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hidePivotFieldList="1" defaultThemeVersion="124226"/>
  <mc:AlternateContent xmlns:mc="http://schemas.openxmlformats.org/markup-compatibility/2006">
    <mc:Choice Requires="x15">
      <x15ac:absPath xmlns:x15ac="http://schemas.microsoft.com/office/spreadsheetml/2010/11/ac" url="https://powergrid1989-my.sharepoint.com/personal/ccdrive2_powergrid_in/Documents/CS - G5/02_RAM LAL/RTM_RUNNING PROJECTS/RCP-01/Bidding Documents/"/>
    </mc:Choice>
  </mc:AlternateContent>
  <xr:revisionPtr revIDLastSave="292" documentId="13_ncr:1_{EA2DCD15-9E9E-4C81-8D09-02745F56128A}" xr6:coauthVersionLast="47" xr6:coauthVersionMax="47" xr10:uidLastSave="{867D62E1-3A2A-4247-B695-43544E72B02C}"/>
  <workbookProtection workbookAlgorithmName="SHA-512" workbookHashValue="7QiT7D4dHng1eM9ASC/j67AHlghA3UK+seHOPcysjWpMHo+HyRxXBGE0l7Uda2qh1shGMA7atS9kQ+FzMhX5gg==" workbookSaltValue="f3iUTILTP8k+NjlbNCw6+w==" workbookSpinCount="100000" lockStructure="1"/>
  <bookViews>
    <workbookView xWindow="-120" yWindow="-120" windowWidth="29040" windowHeight="15720" tabRatio="644" firstSheet="3" activeTab="22" xr2:uid="{00000000-000D-0000-FFFF-FFFF00000000}"/>
  </bookViews>
  <sheets>
    <sheet name="Basic" sheetId="1" state="hidden" r:id="rId1"/>
    <sheet name="Cover" sheetId="2" r:id="rId2"/>
    <sheet name="Instructions" sheetId="3" r:id="rId3"/>
    <sheet name="Names of Bidder" sheetId="4" r:id="rId4"/>
    <sheet name="Sch-1" sheetId="5" r:id="rId5"/>
    <sheet name="Sch-1 dis" sheetId="6" state="hidden" r:id="rId6"/>
    <sheet name="Sch-2" sheetId="7" r:id="rId7"/>
    <sheet name="Sch-2 Dis" sheetId="8" state="hidden" r:id="rId8"/>
    <sheet name="Sch-3 " sheetId="9" r:id="rId9"/>
    <sheet name="Sch-3 Dis" sheetId="10" state="hidden" r:id="rId10"/>
    <sheet name="Sch-4" sheetId="11" r:id="rId11"/>
    <sheet name="Sch-4b" sheetId="12" state="hidden" r:id="rId12"/>
    <sheet name="Sch-5" sheetId="13" r:id="rId13"/>
    <sheet name="Sch-5 Dis" sheetId="14" state="hidden" r:id="rId14"/>
    <sheet name="Sch-6" sheetId="15" r:id="rId15"/>
    <sheet name="Sch-6 After Discount" sheetId="16" r:id="rId16"/>
    <sheet name="Sch-7" sheetId="17" r:id="rId17"/>
    <sheet name="Sch-7 Dis" sheetId="18" state="hidden" r:id="rId18"/>
    <sheet name="Discount" sheetId="19" r:id="rId19"/>
    <sheet name="Octroi" sheetId="20" state="hidden" r:id="rId20"/>
    <sheet name="Entry Tax" sheetId="21" state="hidden" r:id="rId21"/>
    <sheet name="Other Taxes &amp; Duties" sheetId="22" state="hidden" r:id="rId22"/>
    <sheet name="Bid Form 2nd Envelope" sheetId="23" r:id="rId23"/>
    <sheet name="Q &amp; C (2)" sheetId="24" state="hidden" r:id="rId24"/>
    <sheet name="Q &amp; C" sheetId="25" state="hidden" r:id="rId25"/>
    <sheet name="N to W" sheetId="26" state="hidden" r:id="rId26"/>
    <sheet name="Sheet1" sheetId="27" state="hidden" r:id="rId27"/>
    <sheet name="Sheet3" sheetId="28" state="hidden" r:id="rId28"/>
  </sheets>
  <definedNames>
    <definedName name="\A">#REF!</definedName>
    <definedName name="\B">#REF!</definedName>
    <definedName name="\C">#REF!</definedName>
    <definedName name="\M">#REF!</definedName>
    <definedName name="\N">#REF!</definedName>
    <definedName name="\P">#REF!</definedName>
    <definedName name="\R">#REF!</definedName>
    <definedName name="\U">#REF!</definedName>
    <definedName name="\V">#REF!</definedName>
    <definedName name="_xlnm._FilterDatabase" localSheetId="4" hidden="1">'Sch-1'!$A$21:$AZ$136</definedName>
    <definedName name="_xlnm._FilterDatabase" localSheetId="5" hidden="1">'Sch-1 dis'!$A$16:$B$21</definedName>
    <definedName name="_xlnm._FilterDatabase" localSheetId="6" hidden="1">'Sch-2'!$G$21:$J$134</definedName>
    <definedName name="_xlnm._FilterDatabase" localSheetId="7" hidden="1">'Sch-2 Dis'!$A$15:$F$56</definedName>
    <definedName name="_xlnm._FilterDatabase" localSheetId="8" hidden="1">'Sch-3 '!$A$19:$BB$111</definedName>
    <definedName name="_xlnm._FilterDatabase" localSheetId="9" hidden="1">'Sch-3 Dis'!$A$15:$F$81</definedName>
    <definedName name="ab">#REF!</definedName>
    <definedName name="logo1">"Picture 7"</definedName>
    <definedName name="_xlnm.Print_Area" localSheetId="22">'Bid Form 2nd Envelope'!$A$1:$F$68</definedName>
    <definedName name="_xlnm.Print_Area" localSheetId="1">Cover!$A$1:$F$15</definedName>
    <definedName name="_xlnm.Print_Area" localSheetId="18">Discount!$A$2:$G$43</definedName>
    <definedName name="_xlnm.Print_Area" localSheetId="20">'Entry Tax'!$A$1:$E$16</definedName>
    <definedName name="_xlnm.Print_Area" localSheetId="2">Instructions!$A$1:$C$54</definedName>
    <definedName name="_xlnm.Print_Area" localSheetId="3">'Names of Bidder'!$B$1:$G$32</definedName>
    <definedName name="_xlnm.Print_Area" localSheetId="19">Octroi!$A$1:$E$16</definedName>
    <definedName name="_xlnm.Print_Area" localSheetId="21">'Other Taxes &amp; Duties'!$A$1:$F$16</definedName>
    <definedName name="_xlnm.Print_Area" localSheetId="24">'Q &amp; C'!$A$1:$F$38</definedName>
    <definedName name="_xlnm.Print_Area" localSheetId="23">'Q &amp; C (2)'!$A$1:$F$44</definedName>
    <definedName name="_xlnm.Print_Area" localSheetId="4">'Sch-1'!$A$1:$O$143</definedName>
    <definedName name="_xlnm.Print_Area" localSheetId="5">'Sch-1 dis'!$A$1:$G$84</definedName>
    <definedName name="_xlnm.Print_Area" localSheetId="6">'Sch-2'!$A$1:$J$143</definedName>
    <definedName name="_xlnm.Print_Area" localSheetId="7">'Sch-2 Dis'!$A$1:$F$62</definedName>
    <definedName name="_xlnm.Print_Area" localSheetId="8">'Sch-3 '!$A$1:$Q$119</definedName>
    <definedName name="_xlnm.Print_Area" localSheetId="9">'Sch-3 Dis'!$A$1:$F$87</definedName>
    <definedName name="_xlnm.Print_Area" localSheetId="10">'Sch-4'!$A$1:$Q$29</definedName>
    <definedName name="_xlnm.Print_Area" localSheetId="11">'Sch-4b'!$A$1:$Q$37</definedName>
    <definedName name="_xlnm.Print_Area" localSheetId="12">'Sch-5'!$A$1:$E$26</definedName>
    <definedName name="_xlnm.Print_Area" localSheetId="13">'Sch-5 Dis'!$A$1:$E$26</definedName>
    <definedName name="_xlnm.Print_Area" localSheetId="14">'Sch-6'!$A$1:$D$33</definedName>
    <definedName name="_xlnm.Print_Area" localSheetId="15">'Sch-6 After Discount'!$A$1:$D$33</definedName>
    <definedName name="_xlnm.Print_Area" localSheetId="16">'Sch-7'!$A$1:$N$25</definedName>
    <definedName name="_xlnm.Print_Area" localSheetId="17">'Sch-7 Dis'!$A$1:$G$28</definedName>
    <definedName name="_xlnm.Print_Titles" localSheetId="4">'Sch-1'!$15:$17</definedName>
    <definedName name="_xlnm.Print_Titles" localSheetId="5">'Sch-1 dis'!$14:$16</definedName>
    <definedName name="_xlnm.Print_Titles" localSheetId="6">'Sch-2'!$15:$17</definedName>
    <definedName name="_xlnm.Print_Titles" localSheetId="7">'Sch-2 Dis'!$13:$15</definedName>
    <definedName name="_xlnm.Print_Titles" localSheetId="8">'Sch-3 '!$13:$17</definedName>
    <definedName name="_xlnm.Print_Titles" localSheetId="9">'Sch-3 Dis'!$13:$15</definedName>
    <definedName name="_xlnm.Print_Titles" localSheetId="12">'Sch-5'!$3:$13</definedName>
    <definedName name="_xlnm.Print_Titles" localSheetId="13">'Sch-5 Dis'!$3:$13</definedName>
    <definedName name="_xlnm.Print_Titles" localSheetId="14">'Sch-6'!$3:$13</definedName>
    <definedName name="_xlnm.Print_Titles" localSheetId="15">'Sch-6 After Discount'!$3:$13</definedName>
    <definedName name="_xlnm.Print_Titles" localSheetId="16">'Sch-7'!$14:$14</definedName>
    <definedName name="_xlnm.Print_Titles" localSheetId="17">'Sch-7 Dis'!$14:$14</definedName>
    <definedName name="_xlnm.Recorder">#REF!</definedName>
    <definedName name="TEST">#REF!</definedName>
    <definedName name="Z_01ACF2E1_8E61_4459_ABC1_B6C183DEED61_.wvu.PrintArea" localSheetId="22" hidden="1">'Bid Form 2nd Envelope'!$A$1:$F$68</definedName>
    <definedName name="Z_01ACF2E1_8E61_4459_ABC1_B6C183DEED61_.wvu.PrintArea" localSheetId="20" hidden="1">'Entry Tax'!$A$1:$E$16</definedName>
    <definedName name="Z_01ACF2E1_8E61_4459_ABC1_B6C183DEED61_.wvu.PrintArea" localSheetId="3" hidden="1">'Names of Bidder'!$B$1:$E$30</definedName>
    <definedName name="Z_01ACF2E1_8E61_4459_ABC1_B6C183DEED61_.wvu.PrintArea" localSheetId="19" hidden="1">Octroi!$A$1:$E$16</definedName>
    <definedName name="Z_01ACF2E1_8E61_4459_ABC1_B6C183DEED61_.wvu.PrintArea" localSheetId="21" hidden="1">'Other Taxes &amp; Duties'!$A$1:$F$16</definedName>
    <definedName name="Z_01ACF2E1_8E61_4459_ABC1_B6C183DEED61_.wvu.PrintArea" localSheetId="24" hidden="1">'Q &amp; C'!$A$1:$F$38</definedName>
    <definedName name="Z_01ACF2E1_8E61_4459_ABC1_B6C183DEED61_.wvu.PrintArea" localSheetId="4" hidden="1">'Sch-1'!$A$1:$O$144</definedName>
    <definedName name="Z_01ACF2E1_8E61_4459_ABC1_B6C183DEED61_.wvu.PrintArea" localSheetId="5" hidden="1">'Sch-1 dis'!$A$1:$G$84</definedName>
    <definedName name="Z_01ACF2E1_8E61_4459_ABC1_B6C183DEED61_.wvu.PrintArea" localSheetId="6" hidden="1">'Sch-2'!$A$1:$J$133</definedName>
    <definedName name="Z_01ACF2E1_8E61_4459_ABC1_B6C183DEED61_.wvu.PrintArea" localSheetId="7" hidden="1">'Sch-2 Dis'!$A$1:$F$55</definedName>
    <definedName name="Z_01ACF2E1_8E61_4459_ABC1_B6C183DEED61_.wvu.PrintArea" localSheetId="8" hidden="1">'Sch-3 '!$A$1:$P$112</definedName>
    <definedName name="Z_01ACF2E1_8E61_4459_ABC1_B6C183DEED61_.wvu.PrintArea" localSheetId="9" hidden="1">'Sch-3 Dis'!$A$1:$F$80</definedName>
    <definedName name="Z_01ACF2E1_8E61_4459_ABC1_B6C183DEED61_.wvu.PrintArea" localSheetId="10" hidden="1">'Sch-4'!$A$1:$Q$29</definedName>
    <definedName name="Z_01ACF2E1_8E61_4459_ABC1_B6C183DEED61_.wvu.PrintArea" localSheetId="11" hidden="1">'Sch-4b'!$A$1:$Q$37</definedName>
    <definedName name="Z_01ACF2E1_8E61_4459_ABC1_B6C183DEED61_.wvu.PrintArea" localSheetId="12" hidden="1">'Sch-5'!$A$1:$E$27</definedName>
    <definedName name="Z_01ACF2E1_8E61_4459_ABC1_B6C183DEED61_.wvu.PrintArea" localSheetId="13" hidden="1">'Sch-5 Dis'!$A$1:$E$27</definedName>
    <definedName name="Z_01ACF2E1_8E61_4459_ABC1_B6C183DEED61_.wvu.PrintArea" localSheetId="14" hidden="1">'Sch-6'!$A$1:$D$35</definedName>
    <definedName name="Z_01ACF2E1_8E61_4459_ABC1_B6C183DEED61_.wvu.PrintArea" localSheetId="15" hidden="1">'Sch-6 After Discount'!$A$1:$D$35</definedName>
    <definedName name="Z_01ACF2E1_8E61_4459_ABC1_B6C183DEED61_.wvu.PrintArea" localSheetId="16" hidden="1">'Sch-7'!$A$1:$M$25</definedName>
    <definedName name="Z_01ACF2E1_8E61_4459_ABC1_B6C183DEED61_.wvu.PrintArea" localSheetId="17" hidden="1">'Sch-7 Dis'!$A$1:$G$28</definedName>
    <definedName name="Z_01ACF2E1_8E61_4459_ABC1_B6C183DEED61_.wvu.PrintTitles" localSheetId="4" hidden="1">'Sch-1'!$15:$17</definedName>
    <definedName name="Z_01ACF2E1_8E61_4459_ABC1_B6C183DEED61_.wvu.PrintTitles" localSheetId="5" hidden="1">'Sch-1 dis'!$14:$16</definedName>
    <definedName name="Z_01ACF2E1_8E61_4459_ABC1_B6C183DEED61_.wvu.PrintTitles" localSheetId="6" hidden="1">'Sch-2'!$15:$17</definedName>
    <definedName name="Z_01ACF2E1_8E61_4459_ABC1_B6C183DEED61_.wvu.PrintTitles" localSheetId="7" hidden="1">'Sch-2 Dis'!$13:$15</definedName>
    <definedName name="Z_01ACF2E1_8E61_4459_ABC1_B6C183DEED61_.wvu.PrintTitles" localSheetId="8" hidden="1">'Sch-3 '!$13:$17</definedName>
    <definedName name="Z_01ACF2E1_8E61_4459_ABC1_B6C183DEED61_.wvu.PrintTitles" localSheetId="9" hidden="1">'Sch-3 Dis'!$13:$15</definedName>
    <definedName name="Z_01ACF2E1_8E61_4459_ABC1_B6C183DEED61_.wvu.PrintTitles" localSheetId="12" hidden="1">'Sch-5'!$3:$13</definedName>
    <definedName name="Z_01ACF2E1_8E61_4459_ABC1_B6C183DEED61_.wvu.PrintTitles" localSheetId="13" hidden="1">'Sch-5 Dis'!$3:$13</definedName>
    <definedName name="Z_01ACF2E1_8E61_4459_ABC1_B6C183DEED61_.wvu.PrintTitles" localSheetId="14" hidden="1">'Sch-6'!$3:$13</definedName>
    <definedName name="Z_01ACF2E1_8E61_4459_ABC1_B6C183DEED61_.wvu.PrintTitles" localSheetId="15" hidden="1">'Sch-6 After Discount'!$3:$13</definedName>
    <definedName name="Z_01ACF2E1_8E61_4459_ABC1_B6C183DEED61_.wvu.PrintTitles" localSheetId="16" hidden="1">'Sch-7'!$14:$14</definedName>
    <definedName name="Z_01ACF2E1_8E61_4459_ABC1_B6C183DEED61_.wvu.PrintTitles" localSheetId="17" hidden="1">'Sch-7 Dis'!$14:$14</definedName>
    <definedName name="Z_14D7F02E_BCCA_4517_ABC7_537FF4AEB67A_.wvu.Cols" localSheetId="6" hidden="1">'Sch-2'!#REF!</definedName>
    <definedName name="Z_14D7F02E_BCCA_4517_ABC7_537FF4AEB67A_.wvu.Cols" localSheetId="7" hidden="1">'Sch-2 Dis'!$K:$Q</definedName>
    <definedName name="Z_14D7F02E_BCCA_4517_ABC7_537FF4AEB67A_.wvu.Cols" localSheetId="8" hidden="1">'Sch-3 '!$AK:$AP</definedName>
    <definedName name="Z_14D7F02E_BCCA_4517_ABC7_537FF4AEB67A_.wvu.Cols" localSheetId="9" hidden="1">'Sch-3 Dis'!$AA:$AF</definedName>
    <definedName name="Z_14D7F02E_BCCA_4517_ABC7_537FF4AEB67A_.wvu.Cols" localSheetId="12" hidden="1">'Sch-5'!$I:$P</definedName>
    <definedName name="Z_14D7F02E_BCCA_4517_ABC7_537FF4AEB67A_.wvu.Cols" localSheetId="13" hidden="1">'Sch-5 Dis'!$I:$P</definedName>
    <definedName name="Z_14D7F02E_BCCA_4517_ABC7_537FF4AEB67A_.wvu.Cols" localSheetId="16" hidden="1">'Sch-7'!$AG:$AM</definedName>
    <definedName name="Z_14D7F02E_BCCA_4517_ABC7_537FF4AEB67A_.wvu.Cols" localSheetId="17" hidden="1">'Sch-7 Dis'!$AD:$AJ</definedName>
    <definedName name="Z_14D7F02E_BCCA_4517_ABC7_537FF4AEB67A_.wvu.FilterData" localSheetId="4" hidden="1">'Sch-1'!$A$18:$O$138</definedName>
    <definedName name="Z_14D7F02E_BCCA_4517_ABC7_537FF4AEB67A_.wvu.FilterData" localSheetId="5" hidden="1">'Sch-1 dis'!$A$17:$G$79</definedName>
    <definedName name="Z_14D7F02E_BCCA_4517_ABC7_537FF4AEB67A_.wvu.FilterData" localSheetId="8" hidden="1">'Sch-3 '!$A$16:$P$113</definedName>
    <definedName name="Z_14D7F02E_BCCA_4517_ABC7_537FF4AEB67A_.wvu.FilterData" localSheetId="9" hidden="1">'Sch-3 Dis'!$A$14:$F$81</definedName>
    <definedName name="Z_14D7F02E_BCCA_4517_ABC7_537FF4AEB67A_.wvu.PrintArea" localSheetId="22" hidden="1">'Bid Form 2nd Envelope'!$A$1:$F$68</definedName>
    <definedName name="Z_14D7F02E_BCCA_4517_ABC7_537FF4AEB67A_.wvu.PrintArea" localSheetId="2" hidden="1">Instructions!$A$1:$C$54</definedName>
    <definedName name="Z_14D7F02E_BCCA_4517_ABC7_537FF4AEB67A_.wvu.PrintArea" localSheetId="3" hidden="1">'Names of Bidder'!$B$1:$E$30</definedName>
    <definedName name="Z_14D7F02E_BCCA_4517_ABC7_537FF4AEB67A_.wvu.PrintArea" localSheetId="24" hidden="1">'Q &amp; C'!$A$1:$F$38</definedName>
    <definedName name="Z_14D7F02E_BCCA_4517_ABC7_537FF4AEB67A_.wvu.PrintArea" localSheetId="4" hidden="1">'Sch-1'!$A$1:$O$144</definedName>
    <definedName name="Z_14D7F02E_BCCA_4517_ABC7_537FF4AEB67A_.wvu.PrintArea" localSheetId="5" hidden="1">'Sch-1 dis'!$A$1:$G$84</definedName>
    <definedName name="Z_14D7F02E_BCCA_4517_ABC7_537FF4AEB67A_.wvu.PrintArea" localSheetId="6" hidden="1">'Sch-2'!$A$1:$J$142</definedName>
    <definedName name="Z_14D7F02E_BCCA_4517_ABC7_537FF4AEB67A_.wvu.PrintArea" localSheetId="7" hidden="1">'Sch-2 Dis'!$A$1:$F$62</definedName>
    <definedName name="Z_14D7F02E_BCCA_4517_ABC7_537FF4AEB67A_.wvu.PrintArea" localSheetId="8" hidden="1">'Sch-3 '!$A$1:$P$120</definedName>
    <definedName name="Z_14D7F02E_BCCA_4517_ABC7_537FF4AEB67A_.wvu.PrintArea" localSheetId="9" hidden="1">'Sch-3 Dis'!$A$1:$F$87</definedName>
    <definedName name="Z_14D7F02E_BCCA_4517_ABC7_537FF4AEB67A_.wvu.PrintArea" localSheetId="10" hidden="1">'Sch-4'!$A$1:$Q$29</definedName>
    <definedName name="Z_14D7F02E_BCCA_4517_ABC7_537FF4AEB67A_.wvu.PrintArea" localSheetId="11" hidden="1">'Sch-4b'!$A$1:$Q$37</definedName>
    <definedName name="Z_14D7F02E_BCCA_4517_ABC7_537FF4AEB67A_.wvu.PrintArea" localSheetId="12" hidden="1">'Sch-5'!$A$1:$E$26</definedName>
    <definedName name="Z_14D7F02E_BCCA_4517_ABC7_537FF4AEB67A_.wvu.PrintArea" localSheetId="13" hidden="1">'Sch-5 Dis'!$A$1:$E$26</definedName>
    <definedName name="Z_14D7F02E_BCCA_4517_ABC7_537FF4AEB67A_.wvu.PrintArea" localSheetId="14" hidden="1">'Sch-6'!$A$1:$D$34</definedName>
    <definedName name="Z_14D7F02E_BCCA_4517_ABC7_537FF4AEB67A_.wvu.PrintArea" localSheetId="15" hidden="1">'Sch-6 After Discount'!$A$1:$D$34</definedName>
    <definedName name="Z_14D7F02E_BCCA_4517_ABC7_537FF4AEB67A_.wvu.PrintArea" localSheetId="16" hidden="1">'Sch-7'!$A$1:$M$25</definedName>
    <definedName name="Z_14D7F02E_BCCA_4517_ABC7_537FF4AEB67A_.wvu.PrintArea" localSheetId="17" hidden="1">'Sch-7 Dis'!$A$1:$G$28</definedName>
    <definedName name="Z_14D7F02E_BCCA_4517_ABC7_537FF4AEB67A_.wvu.PrintTitles" localSheetId="4" hidden="1">'Sch-1'!$15:$17</definedName>
    <definedName name="Z_14D7F02E_BCCA_4517_ABC7_537FF4AEB67A_.wvu.PrintTitles" localSheetId="5" hidden="1">'Sch-1 dis'!$14:$16</definedName>
    <definedName name="Z_14D7F02E_BCCA_4517_ABC7_537FF4AEB67A_.wvu.PrintTitles" localSheetId="6" hidden="1">'Sch-2'!$15:$17</definedName>
    <definedName name="Z_14D7F02E_BCCA_4517_ABC7_537FF4AEB67A_.wvu.PrintTitles" localSheetId="7" hidden="1">'Sch-2 Dis'!$13:$15</definedName>
    <definedName name="Z_14D7F02E_BCCA_4517_ABC7_537FF4AEB67A_.wvu.PrintTitles" localSheetId="8" hidden="1">'Sch-3 '!$13:$17</definedName>
    <definedName name="Z_14D7F02E_BCCA_4517_ABC7_537FF4AEB67A_.wvu.PrintTitles" localSheetId="9" hidden="1">'Sch-3 Dis'!$13:$15</definedName>
    <definedName name="Z_14D7F02E_BCCA_4517_ABC7_537FF4AEB67A_.wvu.PrintTitles" localSheetId="12" hidden="1">'Sch-5'!$3:$13</definedName>
    <definedName name="Z_14D7F02E_BCCA_4517_ABC7_537FF4AEB67A_.wvu.PrintTitles" localSheetId="13" hidden="1">'Sch-5 Dis'!$3:$13</definedName>
    <definedName name="Z_14D7F02E_BCCA_4517_ABC7_537FF4AEB67A_.wvu.PrintTitles" localSheetId="14" hidden="1">'Sch-6'!$3:$13</definedName>
    <definedName name="Z_14D7F02E_BCCA_4517_ABC7_537FF4AEB67A_.wvu.PrintTitles" localSheetId="15" hidden="1">'Sch-6 After Discount'!$3:$13</definedName>
    <definedName name="Z_14D7F02E_BCCA_4517_ABC7_537FF4AEB67A_.wvu.PrintTitles" localSheetId="16" hidden="1">'Sch-7'!$14:$14</definedName>
    <definedName name="Z_14D7F02E_BCCA_4517_ABC7_537FF4AEB67A_.wvu.PrintTitles" localSheetId="17" hidden="1">'Sch-7 Dis'!$14:$14</definedName>
    <definedName name="Z_14D7F02E_BCCA_4517_ABC7_537FF4AEB67A_.wvu.Rows" localSheetId="8" hidden="1">'Sch-3 '!#REF!</definedName>
    <definedName name="Z_14D7F02E_BCCA_4517_ABC7_537FF4AEB67A_.wvu.Rows" localSheetId="9" hidden="1">'Sch-3 Dis'!#REF!</definedName>
    <definedName name="Z_14D7F02E_BCCA_4517_ABC7_537FF4AEB67A_.wvu.Rows" localSheetId="16" hidden="1">'Sch-7'!$98:$216</definedName>
    <definedName name="Z_14D7F02E_BCCA_4517_ABC7_537FF4AEB67A_.wvu.Rows" localSheetId="17" hidden="1">'Sch-7 Dis'!$104:$222</definedName>
    <definedName name="Z_1E0C44A1_9358_4FBD_8C2C_4DB661DA1476_.wvu.Cols" localSheetId="22" hidden="1">'Bid Form 2nd Envelope'!$G:$K,'Bid Form 2nd Envelope'!$Y:$AN</definedName>
    <definedName name="Z_1E0C44A1_9358_4FBD_8C2C_4DB661DA1476_.wvu.Cols" localSheetId="18" hidden="1">Discount!$H:$K</definedName>
    <definedName name="Z_1E0C44A1_9358_4FBD_8C2C_4DB661DA1476_.wvu.Cols" localSheetId="3" hidden="1">'Names of Bidder'!$H:$R,'Names of Bidder'!$Z:$AC</definedName>
    <definedName name="Z_1E0C44A1_9358_4FBD_8C2C_4DB661DA1476_.wvu.Cols" localSheetId="4" hidden="1">'Sch-1'!$Q:$R,'Sch-1'!$AD:$AM</definedName>
    <definedName name="Z_1E0C44A1_9358_4FBD_8C2C_4DB661DA1476_.wvu.Cols" localSheetId="7" hidden="1">'Sch-2 Dis'!$K:$Q</definedName>
    <definedName name="Z_1E0C44A1_9358_4FBD_8C2C_4DB661DA1476_.wvu.Cols" localSheetId="8" hidden="1">'Sch-3 '!$R:$S,'Sch-3 '!$AK:$AP</definedName>
    <definedName name="Z_1E0C44A1_9358_4FBD_8C2C_4DB661DA1476_.wvu.Cols" localSheetId="9" hidden="1">'Sch-3 Dis'!$AA:$AF</definedName>
    <definedName name="Z_1E0C44A1_9358_4FBD_8C2C_4DB661DA1476_.wvu.Cols" localSheetId="10" hidden="1">'Sch-4'!$R:$S</definedName>
    <definedName name="Z_1E0C44A1_9358_4FBD_8C2C_4DB661DA1476_.wvu.Cols" localSheetId="11" hidden="1">'Sch-4b'!$R:$S</definedName>
    <definedName name="Z_1E0C44A1_9358_4FBD_8C2C_4DB661DA1476_.wvu.Cols" localSheetId="12" hidden="1">'Sch-5'!$I:$P</definedName>
    <definedName name="Z_1E0C44A1_9358_4FBD_8C2C_4DB661DA1476_.wvu.Cols" localSheetId="16" hidden="1">'Sch-7'!$P:$R,'Sch-7'!$AG:$AM</definedName>
    <definedName name="Z_1E0C44A1_9358_4FBD_8C2C_4DB661DA1476_.wvu.Cols" localSheetId="17" hidden="1">'Sch-7 Dis'!$AD:$AJ</definedName>
    <definedName name="Z_1E0C44A1_9358_4FBD_8C2C_4DB661DA1476_.wvu.FilterData" localSheetId="4" hidden="1">'Sch-1'!$A$22:$AY$132</definedName>
    <definedName name="Z_1E0C44A1_9358_4FBD_8C2C_4DB661DA1476_.wvu.FilterData" localSheetId="5" hidden="1">'Sch-1 dis'!$A$16:$B$21</definedName>
    <definedName name="Z_1E0C44A1_9358_4FBD_8C2C_4DB661DA1476_.wvu.FilterData" localSheetId="6" hidden="1">'Sch-2'!$G$21:$J$134</definedName>
    <definedName name="Z_1E0C44A1_9358_4FBD_8C2C_4DB661DA1476_.wvu.FilterData" localSheetId="7" hidden="1">'Sch-2 Dis'!$A$15:$F$56</definedName>
    <definedName name="Z_1E0C44A1_9358_4FBD_8C2C_4DB661DA1476_.wvu.FilterData" localSheetId="8" hidden="1">'Sch-3 '!$A$20:$BB$111</definedName>
    <definedName name="Z_1E0C44A1_9358_4FBD_8C2C_4DB661DA1476_.wvu.FilterData" localSheetId="9" hidden="1">'Sch-3 Dis'!$A$15:$F$81</definedName>
    <definedName name="Z_1E0C44A1_9358_4FBD_8C2C_4DB661DA1476_.wvu.PrintArea" localSheetId="22" hidden="1">'Bid Form 2nd Envelope'!$A$1:$F$68</definedName>
    <definedName name="Z_1E0C44A1_9358_4FBD_8C2C_4DB661DA1476_.wvu.PrintArea" localSheetId="1" hidden="1">Cover!$A$1:$F$15</definedName>
    <definedName name="Z_1E0C44A1_9358_4FBD_8C2C_4DB661DA1476_.wvu.PrintArea" localSheetId="18" hidden="1">Discount!$A$2:$G$43</definedName>
    <definedName name="Z_1E0C44A1_9358_4FBD_8C2C_4DB661DA1476_.wvu.PrintArea" localSheetId="20" hidden="1">'Entry Tax'!$A$1:$E$16</definedName>
    <definedName name="Z_1E0C44A1_9358_4FBD_8C2C_4DB661DA1476_.wvu.PrintArea" localSheetId="2" hidden="1">Instructions!$A$1:$C$54</definedName>
    <definedName name="Z_1E0C44A1_9358_4FBD_8C2C_4DB661DA1476_.wvu.PrintArea" localSheetId="3" hidden="1">'Names of Bidder'!$B$1:$G$32</definedName>
    <definedName name="Z_1E0C44A1_9358_4FBD_8C2C_4DB661DA1476_.wvu.PrintArea" localSheetId="19" hidden="1">Octroi!$A$1:$E$16</definedName>
    <definedName name="Z_1E0C44A1_9358_4FBD_8C2C_4DB661DA1476_.wvu.PrintArea" localSheetId="21" hidden="1">'Other Taxes &amp; Duties'!$A$1:$F$16</definedName>
    <definedName name="Z_1E0C44A1_9358_4FBD_8C2C_4DB661DA1476_.wvu.PrintArea" localSheetId="24" hidden="1">'Q &amp; C'!$A$1:$F$38</definedName>
    <definedName name="Z_1E0C44A1_9358_4FBD_8C2C_4DB661DA1476_.wvu.PrintArea" localSheetId="23" hidden="1">'Q &amp; C (2)'!$A$1:$F$44</definedName>
    <definedName name="Z_1E0C44A1_9358_4FBD_8C2C_4DB661DA1476_.wvu.PrintArea" localSheetId="4" hidden="1">'Sch-1'!$A$1:$O$143</definedName>
    <definedName name="Z_1E0C44A1_9358_4FBD_8C2C_4DB661DA1476_.wvu.PrintArea" localSheetId="5" hidden="1">'Sch-1 dis'!$A$1:$G$84</definedName>
    <definedName name="Z_1E0C44A1_9358_4FBD_8C2C_4DB661DA1476_.wvu.PrintArea" localSheetId="6" hidden="1">'Sch-2'!$A$1:$J$143</definedName>
    <definedName name="Z_1E0C44A1_9358_4FBD_8C2C_4DB661DA1476_.wvu.PrintArea" localSheetId="7" hidden="1">'Sch-2 Dis'!$A$1:$F$62</definedName>
    <definedName name="Z_1E0C44A1_9358_4FBD_8C2C_4DB661DA1476_.wvu.PrintArea" localSheetId="8" hidden="1">'Sch-3 '!$A$1:$Q$119</definedName>
    <definedName name="Z_1E0C44A1_9358_4FBD_8C2C_4DB661DA1476_.wvu.PrintArea" localSheetId="9" hidden="1">'Sch-3 Dis'!$A$1:$F$87</definedName>
    <definedName name="Z_1E0C44A1_9358_4FBD_8C2C_4DB661DA1476_.wvu.PrintArea" localSheetId="10" hidden="1">'Sch-4'!$A$1:$Q$29</definedName>
    <definedName name="Z_1E0C44A1_9358_4FBD_8C2C_4DB661DA1476_.wvu.PrintArea" localSheetId="11" hidden="1">'Sch-4b'!$A$1:$Q$37</definedName>
    <definedName name="Z_1E0C44A1_9358_4FBD_8C2C_4DB661DA1476_.wvu.PrintArea" localSheetId="12" hidden="1">'Sch-5'!$A$1:$E$26</definedName>
    <definedName name="Z_1E0C44A1_9358_4FBD_8C2C_4DB661DA1476_.wvu.PrintArea" localSheetId="13" hidden="1">'Sch-5 Dis'!$A$1:$E$26</definedName>
    <definedName name="Z_1E0C44A1_9358_4FBD_8C2C_4DB661DA1476_.wvu.PrintArea" localSheetId="14" hidden="1">'Sch-6'!$A$1:$D$33</definedName>
    <definedName name="Z_1E0C44A1_9358_4FBD_8C2C_4DB661DA1476_.wvu.PrintArea" localSheetId="15" hidden="1">'Sch-6 After Discount'!$A$1:$D$33</definedName>
    <definedName name="Z_1E0C44A1_9358_4FBD_8C2C_4DB661DA1476_.wvu.PrintArea" localSheetId="16" hidden="1">'Sch-7'!$A$1:$N$25</definedName>
    <definedName name="Z_1E0C44A1_9358_4FBD_8C2C_4DB661DA1476_.wvu.PrintArea" localSheetId="17" hidden="1">'Sch-7 Dis'!$A$1:$G$28</definedName>
    <definedName name="Z_1E0C44A1_9358_4FBD_8C2C_4DB661DA1476_.wvu.PrintTitles" localSheetId="4" hidden="1">'Sch-1'!$15:$17</definedName>
    <definedName name="Z_1E0C44A1_9358_4FBD_8C2C_4DB661DA1476_.wvu.PrintTitles" localSheetId="5" hidden="1">'Sch-1 dis'!$14:$16</definedName>
    <definedName name="Z_1E0C44A1_9358_4FBD_8C2C_4DB661DA1476_.wvu.PrintTitles" localSheetId="6" hidden="1">'Sch-2'!$15:$17</definedName>
    <definedName name="Z_1E0C44A1_9358_4FBD_8C2C_4DB661DA1476_.wvu.PrintTitles" localSheetId="7" hidden="1">'Sch-2 Dis'!$13:$15</definedName>
    <definedName name="Z_1E0C44A1_9358_4FBD_8C2C_4DB661DA1476_.wvu.PrintTitles" localSheetId="8" hidden="1">'Sch-3 '!$13:$17</definedName>
    <definedName name="Z_1E0C44A1_9358_4FBD_8C2C_4DB661DA1476_.wvu.PrintTitles" localSheetId="9" hidden="1">'Sch-3 Dis'!$13:$15</definedName>
    <definedName name="Z_1E0C44A1_9358_4FBD_8C2C_4DB661DA1476_.wvu.PrintTitles" localSheetId="12" hidden="1">'Sch-5'!$3:$13</definedName>
    <definedName name="Z_1E0C44A1_9358_4FBD_8C2C_4DB661DA1476_.wvu.PrintTitles" localSheetId="13" hidden="1">'Sch-5 Dis'!$3:$13</definedName>
    <definedName name="Z_1E0C44A1_9358_4FBD_8C2C_4DB661DA1476_.wvu.PrintTitles" localSheetId="14" hidden="1">'Sch-6'!$3:$13</definedName>
    <definedName name="Z_1E0C44A1_9358_4FBD_8C2C_4DB661DA1476_.wvu.PrintTitles" localSheetId="15" hidden="1">'Sch-6 After Discount'!$3:$13</definedName>
    <definedName name="Z_1E0C44A1_9358_4FBD_8C2C_4DB661DA1476_.wvu.PrintTitles" localSheetId="16" hidden="1">'Sch-7'!$14:$14</definedName>
    <definedName name="Z_1E0C44A1_9358_4FBD_8C2C_4DB661DA1476_.wvu.PrintTitles" localSheetId="17" hidden="1">'Sch-7 Dis'!$14:$14</definedName>
    <definedName name="Z_1E0C44A1_9358_4FBD_8C2C_4DB661DA1476_.wvu.Rows" localSheetId="22" hidden="1">'Bid Form 2nd Envelope'!$25:$25,'Bid Form 2nd Envelope'!$52:$52</definedName>
    <definedName name="Z_1E0C44A1_9358_4FBD_8C2C_4DB661DA1476_.wvu.Rows" localSheetId="1" hidden="1">Cover!$7:$7</definedName>
    <definedName name="Z_1E0C44A1_9358_4FBD_8C2C_4DB661DA1476_.wvu.Rows" localSheetId="18" hidden="1">Discount!$22:$22,Discount!$29:$29,Discount!$32:$34</definedName>
    <definedName name="Z_1E0C44A1_9358_4FBD_8C2C_4DB661DA1476_.wvu.Rows" localSheetId="2" hidden="1">Instructions!$35:$36</definedName>
    <definedName name="Z_1E0C44A1_9358_4FBD_8C2C_4DB661DA1476_.wvu.Rows" localSheetId="4" hidden="1">'Sch-1'!$18:$19</definedName>
    <definedName name="Z_1E0C44A1_9358_4FBD_8C2C_4DB661DA1476_.wvu.Rows" localSheetId="6" hidden="1">'Sch-2'!$18:$19</definedName>
    <definedName name="Z_1E0C44A1_9358_4FBD_8C2C_4DB661DA1476_.wvu.Rows" localSheetId="14" hidden="1">'Sch-6'!$22:$23</definedName>
    <definedName name="Z_1E0C44A1_9358_4FBD_8C2C_4DB661DA1476_.wvu.Rows" localSheetId="15" hidden="1">'Sch-6 After Discount'!$22:$23</definedName>
    <definedName name="Z_1E0C44A1_9358_4FBD_8C2C_4DB661DA1476_.wvu.Rows" localSheetId="16" hidden="1">'Sch-7'!$17:$18,'Sch-7'!$98:$216</definedName>
    <definedName name="Z_1E0C44A1_9358_4FBD_8C2C_4DB661DA1476_.wvu.Rows" localSheetId="17" hidden="1">'Sch-7 Dis'!$104:$222</definedName>
    <definedName name="Z_223BC0FC_814D_40F0_9795_CE82A16FF3A5_.wvu.Cols" localSheetId="18" hidden="1">Discount!$H:$P</definedName>
    <definedName name="Z_223BC0FC_814D_40F0_9795_CE82A16FF3A5_.wvu.Cols" localSheetId="6" hidden="1">'Sch-2'!$K:$T</definedName>
    <definedName name="Z_223BC0FC_814D_40F0_9795_CE82A16FF3A5_.wvu.Cols" localSheetId="7" hidden="1">'Sch-2 Dis'!$K:$Q</definedName>
    <definedName name="Z_223BC0FC_814D_40F0_9795_CE82A16FF3A5_.wvu.Cols" localSheetId="8" hidden="1">'Sch-3 '!$S:$AE,'Sch-3 '!$AK:$AP</definedName>
    <definedName name="Z_223BC0FC_814D_40F0_9795_CE82A16FF3A5_.wvu.Cols" localSheetId="9" hidden="1">'Sch-3 Dis'!$AA:$AF</definedName>
    <definedName name="Z_223BC0FC_814D_40F0_9795_CE82A16FF3A5_.wvu.Cols" localSheetId="12" hidden="1">'Sch-5'!$I:$P</definedName>
    <definedName name="Z_223BC0FC_814D_40F0_9795_CE82A16FF3A5_.wvu.Cols" localSheetId="16" hidden="1">'Sch-7'!$O:$O,'Sch-7'!$AG:$AM</definedName>
    <definedName name="Z_223BC0FC_814D_40F0_9795_CE82A16FF3A5_.wvu.Cols" localSheetId="17" hidden="1">'Sch-7 Dis'!$AD:$AJ</definedName>
    <definedName name="Z_223BC0FC_814D_40F0_9795_CE82A16FF3A5_.wvu.FilterData" localSheetId="4" hidden="1">'Sch-1'!$A$18:$O$132</definedName>
    <definedName name="Z_223BC0FC_814D_40F0_9795_CE82A16FF3A5_.wvu.FilterData" localSheetId="5" hidden="1">'Sch-1 dis'!$A$16:$B$21</definedName>
    <definedName name="Z_223BC0FC_814D_40F0_9795_CE82A16FF3A5_.wvu.FilterData" localSheetId="6" hidden="1">'Sch-2'!$G$21:$J$134</definedName>
    <definedName name="Z_223BC0FC_814D_40F0_9795_CE82A16FF3A5_.wvu.FilterData" localSheetId="7" hidden="1">'Sch-2 Dis'!$A$15:$F$56</definedName>
    <definedName name="Z_223BC0FC_814D_40F0_9795_CE82A16FF3A5_.wvu.FilterData" localSheetId="8" hidden="1">'Sch-3 '!$A$19:$P$113</definedName>
    <definedName name="Z_223BC0FC_814D_40F0_9795_CE82A16FF3A5_.wvu.FilterData" localSheetId="9" hidden="1">'Sch-3 Dis'!$A$15:$F$81</definedName>
    <definedName name="Z_223BC0FC_814D_40F0_9795_CE82A16FF3A5_.wvu.PrintArea" localSheetId="22" hidden="1">'Bid Form 2nd Envelope'!$A$1:$F$68</definedName>
    <definedName name="Z_223BC0FC_814D_40F0_9795_CE82A16FF3A5_.wvu.PrintArea" localSheetId="18" hidden="1">Discount!$A$2:$G$43</definedName>
    <definedName name="Z_223BC0FC_814D_40F0_9795_CE82A16FF3A5_.wvu.PrintArea" localSheetId="20" hidden="1">'Entry Tax'!$A$1:$E$16</definedName>
    <definedName name="Z_223BC0FC_814D_40F0_9795_CE82A16FF3A5_.wvu.PrintArea" localSheetId="2" hidden="1">Instructions!$A$1:$C$54</definedName>
    <definedName name="Z_223BC0FC_814D_40F0_9795_CE82A16FF3A5_.wvu.PrintArea" localSheetId="3" hidden="1">'Names of Bidder'!$B$1:$G$32</definedName>
    <definedName name="Z_223BC0FC_814D_40F0_9795_CE82A16FF3A5_.wvu.PrintArea" localSheetId="19" hidden="1">Octroi!$A$1:$E$16</definedName>
    <definedName name="Z_223BC0FC_814D_40F0_9795_CE82A16FF3A5_.wvu.PrintArea" localSheetId="21" hidden="1">'Other Taxes &amp; Duties'!$A$1:$F$16</definedName>
    <definedName name="Z_223BC0FC_814D_40F0_9795_CE82A16FF3A5_.wvu.PrintArea" localSheetId="24" hidden="1">'Q &amp; C'!$A$1:$F$38</definedName>
    <definedName name="Z_223BC0FC_814D_40F0_9795_CE82A16FF3A5_.wvu.PrintArea" localSheetId="23" hidden="1">'Q &amp; C (2)'!$A$1:$F$44</definedName>
    <definedName name="Z_223BC0FC_814D_40F0_9795_CE82A16FF3A5_.wvu.PrintArea" localSheetId="4" hidden="1">'Sch-1'!$A$1:$O$143</definedName>
    <definedName name="Z_223BC0FC_814D_40F0_9795_CE82A16FF3A5_.wvu.PrintArea" localSheetId="5" hidden="1">'Sch-1 dis'!$A$1:$G$84</definedName>
    <definedName name="Z_223BC0FC_814D_40F0_9795_CE82A16FF3A5_.wvu.PrintArea" localSheetId="6" hidden="1">'Sch-2'!$A$1:$J$141</definedName>
    <definedName name="Z_223BC0FC_814D_40F0_9795_CE82A16FF3A5_.wvu.PrintArea" localSheetId="7" hidden="1">'Sch-2 Dis'!$A$1:$F$62</definedName>
    <definedName name="Z_223BC0FC_814D_40F0_9795_CE82A16FF3A5_.wvu.PrintArea" localSheetId="8" hidden="1">'Sch-3 '!$A$1:$P$119</definedName>
    <definedName name="Z_223BC0FC_814D_40F0_9795_CE82A16FF3A5_.wvu.PrintArea" localSheetId="9" hidden="1">'Sch-3 Dis'!$A$1:$F$87</definedName>
    <definedName name="Z_223BC0FC_814D_40F0_9795_CE82A16FF3A5_.wvu.PrintArea" localSheetId="10" hidden="1">'Sch-4'!$A$1:$Q$29</definedName>
    <definedName name="Z_223BC0FC_814D_40F0_9795_CE82A16FF3A5_.wvu.PrintArea" localSheetId="11" hidden="1">'Sch-4b'!$A$1:$Q$37</definedName>
    <definedName name="Z_223BC0FC_814D_40F0_9795_CE82A16FF3A5_.wvu.PrintArea" localSheetId="12" hidden="1">'Sch-5'!$A$1:$E$26</definedName>
    <definedName name="Z_223BC0FC_814D_40F0_9795_CE82A16FF3A5_.wvu.PrintArea" localSheetId="13" hidden="1">'Sch-5 Dis'!$A$1:$E$26</definedName>
    <definedName name="Z_223BC0FC_814D_40F0_9795_CE82A16FF3A5_.wvu.PrintArea" localSheetId="14" hidden="1">'Sch-6'!$A$1:$D$33</definedName>
    <definedName name="Z_223BC0FC_814D_40F0_9795_CE82A16FF3A5_.wvu.PrintArea" localSheetId="15" hidden="1">'Sch-6 After Discount'!$A$1:$D$33</definedName>
    <definedName name="Z_223BC0FC_814D_40F0_9795_CE82A16FF3A5_.wvu.PrintArea" localSheetId="16" hidden="1">'Sch-7'!$A$1:$M$25</definedName>
    <definedName name="Z_223BC0FC_814D_40F0_9795_CE82A16FF3A5_.wvu.PrintArea" localSheetId="17" hidden="1">'Sch-7 Dis'!$A$1:$G$28</definedName>
    <definedName name="Z_223BC0FC_814D_40F0_9795_CE82A16FF3A5_.wvu.PrintTitles" localSheetId="4" hidden="1">'Sch-1'!$15:$17</definedName>
    <definedName name="Z_223BC0FC_814D_40F0_9795_CE82A16FF3A5_.wvu.PrintTitles" localSheetId="5" hidden="1">'Sch-1 dis'!$14:$16</definedName>
    <definedName name="Z_223BC0FC_814D_40F0_9795_CE82A16FF3A5_.wvu.PrintTitles" localSheetId="6" hidden="1">'Sch-2'!$15:$17</definedName>
    <definedName name="Z_223BC0FC_814D_40F0_9795_CE82A16FF3A5_.wvu.PrintTitles" localSheetId="7" hidden="1">'Sch-2 Dis'!$13:$15</definedName>
    <definedName name="Z_223BC0FC_814D_40F0_9795_CE82A16FF3A5_.wvu.PrintTitles" localSheetId="8" hidden="1">'Sch-3 '!$13:$17</definedName>
    <definedName name="Z_223BC0FC_814D_40F0_9795_CE82A16FF3A5_.wvu.PrintTitles" localSheetId="9" hidden="1">'Sch-3 Dis'!$13:$15</definedName>
    <definedName name="Z_223BC0FC_814D_40F0_9795_CE82A16FF3A5_.wvu.PrintTitles" localSheetId="12" hidden="1">'Sch-5'!$3:$13</definedName>
    <definedName name="Z_223BC0FC_814D_40F0_9795_CE82A16FF3A5_.wvu.PrintTitles" localSheetId="13" hidden="1">'Sch-5 Dis'!$3:$13</definedName>
    <definedName name="Z_223BC0FC_814D_40F0_9795_CE82A16FF3A5_.wvu.PrintTitles" localSheetId="14" hidden="1">'Sch-6'!$3:$13</definedName>
    <definedName name="Z_223BC0FC_814D_40F0_9795_CE82A16FF3A5_.wvu.PrintTitles" localSheetId="15" hidden="1">'Sch-6 After Discount'!$3:$13</definedName>
    <definedName name="Z_223BC0FC_814D_40F0_9795_CE82A16FF3A5_.wvu.PrintTitles" localSheetId="16" hidden="1">'Sch-7'!$14:$14</definedName>
    <definedName name="Z_223BC0FC_814D_40F0_9795_CE82A16FF3A5_.wvu.PrintTitles" localSheetId="17" hidden="1">'Sch-7 Dis'!$14:$14</definedName>
    <definedName name="Z_223BC0FC_814D_40F0_9795_CE82A16FF3A5_.wvu.Rows" localSheetId="1" hidden="1">Cover!$7:$7</definedName>
    <definedName name="Z_223BC0FC_814D_40F0_9795_CE82A16FF3A5_.wvu.Rows" localSheetId="18" hidden="1">Discount!$32:$34</definedName>
    <definedName name="Z_223BC0FC_814D_40F0_9795_CE82A16FF3A5_.wvu.Rows" localSheetId="4" hidden="1">'Sch-1'!$18:$19</definedName>
    <definedName name="Z_223BC0FC_814D_40F0_9795_CE82A16FF3A5_.wvu.Rows" localSheetId="6" hidden="1">'Sch-2'!#REF!</definedName>
    <definedName name="Z_223BC0FC_814D_40F0_9795_CE82A16FF3A5_.wvu.Rows" localSheetId="16" hidden="1">'Sch-7'!$22:$22,'Sch-7'!$98:$216</definedName>
    <definedName name="Z_223BC0FC_814D_40F0_9795_CE82A16FF3A5_.wvu.Rows" localSheetId="17" hidden="1">'Sch-7 Dis'!$104:$222</definedName>
    <definedName name="Z_27A45B7A_04F2_4516_B80B_5ED0825D4ED3_.wvu.Cols" localSheetId="18" hidden="1">Discount!$H:$J</definedName>
    <definedName name="Z_27A45B7A_04F2_4516_B80B_5ED0825D4ED3_.wvu.Cols" localSheetId="4" hidden="1">'Sch-1'!$T:$W</definedName>
    <definedName name="Z_27A45B7A_04F2_4516_B80B_5ED0825D4ED3_.wvu.Cols" localSheetId="6" hidden="1">'Sch-2'!$M:$M</definedName>
    <definedName name="Z_27A45B7A_04F2_4516_B80B_5ED0825D4ED3_.wvu.Cols" localSheetId="7" hidden="1">'Sch-2 Dis'!$K:$Q</definedName>
    <definedName name="Z_27A45B7A_04F2_4516_B80B_5ED0825D4ED3_.wvu.Cols" localSheetId="8" hidden="1">'Sch-3 '!$S:$S,'Sch-3 '!$AK:$AP</definedName>
    <definedName name="Z_27A45B7A_04F2_4516_B80B_5ED0825D4ED3_.wvu.Cols" localSheetId="9" hidden="1">'Sch-3 Dis'!$AA:$AF</definedName>
    <definedName name="Z_27A45B7A_04F2_4516_B80B_5ED0825D4ED3_.wvu.Cols" localSheetId="12" hidden="1">'Sch-5'!$I:$P</definedName>
    <definedName name="Z_27A45B7A_04F2_4516_B80B_5ED0825D4ED3_.wvu.Cols" localSheetId="13" hidden="1">'Sch-5 Dis'!$I:$P</definedName>
    <definedName name="Z_27A45B7A_04F2_4516_B80B_5ED0825D4ED3_.wvu.Cols" localSheetId="16" hidden="1">'Sch-7'!$O:$O,'Sch-7'!$AG:$AM</definedName>
    <definedName name="Z_27A45B7A_04F2_4516_B80B_5ED0825D4ED3_.wvu.Cols" localSheetId="17" hidden="1">'Sch-7 Dis'!$AD:$AJ</definedName>
    <definedName name="Z_27A45B7A_04F2_4516_B80B_5ED0825D4ED3_.wvu.FilterData" localSheetId="4" hidden="1">'Sch-1'!$A$18:$O$132</definedName>
    <definedName name="Z_27A45B7A_04F2_4516_B80B_5ED0825D4ED3_.wvu.FilterData" localSheetId="5" hidden="1">'Sch-1 dis'!$A$16:$B$21</definedName>
    <definedName name="Z_27A45B7A_04F2_4516_B80B_5ED0825D4ED3_.wvu.FilterData" localSheetId="6" hidden="1">'Sch-2'!$G$21:$J$134</definedName>
    <definedName name="Z_27A45B7A_04F2_4516_B80B_5ED0825D4ED3_.wvu.FilterData" localSheetId="7" hidden="1">'Sch-2 Dis'!$A$15:$F$56</definedName>
    <definedName name="Z_27A45B7A_04F2_4516_B80B_5ED0825D4ED3_.wvu.FilterData" localSheetId="8" hidden="1">'Sch-3 '!$A$19:$P$113</definedName>
    <definedName name="Z_27A45B7A_04F2_4516_B80B_5ED0825D4ED3_.wvu.FilterData" localSheetId="9" hidden="1">'Sch-3 Dis'!$A$15:$F$81</definedName>
    <definedName name="Z_27A45B7A_04F2_4516_B80B_5ED0825D4ED3_.wvu.PrintArea" localSheetId="22" hidden="1">'Bid Form 2nd Envelope'!$A$1:$F$68</definedName>
    <definedName name="Z_27A45B7A_04F2_4516_B80B_5ED0825D4ED3_.wvu.PrintArea" localSheetId="18" hidden="1">Discount!$A$2:$G$43</definedName>
    <definedName name="Z_27A45B7A_04F2_4516_B80B_5ED0825D4ED3_.wvu.PrintArea" localSheetId="20" hidden="1">'Entry Tax'!$A$1:$E$16</definedName>
    <definedName name="Z_27A45B7A_04F2_4516_B80B_5ED0825D4ED3_.wvu.PrintArea" localSheetId="2" hidden="1">Instructions!$A$1:$C$54</definedName>
    <definedName name="Z_27A45B7A_04F2_4516_B80B_5ED0825D4ED3_.wvu.PrintArea" localSheetId="3" hidden="1">'Names of Bidder'!$B$1:$E$30</definedName>
    <definedName name="Z_27A45B7A_04F2_4516_B80B_5ED0825D4ED3_.wvu.PrintArea" localSheetId="19" hidden="1">Octroi!$A$1:$E$16</definedName>
    <definedName name="Z_27A45B7A_04F2_4516_B80B_5ED0825D4ED3_.wvu.PrintArea" localSheetId="21" hidden="1">'Other Taxes &amp; Duties'!$A$1:$F$16</definedName>
    <definedName name="Z_27A45B7A_04F2_4516_B80B_5ED0825D4ED3_.wvu.PrintArea" localSheetId="24" hidden="1">'Q &amp; C'!$A$1:$F$38</definedName>
    <definedName name="Z_27A45B7A_04F2_4516_B80B_5ED0825D4ED3_.wvu.PrintArea" localSheetId="23" hidden="1">'Q &amp; C (2)'!$A$1:$F$43</definedName>
    <definedName name="Z_27A45B7A_04F2_4516_B80B_5ED0825D4ED3_.wvu.PrintArea" localSheetId="4" hidden="1">'Sch-1'!$A$1:$O$144</definedName>
    <definedName name="Z_27A45B7A_04F2_4516_B80B_5ED0825D4ED3_.wvu.PrintArea" localSheetId="5" hidden="1">'Sch-1 dis'!$A$1:$G$84</definedName>
    <definedName name="Z_27A45B7A_04F2_4516_B80B_5ED0825D4ED3_.wvu.PrintArea" localSheetId="6" hidden="1">'Sch-2'!$A$1:$J$142</definedName>
    <definedName name="Z_27A45B7A_04F2_4516_B80B_5ED0825D4ED3_.wvu.PrintArea" localSheetId="7" hidden="1">'Sch-2 Dis'!$A$1:$F$62</definedName>
    <definedName name="Z_27A45B7A_04F2_4516_B80B_5ED0825D4ED3_.wvu.PrintArea" localSheetId="8" hidden="1">'Sch-3 '!$A$1:$P$120</definedName>
    <definedName name="Z_27A45B7A_04F2_4516_B80B_5ED0825D4ED3_.wvu.PrintArea" localSheetId="9" hidden="1">'Sch-3 Dis'!$A$1:$F$87</definedName>
    <definedName name="Z_27A45B7A_04F2_4516_B80B_5ED0825D4ED3_.wvu.PrintArea" localSheetId="10" hidden="1">'Sch-4'!$A$1:$Q$29</definedName>
    <definedName name="Z_27A45B7A_04F2_4516_B80B_5ED0825D4ED3_.wvu.PrintArea" localSheetId="11" hidden="1">'Sch-4b'!$A$1:$Q$37</definedName>
    <definedName name="Z_27A45B7A_04F2_4516_B80B_5ED0825D4ED3_.wvu.PrintArea" localSheetId="12" hidden="1">'Sch-5'!$A$1:$E$26</definedName>
    <definedName name="Z_27A45B7A_04F2_4516_B80B_5ED0825D4ED3_.wvu.PrintArea" localSheetId="13" hidden="1">'Sch-5 Dis'!$A$1:$E$26</definedName>
    <definedName name="Z_27A45B7A_04F2_4516_B80B_5ED0825D4ED3_.wvu.PrintArea" localSheetId="14" hidden="1">'Sch-6'!$A$1:$D$34</definedName>
    <definedName name="Z_27A45B7A_04F2_4516_B80B_5ED0825D4ED3_.wvu.PrintArea" localSheetId="15" hidden="1">'Sch-6 After Discount'!$A$1:$D$34</definedName>
    <definedName name="Z_27A45B7A_04F2_4516_B80B_5ED0825D4ED3_.wvu.PrintArea" localSheetId="16" hidden="1">'Sch-7'!$A$1:$M$25</definedName>
    <definedName name="Z_27A45B7A_04F2_4516_B80B_5ED0825D4ED3_.wvu.PrintArea" localSheetId="17" hidden="1">'Sch-7 Dis'!$A$1:$G$28</definedName>
    <definedName name="Z_27A45B7A_04F2_4516_B80B_5ED0825D4ED3_.wvu.PrintTitles" localSheetId="4" hidden="1">'Sch-1'!$15:$17</definedName>
    <definedName name="Z_27A45B7A_04F2_4516_B80B_5ED0825D4ED3_.wvu.PrintTitles" localSheetId="5" hidden="1">'Sch-1 dis'!$14:$16</definedName>
    <definedName name="Z_27A45B7A_04F2_4516_B80B_5ED0825D4ED3_.wvu.PrintTitles" localSheetId="6" hidden="1">'Sch-2'!$15:$17</definedName>
    <definedName name="Z_27A45B7A_04F2_4516_B80B_5ED0825D4ED3_.wvu.PrintTitles" localSheetId="7" hidden="1">'Sch-2 Dis'!$13:$15</definedName>
    <definedName name="Z_27A45B7A_04F2_4516_B80B_5ED0825D4ED3_.wvu.PrintTitles" localSheetId="8" hidden="1">'Sch-3 '!$13:$17</definedName>
    <definedName name="Z_27A45B7A_04F2_4516_B80B_5ED0825D4ED3_.wvu.PrintTitles" localSheetId="9" hidden="1">'Sch-3 Dis'!$13:$15</definedName>
    <definedName name="Z_27A45B7A_04F2_4516_B80B_5ED0825D4ED3_.wvu.PrintTitles" localSheetId="12" hidden="1">'Sch-5'!$3:$13</definedName>
    <definedName name="Z_27A45B7A_04F2_4516_B80B_5ED0825D4ED3_.wvu.PrintTitles" localSheetId="13" hidden="1">'Sch-5 Dis'!$3:$13</definedName>
    <definedName name="Z_27A45B7A_04F2_4516_B80B_5ED0825D4ED3_.wvu.PrintTitles" localSheetId="14" hidden="1">'Sch-6'!$3:$13</definedName>
    <definedName name="Z_27A45B7A_04F2_4516_B80B_5ED0825D4ED3_.wvu.PrintTitles" localSheetId="15" hidden="1">'Sch-6 After Discount'!$3:$13</definedName>
    <definedName name="Z_27A45B7A_04F2_4516_B80B_5ED0825D4ED3_.wvu.PrintTitles" localSheetId="16" hidden="1">'Sch-7'!$14:$14</definedName>
    <definedName name="Z_27A45B7A_04F2_4516_B80B_5ED0825D4ED3_.wvu.PrintTitles" localSheetId="17" hidden="1">'Sch-7 Dis'!$14:$14</definedName>
    <definedName name="Z_27A45B7A_04F2_4516_B80B_5ED0825D4ED3_.wvu.Rows" localSheetId="1" hidden="1">Cover!$7:$7</definedName>
    <definedName name="Z_27A45B7A_04F2_4516_B80B_5ED0825D4ED3_.wvu.Rows" localSheetId="18" hidden="1">Discount!#REF!</definedName>
    <definedName name="Z_27A45B7A_04F2_4516_B80B_5ED0825D4ED3_.wvu.Rows" localSheetId="9" hidden="1">'Sch-3 Dis'!#REF!</definedName>
    <definedName name="Z_27A45B7A_04F2_4516_B80B_5ED0825D4ED3_.wvu.Rows" localSheetId="16" hidden="1">'Sch-7'!$98:$216</definedName>
    <definedName name="Z_27A45B7A_04F2_4516_B80B_5ED0825D4ED3_.wvu.Rows" localSheetId="17" hidden="1">'Sch-7 Dis'!$104:$222</definedName>
    <definedName name="Z_3D662AA8_535D_445A_A535_5FFD33E1146F_.wvu.PrintArea" localSheetId="24" hidden="1">'Q &amp; C'!$A$1:$F$38</definedName>
    <definedName name="Z_3D662AA8_535D_445A_A535_5FFD33E1146F_.wvu.PrintArea" localSheetId="23" hidden="1">'Q &amp; C (2)'!$A$1:$F$43</definedName>
    <definedName name="Z_420F5FBD_E556_4311_8218_D9BF2725836B_.wvu.PrintArea" localSheetId="23" hidden="1">'Q &amp; C (2)'!$A$1:$F$43</definedName>
    <definedName name="Z_498493C3_769C_4143_9114_C68CD1D40B11_.wvu.Cols" localSheetId="22" hidden="1">'Bid Form 2nd Envelope'!$G:$K,'Bid Form 2nd Envelope'!$Y:$AN</definedName>
    <definedName name="Z_498493C3_769C_4143_9114_C68CD1D40B11_.wvu.Cols" localSheetId="18" hidden="1">Discount!$H:$K</definedName>
    <definedName name="Z_498493C3_769C_4143_9114_C68CD1D40B11_.wvu.Cols" localSheetId="3" hidden="1">'Names of Bidder'!$H:$O,'Names of Bidder'!$Z:$AC</definedName>
    <definedName name="Z_498493C3_769C_4143_9114_C68CD1D40B11_.wvu.Cols" localSheetId="4" hidden="1">'Sch-1'!$Q:$R,'Sch-1'!$AD:$AM</definedName>
    <definedName name="Z_498493C3_769C_4143_9114_C68CD1D40B11_.wvu.Cols" localSheetId="7" hidden="1">'Sch-2 Dis'!$K:$Q</definedName>
    <definedName name="Z_498493C3_769C_4143_9114_C68CD1D40B11_.wvu.Cols" localSheetId="8" hidden="1">'Sch-3 '!$R:$S,'Sch-3 '!$AK:$AP</definedName>
    <definedName name="Z_498493C3_769C_4143_9114_C68CD1D40B11_.wvu.Cols" localSheetId="9" hidden="1">'Sch-3 Dis'!$AA:$AF</definedName>
    <definedName name="Z_498493C3_769C_4143_9114_C68CD1D40B11_.wvu.Cols" localSheetId="10" hidden="1">'Sch-4'!$R:$S</definedName>
    <definedName name="Z_498493C3_769C_4143_9114_C68CD1D40B11_.wvu.Cols" localSheetId="11" hidden="1">'Sch-4b'!$R:$S</definedName>
    <definedName name="Z_498493C3_769C_4143_9114_C68CD1D40B11_.wvu.Cols" localSheetId="12" hidden="1">'Sch-5'!$I:$P</definedName>
    <definedName name="Z_498493C3_769C_4143_9114_C68CD1D40B11_.wvu.Cols" localSheetId="16" hidden="1">'Sch-7'!$P:$R,'Sch-7'!$AG:$AM</definedName>
    <definedName name="Z_498493C3_769C_4143_9114_C68CD1D40B11_.wvu.Cols" localSheetId="17" hidden="1">'Sch-7 Dis'!$AD:$AJ</definedName>
    <definedName name="Z_498493C3_769C_4143_9114_C68CD1D40B11_.wvu.FilterData" localSheetId="4" hidden="1">'Sch-1'!$A$22:$AY$132</definedName>
    <definedName name="Z_498493C3_769C_4143_9114_C68CD1D40B11_.wvu.FilterData" localSheetId="5" hidden="1">'Sch-1 dis'!$A$16:$B$21</definedName>
    <definedName name="Z_498493C3_769C_4143_9114_C68CD1D40B11_.wvu.FilterData" localSheetId="6" hidden="1">'Sch-2'!$G$21:$J$134</definedName>
    <definedName name="Z_498493C3_769C_4143_9114_C68CD1D40B11_.wvu.FilterData" localSheetId="7" hidden="1">'Sch-2 Dis'!$A$15:$F$56</definedName>
    <definedName name="Z_498493C3_769C_4143_9114_C68CD1D40B11_.wvu.FilterData" localSheetId="8" hidden="1">'Sch-3 '!$A$20:$BB$111</definedName>
    <definedName name="Z_498493C3_769C_4143_9114_C68CD1D40B11_.wvu.FilterData" localSheetId="9" hidden="1">'Sch-3 Dis'!$A$15:$F$81</definedName>
    <definedName name="Z_498493C3_769C_4143_9114_C68CD1D40B11_.wvu.PrintArea" localSheetId="22" hidden="1">'Bid Form 2nd Envelope'!$A$1:$F$68</definedName>
    <definedName name="Z_498493C3_769C_4143_9114_C68CD1D40B11_.wvu.PrintArea" localSheetId="1" hidden="1">Cover!$A$1:$F$15</definedName>
    <definedName name="Z_498493C3_769C_4143_9114_C68CD1D40B11_.wvu.PrintArea" localSheetId="18" hidden="1">Discount!$A$2:$G$43</definedName>
    <definedName name="Z_498493C3_769C_4143_9114_C68CD1D40B11_.wvu.PrintArea" localSheetId="20" hidden="1">'Entry Tax'!$A$1:$E$16</definedName>
    <definedName name="Z_498493C3_769C_4143_9114_C68CD1D40B11_.wvu.PrintArea" localSheetId="2" hidden="1">Instructions!$A$1:$C$54</definedName>
    <definedName name="Z_498493C3_769C_4143_9114_C68CD1D40B11_.wvu.PrintArea" localSheetId="3" hidden="1">'Names of Bidder'!$B$1:$G$32</definedName>
    <definedName name="Z_498493C3_769C_4143_9114_C68CD1D40B11_.wvu.PrintArea" localSheetId="19" hidden="1">Octroi!$A$1:$E$16</definedName>
    <definedName name="Z_498493C3_769C_4143_9114_C68CD1D40B11_.wvu.PrintArea" localSheetId="21" hidden="1">'Other Taxes &amp; Duties'!$A$1:$F$16</definedName>
    <definedName name="Z_498493C3_769C_4143_9114_C68CD1D40B11_.wvu.PrintArea" localSheetId="24" hidden="1">'Q &amp; C'!$A$1:$F$38</definedName>
    <definedName name="Z_498493C3_769C_4143_9114_C68CD1D40B11_.wvu.PrintArea" localSheetId="23" hidden="1">'Q &amp; C (2)'!$A$1:$F$44</definedName>
    <definedName name="Z_498493C3_769C_4143_9114_C68CD1D40B11_.wvu.PrintArea" localSheetId="4" hidden="1">'Sch-1'!$A$1:$O$143</definedName>
    <definedName name="Z_498493C3_769C_4143_9114_C68CD1D40B11_.wvu.PrintArea" localSheetId="5" hidden="1">'Sch-1 dis'!$A$1:$G$84</definedName>
    <definedName name="Z_498493C3_769C_4143_9114_C68CD1D40B11_.wvu.PrintArea" localSheetId="6" hidden="1">'Sch-2'!$A$1:$J$143</definedName>
    <definedName name="Z_498493C3_769C_4143_9114_C68CD1D40B11_.wvu.PrintArea" localSheetId="7" hidden="1">'Sch-2 Dis'!$A$1:$F$62</definedName>
    <definedName name="Z_498493C3_769C_4143_9114_C68CD1D40B11_.wvu.PrintArea" localSheetId="8" hidden="1">'Sch-3 '!$A$1:$Q$119</definedName>
    <definedName name="Z_498493C3_769C_4143_9114_C68CD1D40B11_.wvu.PrintArea" localSheetId="9" hidden="1">'Sch-3 Dis'!$A$1:$F$87</definedName>
    <definedName name="Z_498493C3_769C_4143_9114_C68CD1D40B11_.wvu.PrintArea" localSheetId="10" hidden="1">'Sch-4'!$A$1:$Q$29</definedName>
    <definedName name="Z_498493C3_769C_4143_9114_C68CD1D40B11_.wvu.PrintArea" localSheetId="11" hidden="1">'Sch-4b'!$A$1:$Q$37</definedName>
    <definedName name="Z_498493C3_769C_4143_9114_C68CD1D40B11_.wvu.PrintArea" localSheetId="12" hidden="1">'Sch-5'!$A$1:$E$26</definedName>
    <definedName name="Z_498493C3_769C_4143_9114_C68CD1D40B11_.wvu.PrintArea" localSheetId="13" hidden="1">'Sch-5 Dis'!$A$1:$E$26</definedName>
    <definedName name="Z_498493C3_769C_4143_9114_C68CD1D40B11_.wvu.PrintArea" localSheetId="14" hidden="1">'Sch-6'!$A$1:$D$33</definedName>
    <definedName name="Z_498493C3_769C_4143_9114_C68CD1D40B11_.wvu.PrintArea" localSheetId="15" hidden="1">'Sch-6 After Discount'!$A$1:$D$33</definedName>
    <definedName name="Z_498493C3_769C_4143_9114_C68CD1D40B11_.wvu.PrintArea" localSheetId="16" hidden="1">'Sch-7'!$A$1:$N$25</definedName>
    <definedName name="Z_498493C3_769C_4143_9114_C68CD1D40B11_.wvu.PrintArea" localSheetId="17" hidden="1">'Sch-7 Dis'!$A$1:$G$28</definedName>
    <definedName name="Z_498493C3_769C_4143_9114_C68CD1D40B11_.wvu.PrintTitles" localSheetId="4" hidden="1">'Sch-1'!$15:$17</definedName>
    <definedName name="Z_498493C3_769C_4143_9114_C68CD1D40B11_.wvu.PrintTitles" localSheetId="5" hidden="1">'Sch-1 dis'!$14:$16</definedName>
    <definedName name="Z_498493C3_769C_4143_9114_C68CD1D40B11_.wvu.PrintTitles" localSheetId="6" hidden="1">'Sch-2'!$15:$17</definedName>
    <definedName name="Z_498493C3_769C_4143_9114_C68CD1D40B11_.wvu.PrintTitles" localSheetId="7" hidden="1">'Sch-2 Dis'!$13:$15</definedName>
    <definedName name="Z_498493C3_769C_4143_9114_C68CD1D40B11_.wvu.PrintTitles" localSheetId="8" hidden="1">'Sch-3 '!$13:$17</definedName>
    <definedName name="Z_498493C3_769C_4143_9114_C68CD1D40B11_.wvu.PrintTitles" localSheetId="9" hidden="1">'Sch-3 Dis'!$13:$15</definedName>
    <definedName name="Z_498493C3_769C_4143_9114_C68CD1D40B11_.wvu.PrintTitles" localSheetId="12" hidden="1">'Sch-5'!$3:$13</definedName>
    <definedName name="Z_498493C3_769C_4143_9114_C68CD1D40B11_.wvu.PrintTitles" localSheetId="13" hidden="1">'Sch-5 Dis'!$3:$13</definedName>
    <definedName name="Z_498493C3_769C_4143_9114_C68CD1D40B11_.wvu.PrintTitles" localSheetId="14" hidden="1">'Sch-6'!$3:$13</definedName>
    <definedName name="Z_498493C3_769C_4143_9114_C68CD1D40B11_.wvu.PrintTitles" localSheetId="15" hidden="1">'Sch-6 After Discount'!$3:$13</definedName>
    <definedName name="Z_498493C3_769C_4143_9114_C68CD1D40B11_.wvu.PrintTitles" localSheetId="16" hidden="1">'Sch-7'!$14:$14</definedName>
    <definedName name="Z_498493C3_769C_4143_9114_C68CD1D40B11_.wvu.PrintTitles" localSheetId="17" hidden="1">'Sch-7 Dis'!$14:$14</definedName>
    <definedName name="Z_498493C3_769C_4143_9114_C68CD1D40B11_.wvu.Rows" localSheetId="22" hidden="1">'Bid Form 2nd Envelope'!$25:$25,'Bid Form 2nd Envelope'!$52:$52</definedName>
    <definedName name="Z_498493C3_769C_4143_9114_C68CD1D40B11_.wvu.Rows" localSheetId="1" hidden="1">Cover!$7:$7</definedName>
    <definedName name="Z_498493C3_769C_4143_9114_C68CD1D40B11_.wvu.Rows" localSheetId="18" hidden="1">Discount!$22:$22,Discount!$29:$29,Discount!$32:$34</definedName>
    <definedName name="Z_498493C3_769C_4143_9114_C68CD1D40B11_.wvu.Rows" localSheetId="6" hidden="1">'Sch-2'!$18:$19</definedName>
    <definedName name="Z_498493C3_769C_4143_9114_C68CD1D40B11_.wvu.Rows" localSheetId="14" hidden="1">'Sch-6'!$22:$23</definedName>
    <definedName name="Z_498493C3_769C_4143_9114_C68CD1D40B11_.wvu.Rows" localSheetId="15" hidden="1">'Sch-6 After Discount'!$22:$23</definedName>
    <definedName name="Z_498493C3_769C_4143_9114_C68CD1D40B11_.wvu.Rows" localSheetId="16" hidden="1">'Sch-7'!$17:$18,'Sch-7'!$98:$216</definedName>
    <definedName name="Z_498493C3_769C_4143_9114_C68CD1D40B11_.wvu.Rows" localSheetId="17" hidden="1">'Sch-7 Dis'!$104:$222</definedName>
    <definedName name="Z_4AA1107B_A795_4744_B566_827168772C7A_.wvu.Cols" localSheetId="18" hidden="1">Discount!$H:$O</definedName>
    <definedName name="Z_4AA1107B_A795_4744_B566_827168772C7A_.wvu.Cols" localSheetId="6" hidden="1">'Sch-2'!$M:$R</definedName>
    <definedName name="Z_4AA1107B_A795_4744_B566_827168772C7A_.wvu.Cols" localSheetId="7" hidden="1">'Sch-2 Dis'!$K:$Q</definedName>
    <definedName name="Z_4AA1107B_A795_4744_B566_827168772C7A_.wvu.Cols" localSheetId="8" hidden="1">'Sch-3 '!$S:$AE,'Sch-3 '!$AK:$AP</definedName>
    <definedName name="Z_4AA1107B_A795_4744_B566_827168772C7A_.wvu.Cols" localSheetId="9" hidden="1">'Sch-3 Dis'!$AA:$AF</definedName>
    <definedName name="Z_4AA1107B_A795_4744_B566_827168772C7A_.wvu.Cols" localSheetId="12" hidden="1">'Sch-5'!$I:$P</definedName>
    <definedName name="Z_4AA1107B_A795_4744_B566_827168772C7A_.wvu.Cols" localSheetId="16" hidden="1">'Sch-7'!$O:$O,'Sch-7'!$AG:$AM</definedName>
    <definedName name="Z_4AA1107B_A795_4744_B566_827168772C7A_.wvu.Cols" localSheetId="17" hidden="1">'Sch-7 Dis'!$AD:$AJ</definedName>
    <definedName name="Z_4AA1107B_A795_4744_B566_827168772C7A_.wvu.FilterData" localSheetId="4" hidden="1">'Sch-1'!$A$18:$O$132</definedName>
    <definedName name="Z_4AA1107B_A795_4744_B566_827168772C7A_.wvu.FilterData" localSheetId="5" hidden="1">'Sch-1 dis'!$A$16:$B$21</definedName>
    <definedName name="Z_4AA1107B_A795_4744_B566_827168772C7A_.wvu.FilterData" localSheetId="6" hidden="1">'Sch-2'!$G$21:$J$134</definedName>
    <definedName name="Z_4AA1107B_A795_4744_B566_827168772C7A_.wvu.FilterData" localSheetId="7" hidden="1">'Sch-2 Dis'!$A$15:$F$56</definedName>
    <definedName name="Z_4AA1107B_A795_4744_B566_827168772C7A_.wvu.FilterData" localSheetId="8" hidden="1">'Sch-3 '!$A$19:$P$113</definedName>
    <definedName name="Z_4AA1107B_A795_4744_B566_827168772C7A_.wvu.FilterData" localSheetId="9" hidden="1">'Sch-3 Dis'!$A$15:$F$81</definedName>
    <definedName name="Z_4AA1107B_A795_4744_B566_827168772C7A_.wvu.PrintArea" localSheetId="22" hidden="1">'Bid Form 2nd Envelope'!$A$1:$F$68</definedName>
    <definedName name="Z_4AA1107B_A795_4744_B566_827168772C7A_.wvu.PrintArea" localSheetId="18" hidden="1">Discount!$A$2:$G$43</definedName>
    <definedName name="Z_4AA1107B_A795_4744_B566_827168772C7A_.wvu.PrintArea" localSheetId="20" hidden="1">'Entry Tax'!$A$1:$E$16</definedName>
    <definedName name="Z_4AA1107B_A795_4744_B566_827168772C7A_.wvu.PrintArea" localSheetId="2" hidden="1">Instructions!$A$1:$C$54</definedName>
    <definedName name="Z_4AA1107B_A795_4744_B566_827168772C7A_.wvu.PrintArea" localSheetId="3" hidden="1">'Names of Bidder'!$B$1:$G$32</definedName>
    <definedName name="Z_4AA1107B_A795_4744_B566_827168772C7A_.wvu.PrintArea" localSheetId="19" hidden="1">Octroi!$A$1:$E$16</definedName>
    <definedName name="Z_4AA1107B_A795_4744_B566_827168772C7A_.wvu.PrintArea" localSheetId="21" hidden="1">'Other Taxes &amp; Duties'!$A$1:$F$16</definedName>
    <definedName name="Z_4AA1107B_A795_4744_B566_827168772C7A_.wvu.PrintArea" localSheetId="24" hidden="1">'Q &amp; C'!$A$1:$F$38</definedName>
    <definedName name="Z_4AA1107B_A795_4744_B566_827168772C7A_.wvu.PrintArea" localSheetId="23" hidden="1">'Q &amp; C (2)'!$A$1:$F$44</definedName>
    <definedName name="Z_4AA1107B_A795_4744_B566_827168772C7A_.wvu.PrintArea" localSheetId="4" hidden="1">'Sch-1'!$A$1:$O$143</definedName>
    <definedName name="Z_4AA1107B_A795_4744_B566_827168772C7A_.wvu.PrintArea" localSheetId="5" hidden="1">'Sch-1 dis'!$A$1:$G$84</definedName>
    <definedName name="Z_4AA1107B_A795_4744_B566_827168772C7A_.wvu.PrintArea" localSheetId="6" hidden="1">'Sch-2'!$A$1:$J$141</definedName>
    <definedName name="Z_4AA1107B_A795_4744_B566_827168772C7A_.wvu.PrintArea" localSheetId="7" hidden="1">'Sch-2 Dis'!$A$1:$F$62</definedName>
    <definedName name="Z_4AA1107B_A795_4744_B566_827168772C7A_.wvu.PrintArea" localSheetId="8" hidden="1">'Sch-3 '!$A$1:$P$119</definedName>
    <definedName name="Z_4AA1107B_A795_4744_B566_827168772C7A_.wvu.PrintArea" localSheetId="9" hidden="1">'Sch-3 Dis'!$A$1:$F$87</definedName>
    <definedName name="Z_4AA1107B_A795_4744_B566_827168772C7A_.wvu.PrintArea" localSheetId="10" hidden="1">'Sch-4'!$A$1:$Q$29</definedName>
    <definedName name="Z_4AA1107B_A795_4744_B566_827168772C7A_.wvu.PrintArea" localSheetId="11" hidden="1">'Sch-4b'!$A$1:$Q$37</definedName>
    <definedName name="Z_4AA1107B_A795_4744_B566_827168772C7A_.wvu.PrintArea" localSheetId="12" hidden="1">'Sch-5'!$A$1:$E$26</definedName>
    <definedName name="Z_4AA1107B_A795_4744_B566_827168772C7A_.wvu.PrintArea" localSheetId="13" hidden="1">'Sch-5 Dis'!$A$1:$E$26</definedName>
    <definedName name="Z_4AA1107B_A795_4744_B566_827168772C7A_.wvu.PrintArea" localSheetId="14" hidden="1">'Sch-6'!$A$1:$D$33</definedName>
    <definedName name="Z_4AA1107B_A795_4744_B566_827168772C7A_.wvu.PrintArea" localSheetId="15" hidden="1">'Sch-6 After Discount'!$A$1:$D$33</definedName>
    <definedName name="Z_4AA1107B_A795_4744_B566_827168772C7A_.wvu.PrintArea" localSheetId="16" hidden="1">'Sch-7'!$A$1:$M$25</definedName>
    <definedName name="Z_4AA1107B_A795_4744_B566_827168772C7A_.wvu.PrintArea" localSheetId="17" hidden="1">'Sch-7 Dis'!$A$1:$G$28</definedName>
    <definedName name="Z_4AA1107B_A795_4744_B566_827168772C7A_.wvu.PrintTitles" localSheetId="4" hidden="1">'Sch-1'!$15:$17</definedName>
    <definedName name="Z_4AA1107B_A795_4744_B566_827168772C7A_.wvu.PrintTitles" localSheetId="5" hidden="1">'Sch-1 dis'!$14:$16</definedName>
    <definedName name="Z_4AA1107B_A795_4744_B566_827168772C7A_.wvu.PrintTitles" localSheetId="6" hidden="1">'Sch-2'!$15:$17</definedName>
    <definedName name="Z_4AA1107B_A795_4744_B566_827168772C7A_.wvu.PrintTitles" localSheetId="7" hidden="1">'Sch-2 Dis'!$13:$15</definedName>
    <definedName name="Z_4AA1107B_A795_4744_B566_827168772C7A_.wvu.PrintTitles" localSheetId="8" hidden="1">'Sch-3 '!$13:$17</definedName>
    <definedName name="Z_4AA1107B_A795_4744_B566_827168772C7A_.wvu.PrintTitles" localSheetId="9" hidden="1">'Sch-3 Dis'!$13:$15</definedName>
    <definedName name="Z_4AA1107B_A795_4744_B566_827168772C7A_.wvu.PrintTitles" localSheetId="12" hidden="1">'Sch-5'!$3:$13</definedName>
    <definedName name="Z_4AA1107B_A795_4744_B566_827168772C7A_.wvu.PrintTitles" localSheetId="13" hidden="1">'Sch-5 Dis'!$3:$13</definedName>
    <definedName name="Z_4AA1107B_A795_4744_B566_827168772C7A_.wvu.PrintTitles" localSheetId="14" hidden="1">'Sch-6'!$3:$13</definedName>
    <definedName name="Z_4AA1107B_A795_4744_B566_827168772C7A_.wvu.PrintTitles" localSheetId="15" hidden="1">'Sch-6 After Discount'!$3:$13</definedName>
    <definedName name="Z_4AA1107B_A795_4744_B566_827168772C7A_.wvu.PrintTitles" localSheetId="16" hidden="1">'Sch-7'!$14:$14</definedName>
    <definedName name="Z_4AA1107B_A795_4744_B566_827168772C7A_.wvu.PrintTitles" localSheetId="17" hidden="1">'Sch-7 Dis'!$14:$14</definedName>
    <definedName name="Z_4AA1107B_A795_4744_B566_827168772C7A_.wvu.Rows" localSheetId="1" hidden="1">Cover!$7:$7</definedName>
    <definedName name="Z_4AA1107B_A795_4744_B566_827168772C7A_.wvu.Rows" localSheetId="18" hidden="1">Discount!$32:$34</definedName>
    <definedName name="Z_4AA1107B_A795_4744_B566_827168772C7A_.wvu.Rows" localSheetId="6" hidden="1">'Sch-2'!#REF!,'Sch-2'!#REF!</definedName>
    <definedName name="Z_4AA1107B_A795_4744_B566_827168772C7A_.wvu.Rows" localSheetId="16" hidden="1">'Sch-7'!$22:$22,'Sch-7'!$98:$216</definedName>
    <definedName name="Z_4AA1107B_A795_4744_B566_827168772C7A_.wvu.Rows" localSheetId="17" hidden="1">'Sch-7 Dis'!$104:$222</definedName>
    <definedName name="Z_4F65FF32_EC61_4022_A399_2986D7B6B8B3_.wvu.Cols" localSheetId="22" hidden="1">'Bid Form 2nd Envelope'!$Z:$AJ</definedName>
    <definedName name="Z_4F65FF32_EC61_4022_A399_2986D7B6B8B3_.wvu.Cols" localSheetId="4" hidden="1">'Sch-1'!$Y:$AL</definedName>
    <definedName name="Z_4F65FF32_EC61_4022_A399_2986D7B6B8B3_.wvu.Cols" localSheetId="5" hidden="1">'Sch-1 dis'!$O:$AB</definedName>
    <definedName name="Z_4F65FF32_EC61_4022_A399_2986D7B6B8B3_.wvu.Cols" localSheetId="6" hidden="1">'Sch-2'!#REF!</definedName>
    <definedName name="Z_4F65FF32_EC61_4022_A399_2986D7B6B8B3_.wvu.Cols" localSheetId="7" hidden="1">'Sch-2 Dis'!$K:$Q</definedName>
    <definedName name="Z_4F65FF32_EC61_4022_A399_2986D7B6B8B3_.wvu.Cols" localSheetId="8" hidden="1">'Sch-3 '!$AK:$AP</definedName>
    <definedName name="Z_4F65FF32_EC61_4022_A399_2986D7B6B8B3_.wvu.Cols" localSheetId="9" hidden="1">'Sch-3 Dis'!$AA:$AF</definedName>
    <definedName name="Z_4F65FF32_EC61_4022_A399_2986D7B6B8B3_.wvu.Cols" localSheetId="12" hidden="1">'Sch-5'!$I:$P</definedName>
    <definedName name="Z_4F65FF32_EC61_4022_A399_2986D7B6B8B3_.wvu.Cols" localSheetId="13" hidden="1">'Sch-5 Dis'!$I:$P</definedName>
    <definedName name="Z_4F65FF32_EC61_4022_A399_2986D7B6B8B3_.wvu.Cols" localSheetId="16" hidden="1">'Sch-7'!$AG:$AM</definedName>
    <definedName name="Z_4F65FF32_EC61_4022_A399_2986D7B6B8B3_.wvu.Cols" localSheetId="17" hidden="1">'Sch-7 Dis'!$AD:$AJ</definedName>
    <definedName name="Z_4F65FF32_EC61_4022_A399_2986D7B6B8B3_.wvu.PrintArea" localSheetId="22" hidden="1">'Bid Form 2nd Envelope'!$A$1:$F$68</definedName>
    <definedName name="Z_4F65FF32_EC61_4022_A399_2986D7B6B8B3_.wvu.PrintArea" localSheetId="18" hidden="1">Discount!$A$2:$G$41</definedName>
    <definedName name="Z_4F65FF32_EC61_4022_A399_2986D7B6B8B3_.wvu.PrintArea" localSheetId="20" hidden="1">'Entry Tax'!$A$1:$E$16</definedName>
    <definedName name="Z_4F65FF32_EC61_4022_A399_2986D7B6B8B3_.wvu.PrintArea" localSheetId="2" hidden="1">Instructions!$A$1:$C$54</definedName>
    <definedName name="Z_4F65FF32_EC61_4022_A399_2986D7B6B8B3_.wvu.PrintArea" localSheetId="3" hidden="1">'Names of Bidder'!$B$1:$E$30</definedName>
    <definedName name="Z_4F65FF32_EC61_4022_A399_2986D7B6B8B3_.wvu.PrintArea" localSheetId="19" hidden="1">Octroi!$A$1:$E$16</definedName>
    <definedName name="Z_4F65FF32_EC61_4022_A399_2986D7B6B8B3_.wvu.PrintArea" localSheetId="21" hidden="1">'Other Taxes &amp; Duties'!$A$1:$F$16</definedName>
    <definedName name="Z_4F65FF32_EC61_4022_A399_2986D7B6B8B3_.wvu.PrintArea" localSheetId="24" hidden="1">'Q &amp; C'!$A$1:$F$38</definedName>
    <definedName name="Z_4F65FF32_EC61_4022_A399_2986D7B6B8B3_.wvu.PrintArea" localSheetId="4" hidden="1">'Sch-1'!$A$1:$O$144</definedName>
    <definedName name="Z_4F65FF32_EC61_4022_A399_2986D7B6B8B3_.wvu.PrintArea" localSheetId="5" hidden="1">'Sch-1 dis'!$A$1:$G$84</definedName>
    <definedName name="Z_4F65FF32_EC61_4022_A399_2986D7B6B8B3_.wvu.PrintArea" localSheetId="6" hidden="1">'Sch-2'!$A$1:$J$133</definedName>
    <definedName name="Z_4F65FF32_EC61_4022_A399_2986D7B6B8B3_.wvu.PrintArea" localSheetId="7" hidden="1">'Sch-2 Dis'!$A$1:$F$55</definedName>
    <definedName name="Z_4F65FF32_EC61_4022_A399_2986D7B6B8B3_.wvu.PrintArea" localSheetId="8" hidden="1">'Sch-3 '!$A$1:$P$112</definedName>
    <definedName name="Z_4F65FF32_EC61_4022_A399_2986D7B6B8B3_.wvu.PrintArea" localSheetId="9" hidden="1">'Sch-3 Dis'!$A$1:$F$80</definedName>
    <definedName name="Z_4F65FF32_EC61_4022_A399_2986D7B6B8B3_.wvu.PrintArea" localSheetId="10" hidden="1">'Sch-4'!$A$1:$Q$29</definedName>
    <definedName name="Z_4F65FF32_EC61_4022_A399_2986D7B6B8B3_.wvu.PrintArea" localSheetId="11" hidden="1">'Sch-4b'!$A$1:$Q$37</definedName>
    <definedName name="Z_4F65FF32_EC61_4022_A399_2986D7B6B8B3_.wvu.PrintArea" localSheetId="12" hidden="1">'Sch-5'!$A$1:$E$26</definedName>
    <definedName name="Z_4F65FF32_EC61_4022_A399_2986D7B6B8B3_.wvu.PrintArea" localSheetId="13" hidden="1">'Sch-5 Dis'!$A$1:$E$26</definedName>
    <definedName name="Z_4F65FF32_EC61_4022_A399_2986D7B6B8B3_.wvu.PrintArea" localSheetId="14" hidden="1">'Sch-6'!$A$1:$D$34</definedName>
    <definedName name="Z_4F65FF32_EC61_4022_A399_2986D7B6B8B3_.wvu.PrintArea" localSheetId="15" hidden="1">'Sch-6 After Discount'!$A$1:$D$34</definedName>
    <definedName name="Z_4F65FF32_EC61_4022_A399_2986D7B6B8B3_.wvu.PrintArea" localSheetId="16" hidden="1">'Sch-7'!$A$1:$M$25</definedName>
    <definedName name="Z_4F65FF32_EC61_4022_A399_2986D7B6B8B3_.wvu.PrintArea" localSheetId="17" hidden="1">'Sch-7 Dis'!$A$1:$G$28</definedName>
    <definedName name="Z_4F65FF32_EC61_4022_A399_2986D7B6B8B3_.wvu.PrintTitles" localSheetId="4" hidden="1">'Sch-1'!$15:$17</definedName>
    <definedName name="Z_4F65FF32_EC61_4022_A399_2986D7B6B8B3_.wvu.PrintTitles" localSheetId="5" hidden="1">'Sch-1 dis'!$14:$16</definedName>
    <definedName name="Z_4F65FF32_EC61_4022_A399_2986D7B6B8B3_.wvu.PrintTitles" localSheetId="6" hidden="1">'Sch-2'!$15:$17</definedName>
    <definedName name="Z_4F65FF32_EC61_4022_A399_2986D7B6B8B3_.wvu.PrintTitles" localSheetId="7" hidden="1">'Sch-2 Dis'!$13:$15</definedName>
    <definedName name="Z_4F65FF32_EC61_4022_A399_2986D7B6B8B3_.wvu.PrintTitles" localSheetId="8" hidden="1">'Sch-3 '!$13:$17</definedName>
    <definedName name="Z_4F65FF32_EC61_4022_A399_2986D7B6B8B3_.wvu.PrintTitles" localSheetId="9" hidden="1">'Sch-3 Dis'!$13:$15</definedName>
    <definedName name="Z_4F65FF32_EC61_4022_A399_2986D7B6B8B3_.wvu.PrintTitles" localSheetId="12" hidden="1">'Sch-5'!$3:$13</definedName>
    <definedName name="Z_4F65FF32_EC61_4022_A399_2986D7B6B8B3_.wvu.PrintTitles" localSheetId="13" hidden="1">'Sch-5 Dis'!$3:$13</definedName>
    <definedName name="Z_4F65FF32_EC61_4022_A399_2986D7B6B8B3_.wvu.PrintTitles" localSheetId="14" hidden="1">'Sch-6'!$3:$13</definedName>
    <definedName name="Z_4F65FF32_EC61_4022_A399_2986D7B6B8B3_.wvu.PrintTitles" localSheetId="15" hidden="1">'Sch-6 After Discount'!$3:$13</definedName>
    <definedName name="Z_4F65FF32_EC61_4022_A399_2986D7B6B8B3_.wvu.PrintTitles" localSheetId="16" hidden="1">'Sch-7'!$14:$14</definedName>
    <definedName name="Z_4F65FF32_EC61_4022_A399_2986D7B6B8B3_.wvu.PrintTitles" localSheetId="17" hidden="1">'Sch-7 Dis'!$14:$14</definedName>
    <definedName name="Z_4F65FF32_EC61_4022_A399_2986D7B6B8B3_.wvu.Rows" localSheetId="4" hidden="1">'Sch-1'!$169:$235</definedName>
    <definedName name="Z_4F65FF32_EC61_4022_A399_2986D7B6B8B3_.wvu.Rows" localSheetId="5" hidden="1">'Sch-1 dis'!$109:$175</definedName>
    <definedName name="Z_4F65FF32_EC61_4022_A399_2986D7B6B8B3_.wvu.Rows" localSheetId="6" hidden="1">'Sch-2'!#REF!</definedName>
    <definedName name="Z_4F65FF32_EC61_4022_A399_2986D7B6B8B3_.wvu.Rows" localSheetId="7" hidden="1">'Sch-2 Dis'!#REF!</definedName>
    <definedName name="Z_4F65FF32_EC61_4022_A399_2986D7B6B8B3_.wvu.Rows" localSheetId="8" hidden="1">'Sch-3 '!#REF!</definedName>
    <definedName name="Z_4F65FF32_EC61_4022_A399_2986D7B6B8B3_.wvu.Rows" localSheetId="9" hidden="1">'Sch-3 Dis'!#REF!</definedName>
    <definedName name="Z_4F65FF32_EC61_4022_A399_2986D7B6B8B3_.wvu.Rows" localSheetId="16" hidden="1">'Sch-7'!$98:$216</definedName>
    <definedName name="Z_4F65FF32_EC61_4022_A399_2986D7B6B8B3_.wvu.Rows" localSheetId="17" hidden="1">'Sch-7 Dis'!$104:$222</definedName>
    <definedName name="Z_58D82F59_8CF6_455F_B9F4_081499FDF243_.wvu.Cols" localSheetId="18" hidden="1">Discount!$H:$L</definedName>
    <definedName name="Z_58D82F59_8CF6_455F_B9F4_081499FDF243_.wvu.PrintArea" localSheetId="18" hidden="1">Discount!$A$2:$G$43</definedName>
    <definedName name="Z_58D82F59_8CF6_455F_B9F4_081499FDF243_.wvu.PrintArea" localSheetId="20" hidden="1">'Entry Tax'!$A$1:$E$16</definedName>
    <definedName name="Z_58D82F59_8CF6_455F_B9F4_081499FDF243_.wvu.PrintArea" localSheetId="19" hidden="1">Octroi!$A$1:$E$16</definedName>
    <definedName name="Z_58D82F59_8CF6_455F_B9F4_081499FDF243_.wvu.PrintArea" localSheetId="21" hidden="1">'Other Taxes &amp; Duties'!$A$1:$F$16</definedName>
    <definedName name="Z_58D82F59_8CF6_455F_B9F4_081499FDF243_.wvu.PrintArea" localSheetId="23" hidden="1">'Q &amp; C (2)'!$A$1:$F$43</definedName>
    <definedName name="Z_58D82F59_8CF6_455F_B9F4_081499FDF243_.wvu.Rows" localSheetId="18" hidden="1">Discount!$20:$20,Discount!$27:$27</definedName>
    <definedName name="Z_59ACD8B6_730E_4199_8297_1160D2A0693D_.wvu.PrintArea" localSheetId="23" hidden="1">'Q &amp; C (2)'!$A$1:$F$43</definedName>
    <definedName name="Z_696D9240_6693_44E8_B9A4_2BFADD101EE2_.wvu.Cols" localSheetId="18" hidden="1">Discount!$H:$L</definedName>
    <definedName name="Z_696D9240_6693_44E8_B9A4_2BFADD101EE2_.wvu.PrintArea" localSheetId="18" hidden="1">Discount!$A$2:$G$43</definedName>
    <definedName name="Z_696D9240_6693_44E8_B9A4_2BFADD101EE2_.wvu.PrintArea" localSheetId="20" hidden="1">'Entry Tax'!$A$1:$E$16</definedName>
    <definedName name="Z_696D9240_6693_44E8_B9A4_2BFADD101EE2_.wvu.PrintArea" localSheetId="19" hidden="1">Octroi!$A$1:$E$16</definedName>
    <definedName name="Z_696D9240_6693_44E8_B9A4_2BFADD101EE2_.wvu.PrintArea" localSheetId="21" hidden="1">'Other Taxes &amp; Duties'!$A$1:$F$16</definedName>
    <definedName name="Z_696D9240_6693_44E8_B9A4_2BFADD101EE2_.wvu.PrintArea" localSheetId="23" hidden="1">'Q &amp; C (2)'!$A$1:$F$43</definedName>
    <definedName name="Z_696D9240_6693_44E8_B9A4_2BFADD101EE2_.wvu.Rows" localSheetId="18" hidden="1">Discount!$20:$20,Discount!$27:$27</definedName>
    <definedName name="Z_6E345679_47E0_4044_94F8_40B7719CE719_.wvu.PrintArea" localSheetId="23" hidden="1">'Q &amp; C (2)'!$A$1:$F$43</definedName>
    <definedName name="Z_7487ED9F_BBED_4B2A_9631_22F1A430946B_.wvu.Cols" localSheetId="18" hidden="1">Discount!$H:$O</definedName>
    <definedName name="Z_7487ED9F_BBED_4B2A_9631_22F1A430946B_.wvu.Cols" localSheetId="6" hidden="1">'Sch-2'!$M:$R</definedName>
    <definedName name="Z_7487ED9F_BBED_4B2A_9631_22F1A430946B_.wvu.Cols" localSheetId="7" hidden="1">'Sch-2 Dis'!$K:$Q</definedName>
    <definedName name="Z_7487ED9F_BBED_4B2A_9631_22F1A430946B_.wvu.Cols" localSheetId="8" hidden="1">'Sch-3 '!$S:$AE,'Sch-3 '!$AK:$AP</definedName>
    <definedName name="Z_7487ED9F_BBED_4B2A_9631_22F1A430946B_.wvu.Cols" localSheetId="9" hidden="1">'Sch-3 Dis'!$AA:$AF</definedName>
    <definedName name="Z_7487ED9F_BBED_4B2A_9631_22F1A430946B_.wvu.Cols" localSheetId="12" hidden="1">'Sch-5'!$I:$P</definedName>
    <definedName name="Z_7487ED9F_BBED_4B2A_9631_22F1A430946B_.wvu.Cols" localSheetId="16" hidden="1">'Sch-7'!$O:$O,'Sch-7'!$AG:$AM</definedName>
    <definedName name="Z_7487ED9F_BBED_4B2A_9631_22F1A430946B_.wvu.Cols" localSheetId="17" hidden="1">'Sch-7 Dis'!$AD:$AJ</definedName>
    <definedName name="Z_7487ED9F_BBED_4B2A_9631_22F1A430946B_.wvu.FilterData" localSheetId="4" hidden="1">'Sch-1'!$A$18:$O$132</definedName>
    <definedName name="Z_7487ED9F_BBED_4B2A_9631_22F1A430946B_.wvu.FilterData" localSheetId="5" hidden="1">'Sch-1 dis'!$A$16:$B$21</definedName>
    <definedName name="Z_7487ED9F_BBED_4B2A_9631_22F1A430946B_.wvu.FilterData" localSheetId="6" hidden="1">'Sch-2'!$G$21:$J$134</definedName>
    <definedName name="Z_7487ED9F_BBED_4B2A_9631_22F1A430946B_.wvu.FilterData" localSheetId="7" hidden="1">'Sch-2 Dis'!$A$15:$F$56</definedName>
    <definedName name="Z_7487ED9F_BBED_4B2A_9631_22F1A430946B_.wvu.FilterData" localSheetId="8" hidden="1">'Sch-3 '!$A$19:$P$113</definedName>
    <definedName name="Z_7487ED9F_BBED_4B2A_9631_22F1A430946B_.wvu.FilterData" localSheetId="9" hidden="1">'Sch-3 Dis'!$A$15:$F$81</definedName>
    <definedName name="Z_7487ED9F_BBED_4B2A_9631_22F1A430946B_.wvu.PrintArea" localSheetId="22" hidden="1">'Bid Form 2nd Envelope'!$A$1:$F$68</definedName>
    <definedName name="Z_7487ED9F_BBED_4B2A_9631_22F1A430946B_.wvu.PrintArea" localSheetId="18" hidden="1">Discount!$A$2:$G$43</definedName>
    <definedName name="Z_7487ED9F_BBED_4B2A_9631_22F1A430946B_.wvu.PrintArea" localSheetId="20" hidden="1">'Entry Tax'!$A$1:$E$16</definedName>
    <definedName name="Z_7487ED9F_BBED_4B2A_9631_22F1A430946B_.wvu.PrintArea" localSheetId="2" hidden="1">Instructions!$A$1:$C$54</definedName>
    <definedName name="Z_7487ED9F_BBED_4B2A_9631_22F1A430946B_.wvu.PrintArea" localSheetId="3" hidden="1">'Names of Bidder'!$B$1:$G$32</definedName>
    <definedName name="Z_7487ED9F_BBED_4B2A_9631_22F1A430946B_.wvu.PrintArea" localSheetId="19" hidden="1">Octroi!$A$1:$E$16</definedName>
    <definedName name="Z_7487ED9F_BBED_4B2A_9631_22F1A430946B_.wvu.PrintArea" localSheetId="21" hidden="1">'Other Taxes &amp; Duties'!$A$1:$F$16</definedName>
    <definedName name="Z_7487ED9F_BBED_4B2A_9631_22F1A430946B_.wvu.PrintArea" localSheetId="24" hidden="1">'Q &amp; C'!$A$1:$F$38</definedName>
    <definedName name="Z_7487ED9F_BBED_4B2A_9631_22F1A430946B_.wvu.PrintArea" localSheetId="23" hidden="1">'Q &amp; C (2)'!$A$1:$F$44</definedName>
    <definedName name="Z_7487ED9F_BBED_4B2A_9631_22F1A430946B_.wvu.PrintArea" localSheetId="4" hidden="1">'Sch-1'!$A$1:$O$143</definedName>
    <definedName name="Z_7487ED9F_BBED_4B2A_9631_22F1A430946B_.wvu.PrintArea" localSheetId="5" hidden="1">'Sch-1 dis'!$A$1:$G$84</definedName>
    <definedName name="Z_7487ED9F_BBED_4B2A_9631_22F1A430946B_.wvu.PrintArea" localSheetId="6" hidden="1">'Sch-2'!$A$1:$J$141</definedName>
    <definedName name="Z_7487ED9F_BBED_4B2A_9631_22F1A430946B_.wvu.PrintArea" localSheetId="7" hidden="1">'Sch-2 Dis'!$A$1:$F$62</definedName>
    <definedName name="Z_7487ED9F_BBED_4B2A_9631_22F1A430946B_.wvu.PrintArea" localSheetId="8" hidden="1">'Sch-3 '!$A$1:$P$119</definedName>
    <definedName name="Z_7487ED9F_BBED_4B2A_9631_22F1A430946B_.wvu.PrintArea" localSheetId="9" hidden="1">'Sch-3 Dis'!$A$1:$F$87</definedName>
    <definedName name="Z_7487ED9F_BBED_4B2A_9631_22F1A430946B_.wvu.PrintArea" localSheetId="10" hidden="1">'Sch-4'!$A$1:$Q$29</definedName>
    <definedName name="Z_7487ED9F_BBED_4B2A_9631_22F1A430946B_.wvu.PrintArea" localSheetId="11" hidden="1">'Sch-4b'!$A$1:$Q$37</definedName>
    <definedName name="Z_7487ED9F_BBED_4B2A_9631_22F1A430946B_.wvu.PrintArea" localSheetId="12" hidden="1">'Sch-5'!$A$1:$E$26</definedName>
    <definedName name="Z_7487ED9F_BBED_4B2A_9631_22F1A430946B_.wvu.PrintArea" localSheetId="13" hidden="1">'Sch-5 Dis'!$A$1:$E$26</definedName>
    <definedName name="Z_7487ED9F_BBED_4B2A_9631_22F1A430946B_.wvu.PrintArea" localSheetId="14" hidden="1">'Sch-6'!$A$1:$D$33</definedName>
    <definedName name="Z_7487ED9F_BBED_4B2A_9631_22F1A430946B_.wvu.PrintArea" localSheetId="15" hidden="1">'Sch-6 After Discount'!$A$1:$D$33</definedName>
    <definedName name="Z_7487ED9F_BBED_4B2A_9631_22F1A430946B_.wvu.PrintArea" localSheetId="16" hidden="1">'Sch-7'!$A$1:$M$25</definedName>
    <definedName name="Z_7487ED9F_BBED_4B2A_9631_22F1A430946B_.wvu.PrintArea" localSheetId="17" hidden="1">'Sch-7 Dis'!$A$1:$G$28</definedName>
    <definedName name="Z_7487ED9F_BBED_4B2A_9631_22F1A430946B_.wvu.PrintTitles" localSheetId="4" hidden="1">'Sch-1'!$15:$17</definedName>
    <definedName name="Z_7487ED9F_BBED_4B2A_9631_22F1A430946B_.wvu.PrintTitles" localSheetId="5" hidden="1">'Sch-1 dis'!$14:$16</definedName>
    <definedName name="Z_7487ED9F_BBED_4B2A_9631_22F1A430946B_.wvu.PrintTitles" localSheetId="6" hidden="1">'Sch-2'!$15:$17</definedName>
    <definedName name="Z_7487ED9F_BBED_4B2A_9631_22F1A430946B_.wvu.PrintTitles" localSheetId="7" hidden="1">'Sch-2 Dis'!$13:$15</definedName>
    <definedName name="Z_7487ED9F_BBED_4B2A_9631_22F1A430946B_.wvu.PrintTitles" localSheetId="8" hidden="1">'Sch-3 '!$13:$17</definedName>
    <definedName name="Z_7487ED9F_BBED_4B2A_9631_22F1A430946B_.wvu.PrintTitles" localSheetId="9" hidden="1">'Sch-3 Dis'!$13:$15</definedName>
    <definedName name="Z_7487ED9F_BBED_4B2A_9631_22F1A430946B_.wvu.PrintTitles" localSheetId="12" hidden="1">'Sch-5'!$3:$13</definedName>
    <definedName name="Z_7487ED9F_BBED_4B2A_9631_22F1A430946B_.wvu.PrintTitles" localSheetId="13" hidden="1">'Sch-5 Dis'!$3:$13</definedName>
    <definedName name="Z_7487ED9F_BBED_4B2A_9631_22F1A430946B_.wvu.PrintTitles" localSheetId="14" hidden="1">'Sch-6'!$3:$13</definedName>
    <definedName name="Z_7487ED9F_BBED_4B2A_9631_22F1A430946B_.wvu.PrintTitles" localSheetId="15" hidden="1">'Sch-6 After Discount'!$3:$13</definedName>
    <definedName name="Z_7487ED9F_BBED_4B2A_9631_22F1A430946B_.wvu.PrintTitles" localSheetId="16" hidden="1">'Sch-7'!$14:$14</definedName>
    <definedName name="Z_7487ED9F_BBED_4B2A_9631_22F1A430946B_.wvu.PrintTitles" localSheetId="17" hidden="1">'Sch-7 Dis'!$14:$14</definedName>
    <definedName name="Z_7487ED9F_BBED_4B2A_9631_22F1A430946B_.wvu.Rows" localSheetId="1" hidden="1">Cover!$7:$7</definedName>
    <definedName name="Z_7487ED9F_BBED_4B2A_9631_22F1A430946B_.wvu.Rows" localSheetId="18" hidden="1">Discount!$32:$34</definedName>
    <definedName name="Z_7487ED9F_BBED_4B2A_9631_22F1A430946B_.wvu.Rows" localSheetId="6" hidden="1">'Sch-2'!#REF!,'Sch-2'!#REF!</definedName>
    <definedName name="Z_7487ED9F_BBED_4B2A_9631_22F1A430946B_.wvu.Rows" localSheetId="16" hidden="1">'Sch-7'!$22:$22,'Sch-7'!$98:$216</definedName>
    <definedName name="Z_7487ED9F_BBED_4B2A_9631_22F1A430946B_.wvu.Rows" localSheetId="17" hidden="1">'Sch-7 Dis'!$104:$222</definedName>
    <definedName name="Z_8909CFDD_4F29_4C72_886E_908773EE94A2_.wvu.Cols" localSheetId="22" hidden="1">'Bid Form 2nd Envelope'!$G:$K,'Bid Form 2nd Envelope'!$Y:$AN</definedName>
    <definedName name="Z_8909CFDD_4F29_4C72_886E_908773EE94A2_.wvu.Cols" localSheetId="18" hidden="1">Discount!$H:$K</definedName>
    <definedName name="Z_8909CFDD_4F29_4C72_886E_908773EE94A2_.wvu.Cols" localSheetId="3" hidden="1">'Names of Bidder'!$H:$R,'Names of Bidder'!$Z:$AC</definedName>
    <definedName name="Z_8909CFDD_4F29_4C72_886E_908773EE94A2_.wvu.Cols" localSheetId="4" hidden="1">'Sch-1'!$Q:$R,'Sch-1'!$AD:$AM</definedName>
    <definedName name="Z_8909CFDD_4F29_4C72_886E_908773EE94A2_.wvu.Cols" localSheetId="7" hidden="1">'Sch-2 Dis'!$K:$Q</definedName>
    <definedName name="Z_8909CFDD_4F29_4C72_886E_908773EE94A2_.wvu.Cols" localSheetId="8" hidden="1">'Sch-3 '!$R:$S,'Sch-3 '!$AK:$AP</definedName>
    <definedName name="Z_8909CFDD_4F29_4C72_886E_908773EE94A2_.wvu.Cols" localSheetId="9" hidden="1">'Sch-3 Dis'!$AA:$AF</definedName>
    <definedName name="Z_8909CFDD_4F29_4C72_886E_908773EE94A2_.wvu.Cols" localSheetId="10" hidden="1">'Sch-4'!$R:$S</definedName>
    <definedName name="Z_8909CFDD_4F29_4C72_886E_908773EE94A2_.wvu.Cols" localSheetId="11" hidden="1">'Sch-4b'!$R:$S</definedName>
    <definedName name="Z_8909CFDD_4F29_4C72_886E_908773EE94A2_.wvu.Cols" localSheetId="12" hidden="1">'Sch-5'!$I:$P</definedName>
    <definedName name="Z_8909CFDD_4F29_4C72_886E_908773EE94A2_.wvu.Cols" localSheetId="16" hidden="1">'Sch-7'!$P:$R,'Sch-7'!$AG:$AM</definedName>
    <definedName name="Z_8909CFDD_4F29_4C72_886E_908773EE94A2_.wvu.Cols" localSheetId="17" hidden="1">'Sch-7 Dis'!$AD:$AJ</definedName>
    <definedName name="Z_8909CFDD_4F29_4C72_886E_908773EE94A2_.wvu.FilterData" localSheetId="4" hidden="1">'Sch-1'!$A$21:$AY$136</definedName>
    <definedName name="Z_8909CFDD_4F29_4C72_886E_908773EE94A2_.wvu.FilterData" localSheetId="5" hidden="1">'Sch-1 dis'!$A$16:$B$21</definedName>
    <definedName name="Z_8909CFDD_4F29_4C72_886E_908773EE94A2_.wvu.FilterData" localSheetId="6" hidden="1">'Sch-2'!$G$21:$J$134</definedName>
    <definedName name="Z_8909CFDD_4F29_4C72_886E_908773EE94A2_.wvu.FilterData" localSheetId="7" hidden="1">'Sch-2 Dis'!$A$15:$F$56</definedName>
    <definedName name="Z_8909CFDD_4F29_4C72_886E_908773EE94A2_.wvu.FilterData" localSheetId="8" hidden="1">'Sch-3 '!$A$19:$BB$111</definedName>
    <definedName name="Z_8909CFDD_4F29_4C72_886E_908773EE94A2_.wvu.FilterData" localSheetId="9" hidden="1">'Sch-3 Dis'!$A$15:$F$81</definedName>
    <definedName name="Z_8909CFDD_4F29_4C72_886E_908773EE94A2_.wvu.PrintArea" localSheetId="22" hidden="1">'Bid Form 2nd Envelope'!$A$1:$F$68</definedName>
    <definedName name="Z_8909CFDD_4F29_4C72_886E_908773EE94A2_.wvu.PrintArea" localSheetId="1" hidden="1">Cover!$A$1:$F$15</definedName>
    <definedName name="Z_8909CFDD_4F29_4C72_886E_908773EE94A2_.wvu.PrintArea" localSheetId="18" hidden="1">Discount!$A$2:$G$43</definedName>
    <definedName name="Z_8909CFDD_4F29_4C72_886E_908773EE94A2_.wvu.PrintArea" localSheetId="20" hidden="1">'Entry Tax'!$A$1:$E$16</definedName>
    <definedName name="Z_8909CFDD_4F29_4C72_886E_908773EE94A2_.wvu.PrintArea" localSheetId="2" hidden="1">Instructions!$A$1:$C$54</definedName>
    <definedName name="Z_8909CFDD_4F29_4C72_886E_908773EE94A2_.wvu.PrintArea" localSheetId="3" hidden="1">'Names of Bidder'!$B$1:$G$32</definedName>
    <definedName name="Z_8909CFDD_4F29_4C72_886E_908773EE94A2_.wvu.PrintArea" localSheetId="19" hidden="1">Octroi!$A$1:$E$16</definedName>
    <definedName name="Z_8909CFDD_4F29_4C72_886E_908773EE94A2_.wvu.PrintArea" localSheetId="21" hidden="1">'Other Taxes &amp; Duties'!$A$1:$F$16</definedName>
    <definedName name="Z_8909CFDD_4F29_4C72_886E_908773EE94A2_.wvu.PrintArea" localSheetId="24" hidden="1">'Q &amp; C'!$A$1:$F$38</definedName>
    <definedName name="Z_8909CFDD_4F29_4C72_886E_908773EE94A2_.wvu.PrintArea" localSheetId="23" hidden="1">'Q &amp; C (2)'!$A$1:$F$44</definedName>
    <definedName name="Z_8909CFDD_4F29_4C72_886E_908773EE94A2_.wvu.PrintArea" localSheetId="4" hidden="1">'Sch-1'!$A$1:$O$143</definedName>
    <definedName name="Z_8909CFDD_4F29_4C72_886E_908773EE94A2_.wvu.PrintArea" localSheetId="5" hidden="1">'Sch-1 dis'!$A$1:$G$84</definedName>
    <definedName name="Z_8909CFDD_4F29_4C72_886E_908773EE94A2_.wvu.PrintArea" localSheetId="6" hidden="1">'Sch-2'!$A$1:$J$143</definedName>
    <definedName name="Z_8909CFDD_4F29_4C72_886E_908773EE94A2_.wvu.PrintArea" localSheetId="7" hidden="1">'Sch-2 Dis'!$A$1:$F$62</definedName>
    <definedName name="Z_8909CFDD_4F29_4C72_886E_908773EE94A2_.wvu.PrintArea" localSheetId="8" hidden="1">'Sch-3 '!$A$1:$Q$119</definedName>
    <definedName name="Z_8909CFDD_4F29_4C72_886E_908773EE94A2_.wvu.PrintArea" localSheetId="9" hidden="1">'Sch-3 Dis'!$A$1:$F$87</definedName>
    <definedName name="Z_8909CFDD_4F29_4C72_886E_908773EE94A2_.wvu.PrintArea" localSheetId="10" hidden="1">'Sch-4'!$A$1:$Q$29</definedName>
    <definedName name="Z_8909CFDD_4F29_4C72_886E_908773EE94A2_.wvu.PrintArea" localSheetId="11" hidden="1">'Sch-4b'!$A$1:$Q$37</definedName>
    <definedName name="Z_8909CFDD_4F29_4C72_886E_908773EE94A2_.wvu.PrintArea" localSheetId="12" hidden="1">'Sch-5'!$A$1:$E$26</definedName>
    <definedName name="Z_8909CFDD_4F29_4C72_886E_908773EE94A2_.wvu.PrintArea" localSheetId="13" hidden="1">'Sch-5 Dis'!$A$1:$E$26</definedName>
    <definedName name="Z_8909CFDD_4F29_4C72_886E_908773EE94A2_.wvu.PrintArea" localSheetId="14" hidden="1">'Sch-6'!$A$1:$D$33</definedName>
    <definedName name="Z_8909CFDD_4F29_4C72_886E_908773EE94A2_.wvu.PrintArea" localSheetId="15" hidden="1">'Sch-6 After Discount'!$A$1:$D$33</definedName>
    <definedName name="Z_8909CFDD_4F29_4C72_886E_908773EE94A2_.wvu.PrintArea" localSheetId="16" hidden="1">'Sch-7'!$A$1:$N$25</definedName>
    <definedName name="Z_8909CFDD_4F29_4C72_886E_908773EE94A2_.wvu.PrintArea" localSheetId="17" hidden="1">'Sch-7 Dis'!$A$1:$G$28</definedName>
    <definedName name="Z_8909CFDD_4F29_4C72_886E_908773EE94A2_.wvu.PrintTitles" localSheetId="4" hidden="1">'Sch-1'!$15:$17</definedName>
    <definedName name="Z_8909CFDD_4F29_4C72_886E_908773EE94A2_.wvu.PrintTitles" localSheetId="5" hidden="1">'Sch-1 dis'!$14:$16</definedName>
    <definedName name="Z_8909CFDD_4F29_4C72_886E_908773EE94A2_.wvu.PrintTitles" localSheetId="6" hidden="1">'Sch-2'!$15:$17</definedName>
    <definedName name="Z_8909CFDD_4F29_4C72_886E_908773EE94A2_.wvu.PrintTitles" localSheetId="7" hidden="1">'Sch-2 Dis'!$13:$15</definedName>
    <definedName name="Z_8909CFDD_4F29_4C72_886E_908773EE94A2_.wvu.PrintTitles" localSheetId="8" hidden="1">'Sch-3 '!$13:$17</definedName>
    <definedName name="Z_8909CFDD_4F29_4C72_886E_908773EE94A2_.wvu.PrintTitles" localSheetId="9" hidden="1">'Sch-3 Dis'!$13:$15</definedName>
    <definedName name="Z_8909CFDD_4F29_4C72_886E_908773EE94A2_.wvu.PrintTitles" localSheetId="12" hidden="1">'Sch-5'!$3:$13</definedName>
    <definedName name="Z_8909CFDD_4F29_4C72_886E_908773EE94A2_.wvu.PrintTitles" localSheetId="13" hidden="1">'Sch-5 Dis'!$3:$13</definedName>
    <definedName name="Z_8909CFDD_4F29_4C72_886E_908773EE94A2_.wvu.PrintTitles" localSheetId="14" hidden="1">'Sch-6'!$3:$13</definedName>
    <definedName name="Z_8909CFDD_4F29_4C72_886E_908773EE94A2_.wvu.PrintTitles" localSheetId="15" hidden="1">'Sch-6 After Discount'!$3:$13</definedName>
    <definedName name="Z_8909CFDD_4F29_4C72_886E_908773EE94A2_.wvu.PrintTitles" localSheetId="16" hidden="1">'Sch-7'!$14:$14</definedName>
    <definedName name="Z_8909CFDD_4F29_4C72_886E_908773EE94A2_.wvu.PrintTitles" localSheetId="17" hidden="1">'Sch-7 Dis'!$14:$14</definedName>
    <definedName name="Z_8909CFDD_4F29_4C72_886E_908773EE94A2_.wvu.Rows" localSheetId="22" hidden="1">'Bid Form 2nd Envelope'!$25:$25</definedName>
    <definedName name="Z_8909CFDD_4F29_4C72_886E_908773EE94A2_.wvu.Rows" localSheetId="1" hidden="1">Cover!$7:$7</definedName>
    <definedName name="Z_8909CFDD_4F29_4C72_886E_908773EE94A2_.wvu.Rows" localSheetId="18" hidden="1">Discount!$22:$22,Discount!$29:$29,Discount!$32:$34</definedName>
    <definedName name="Z_8909CFDD_4F29_4C72_886E_908773EE94A2_.wvu.Rows" localSheetId="2" hidden="1">Instructions!$35:$36</definedName>
    <definedName name="Z_8909CFDD_4F29_4C72_886E_908773EE94A2_.wvu.Rows" localSheetId="4" hidden="1">'Sch-1'!$18:$20</definedName>
    <definedName name="Z_8909CFDD_4F29_4C72_886E_908773EE94A2_.wvu.Rows" localSheetId="6" hidden="1">'Sch-2'!$18:$20</definedName>
    <definedName name="Z_8909CFDD_4F29_4C72_886E_908773EE94A2_.wvu.Rows" localSheetId="8" hidden="1">'Sch-3 '!$18:$18</definedName>
    <definedName name="Z_8909CFDD_4F29_4C72_886E_908773EE94A2_.wvu.Rows" localSheetId="14" hidden="1">'Sch-6'!$22:$23</definedName>
    <definedName name="Z_8909CFDD_4F29_4C72_886E_908773EE94A2_.wvu.Rows" localSheetId="15" hidden="1">'Sch-6 After Discount'!$22:$23</definedName>
    <definedName name="Z_8909CFDD_4F29_4C72_886E_908773EE94A2_.wvu.Rows" localSheetId="16" hidden="1">'Sch-7'!$17:$18,'Sch-7'!$98:$216</definedName>
    <definedName name="Z_8909CFDD_4F29_4C72_886E_908773EE94A2_.wvu.Rows" localSheetId="17" hidden="1">'Sch-7 Dis'!$104:$222</definedName>
    <definedName name="Z_A34CC49F_E309_4C23_B4F6_1E3B307C10D1_.wvu.Cols" localSheetId="22" hidden="1">'Bid Form 2nd Envelope'!$G:$K,'Bid Form 2nd Envelope'!$Y:$AN</definedName>
    <definedName name="Z_A34CC49F_E309_4C23_B4F6_1E3B307C10D1_.wvu.Cols" localSheetId="18" hidden="1">Discount!$H:$K</definedName>
    <definedName name="Z_A34CC49F_E309_4C23_B4F6_1E3B307C10D1_.wvu.Cols" localSheetId="3" hidden="1">'Names of Bidder'!$H:$O,'Names of Bidder'!$Z:$AC</definedName>
    <definedName name="Z_A34CC49F_E309_4C23_B4F6_1E3B307C10D1_.wvu.Cols" localSheetId="4" hidden="1">'Sch-1'!$Q:$S</definedName>
    <definedName name="Z_A34CC49F_E309_4C23_B4F6_1E3B307C10D1_.wvu.Cols" localSheetId="7" hidden="1">'Sch-2 Dis'!$K:$Q</definedName>
    <definedName name="Z_A34CC49F_E309_4C23_B4F6_1E3B307C10D1_.wvu.Cols" localSheetId="8" hidden="1">'Sch-3 '!$R:$S,'Sch-3 '!$AK:$AP</definedName>
    <definedName name="Z_A34CC49F_E309_4C23_B4F6_1E3B307C10D1_.wvu.Cols" localSheetId="9" hidden="1">'Sch-3 Dis'!$AA:$AF</definedName>
    <definedName name="Z_A34CC49F_E309_4C23_B4F6_1E3B307C10D1_.wvu.Cols" localSheetId="10" hidden="1">'Sch-4'!$R:$S</definedName>
    <definedName name="Z_A34CC49F_E309_4C23_B4F6_1E3B307C10D1_.wvu.Cols" localSheetId="11" hidden="1">'Sch-4b'!$R:$S</definedName>
    <definedName name="Z_A34CC49F_E309_4C23_B4F6_1E3B307C10D1_.wvu.Cols" localSheetId="12" hidden="1">'Sch-5'!$I:$P</definedName>
    <definedName name="Z_A34CC49F_E309_4C23_B4F6_1E3B307C10D1_.wvu.Cols" localSheetId="16" hidden="1">'Sch-7'!$P:$R,'Sch-7'!$AG:$AM</definedName>
    <definedName name="Z_A34CC49F_E309_4C23_B4F6_1E3B307C10D1_.wvu.Cols" localSheetId="17" hidden="1">'Sch-7 Dis'!$AD:$AJ</definedName>
    <definedName name="Z_A34CC49F_E309_4C23_B4F6_1E3B307C10D1_.wvu.FilterData" localSheetId="4" hidden="1">'Sch-1'!$A$22:$AY$132</definedName>
    <definedName name="Z_A34CC49F_E309_4C23_B4F6_1E3B307C10D1_.wvu.FilterData" localSheetId="5" hidden="1">'Sch-1 dis'!$A$16:$B$21</definedName>
    <definedName name="Z_A34CC49F_E309_4C23_B4F6_1E3B307C10D1_.wvu.FilterData" localSheetId="6" hidden="1">'Sch-2'!$G$21:$J$134</definedName>
    <definedName name="Z_A34CC49F_E309_4C23_B4F6_1E3B307C10D1_.wvu.FilterData" localSheetId="7" hidden="1">'Sch-2 Dis'!$A$15:$F$56</definedName>
    <definedName name="Z_A34CC49F_E309_4C23_B4F6_1E3B307C10D1_.wvu.FilterData" localSheetId="8" hidden="1">'Sch-3 '!$A$20:$BB$111</definedName>
    <definedName name="Z_A34CC49F_E309_4C23_B4F6_1E3B307C10D1_.wvu.FilterData" localSheetId="9" hidden="1">'Sch-3 Dis'!$A$15:$F$81</definedName>
    <definedName name="Z_A34CC49F_E309_4C23_B4F6_1E3B307C10D1_.wvu.PrintArea" localSheetId="22" hidden="1">'Bid Form 2nd Envelope'!$A$1:$F$68</definedName>
    <definedName name="Z_A34CC49F_E309_4C23_B4F6_1E3B307C10D1_.wvu.PrintArea" localSheetId="1" hidden="1">Cover!$A$1:$F$15</definedName>
    <definedName name="Z_A34CC49F_E309_4C23_B4F6_1E3B307C10D1_.wvu.PrintArea" localSheetId="18" hidden="1">Discount!$A$2:$G$43</definedName>
    <definedName name="Z_A34CC49F_E309_4C23_B4F6_1E3B307C10D1_.wvu.PrintArea" localSheetId="20" hidden="1">'Entry Tax'!$A$1:$E$16</definedName>
    <definedName name="Z_A34CC49F_E309_4C23_B4F6_1E3B307C10D1_.wvu.PrintArea" localSheetId="2" hidden="1">Instructions!$A$1:$C$54</definedName>
    <definedName name="Z_A34CC49F_E309_4C23_B4F6_1E3B307C10D1_.wvu.PrintArea" localSheetId="3" hidden="1">'Names of Bidder'!$B$1:$G$32</definedName>
    <definedName name="Z_A34CC49F_E309_4C23_B4F6_1E3B307C10D1_.wvu.PrintArea" localSheetId="19" hidden="1">Octroi!$A$1:$E$16</definedName>
    <definedName name="Z_A34CC49F_E309_4C23_B4F6_1E3B307C10D1_.wvu.PrintArea" localSheetId="21" hidden="1">'Other Taxes &amp; Duties'!$A$1:$F$16</definedName>
    <definedName name="Z_A34CC49F_E309_4C23_B4F6_1E3B307C10D1_.wvu.PrintArea" localSheetId="24" hidden="1">'Q &amp; C'!$A$1:$F$38</definedName>
    <definedName name="Z_A34CC49F_E309_4C23_B4F6_1E3B307C10D1_.wvu.PrintArea" localSheetId="23" hidden="1">'Q &amp; C (2)'!$A$1:$F$44</definedName>
    <definedName name="Z_A34CC49F_E309_4C23_B4F6_1E3B307C10D1_.wvu.PrintArea" localSheetId="4" hidden="1">'Sch-1'!$A$1:$O$143</definedName>
    <definedName name="Z_A34CC49F_E309_4C23_B4F6_1E3B307C10D1_.wvu.PrintArea" localSheetId="5" hidden="1">'Sch-1 dis'!$A$1:$G$84</definedName>
    <definedName name="Z_A34CC49F_E309_4C23_B4F6_1E3B307C10D1_.wvu.PrintArea" localSheetId="6" hidden="1">'Sch-2'!$A$1:$J$143</definedName>
    <definedName name="Z_A34CC49F_E309_4C23_B4F6_1E3B307C10D1_.wvu.PrintArea" localSheetId="7" hidden="1">'Sch-2 Dis'!$A$1:$F$62</definedName>
    <definedName name="Z_A34CC49F_E309_4C23_B4F6_1E3B307C10D1_.wvu.PrintArea" localSheetId="8" hidden="1">'Sch-3 '!$A$1:$Q$119</definedName>
    <definedName name="Z_A34CC49F_E309_4C23_B4F6_1E3B307C10D1_.wvu.PrintArea" localSheetId="9" hidden="1">'Sch-3 Dis'!$A$1:$F$87</definedName>
    <definedName name="Z_A34CC49F_E309_4C23_B4F6_1E3B307C10D1_.wvu.PrintArea" localSheetId="10" hidden="1">'Sch-4'!$A$1:$Q$29</definedName>
    <definedName name="Z_A34CC49F_E309_4C23_B4F6_1E3B307C10D1_.wvu.PrintArea" localSheetId="11" hidden="1">'Sch-4b'!$A$1:$Q$37</definedName>
    <definedName name="Z_A34CC49F_E309_4C23_B4F6_1E3B307C10D1_.wvu.PrintArea" localSheetId="12" hidden="1">'Sch-5'!$A$1:$E$26</definedName>
    <definedName name="Z_A34CC49F_E309_4C23_B4F6_1E3B307C10D1_.wvu.PrintArea" localSheetId="13" hidden="1">'Sch-5 Dis'!$A$1:$E$26</definedName>
    <definedName name="Z_A34CC49F_E309_4C23_B4F6_1E3B307C10D1_.wvu.PrintArea" localSheetId="14" hidden="1">'Sch-6'!$A$1:$D$33</definedName>
    <definedName name="Z_A34CC49F_E309_4C23_B4F6_1E3B307C10D1_.wvu.PrintArea" localSheetId="15" hidden="1">'Sch-6 After Discount'!$A$1:$D$33</definedName>
    <definedName name="Z_A34CC49F_E309_4C23_B4F6_1E3B307C10D1_.wvu.PrintArea" localSheetId="16" hidden="1">'Sch-7'!$A$1:$N$25</definedName>
    <definedName name="Z_A34CC49F_E309_4C23_B4F6_1E3B307C10D1_.wvu.PrintArea" localSheetId="17" hidden="1">'Sch-7 Dis'!$A$1:$G$28</definedName>
    <definedName name="Z_A34CC49F_E309_4C23_B4F6_1E3B307C10D1_.wvu.PrintTitles" localSheetId="4" hidden="1">'Sch-1'!$15:$17</definedName>
    <definedName name="Z_A34CC49F_E309_4C23_B4F6_1E3B307C10D1_.wvu.PrintTitles" localSheetId="5" hidden="1">'Sch-1 dis'!$14:$16</definedName>
    <definedName name="Z_A34CC49F_E309_4C23_B4F6_1E3B307C10D1_.wvu.PrintTitles" localSheetId="6" hidden="1">'Sch-2'!$15:$17</definedName>
    <definedName name="Z_A34CC49F_E309_4C23_B4F6_1E3B307C10D1_.wvu.PrintTitles" localSheetId="7" hidden="1">'Sch-2 Dis'!$13:$15</definedName>
    <definedName name="Z_A34CC49F_E309_4C23_B4F6_1E3B307C10D1_.wvu.PrintTitles" localSheetId="8" hidden="1">'Sch-3 '!$13:$17</definedName>
    <definedName name="Z_A34CC49F_E309_4C23_B4F6_1E3B307C10D1_.wvu.PrintTitles" localSheetId="9" hidden="1">'Sch-3 Dis'!$13:$15</definedName>
    <definedName name="Z_A34CC49F_E309_4C23_B4F6_1E3B307C10D1_.wvu.PrintTitles" localSheetId="12" hidden="1">'Sch-5'!$3:$13</definedName>
    <definedName name="Z_A34CC49F_E309_4C23_B4F6_1E3B307C10D1_.wvu.PrintTitles" localSheetId="13" hidden="1">'Sch-5 Dis'!$3:$13</definedName>
    <definedName name="Z_A34CC49F_E309_4C23_B4F6_1E3B307C10D1_.wvu.PrintTitles" localSheetId="14" hidden="1">'Sch-6'!$3:$13</definedName>
    <definedName name="Z_A34CC49F_E309_4C23_B4F6_1E3B307C10D1_.wvu.PrintTitles" localSheetId="15" hidden="1">'Sch-6 After Discount'!$3:$13</definedName>
    <definedName name="Z_A34CC49F_E309_4C23_B4F6_1E3B307C10D1_.wvu.PrintTitles" localSheetId="16" hidden="1">'Sch-7'!$14:$14</definedName>
    <definedName name="Z_A34CC49F_E309_4C23_B4F6_1E3B307C10D1_.wvu.PrintTitles" localSheetId="17" hidden="1">'Sch-7 Dis'!$14:$14</definedName>
    <definedName name="Z_A34CC49F_E309_4C23_B4F6_1E3B307C10D1_.wvu.Rows" localSheetId="22" hidden="1">'Bid Form 2nd Envelope'!$25:$25,'Bid Form 2nd Envelope'!$52:$52</definedName>
    <definedName name="Z_A34CC49F_E309_4C23_B4F6_1E3B307C10D1_.wvu.Rows" localSheetId="1" hidden="1">Cover!$7:$7</definedName>
    <definedName name="Z_A34CC49F_E309_4C23_B4F6_1E3B307C10D1_.wvu.Rows" localSheetId="18" hidden="1">Discount!$22:$22,Discount!$29:$29,Discount!$32:$34</definedName>
    <definedName name="Z_A34CC49F_E309_4C23_B4F6_1E3B307C10D1_.wvu.Rows" localSheetId="6" hidden="1">'Sch-2'!$18:$19</definedName>
    <definedName name="Z_A34CC49F_E309_4C23_B4F6_1E3B307C10D1_.wvu.Rows" localSheetId="14" hidden="1">'Sch-6'!$22:$23</definedName>
    <definedName name="Z_A34CC49F_E309_4C23_B4F6_1E3B307C10D1_.wvu.Rows" localSheetId="15" hidden="1">'Sch-6 After Discount'!$22:$23</definedName>
    <definedName name="Z_A34CC49F_E309_4C23_B4F6_1E3B307C10D1_.wvu.Rows" localSheetId="16" hidden="1">'Sch-7'!$17:$18,'Sch-7'!$98:$216</definedName>
    <definedName name="Z_A34CC49F_E309_4C23_B4F6_1E3B307C10D1_.wvu.Rows" localSheetId="17" hidden="1">'Sch-7 Dis'!$104:$222</definedName>
    <definedName name="Z_A41EE4DE_0D82_4A56_8210_F78316511D11_.wvu.Cols" localSheetId="22" hidden="1">'Bid Form 2nd Envelope'!$G:$K,'Bid Form 2nd Envelope'!$Y:$AN</definedName>
    <definedName name="Z_A41EE4DE_0D82_4A56_8210_F78316511D11_.wvu.Cols" localSheetId="18" hidden="1">Discount!$H:$K</definedName>
    <definedName name="Z_A41EE4DE_0D82_4A56_8210_F78316511D11_.wvu.Cols" localSheetId="3" hidden="1">'Names of Bidder'!$H:$R,'Names of Bidder'!$Z:$AC</definedName>
    <definedName name="Z_A41EE4DE_0D82_4A56_8210_F78316511D11_.wvu.Cols" localSheetId="4" hidden="1">'Sch-1'!$Q:$R,'Sch-1'!$AD:$AM</definedName>
    <definedName name="Z_A41EE4DE_0D82_4A56_8210_F78316511D11_.wvu.Cols" localSheetId="7" hidden="1">'Sch-2 Dis'!$K:$Q</definedName>
    <definedName name="Z_A41EE4DE_0D82_4A56_8210_F78316511D11_.wvu.Cols" localSheetId="8" hidden="1">'Sch-3 '!$R:$S,'Sch-3 '!$AK:$AP</definedName>
    <definedName name="Z_A41EE4DE_0D82_4A56_8210_F78316511D11_.wvu.Cols" localSheetId="9" hidden="1">'Sch-3 Dis'!$AA:$AF</definedName>
    <definedName name="Z_A41EE4DE_0D82_4A56_8210_F78316511D11_.wvu.Cols" localSheetId="10" hidden="1">'Sch-4'!$R:$S</definedName>
    <definedName name="Z_A41EE4DE_0D82_4A56_8210_F78316511D11_.wvu.Cols" localSheetId="11" hidden="1">'Sch-4b'!$R:$S</definedName>
    <definedName name="Z_A41EE4DE_0D82_4A56_8210_F78316511D11_.wvu.Cols" localSheetId="12" hidden="1">'Sch-5'!$I:$P</definedName>
    <definedName name="Z_A41EE4DE_0D82_4A56_8210_F78316511D11_.wvu.Cols" localSheetId="16" hidden="1">'Sch-7'!$P:$R,'Sch-7'!$AG:$AM</definedName>
    <definedName name="Z_A41EE4DE_0D82_4A56_8210_F78316511D11_.wvu.Cols" localSheetId="17" hidden="1">'Sch-7 Dis'!$AD:$AJ</definedName>
    <definedName name="Z_A41EE4DE_0D82_4A56_8210_F78316511D11_.wvu.FilterData" localSheetId="4" hidden="1">'Sch-1'!$A$22:$AY$132</definedName>
    <definedName name="Z_A41EE4DE_0D82_4A56_8210_F78316511D11_.wvu.FilterData" localSheetId="5" hidden="1">'Sch-1 dis'!$A$16:$B$21</definedName>
    <definedName name="Z_A41EE4DE_0D82_4A56_8210_F78316511D11_.wvu.FilterData" localSheetId="6" hidden="1">'Sch-2'!$G$21:$J$134</definedName>
    <definedName name="Z_A41EE4DE_0D82_4A56_8210_F78316511D11_.wvu.FilterData" localSheetId="7" hidden="1">'Sch-2 Dis'!$A$15:$F$56</definedName>
    <definedName name="Z_A41EE4DE_0D82_4A56_8210_F78316511D11_.wvu.FilterData" localSheetId="8" hidden="1">'Sch-3 '!$A$20:$BB$111</definedName>
    <definedName name="Z_A41EE4DE_0D82_4A56_8210_F78316511D11_.wvu.FilterData" localSheetId="9" hidden="1">'Sch-3 Dis'!$A$15:$F$81</definedName>
    <definedName name="Z_A41EE4DE_0D82_4A56_8210_F78316511D11_.wvu.PrintArea" localSheetId="22" hidden="1">'Bid Form 2nd Envelope'!$A$1:$F$68</definedName>
    <definedName name="Z_A41EE4DE_0D82_4A56_8210_F78316511D11_.wvu.PrintArea" localSheetId="1" hidden="1">Cover!$A$1:$F$15</definedName>
    <definedName name="Z_A41EE4DE_0D82_4A56_8210_F78316511D11_.wvu.PrintArea" localSheetId="18" hidden="1">Discount!$A$2:$G$43</definedName>
    <definedName name="Z_A41EE4DE_0D82_4A56_8210_F78316511D11_.wvu.PrintArea" localSheetId="20" hidden="1">'Entry Tax'!$A$1:$E$16</definedName>
    <definedName name="Z_A41EE4DE_0D82_4A56_8210_F78316511D11_.wvu.PrintArea" localSheetId="2" hidden="1">Instructions!$A$1:$C$54</definedName>
    <definedName name="Z_A41EE4DE_0D82_4A56_8210_F78316511D11_.wvu.PrintArea" localSheetId="3" hidden="1">'Names of Bidder'!$B$1:$G$32</definedName>
    <definedName name="Z_A41EE4DE_0D82_4A56_8210_F78316511D11_.wvu.PrintArea" localSheetId="19" hidden="1">Octroi!$A$1:$E$16</definedName>
    <definedName name="Z_A41EE4DE_0D82_4A56_8210_F78316511D11_.wvu.PrintArea" localSheetId="21" hidden="1">'Other Taxes &amp; Duties'!$A$1:$F$16</definedName>
    <definedName name="Z_A41EE4DE_0D82_4A56_8210_F78316511D11_.wvu.PrintArea" localSheetId="24" hidden="1">'Q &amp; C'!$A$1:$F$38</definedName>
    <definedName name="Z_A41EE4DE_0D82_4A56_8210_F78316511D11_.wvu.PrintArea" localSheetId="23" hidden="1">'Q &amp; C (2)'!$A$1:$F$44</definedName>
    <definedName name="Z_A41EE4DE_0D82_4A56_8210_F78316511D11_.wvu.PrintArea" localSheetId="4" hidden="1">'Sch-1'!$A$1:$O$143</definedName>
    <definedName name="Z_A41EE4DE_0D82_4A56_8210_F78316511D11_.wvu.PrintArea" localSheetId="5" hidden="1">'Sch-1 dis'!$A$1:$G$84</definedName>
    <definedName name="Z_A41EE4DE_0D82_4A56_8210_F78316511D11_.wvu.PrintArea" localSheetId="6" hidden="1">'Sch-2'!$A$1:$J$143</definedName>
    <definedName name="Z_A41EE4DE_0D82_4A56_8210_F78316511D11_.wvu.PrintArea" localSheetId="7" hidden="1">'Sch-2 Dis'!$A$1:$F$62</definedName>
    <definedName name="Z_A41EE4DE_0D82_4A56_8210_F78316511D11_.wvu.PrintArea" localSheetId="8" hidden="1">'Sch-3 '!$A$1:$Q$119</definedName>
    <definedName name="Z_A41EE4DE_0D82_4A56_8210_F78316511D11_.wvu.PrintArea" localSheetId="9" hidden="1">'Sch-3 Dis'!$A$1:$F$87</definedName>
    <definedName name="Z_A41EE4DE_0D82_4A56_8210_F78316511D11_.wvu.PrintArea" localSheetId="10" hidden="1">'Sch-4'!$A$1:$Q$29</definedName>
    <definedName name="Z_A41EE4DE_0D82_4A56_8210_F78316511D11_.wvu.PrintArea" localSheetId="11" hidden="1">'Sch-4b'!$A$1:$Q$37</definedName>
    <definedName name="Z_A41EE4DE_0D82_4A56_8210_F78316511D11_.wvu.PrintArea" localSheetId="12" hidden="1">'Sch-5'!$A$1:$E$26</definedName>
    <definedName name="Z_A41EE4DE_0D82_4A56_8210_F78316511D11_.wvu.PrintArea" localSheetId="13" hidden="1">'Sch-5 Dis'!$A$1:$E$26</definedName>
    <definedName name="Z_A41EE4DE_0D82_4A56_8210_F78316511D11_.wvu.PrintArea" localSheetId="14" hidden="1">'Sch-6'!$A$1:$D$33</definedName>
    <definedName name="Z_A41EE4DE_0D82_4A56_8210_F78316511D11_.wvu.PrintArea" localSheetId="15" hidden="1">'Sch-6 After Discount'!$A$1:$D$33</definedName>
    <definedName name="Z_A41EE4DE_0D82_4A56_8210_F78316511D11_.wvu.PrintArea" localSheetId="16" hidden="1">'Sch-7'!$A$1:$N$25</definedName>
    <definedName name="Z_A41EE4DE_0D82_4A56_8210_F78316511D11_.wvu.PrintArea" localSheetId="17" hidden="1">'Sch-7 Dis'!$A$1:$G$28</definedName>
    <definedName name="Z_A41EE4DE_0D82_4A56_8210_F78316511D11_.wvu.PrintTitles" localSheetId="4" hidden="1">'Sch-1'!$15:$17</definedName>
    <definedName name="Z_A41EE4DE_0D82_4A56_8210_F78316511D11_.wvu.PrintTitles" localSheetId="5" hidden="1">'Sch-1 dis'!$14:$16</definedName>
    <definedName name="Z_A41EE4DE_0D82_4A56_8210_F78316511D11_.wvu.PrintTitles" localSheetId="6" hidden="1">'Sch-2'!$15:$17</definedName>
    <definedName name="Z_A41EE4DE_0D82_4A56_8210_F78316511D11_.wvu.PrintTitles" localSheetId="7" hidden="1">'Sch-2 Dis'!$13:$15</definedName>
    <definedName name="Z_A41EE4DE_0D82_4A56_8210_F78316511D11_.wvu.PrintTitles" localSheetId="8" hidden="1">'Sch-3 '!$13:$17</definedName>
    <definedName name="Z_A41EE4DE_0D82_4A56_8210_F78316511D11_.wvu.PrintTitles" localSheetId="9" hidden="1">'Sch-3 Dis'!$13:$15</definedName>
    <definedName name="Z_A41EE4DE_0D82_4A56_8210_F78316511D11_.wvu.PrintTitles" localSheetId="12" hidden="1">'Sch-5'!$3:$13</definedName>
    <definedName name="Z_A41EE4DE_0D82_4A56_8210_F78316511D11_.wvu.PrintTitles" localSheetId="13" hidden="1">'Sch-5 Dis'!$3:$13</definedName>
    <definedName name="Z_A41EE4DE_0D82_4A56_8210_F78316511D11_.wvu.PrintTitles" localSheetId="14" hidden="1">'Sch-6'!$3:$13</definedName>
    <definedName name="Z_A41EE4DE_0D82_4A56_8210_F78316511D11_.wvu.PrintTitles" localSheetId="15" hidden="1">'Sch-6 After Discount'!$3:$13</definedName>
    <definedName name="Z_A41EE4DE_0D82_4A56_8210_F78316511D11_.wvu.PrintTitles" localSheetId="16" hidden="1">'Sch-7'!$14:$14</definedName>
    <definedName name="Z_A41EE4DE_0D82_4A56_8210_F78316511D11_.wvu.PrintTitles" localSheetId="17" hidden="1">'Sch-7 Dis'!$14:$14</definedName>
    <definedName name="Z_A41EE4DE_0D82_4A56_8210_F78316511D11_.wvu.Rows" localSheetId="22" hidden="1">'Bid Form 2nd Envelope'!$25:$25</definedName>
    <definedName name="Z_A41EE4DE_0D82_4A56_8210_F78316511D11_.wvu.Rows" localSheetId="1" hidden="1">Cover!$7:$7</definedName>
    <definedName name="Z_A41EE4DE_0D82_4A56_8210_F78316511D11_.wvu.Rows" localSheetId="18" hidden="1">Discount!$22:$22,Discount!$29:$29,Discount!$32:$34</definedName>
    <definedName name="Z_A41EE4DE_0D82_4A56_8210_F78316511D11_.wvu.Rows" localSheetId="2" hidden="1">Instructions!$35:$36</definedName>
    <definedName name="Z_A41EE4DE_0D82_4A56_8210_F78316511D11_.wvu.Rows" localSheetId="4" hidden="1">'Sch-1'!$18:$19</definedName>
    <definedName name="Z_A41EE4DE_0D82_4A56_8210_F78316511D11_.wvu.Rows" localSheetId="6" hidden="1">'Sch-2'!$18:$19</definedName>
    <definedName name="Z_A41EE4DE_0D82_4A56_8210_F78316511D11_.wvu.Rows" localSheetId="14" hidden="1">'Sch-6'!$22:$23</definedName>
    <definedName name="Z_A41EE4DE_0D82_4A56_8210_F78316511D11_.wvu.Rows" localSheetId="15" hidden="1">'Sch-6 After Discount'!$22:$23</definedName>
    <definedName name="Z_A41EE4DE_0D82_4A56_8210_F78316511D11_.wvu.Rows" localSheetId="16" hidden="1">'Sch-7'!$17:$18,'Sch-7'!$98:$216</definedName>
    <definedName name="Z_A41EE4DE_0D82_4A56_8210_F78316511D11_.wvu.Rows" localSheetId="17" hidden="1">'Sch-7 Dis'!$104:$222</definedName>
    <definedName name="Z_A7DBDDEF_9245_44C6_9EBF_032DB6E1C0A2_.wvu.Cols" localSheetId="18" hidden="1">Discount!$H:$O</definedName>
    <definedName name="Z_A7DBDDEF_9245_44C6_9EBF_032DB6E1C0A2_.wvu.Cols" localSheetId="4" hidden="1">'Sch-1'!$P:$P,'Sch-1'!$T:$V</definedName>
    <definedName name="Z_A7DBDDEF_9245_44C6_9EBF_032DB6E1C0A2_.wvu.Cols" localSheetId="6" hidden="1">'Sch-2'!$M:$R</definedName>
    <definedName name="Z_A7DBDDEF_9245_44C6_9EBF_032DB6E1C0A2_.wvu.Cols" localSheetId="7" hidden="1">'Sch-2 Dis'!$K:$Q</definedName>
    <definedName name="Z_A7DBDDEF_9245_44C6_9EBF_032DB6E1C0A2_.wvu.Cols" localSheetId="8" hidden="1">'Sch-3 '!$S:$AE,'Sch-3 '!$AK:$AP</definedName>
    <definedName name="Z_A7DBDDEF_9245_44C6_9EBF_032DB6E1C0A2_.wvu.Cols" localSheetId="9" hidden="1">'Sch-3 Dis'!$AA:$AF</definedName>
    <definedName name="Z_A7DBDDEF_9245_44C6_9EBF_032DB6E1C0A2_.wvu.Cols" localSheetId="12" hidden="1">'Sch-5'!$I:$P</definedName>
    <definedName name="Z_A7DBDDEF_9245_44C6_9EBF_032DB6E1C0A2_.wvu.Cols" localSheetId="16" hidden="1">'Sch-7'!$O:$O,'Sch-7'!$AG:$AM</definedName>
    <definedName name="Z_A7DBDDEF_9245_44C6_9EBF_032DB6E1C0A2_.wvu.Cols" localSheetId="17" hidden="1">'Sch-7 Dis'!$AD:$AJ</definedName>
    <definedName name="Z_A7DBDDEF_9245_44C6_9EBF_032DB6E1C0A2_.wvu.FilterData" localSheetId="4" hidden="1">'Sch-1'!$A$18:$O$132</definedName>
    <definedName name="Z_A7DBDDEF_9245_44C6_9EBF_032DB6E1C0A2_.wvu.FilterData" localSheetId="5" hidden="1">'Sch-1 dis'!$A$16:$B$21</definedName>
    <definedName name="Z_A7DBDDEF_9245_44C6_9EBF_032DB6E1C0A2_.wvu.FilterData" localSheetId="6" hidden="1">'Sch-2'!$G$21:$J$134</definedName>
    <definedName name="Z_A7DBDDEF_9245_44C6_9EBF_032DB6E1C0A2_.wvu.FilterData" localSheetId="7" hidden="1">'Sch-2 Dis'!$A$15:$F$56</definedName>
    <definedName name="Z_A7DBDDEF_9245_44C6_9EBF_032DB6E1C0A2_.wvu.FilterData" localSheetId="8" hidden="1">'Sch-3 '!$A$19:$P$113</definedName>
    <definedName name="Z_A7DBDDEF_9245_44C6_9EBF_032DB6E1C0A2_.wvu.FilterData" localSheetId="9" hidden="1">'Sch-3 Dis'!$A$15:$F$81</definedName>
    <definedName name="Z_A7DBDDEF_9245_44C6_9EBF_032DB6E1C0A2_.wvu.PrintArea" localSheetId="22" hidden="1">'Bid Form 2nd Envelope'!$A$1:$F$68</definedName>
    <definedName name="Z_A7DBDDEF_9245_44C6_9EBF_032DB6E1C0A2_.wvu.PrintArea" localSheetId="18" hidden="1">Discount!$A$2:$G$43</definedName>
    <definedName name="Z_A7DBDDEF_9245_44C6_9EBF_032DB6E1C0A2_.wvu.PrintArea" localSheetId="20" hidden="1">'Entry Tax'!$A$1:$E$16</definedName>
    <definedName name="Z_A7DBDDEF_9245_44C6_9EBF_032DB6E1C0A2_.wvu.PrintArea" localSheetId="2" hidden="1">Instructions!$A$1:$C$54</definedName>
    <definedName name="Z_A7DBDDEF_9245_44C6_9EBF_032DB6E1C0A2_.wvu.PrintArea" localSheetId="3" hidden="1">'Names of Bidder'!$B$1:$G$32</definedName>
    <definedName name="Z_A7DBDDEF_9245_44C6_9EBF_032DB6E1C0A2_.wvu.PrintArea" localSheetId="19" hidden="1">Octroi!$A$1:$E$16</definedName>
    <definedName name="Z_A7DBDDEF_9245_44C6_9EBF_032DB6E1C0A2_.wvu.PrintArea" localSheetId="21" hidden="1">'Other Taxes &amp; Duties'!$A$1:$F$16</definedName>
    <definedName name="Z_A7DBDDEF_9245_44C6_9EBF_032DB6E1C0A2_.wvu.PrintArea" localSheetId="24" hidden="1">'Q &amp; C'!$A$1:$F$38</definedName>
    <definedName name="Z_A7DBDDEF_9245_44C6_9EBF_032DB6E1C0A2_.wvu.PrintArea" localSheetId="23" hidden="1">'Q &amp; C (2)'!$A$1:$F$44</definedName>
    <definedName name="Z_A7DBDDEF_9245_44C6_9EBF_032DB6E1C0A2_.wvu.PrintArea" localSheetId="4" hidden="1">'Sch-1'!$A$1:$O$143</definedName>
    <definedName name="Z_A7DBDDEF_9245_44C6_9EBF_032DB6E1C0A2_.wvu.PrintArea" localSheetId="5" hidden="1">'Sch-1 dis'!$A$1:$G$84</definedName>
    <definedName name="Z_A7DBDDEF_9245_44C6_9EBF_032DB6E1C0A2_.wvu.PrintArea" localSheetId="6" hidden="1">'Sch-2'!$A$1:$J$141</definedName>
    <definedName name="Z_A7DBDDEF_9245_44C6_9EBF_032DB6E1C0A2_.wvu.PrintArea" localSheetId="7" hidden="1">'Sch-2 Dis'!$A$1:$F$62</definedName>
    <definedName name="Z_A7DBDDEF_9245_44C6_9EBF_032DB6E1C0A2_.wvu.PrintArea" localSheetId="8" hidden="1">'Sch-3 '!$A$1:$P$119</definedName>
    <definedName name="Z_A7DBDDEF_9245_44C6_9EBF_032DB6E1C0A2_.wvu.PrintArea" localSheetId="9" hidden="1">'Sch-3 Dis'!$A$1:$F$87</definedName>
    <definedName name="Z_A7DBDDEF_9245_44C6_9EBF_032DB6E1C0A2_.wvu.PrintArea" localSheetId="10" hidden="1">'Sch-4'!$A$1:$Q$29</definedName>
    <definedName name="Z_A7DBDDEF_9245_44C6_9EBF_032DB6E1C0A2_.wvu.PrintArea" localSheetId="11" hidden="1">'Sch-4b'!$A$1:$Q$37</definedName>
    <definedName name="Z_A7DBDDEF_9245_44C6_9EBF_032DB6E1C0A2_.wvu.PrintArea" localSheetId="12" hidden="1">'Sch-5'!$A$1:$E$26</definedName>
    <definedName name="Z_A7DBDDEF_9245_44C6_9EBF_032DB6E1C0A2_.wvu.PrintArea" localSheetId="13" hidden="1">'Sch-5 Dis'!$A$1:$E$26</definedName>
    <definedName name="Z_A7DBDDEF_9245_44C6_9EBF_032DB6E1C0A2_.wvu.PrintArea" localSheetId="14" hidden="1">'Sch-6'!$A$1:$D$33</definedName>
    <definedName name="Z_A7DBDDEF_9245_44C6_9EBF_032DB6E1C0A2_.wvu.PrintArea" localSheetId="15" hidden="1">'Sch-6 After Discount'!$A$1:$D$33</definedName>
    <definedName name="Z_A7DBDDEF_9245_44C6_9EBF_032DB6E1C0A2_.wvu.PrintArea" localSheetId="16" hidden="1">'Sch-7'!$A$1:$M$25</definedName>
    <definedName name="Z_A7DBDDEF_9245_44C6_9EBF_032DB6E1C0A2_.wvu.PrintArea" localSheetId="17" hidden="1">'Sch-7 Dis'!$A$1:$G$28</definedName>
    <definedName name="Z_A7DBDDEF_9245_44C6_9EBF_032DB6E1C0A2_.wvu.PrintTitles" localSheetId="4" hidden="1">'Sch-1'!$15:$17</definedName>
    <definedName name="Z_A7DBDDEF_9245_44C6_9EBF_032DB6E1C0A2_.wvu.PrintTitles" localSheetId="5" hidden="1">'Sch-1 dis'!$14:$16</definedName>
    <definedName name="Z_A7DBDDEF_9245_44C6_9EBF_032DB6E1C0A2_.wvu.PrintTitles" localSheetId="6" hidden="1">'Sch-2'!$15:$17</definedName>
    <definedName name="Z_A7DBDDEF_9245_44C6_9EBF_032DB6E1C0A2_.wvu.PrintTitles" localSheetId="7" hidden="1">'Sch-2 Dis'!$13:$15</definedName>
    <definedName name="Z_A7DBDDEF_9245_44C6_9EBF_032DB6E1C0A2_.wvu.PrintTitles" localSheetId="8" hidden="1">'Sch-3 '!$13:$17</definedName>
    <definedName name="Z_A7DBDDEF_9245_44C6_9EBF_032DB6E1C0A2_.wvu.PrintTitles" localSheetId="9" hidden="1">'Sch-3 Dis'!$13:$15</definedName>
    <definedName name="Z_A7DBDDEF_9245_44C6_9EBF_032DB6E1C0A2_.wvu.PrintTitles" localSheetId="12" hidden="1">'Sch-5'!$3:$13</definedName>
    <definedName name="Z_A7DBDDEF_9245_44C6_9EBF_032DB6E1C0A2_.wvu.PrintTitles" localSheetId="13" hidden="1">'Sch-5 Dis'!$3:$13</definedName>
    <definedName name="Z_A7DBDDEF_9245_44C6_9EBF_032DB6E1C0A2_.wvu.PrintTitles" localSheetId="14" hidden="1">'Sch-6'!$3:$13</definedName>
    <definedName name="Z_A7DBDDEF_9245_44C6_9EBF_032DB6E1C0A2_.wvu.PrintTitles" localSheetId="15" hidden="1">'Sch-6 After Discount'!$3:$13</definedName>
    <definedName name="Z_A7DBDDEF_9245_44C6_9EBF_032DB6E1C0A2_.wvu.PrintTitles" localSheetId="16" hidden="1">'Sch-7'!$14:$14</definedName>
    <definedName name="Z_A7DBDDEF_9245_44C6_9EBF_032DB6E1C0A2_.wvu.PrintTitles" localSheetId="17" hidden="1">'Sch-7 Dis'!$14:$14</definedName>
    <definedName name="Z_A7DBDDEF_9245_44C6_9EBF_032DB6E1C0A2_.wvu.Rows" localSheetId="1" hidden="1">Cover!$7:$7</definedName>
    <definedName name="Z_A7DBDDEF_9245_44C6_9EBF_032DB6E1C0A2_.wvu.Rows" localSheetId="18" hidden="1">Discount!$32:$34</definedName>
    <definedName name="Z_A7DBDDEF_9245_44C6_9EBF_032DB6E1C0A2_.wvu.Rows" localSheetId="4" hidden="1">'Sch-1'!#REF!,'Sch-1'!#REF!,'Sch-1'!#REF!,'Sch-1'!#REF!</definedName>
    <definedName name="Z_A7DBDDEF_9245_44C6_9EBF_032DB6E1C0A2_.wvu.Rows" localSheetId="6" hidden="1">'Sch-2'!#REF!,'Sch-2'!#REF!,'Sch-2'!#REF!,'Sch-2'!#REF!</definedName>
    <definedName name="Z_A7DBDDEF_9245_44C6_9EBF_032DB6E1C0A2_.wvu.Rows" localSheetId="8" hidden="1">'Sch-3 '!#REF!,'Sch-3 '!#REF!,'Sch-3 '!#REF!,'Sch-3 '!#REF!</definedName>
    <definedName name="Z_A7DBDDEF_9245_44C6_9EBF_032DB6E1C0A2_.wvu.Rows" localSheetId="16" hidden="1">'Sch-7'!$22:$22,'Sch-7'!$98:$216</definedName>
    <definedName name="Z_A7DBDDEF_9245_44C6_9EBF_032DB6E1C0A2_.wvu.Rows" localSheetId="17" hidden="1">'Sch-7 Dis'!$104:$222</definedName>
    <definedName name="Z_B23AD343_29DA_4CE0_BD10_47BF44F3782F_.wvu.Cols" localSheetId="18" hidden="1">Discount!$H:$O</definedName>
    <definedName name="Z_B23AD343_29DA_4CE0_BD10_47BF44F3782F_.wvu.Cols" localSheetId="4" hidden="1">'Sch-1'!$S:$AV</definedName>
    <definedName name="Z_B23AD343_29DA_4CE0_BD10_47BF44F3782F_.wvu.Cols" localSheetId="6" hidden="1">'Sch-2'!$M:$R</definedName>
    <definedName name="Z_B23AD343_29DA_4CE0_BD10_47BF44F3782F_.wvu.Cols" localSheetId="7" hidden="1">'Sch-2 Dis'!$K:$Q</definedName>
    <definedName name="Z_B23AD343_29DA_4CE0_BD10_47BF44F3782F_.wvu.Cols" localSheetId="8" hidden="1">'Sch-3 '!$S:$AE,'Sch-3 '!$AK:$AP</definedName>
    <definedName name="Z_B23AD343_29DA_4CE0_BD10_47BF44F3782F_.wvu.Cols" localSheetId="9" hidden="1">'Sch-3 Dis'!$AA:$AF</definedName>
    <definedName name="Z_B23AD343_29DA_4CE0_BD10_47BF44F3782F_.wvu.Cols" localSheetId="12" hidden="1">'Sch-5'!$I:$P</definedName>
    <definedName name="Z_B23AD343_29DA_4CE0_BD10_47BF44F3782F_.wvu.Cols" localSheetId="16" hidden="1">'Sch-7'!$O:$O,'Sch-7'!$AG:$AM</definedName>
    <definedName name="Z_B23AD343_29DA_4CE0_BD10_47BF44F3782F_.wvu.Cols" localSheetId="17" hidden="1">'Sch-7 Dis'!$AD:$AJ</definedName>
    <definedName name="Z_B23AD343_29DA_4CE0_BD10_47BF44F3782F_.wvu.FilterData" localSheetId="4" hidden="1">'Sch-1'!$A$18:$O$132</definedName>
    <definedName name="Z_B23AD343_29DA_4CE0_BD10_47BF44F3782F_.wvu.FilterData" localSheetId="5" hidden="1">'Sch-1 dis'!$A$16:$B$21</definedName>
    <definedName name="Z_B23AD343_29DA_4CE0_BD10_47BF44F3782F_.wvu.FilterData" localSheetId="6" hidden="1">'Sch-2'!$G$21:$J$134</definedName>
    <definedName name="Z_B23AD343_29DA_4CE0_BD10_47BF44F3782F_.wvu.FilterData" localSheetId="7" hidden="1">'Sch-2 Dis'!$A$15:$F$56</definedName>
    <definedName name="Z_B23AD343_29DA_4CE0_BD10_47BF44F3782F_.wvu.FilterData" localSheetId="8" hidden="1">'Sch-3 '!$A$19:$P$113</definedName>
    <definedName name="Z_B23AD343_29DA_4CE0_BD10_47BF44F3782F_.wvu.FilterData" localSheetId="9" hidden="1">'Sch-3 Dis'!$A$15:$F$81</definedName>
    <definedName name="Z_B23AD343_29DA_4CE0_BD10_47BF44F3782F_.wvu.PrintArea" localSheetId="22" hidden="1">'Bid Form 2nd Envelope'!$A$1:$F$68</definedName>
    <definedName name="Z_B23AD343_29DA_4CE0_BD10_47BF44F3782F_.wvu.PrintArea" localSheetId="18" hidden="1">Discount!$A$2:$G$43</definedName>
    <definedName name="Z_B23AD343_29DA_4CE0_BD10_47BF44F3782F_.wvu.PrintArea" localSheetId="20" hidden="1">'Entry Tax'!$A$1:$E$16</definedName>
    <definedName name="Z_B23AD343_29DA_4CE0_BD10_47BF44F3782F_.wvu.PrintArea" localSheetId="2" hidden="1">Instructions!$A$1:$C$54</definedName>
    <definedName name="Z_B23AD343_29DA_4CE0_BD10_47BF44F3782F_.wvu.PrintArea" localSheetId="3" hidden="1">'Names of Bidder'!$B$1:$E$30</definedName>
    <definedName name="Z_B23AD343_29DA_4CE0_BD10_47BF44F3782F_.wvu.PrintArea" localSheetId="19" hidden="1">Octroi!$A$1:$E$16</definedName>
    <definedName name="Z_B23AD343_29DA_4CE0_BD10_47BF44F3782F_.wvu.PrintArea" localSheetId="21" hidden="1">'Other Taxes &amp; Duties'!$A$1:$F$16</definedName>
    <definedName name="Z_B23AD343_29DA_4CE0_BD10_47BF44F3782F_.wvu.PrintArea" localSheetId="24" hidden="1">'Q &amp; C'!$A$1:$F$38</definedName>
    <definedName name="Z_B23AD343_29DA_4CE0_BD10_47BF44F3782F_.wvu.PrintArea" localSheetId="23" hidden="1">'Q &amp; C (2)'!$A$1:$F$44</definedName>
    <definedName name="Z_B23AD343_29DA_4CE0_BD10_47BF44F3782F_.wvu.PrintArea" localSheetId="4" hidden="1">'Sch-1'!$A$1:$O$143</definedName>
    <definedName name="Z_B23AD343_29DA_4CE0_BD10_47BF44F3782F_.wvu.PrintArea" localSheetId="5" hidden="1">'Sch-1 dis'!$A$1:$G$84</definedName>
    <definedName name="Z_B23AD343_29DA_4CE0_BD10_47BF44F3782F_.wvu.PrintArea" localSheetId="6" hidden="1">'Sch-2'!$A$1:$J$141</definedName>
    <definedName name="Z_B23AD343_29DA_4CE0_BD10_47BF44F3782F_.wvu.PrintArea" localSheetId="7" hidden="1">'Sch-2 Dis'!$A$1:$F$62</definedName>
    <definedName name="Z_B23AD343_29DA_4CE0_BD10_47BF44F3782F_.wvu.PrintArea" localSheetId="8" hidden="1">'Sch-3 '!$A$1:$P$119</definedName>
    <definedName name="Z_B23AD343_29DA_4CE0_BD10_47BF44F3782F_.wvu.PrintArea" localSheetId="9" hidden="1">'Sch-3 Dis'!$A$1:$F$87</definedName>
    <definedName name="Z_B23AD343_29DA_4CE0_BD10_47BF44F3782F_.wvu.PrintArea" localSheetId="10" hidden="1">'Sch-4'!$A$1:$Q$29</definedName>
    <definedName name="Z_B23AD343_29DA_4CE0_BD10_47BF44F3782F_.wvu.PrintArea" localSheetId="11" hidden="1">'Sch-4b'!$A$1:$Q$37</definedName>
    <definedName name="Z_B23AD343_29DA_4CE0_BD10_47BF44F3782F_.wvu.PrintArea" localSheetId="12" hidden="1">'Sch-5'!$A$1:$E$26</definedName>
    <definedName name="Z_B23AD343_29DA_4CE0_BD10_47BF44F3782F_.wvu.PrintArea" localSheetId="13" hidden="1">'Sch-5 Dis'!$A$1:$E$26</definedName>
    <definedName name="Z_B23AD343_29DA_4CE0_BD10_47BF44F3782F_.wvu.PrintArea" localSheetId="14" hidden="1">'Sch-6'!$A$1:$D$34</definedName>
    <definedName name="Z_B23AD343_29DA_4CE0_BD10_47BF44F3782F_.wvu.PrintArea" localSheetId="15" hidden="1">'Sch-6 After Discount'!$A$1:$D$34</definedName>
    <definedName name="Z_B23AD343_29DA_4CE0_BD10_47BF44F3782F_.wvu.PrintArea" localSheetId="16" hidden="1">'Sch-7'!$A$1:$M$25</definedName>
    <definedName name="Z_B23AD343_29DA_4CE0_BD10_47BF44F3782F_.wvu.PrintArea" localSheetId="17" hidden="1">'Sch-7 Dis'!$A$1:$G$28</definedName>
    <definedName name="Z_B23AD343_29DA_4CE0_BD10_47BF44F3782F_.wvu.PrintTitles" localSheetId="4" hidden="1">'Sch-1'!$15:$17</definedName>
    <definedName name="Z_B23AD343_29DA_4CE0_BD10_47BF44F3782F_.wvu.PrintTitles" localSheetId="5" hidden="1">'Sch-1 dis'!$14:$16</definedName>
    <definedName name="Z_B23AD343_29DA_4CE0_BD10_47BF44F3782F_.wvu.PrintTitles" localSheetId="6" hidden="1">'Sch-2'!$15:$17</definedName>
    <definedName name="Z_B23AD343_29DA_4CE0_BD10_47BF44F3782F_.wvu.PrintTitles" localSheetId="7" hidden="1">'Sch-2 Dis'!$13:$15</definedName>
    <definedName name="Z_B23AD343_29DA_4CE0_BD10_47BF44F3782F_.wvu.PrintTitles" localSheetId="8" hidden="1">'Sch-3 '!$13:$17</definedName>
    <definedName name="Z_B23AD343_29DA_4CE0_BD10_47BF44F3782F_.wvu.PrintTitles" localSheetId="9" hidden="1">'Sch-3 Dis'!$13:$15</definedName>
    <definedName name="Z_B23AD343_29DA_4CE0_BD10_47BF44F3782F_.wvu.PrintTitles" localSheetId="12" hidden="1">'Sch-5'!$3:$13</definedName>
    <definedName name="Z_B23AD343_29DA_4CE0_BD10_47BF44F3782F_.wvu.PrintTitles" localSheetId="13" hidden="1">'Sch-5 Dis'!$3:$13</definedName>
    <definedName name="Z_B23AD343_29DA_4CE0_BD10_47BF44F3782F_.wvu.PrintTitles" localSheetId="14" hidden="1">'Sch-6'!$3:$13</definedName>
    <definedName name="Z_B23AD343_29DA_4CE0_BD10_47BF44F3782F_.wvu.PrintTitles" localSheetId="15" hidden="1">'Sch-6 After Discount'!$3:$13</definedName>
    <definedName name="Z_B23AD343_29DA_4CE0_BD10_47BF44F3782F_.wvu.PrintTitles" localSheetId="16" hidden="1">'Sch-7'!$14:$14</definedName>
    <definedName name="Z_B23AD343_29DA_4CE0_BD10_47BF44F3782F_.wvu.PrintTitles" localSheetId="17" hidden="1">'Sch-7 Dis'!$14:$14</definedName>
    <definedName name="Z_B23AD343_29DA_4CE0_BD10_47BF44F3782F_.wvu.Rows" localSheetId="1" hidden="1">Cover!$7:$7</definedName>
    <definedName name="Z_B23AD343_29DA_4CE0_BD10_47BF44F3782F_.wvu.Rows" localSheetId="18" hidden="1">Discount!$32:$34</definedName>
    <definedName name="Z_B23AD343_29DA_4CE0_BD10_47BF44F3782F_.wvu.Rows" localSheetId="6" hidden="1">'Sch-2'!#REF!</definedName>
    <definedName name="Z_B23AD343_29DA_4CE0_BD10_47BF44F3782F_.wvu.Rows" localSheetId="16" hidden="1">'Sch-7'!$22:$22,'Sch-7'!$98:$216</definedName>
    <definedName name="Z_B23AD343_29DA_4CE0_BD10_47BF44F3782F_.wvu.Rows" localSheetId="17" hidden="1">'Sch-7 Dis'!$104:$222</definedName>
    <definedName name="Z_B3CE7B10_A914_4559_A6DA_AED8C22AFD6D_.wvu.Cols" localSheetId="18" hidden="1">Discount!$H:$O</definedName>
    <definedName name="Z_B3CE7B10_A914_4559_A6DA_AED8C22AFD6D_.wvu.Cols" localSheetId="4" hidden="1">'Sch-1'!$P:$AE</definedName>
    <definedName name="Z_B3CE7B10_A914_4559_A6DA_AED8C22AFD6D_.wvu.Cols" localSheetId="6" hidden="1">'Sch-2'!$M:$R</definedName>
    <definedName name="Z_B3CE7B10_A914_4559_A6DA_AED8C22AFD6D_.wvu.Cols" localSheetId="7" hidden="1">'Sch-2 Dis'!$K:$Q</definedName>
    <definedName name="Z_B3CE7B10_A914_4559_A6DA_AED8C22AFD6D_.wvu.Cols" localSheetId="8" hidden="1">'Sch-3 '!$S:$AE,'Sch-3 '!$AK:$AP</definedName>
    <definedName name="Z_B3CE7B10_A914_4559_A6DA_AED8C22AFD6D_.wvu.Cols" localSheetId="9" hidden="1">'Sch-3 Dis'!$AA:$AF</definedName>
    <definedName name="Z_B3CE7B10_A914_4559_A6DA_AED8C22AFD6D_.wvu.Cols" localSheetId="12" hidden="1">'Sch-5'!$I:$P</definedName>
    <definedName name="Z_B3CE7B10_A914_4559_A6DA_AED8C22AFD6D_.wvu.Cols" localSheetId="16" hidden="1">'Sch-7'!$O:$O,'Sch-7'!$AG:$AM</definedName>
    <definedName name="Z_B3CE7B10_A914_4559_A6DA_AED8C22AFD6D_.wvu.Cols" localSheetId="17" hidden="1">'Sch-7 Dis'!$AD:$AJ</definedName>
    <definedName name="Z_B3CE7B10_A914_4559_A6DA_AED8C22AFD6D_.wvu.FilterData" localSheetId="4" hidden="1">'Sch-1'!$A$18:$O$132</definedName>
    <definedName name="Z_B3CE7B10_A914_4559_A6DA_AED8C22AFD6D_.wvu.FilterData" localSheetId="5" hidden="1">'Sch-1 dis'!$A$16:$B$21</definedName>
    <definedName name="Z_B3CE7B10_A914_4559_A6DA_AED8C22AFD6D_.wvu.FilterData" localSheetId="6" hidden="1">'Sch-2'!$G$21:$J$134</definedName>
    <definedName name="Z_B3CE7B10_A914_4559_A6DA_AED8C22AFD6D_.wvu.FilterData" localSheetId="7" hidden="1">'Sch-2 Dis'!$A$15:$F$56</definedName>
    <definedName name="Z_B3CE7B10_A914_4559_A6DA_AED8C22AFD6D_.wvu.FilterData" localSheetId="8" hidden="1">'Sch-3 '!$A$19:$P$113</definedName>
    <definedName name="Z_B3CE7B10_A914_4559_A6DA_AED8C22AFD6D_.wvu.FilterData" localSheetId="9" hidden="1">'Sch-3 Dis'!$A$15:$F$81</definedName>
    <definedName name="Z_B3CE7B10_A914_4559_A6DA_AED8C22AFD6D_.wvu.PrintArea" localSheetId="22" hidden="1">'Bid Form 2nd Envelope'!$A$1:$F$68</definedName>
    <definedName name="Z_B3CE7B10_A914_4559_A6DA_AED8C22AFD6D_.wvu.PrintArea" localSheetId="18" hidden="1">Discount!$A$2:$G$43</definedName>
    <definedName name="Z_B3CE7B10_A914_4559_A6DA_AED8C22AFD6D_.wvu.PrintArea" localSheetId="20" hidden="1">'Entry Tax'!$A$1:$E$16</definedName>
    <definedName name="Z_B3CE7B10_A914_4559_A6DA_AED8C22AFD6D_.wvu.PrintArea" localSheetId="2" hidden="1">Instructions!$A$1:$C$54</definedName>
    <definedName name="Z_B3CE7B10_A914_4559_A6DA_AED8C22AFD6D_.wvu.PrintArea" localSheetId="3" hidden="1">'Names of Bidder'!$B$1:$G$32</definedName>
    <definedName name="Z_B3CE7B10_A914_4559_A6DA_AED8C22AFD6D_.wvu.PrintArea" localSheetId="19" hidden="1">Octroi!$A$1:$E$16</definedName>
    <definedName name="Z_B3CE7B10_A914_4559_A6DA_AED8C22AFD6D_.wvu.PrintArea" localSheetId="21" hidden="1">'Other Taxes &amp; Duties'!$A$1:$F$16</definedName>
    <definedName name="Z_B3CE7B10_A914_4559_A6DA_AED8C22AFD6D_.wvu.PrintArea" localSheetId="24" hidden="1">'Q &amp; C'!$A$1:$F$38</definedName>
    <definedName name="Z_B3CE7B10_A914_4559_A6DA_AED8C22AFD6D_.wvu.PrintArea" localSheetId="23" hidden="1">'Q &amp; C (2)'!$A$1:$F$44</definedName>
    <definedName name="Z_B3CE7B10_A914_4559_A6DA_AED8C22AFD6D_.wvu.PrintArea" localSheetId="4" hidden="1">'Sch-1'!$A$1:$O$143</definedName>
    <definedName name="Z_B3CE7B10_A914_4559_A6DA_AED8C22AFD6D_.wvu.PrintArea" localSheetId="5" hidden="1">'Sch-1 dis'!$A$1:$G$84</definedName>
    <definedName name="Z_B3CE7B10_A914_4559_A6DA_AED8C22AFD6D_.wvu.PrintArea" localSheetId="6" hidden="1">'Sch-2'!$A$1:$J$141</definedName>
    <definedName name="Z_B3CE7B10_A914_4559_A6DA_AED8C22AFD6D_.wvu.PrintArea" localSheetId="7" hidden="1">'Sch-2 Dis'!$A$1:$F$62</definedName>
    <definedName name="Z_B3CE7B10_A914_4559_A6DA_AED8C22AFD6D_.wvu.PrintArea" localSheetId="8" hidden="1">'Sch-3 '!$A$1:$P$119</definedName>
    <definedName name="Z_B3CE7B10_A914_4559_A6DA_AED8C22AFD6D_.wvu.PrintArea" localSheetId="9" hidden="1">'Sch-3 Dis'!$A$1:$F$87</definedName>
    <definedName name="Z_B3CE7B10_A914_4559_A6DA_AED8C22AFD6D_.wvu.PrintArea" localSheetId="10" hidden="1">'Sch-4'!$A$1:$Q$29</definedName>
    <definedName name="Z_B3CE7B10_A914_4559_A6DA_AED8C22AFD6D_.wvu.PrintArea" localSheetId="11" hidden="1">'Sch-4b'!$A$1:$Q$37</definedName>
    <definedName name="Z_B3CE7B10_A914_4559_A6DA_AED8C22AFD6D_.wvu.PrintArea" localSheetId="12" hidden="1">'Sch-5'!$A$1:$E$26</definedName>
    <definedName name="Z_B3CE7B10_A914_4559_A6DA_AED8C22AFD6D_.wvu.PrintArea" localSheetId="13" hidden="1">'Sch-5 Dis'!$A$1:$E$26</definedName>
    <definedName name="Z_B3CE7B10_A914_4559_A6DA_AED8C22AFD6D_.wvu.PrintArea" localSheetId="14" hidden="1">'Sch-6'!$A$1:$D$33</definedName>
    <definedName name="Z_B3CE7B10_A914_4559_A6DA_AED8C22AFD6D_.wvu.PrintArea" localSheetId="15" hidden="1">'Sch-6 After Discount'!$A$1:$D$33</definedName>
    <definedName name="Z_B3CE7B10_A914_4559_A6DA_AED8C22AFD6D_.wvu.PrintArea" localSheetId="16" hidden="1">'Sch-7'!$A$1:$M$25</definedName>
    <definedName name="Z_B3CE7B10_A914_4559_A6DA_AED8C22AFD6D_.wvu.PrintArea" localSheetId="17" hidden="1">'Sch-7 Dis'!$A$1:$G$28</definedName>
    <definedName name="Z_B3CE7B10_A914_4559_A6DA_AED8C22AFD6D_.wvu.PrintTitles" localSheetId="4" hidden="1">'Sch-1'!$15:$17</definedName>
    <definedName name="Z_B3CE7B10_A914_4559_A6DA_AED8C22AFD6D_.wvu.PrintTitles" localSheetId="5" hidden="1">'Sch-1 dis'!$14:$16</definedName>
    <definedName name="Z_B3CE7B10_A914_4559_A6DA_AED8C22AFD6D_.wvu.PrintTitles" localSheetId="6" hidden="1">'Sch-2'!$15:$17</definedName>
    <definedName name="Z_B3CE7B10_A914_4559_A6DA_AED8C22AFD6D_.wvu.PrintTitles" localSheetId="7" hidden="1">'Sch-2 Dis'!$13:$15</definedName>
    <definedName name="Z_B3CE7B10_A914_4559_A6DA_AED8C22AFD6D_.wvu.PrintTitles" localSheetId="8" hidden="1">'Sch-3 '!$13:$17</definedName>
    <definedName name="Z_B3CE7B10_A914_4559_A6DA_AED8C22AFD6D_.wvu.PrintTitles" localSheetId="9" hidden="1">'Sch-3 Dis'!$13:$15</definedName>
    <definedName name="Z_B3CE7B10_A914_4559_A6DA_AED8C22AFD6D_.wvu.PrintTitles" localSheetId="12" hidden="1">'Sch-5'!$3:$13</definedName>
    <definedName name="Z_B3CE7B10_A914_4559_A6DA_AED8C22AFD6D_.wvu.PrintTitles" localSheetId="13" hidden="1">'Sch-5 Dis'!$3:$13</definedName>
    <definedName name="Z_B3CE7B10_A914_4559_A6DA_AED8C22AFD6D_.wvu.PrintTitles" localSheetId="14" hidden="1">'Sch-6'!$3:$13</definedName>
    <definedName name="Z_B3CE7B10_A914_4559_A6DA_AED8C22AFD6D_.wvu.PrintTitles" localSheetId="15" hidden="1">'Sch-6 After Discount'!$3:$13</definedName>
    <definedName name="Z_B3CE7B10_A914_4559_A6DA_AED8C22AFD6D_.wvu.PrintTitles" localSheetId="16" hidden="1">'Sch-7'!$14:$14</definedName>
    <definedName name="Z_B3CE7B10_A914_4559_A6DA_AED8C22AFD6D_.wvu.PrintTitles" localSheetId="17" hidden="1">'Sch-7 Dis'!$14:$14</definedName>
    <definedName name="Z_B3CE7B10_A914_4559_A6DA_AED8C22AFD6D_.wvu.Rows" localSheetId="1" hidden="1">Cover!$7:$7</definedName>
    <definedName name="Z_B3CE7B10_A914_4559_A6DA_AED8C22AFD6D_.wvu.Rows" localSheetId="18" hidden="1">Discount!$32:$34</definedName>
    <definedName name="Z_B3CE7B10_A914_4559_A6DA_AED8C22AFD6D_.wvu.Rows" localSheetId="6" hidden="1">'Sch-2'!#REF!</definedName>
    <definedName name="Z_B3CE7B10_A914_4559_A6DA_AED8C22AFD6D_.wvu.Rows" localSheetId="16" hidden="1">'Sch-7'!$22:$22,'Sch-7'!$98:$216</definedName>
    <definedName name="Z_B3CE7B10_A914_4559_A6DA_AED8C22AFD6D_.wvu.Rows" localSheetId="17" hidden="1">'Sch-7 Dis'!$104:$222</definedName>
    <definedName name="Z_B53AB765_D844_4672_9326_008E7DD94E4F_.wvu.Cols" localSheetId="22" hidden="1">'Bid Form 2nd Envelope'!$G:$K,'Bid Form 2nd Envelope'!$Y:$AN</definedName>
    <definedName name="Z_B53AB765_D844_4672_9326_008E7DD94E4F_.wvu.Cols" localSheetId="18" hidden="1">Discount!$H:$K</definedName>
    <definedName name="Z_B53AB765_D844_4672_9326_008E7DD94E4F_.wvu.Cols" localSheetId="3" hidden="1">'Names of Bidder'!$H:$R,'Names of Bidder'!$Z:$AC</definedName>
    <definedName name="Z_B53AB765_D844_4672_9326_008E7DD94E4F_.wvu.Cols" localSheetId="4" hidden="1">'Sch-1'!$Q:$R,'Sch-1'!$AD:$AM</definedName>
    <definedName name="Z_B53AB765_D844_4672_9326_008E7DD94E4F_.wvu.Cols" localSheetId="7" hidden="1">'Sch-2 Dis'!$K:$Q</definedName>
    <definedName name="Z_B53AB765_D844_4672_9326_008E7DD94E4F_.wvu.Cols" localSheetId="8" hidden="1">'Sch-3 '!$AK:$AP</definedName>
    <definedName name="Z_B53AB765_D844_4672_9326_008E7DD94E4F_.wvu.Cols" localSheetId="9" hidden="1">'Sch-3 Dis'!$AA:$AF</definedName>
    <definedName name="Z_B53AB765_D844_4672_9326_008E7DD94E4F_.wvu.Cols" localSheetId="10" hidden="1">'Sch-4'!$R:$S</definedName>
    <definedName name="Z_B53AB765_D844_4672_9326_008E7DD94E4F_.wvu.Cols" localSheetId="11" hidden="1">'Sch-4b'!$R:$S</definedName>
    <definedName name="Z_B53AB765_D844_4672_9326_008E7DD94E4F_.wvu.Cols" localSheetId="12" hidden="1">'Sch-5'!$I:$P</definedName>
    <definedName name="Z_B53AB765_D844_4672_9326_008E7DD94E4F_.wvu.Cols" localSheetId="16" hidden="1">'Sch-7'!$P:$R,'Sch-7'!$AG:$AM</definedName>
    <definedName name="Z_B53AB765_D844_4672_9326_008E7DD94E4F_.wvu.Cols" localSheetId="17" hidden="1">'Sch-7 Dis'!$AD:$AJ</definedName>
    <definedName name="Z_B53AB765_D844_4672_9326_008E7DD94E4F_.wvu.FilterData" localSheetId="4" hidden="1">'Sch-1'!#REF!</definedName>
    <definedName name="Z_B53AB765_D844_4672_9326_008E7DD94E4F_.wvu.FilterData" localSheetId="5" hidden="1">'Sch-1 dis'!$A$16:$B$21</definedName>
    <definedName name="Z_B53AB765_D844_4672_9326_008E7DD94E4F_.wvu.FilterData" localSheetId="6" hidden="1">'Sch-2'!$G$21:$J$134</definedName>
    <definedName name="Z_B53AB765_D844_4672_9326_008E7DD94E4F_.wvu.FilterData" localSheetId="7" hidden="1">'Sch-2 Dis'!$A$15:$F$56</definedName>
    <definedName name="Z_B53AB765_D844_4672_9326_008E7DD94E4F_.wvu.FilterData" localSheetId="8" hidden="1">'Sch-3 '!$A$20:$BB$111</definedName>
    <definedName name="Z_B53AB765_D844_4672_9326_008E7DD94E4F_.wvu.FilterData" localSheetId="9" hidden="1">'Sch-3 Dis'!$A$15:$F$81</definedName>
    <definedName name="Z_B53AB765_D844_4672_9326_008E7DD94E4F_.wvu.PrintArea" localSheetId="22" hidden="1">'Bid Form 2nd Envelope'!$A$1:$F$68</definedName>
    <definedName name="Z_B53AB765_D844_4672_9326_008E7DD94E4F_.wvu.PrintArea" localSheetId="1" hidden="1">Cover!$A$1:$F$15</definedName>
    <definedName name="Z_B53AB765_D844_4672_9326_008E7DD94E4F_.wvu.PrintArea" localSheetId="18" hidden="1">Discount!$A$2:$G$43</definedName>
    <definedName name="Z_B53AB765_D844_4672_9326_008E7DD94E4F_.wvu.PrintArea" localSheetId="20" hidden="1">'Entry Tax'!$A$1:$E$16</definedName>
    <definedName name="Z_B53AB765_D844_4672_9326_008E7DD94E4F_.wvu.PrintArea" localSheetId="2" hidden="1">Instructions!$A$1:$C$54</definedName>
    <definedName name="Z_B53AB765_D844_4672_9326_008E7DD94E4F_.wvu.PrintArea" localSheetId="3" hidden="1">'Names of Bidder'!$B$1:$G$32</definedName>
    <definedName name="Z_B53AB765_D844_4672_9326_008E7DD94E4F_.wvu.PrintArea" localSheetId="19" hidden="1">Octroi!$A$1:$E$16</definedName>
    <definedName name="Z_B53AB765_D844_4672_9326_008E7DD94E4F_.wvu.PrintArea" localSheetId="21" hidden="1">'Other Taxes &amp; Duties'!$A$1:$F$16</definedName>
    <definedName name="Z_B53AB765_D844_4672_9326_008E7DD94E4F_.wvu.PrintArea" localSheetId="24" hidden="1">'Q &amp; C'!$A$1:$F$38</definedName>
    <definedName name="Z_B53AB765_D844_4672_9326_008E7DD94E4F_.wvu.PrintArea" localSheetId="23" hidden="1">'Q &amp; C (2)'!$A$1:$F$44</definedName>
    <definedName name="Z_B53AB765_D844_4672_9326_008E7DD94E4F_.wvu.PrintArea" localSheetId="4" hidden="1">'Sch-1'!$A$1:$O$143</definedName>
    <definedName name="Z_B53AB765_D844_4672_9326_008E7DD94E4F_.wvu.PrintArea" localSheetId="5" hidden="1">'Sch-1 dis'!$A$1:$G$84</definedName>
    <definedName name="Z_B53AB765_D844_4672_9326_008E7DD94E4F_.wvu.PrintArea" localSheetId="6" hidden="1">'Sch-2'!$A$1:$J$143</definedName>
    <definedName name="Z_B53AB765_D844_4672_9326_008E7DD94E4F_.wvu.PrintArea" localSheetId="7" hidden="1">'Sch-2 Dis'!$A$1:$F$62</definedName>
    <definedName name="Z_B53AB765_D844_4672_9326_008E7DD94E4F_.wvu.PrintArea" localSheetId="8" hidden="1">'Sch-3 '!$A$1:$Q$119</definedName>
    <definedName name="Z_B53AB765_D844_4672_9326_008E7DD94E4F_.wvu.PrintArea" localSheetId="9" hidden="1">'Sch-3 Dis'!$A$1:$F$87</definedName>
    <definedName name="Z_B53AB765_D844_4672_9326_008E7DD94E4F_.wvu.PrintArea" localSheetId="10" hidden="1">'Sch-4'!$A$1:$Q$29</definedName>
    <definedName name="Z_B53AB765_D844_4672_9326_008E7DD94E4F_.wvu.PrintArea" localSheetId="11" hidden="1">'Sch-4b'!$A$1:$Q$37</definedName>
    <definedName name="Z_B53AB765_D844_4672_9326_008E7DD94E4F_.wvu.PrintArea" localSheetId="12" hidden="1">'Sch-5'!$A$1:$E$26</definedName>
    <definedName name="Z_B53AB765_D844_4672_9326_008E7DD94E4F_.wvu.PrintArea" localSheetId="13" hidden="1">'Sch-5 Dis'!$A$1:$E$26</definedName>
    <definedName name="Z_B53AB765_D844_4672_9326_008E7DD94E4F_.wvu.PrintArea" localSheetId="14" hidden="1">'Sch-6'!$A$1:$D$33</definedName>
    <definedName name="Z_B53AB765_D844_4672_9326_008E7DD94E4F_.wvu.PrintArea" localSheetId="15" hidden="1">'Sch-6 After Discount'!$A$1:$D$33</definedName>
    <definedName name="Z_B53AB765_D844_4672_9326_008E7DD94E4F_.wvu.PrintArea" localSheetId="16" hidden="1">'Sch-7'!$A$1:$N$25</definedName>
    <definedName name="Z_B53AB765_D844_4672_9326_008E7DD94E4F_.wvu.PrintArea" localSheetId="17" hidden="1">'Sch-7 Dis'!$A$1:$G$28</definedName>
    <definedName name="Z_B53AB765_D844_4672_9326_008E7DD94E4F_.wvu.PrintTitles" localSheetId="4" hidden="1">'Sch-1'!$15:$17</definedName>
    <definedName name="Z_B53AB765_D844_4672_9326_008E7DD94E4F_.wvu.PrintTitles" localSheetId="5" hidden="1">'Sch-1 dis'!$14:$16</definedName>
    <definedName name="Z_B53AB765_D844_4672_9326_008E7DD94E4F_.wvu.PrintTitles" localSheetId="6" hidden="1">'Sch-2'!$15:$17</definedName>
    <definedName name="Z_B53AB765_D844_4672_9326_008E7DD94E4F_.wvu.PrintTitles" localSheetId="7" hidden="1">'Sch-2 Dis'!$13:$15</definedName>
    <definedName name="Z_B53AB765_D844_4672_9326_008E7DD94E4F_.wvu.PrintTitles" localSheetId="8" hidden="1">'Sch-3 '!$13:$17</definedName>
    <definedName name="Z_B53AB765_D844_4672_9326_008E7DD94E4F_.wvu.PrintTitles" localSheetId="9" hidden="1">'Sch-3 Dis'!$13:$15</definedName>
    <definedName name="Z_B53AB765_D844_4672_9326_008E7DD94E4F_.wvu.PrintTitles" localSheetId="12" hidden="1">'Sch-5'!$3:$13</definedName>
    <definedName name="Z_B53AB765_D844_4672_9326_008E7DD94E4F_.wvu.PrintTitles" localSheetId="13" hidden="1">'Sch-5 Dis'!$3:$13</definedName>
    <definedName name="Z_B53AB765_D844_4672_9326_008E7DD94E4F_.wvu.PrintTitles" localSheetId="14" hidden="1">'Sch-6'!$3:$13</definedName>
    <definedName name="Z_B53AB765_D844_4672_9326_008E7DD94E4F_.wvu.PrintTitles" localSheetId="15" hidden="1">'Sch-6 After Discount'!$3:$13</definedName>
    <definedName name="Z_B53AB765_D844_4672_9326_008E7DD94E4F_.wvu.PrintTitles" localSheetId="16" hidden="1">'Sch-7'!$14:$14</definedName>
    <definedName name="Z_B53AB765_D844_4672_9326_008E7DD94E4F_.wvu.PrintTitles" localSheetId="17" hidden="1">'Sch-7 Dis'!$14:$14</definedName>
    <definedName name="Z_B53AB765_D844_4672_9326_008E7DD94E4F_.wvu.Rows" localSheetId="22" hidden="1">'Bid Form 2nd Envelope'!$25:$25</definedName>
    <definedName name="Z_B53AB765_D844_4672_9326_008E7DD94E4F_.wvu.Rows" localSheetId="1" hidden="1">Cover!$7:$7</definedName>
    <definedName name="Z_B53AB765_D844_4672_9326_008E7DD94E4F_.wvu.Rows" localSheetId="18" hidden="1">Discount!$22:$22,Discount!$29:$29,Discount!$32:$34</definedName>
    <definedName name="Z_B53AB765_D844_4672_9326_008E7DD94E4F_.wvu.Rows" localSheetId="2" hidden="1">Instructions!$35:$36</definedName>
    <definedName name="Z_B53AB765_D844_4672_9326_008E7DD94E4F_.wvu.Rows" localSheetId="4" hidden="1">'Sch-1'!$18:$20</definedName>
    <definedName name="Z_B53AB765_D844_4672_9326_008E7DD94E4F_.wvu.Rows" localSheetId="6" hidden="1">'Sch-2'!$18:$20</definedName>
    <definedName name="Z_B53AB765_D844_4672_9326_008E7DD94E4F_.wvu.Rows" localSheetId="8" hidden="1">'Sch-3 '!$18:$18</definedName>
    <definedName name="Z_B53AB765_D844_4672_9326_008E7DD94E4F_.wvu.Rows" localSheetId="14" hidden="1">'Sch-6'!$22:$23</definedName>
    <definedName name="Z_B53AB765_D844_4672_9326_008E7DD94E4F_.wvu.Rows" localSheetId="15" hidden="1">'Sch-6 After Discount'!$22:$23</definedName>
    <definedName name="Z_B53AB765_D844_4672_9326_008E7DD94E4F_.wvu.Rows" localSheetId="16" hidden="1">'Sch-7'!$17:$18,'Sch-7'!$98:$216</definedName>
    <definedName name="Z_B53AB765_D844_4672_9326_008E7DD94E4F_.wvu.Rows" localSheetId="17" hidden="1">'Sch-7 Dis'!$104:$222</definedName>
    <definedName name="Z_B835C05C_B615_4DCB_982D_4519616B3CD8_.wvu.Cols" localSheetId="18" hidden="1">Discount!$H:$P</definedName>
    <definedName name="Z_B835C05C_B615_4DCB_982D_4519616B3CD8_.wvu.Cols" localSheetId="4" hidden="1">'Sch-1'!$S:$V</definedName>
    <definedName name="Z_B835C05C_B615_4DCB_982D_4519616B3CD8_.wvu.Cols" localSheetId="6" hidden="1">'Sch-2'!$K:$T</definedName>
    <definedName name="Z_B835C05C_B615_4DCB_982D_4519616B3CD8_.wvu.Cols" localSheetId="7" hidden="1">'Sch-2 Dis'!$K:$Q</definedName>
    <definedName name="Z_B835C05C_B615_4DCB_982D_4519616B3CD8_.wvu.Cols" localSheetId="8" hidden="1">'Sch-3 '!$S:$AE,'Sch-3 '!$AK:$AP</definedName>
    <definedName name="Z_B835C05C_B615_4DCB_982D_4519616B3CD8_.wvu.Cols" localSheetId="9" hidden="1">'Sch-3 Dis'!$AA:$AF</definedName>
    <definedName name="Z_B835C05C_B615_4DCB_982D_4519616B3CD8_.wvu.Cols" localSheetId="12" hidden="1">'Sch-5'!$I:$P</definedName>
    <definedName name="Z_B835C05C_B615_4DCB_982D_4519616B3CD8_.wvu.Cols" localSheetId="16" hidden="1">'Sch-7'!$O:$O,'Sch-7'!$AG:$AM</definedName>
    <definedName name="Z_B835C05C_B615_4DCB_982D_4519616B3CD8_.wvu.Cols" localSheetId="17" hidden="1">'Sch-7 Dis'!$AD:$AJ</definedName>
    <definedName name="Z_B835C05C_B615_4DCB_982D_4519616B3CD8_.wvu.FilterData" localSheetId="4" hidden="1">'Sch-1'!$A$22:$AZ$135</definedName>
    <definedName name="Z_B835C05C_B615_4DCB_982D_4519616B3CD8_.wvu.FilterData" localSheetId="5" hidden="1">'Sch-1 dis'!$A$16:$B$21</definedName>
    <definedName name="Z_B835C05C_B615_4DCB_982D_4519616B3CD8_.wvu.FilterData" localSheetId="6" hidden="1">'Sch-2'!$G$21:$J$134</definedName>
    <definedName name="Z_B835C05C_B615_4DCB_982D_4519616B3CD8_.wvu.FilterData" localSheetId="7" hidden="1">'Sch-2 Dis'!$A$15:$F$56</definedName>
    <definedName name="Z_B835C05C_B615_4DCB_982D_4519616B3CD8_.wvu.FilterData" localSheetId="8" hidden="1">'Sch-3 '!$A$20:$BB$113</definedName>
    <definedName name="Z_B835C05C_B615_4DCB_982D_4519616B3CD8_.wvu.FilterData" localSheetId="9" hidden="1">'Sch-3 Dis'!$A$15:$F$81</definedName>
    <definedName name="Z_B835C05C_B615_4DCB_982D_4519616B3CD8_.wvu.PrintArea" localSheetId="22" hidden="1">'Bid Form 2nd Envelope'!$A$1:$F$68</definedName>
    <definedName name="Z_B835C05C_B615_4DCB_982D_4519616B3CD8_.wvu.PrintArea" localSheetId="18" hidden="1">Discount!$A$2:$G$43</definedName>
    <definedName name="Z_B835C05C_B615_4DCB_982D_4519616B3CD8_.wvu.PrintArea" localSheetId="20" hidden="1">'Entry Tax'!$A$1:$E$16</definedName>
    <definedName name="Z_B835C05C_B615_4DCB_982D_4519616B3CD8_.wvu.PrintArea" localSheetId="2" hidden="1">Instructions!$A$1:$C$54</definedName>
    <definedName name="Z_B835C05C_B615_4DCB_982D_4519616B3CD8_.wvu.PrintArea" localSheetId="3" hidden="1">'Names of Bidder'!$B$1:$G$32</definedName>
    <definedName name="Z_B835C05C_B615_4DCB_982D_4519616B3CD8_.wvu.PrintArea" localSheetId="19" hidden="1">Octroi!$A$1:$E$16</definedName>
    <definedName name="Z_B835C05C_B615_4DCB_982D_4519616B3CD8_.wvu.PrintArea" localSheetId="21" hidden="1">'Other Taxes &amp; Duties'!$A$1:$F$16</definedName>
    <definedName name="Z_B835C05C_B615_4DCB_982D_4519616B3CD8_.wvu.PrintArea" localSheetId="24" hidden="1">'Q &amp; C'!$A$1:$F$38</definedName>
    <definedName name="Z_B835C05C_B615_4DCB_982D_4519616B3CD8_.wvu.PrintArea" localSheetId="23" hidden="1">'Q &amp; C (2)'!$A$1:$F$44</definedName>
    <definedName name="Z_B835C05C_B615_4DCB_982D_4519616B3CD8_.wvu.PrintArea" localSheetId="4" hidden="1">'Sch-1'!$A$1:$O$143</definedName>
    <definedName name="Z_B835C05C_B615_4DCB_982D_4519616B3CD8_.wvu.PrintArea" localSheetId="5" hidden="1">'Sch-1 dis'!$A$1:$G$84</definedName>
    <definedName name="Z_B835C05C_B615_4DCB_982D_4519616B3CD8_.wvu.PrintArea" localSheetId="6" hidden="1">'Sch-2'!$A$1:$J$141</definedName>
    <definedName name="Z_B835C05C_B615_4DCB_982D_4519616B3CD8_.wvu.PrintArea" localSheetId="7" hidden="1">'Sch-2 Dis'!$A$1:$F$62</definedName>
    <definedName name="Z_B835C05C_B615_4DCB_982D_4519616B3CD8_.wvu.PrintArea" localSheetId="8" hidden="1">'Sch-3 '!$A$1:$P$119</definedName>
    <definedName name="Z_B835C05C_B615_4DCB_982D_4519616B3CD8_.wvu.PrintArea" localSheetId="9" hidden="1">'Sch-3 Dis'!$A$1:$F$87</definedName>
    <definedName name="Z_B835C05C_B615_4DCB_982D_4519616B3CD8_.wvu.PrintArea" localSheetId="10" hidden="1">'Sch-4'!$A$1:$Q$29</definedName>
    <definedName name="Z_B835C05C_B615_4DCB_982D_4519616B3CD8_.wvu.PrintArea" localSheetId="11" hidden="1">'Sch-4b'!$A$1:$Q$37</definedName>
    <definedName name="Z_B835C05C_B615_4DCB_982D_4519616B3CD8_.wvu.PrintArea" localSheetId="12" hidden="1">'Sch-5'!$A$1:$E$26</definedName>
    <definedName name="Z_B835C05C_B615_4DCB_982D_4519616B3CD8_.wvu.PrintArea" localSheetId="13" hidden="1">'Sch-5 Dis'!$A$1:$E$26</definedName>
    <definedName name="Z_B835C05C_B615_4DCB_982D_4519616B3CD8_.wvu.PrintArea" localSheetId="14" hidden="1">'Sch-6'!$A$1:$D$33</definedName>
    <definedName name="Z_B835C05C_B615_4DCB_982D_4519616B3CD8_.wvu.PrintArea" localSheetId="15" hidden="1">'Sch-6 After Discount'!$A$1:$D$33</definedName>
    <definedName name="Z_B835C05C_B615_4DCB_982D_4519616B3CD8_.wvu.PrintArea" localSheetId="16" hidden="1">'Sch-7'!$A$1:$M$25</definedName>
    <definedName name="Z_B835C05C_B615_4DCB_982D_4519616B3CD8_.wvu.PrintArea" localSheetId="17" hidden="1">'Sch-7 Dis'!$A$1:$G$28</definedName>
    <definedName name="Z_B835C05C_B615_4DCB_982D_4519616B3CD8_.wvu.PrintTitles" localSheetId="4" hidden="1">'Sch-1'!$15:$17</definedName>
    <definedName name="Z_B835C05C_B615_4DCB_982D_4519616B3CD8_.wvu.PrintTitles" localSheetId="5" hidden="1">'Sch-1 dis'!$14:$16</definedName>
    <definedName name="Z_B835C05C_B615_4DCB_982D_4519616B3CD8_.wvu.PrintTitles" localSheetId="6" hidden="1">'Sch-2'!$15:$17</definedName>
    <definedName name="Z_B835C05C_B615_4DCB_982D_4519616B3CD8_.wvu.PrintTitles" localSheetId="7" hidden="1">'Sch-2 Dis'!$13:$15</definedName>
    <definedName name="Z_B835C05C_B615_4DCB_982D_4519616B3CD8_.wvu.PrintTitles" localSheetId="8" hidden="1">'Sch-3 '!$13:$17</definedName>
    <definedName name="Z_B835C05C_B615_4DCB_982D_4519616B3CD8_.wvu.PrintTitles" localSheetId="9" hidden="1">'Sch-3 Dis'!$13:$15</definedName>
    <definedName name="Z_B835C05C_B615_4DCB_982D_4519616B3CD8_.wvu.PrintTitles" localSheetId="12" hidden="1">'Sch-5'!$3:$13</definedName>
    <definedName name="Z_B835C05C_B615_4DCB_982D_4519616B3CD8_.wvu.PrintTitles" localSheetId="13" hidden="1">'Sch-5 Dis'!$3:$13</definedName>
    <definedName name="Z_B835C05C_B615_4DCB_982D_4519616B3CD8_.wvu.PrintTitles" localSheetId="14" hidden="1">'Sch-6'!$3:$13</definedName>
    <definedName name="Z_B835C05C_B615_4DCB_982D_4519616B3CD8_.wvu.PrintTitles" localSheetId="15" hidden="1">'Sch-6 After Discount'!$3:$13</definedName>
    <definedName name="Z_B835C05C_B615_4DCB_982D_4519616B3CD8_.wvu.PrintTitles" localSheetId="16" hidden="1">'Sch-7'!$14:$14</definedName>
    <definedName name="Z_B835C05C_B615_4DCB_982D_4519616B3CD8_.wvu.PrintTitles" localSheetId="17" hidden="1">'Sch-7 Dis'!$14:$14</definedName>
    <definedName name="Z_B835C05C_B615_4DCB_982D_4519616B3CD8_.wvu.Rows" localSheetId="1" hidden="1">Cover!$7:$7</definedName>
    <definedName name="Z_B835C05C_B615_4DCB_982D_4519616B3CD8_.wvu.Rows" localSheetId="18" hidden="1">Discount!$23:$23,Discount!$30:$30,Discount!$32:$34</definedName>
    <definedName name="Z_B835C05C_B615_4DCB_982D_4519616B3CD8_.wvu.Rows" localSheetId="4" hidden="1">'Sch-1'!$18:$19</definedName>
    <definedName name="Z_B835C05C_B615_4DCB_982D_4519616B3CD8_.wvu.Rows" localSheetId="8" hidden="1">'Sch-3 '!#REF!</definedName>
    <definedName name="Z_B835C05C_B615_4DCB_982D_4519616B3CD8_.wvu.Rows" localSheetId="16" hidden="1">'Sch-7'!$22:$22,'Sch-7'!#REF!,'Sch-7'!$98:$216</definedName>
    <definedName name="Z_B835C05C_B615_4DCB_982D_4519616B3CD8_.wvu.Rows" localSheetId="17" hidden="1">'Sch-7 Dis'!$104:$222</definedName>
    <definedName name="Z_C431BC99_7569_44AB_83F6_AB73BDED3783_.wvu.Cols" localSheetId="18" hidden="1">Discount!$H:$P</definedName>
    <definedName name="Z_C431BC99_7569_44AB_83F6_AB73BDED3783_.wvu.Cols" localSheetId="4" hidden="1">'Sch-1'!$T:$W</definedName>
    <definedName name="Z_C431BC99_7569_44AB_83F6_AB73BDED3783_.wvu.Cols" localSheetId="6" hidden="1">'Sch-2'!$K:$T</definedName>
    <definedName name="Z_C431BC99_7569_44AB_83F6_AB73BDED3783_.wvu.Cols" localSheetId="7" hidden="1">'Sch-2 Dis'!$K:$Q</definedName>
    <definedName name="Z_C431BC99_7569_44AB_83F6_AB73BDED3783_.wvu.Cols" localSheetId="8" hidden="1">'Sch-3 '!$S:$AE,'Sch-3 '!$AK:$AP</definedName>
    <definedName name="Z_C431BC99_7569_44AB_83F6_AB73BDED3783_.wvu.Cols" localSheetId="9" hidden="1">'Sch-3 Dis'!$AA:$AF</definedName>
    <definedName name="Z_C431BC99_7569_44AB_83F6_AB73BDED3783_.wvu.Cols" localSheetId="12" hidden="1">'Sch-5'!$I:$P</definedName>
    <definedName name="Z_C431BC99_7569_44AB_83F6_AB73BDED3783_.wvu.Cols" localSheetId="16" hidden="1">'Sch-7'!$O:$O,'Sch-7'!$AG:$AM</definedName>
    <definedName name="Z_C431BC99_7569_44AB_83F6_AB73BDED3783_.wvu.Cols" localSheetId="17" hidden="1">'Sch-7 Dis'!$AD:$AJ</definedName>
    <definedName name="Z_C431BC99_7569_44AB_83F6_AB73BDED3783_.wvu.FilterData" localSheetId="4" hidden="1">'Sch-1'!$A$22:$AZ$135</definedName>
    <definedName name="Z_C431BC99_7569_44AB_83F6_AB73BDED3783_.wvu.FilterData" localSheetId="5" hidden="1">'Sch-1 dis'!$A$16:$B$21</definedName>
    <definedName name="Z_C431BC99_7569_44AB_83F6_AB73BDED3783_.wvu.FilterData" localSheetId="6" hidden="1">'Sch-2'!$G$21:$J$134</definedName>
    <definedName name="Z_C431BC99_7569_44AB_83F6_AB73BDED3783_.wvu.FilterData" localSheetId="7" hidden="1">'Sch-2 Dis'!$A$15:$F$56</definedName>
    <definedName name="Z_C431BC99_7569_44AB_83F6_AB73BDED3783_.wvu.FilterData" localSheetId="8" hidden="1">'Sch-3 '!$A$20:$BB$113</definedName>
    <definedName name="Z_C431BC99_7569_44AB_83F6_AB73BDED3783_.wvu.FilterData" localSheetId="9" hidden="1">'Sch-3 Dis'!$A$15:$F$81</definedName>
    <definedName name="Z_C431BC99_7569_44AB_83F6_AB73BDED3783_.wvu.PrintArea" localSheetId="22" hidden="1">'Bid Form 2nd Envelope'!$A$1:$F$68</definedName>
    <definedName name="Z_C431BC99_7569_44AB_83F6_AB73BDED3783_.wvu.PrintArea" localSheetId="18" hidden="1">Discount!$A$2:$G$43</definedName>
    <definedName name="Z_C431BC99_7569_44AB_83F6_AB73BDED3783_.wvu.PrintArea" localSheetId="20" hidden="1">'Entry Tax'!$A$1:$E$16</definedName>
    <definedName name="Z_C431BC99_7569_44AB_83F6_AB73BDED3783_.wvu.PrintArea" localSheetId="2" hidden="1">Instructions!$A$1:$C$54</definedName>
    <definedName name="Z_C431BC99_7569_44AB_83F6_AB73BDED3783_.wvu.PrintArea" localSheetId="3" hidden="1">'Names of Bidder'!$B$1:$G$32</definedName>
    <definedName name="Z_C431BC99_7569_44AB_83F6_AB73BDED3783_.wvu.PrintArea" localSheetId="19" hidden="1">Octroi!$A$1:$E$16</definedName>
    <definedName name="Z_C431BC99_7569_44AB_83F6_AB73BDED3783_.wvu.PrintArea" localSheetId="21" hidden="1">'Other Taxes &amp; Duties'!$A$1:$F$16</definedName>
    <definedName name="Z_C431BC99_7569_44AB_83F6_AB73BDED3783_.wvu.PrintArea" localSheetId="24" hidden="1">'Q &amp; C'!$A$1:$F$38</definedName>
    <definedName name="Z_C431BC99_7569_44AB_83F6_AB73BDED3783_.wvu.PrintArea" localSheetId="23" hidden="1">'Q &amp; C (2)'!$A$1:$F$44</definedName>
    <definedName name="Z_C431BC99_7569_44AB_83F6_AB73BDED3783_.wvu.PrintArea" localSheetId="4" hidden="1">'Sch-1'!$A$1:$O$143</definedName>
    <definedName name="Z_C431BC99_7569_44AB_83F6_AB73BDED3783_.wvu.PrintArea" localSheetId="5" hidden="1">'Sch-1 dis'!$A$1:$G$84</definedName>
    <definedName name="Z_C431BC99_7569_44AB_83F6_AB73BDED3783_.wvu.PrintArea" localSheetId="6" hidden="1">'Sch-2'!$A$1:$J$141</definedName>
    <definedName name="Z_C431BC99_7569_44AB_83F6_AB73BDED3783_.wvu.PrintArea" localSheetId="7" hidden="1">'Sch-2 Dis'!$A$1:$F$62</definedName>
    <definedName name="Z_C431BC99_7569_44AB_83F6_AB73BDED3783_.wvu.PrintArea" localSheetId="8" hidden="1">'Sch-3 '!$A$1:$P$119</definedName>
    <definedName name="Z_C431BC99_7569_44AB_83F6_AB73BDED3783_.wvu.PrintArea" localSheetId="9" hidden="1">'Sch-3 Dis'!$A$1:$F$87</definedName>
    <definedName name="Z_C431BC99_7569_44AB_83F6_AB73BDED3783_.wvu.PrintArea" localSheetId="10" hidden="1">'Sch-4'!$A$1:$Q$29</definedName>
    <definedName name="Z_C431BC99_7569_44AB_83F6_AB73BDED3783_.wvu.PrintArea" localSheetId="11" hidden="1">'Sch-4b'!$A$1:$Q$37</definedName>
    <definedName name="Z_C431BC99_7569_44AB_83F6_AB73BDED3783_.wvu.PrintArea" localSheetId="12" hidden="1">'Sch-5'!$A$1:$E$26</definedName>
    <definedName name="Z_C431BC99_7569_44AB_83F6_AB73BDED3783_.wvu.PrintArea" localSheetId="13" hidden="1">'Sch-5 Dis'!$A$1:$E$26</definedName>
    <definedName name="Z_C431BC99_7569_44AB_83F6_AB73BDED3783_.wvu.PrintArea" localSheetId="14" hidden="1">'Sch-6'!$A$1:$D$33</definedName>
    <definedName name="Z_C431BC99_7569_44AB_83F6_AB73BDED3783_.wvu.PrintArea" localSheetId="15" hidden="1">'Sch-6 After Discount'!$A$1:$D$33</definedName>
    <definedName name="Z_C431BC99_7569_44AB_83F6_AB73BDED3783_.wvu.PrintArea" localSheetId="16" hidden="1">'Sch-7'!$A$1:$M$25</definedName>
    <definedName name="Z_C431BC99_7569_44AB_83F6_AB73BDED3783_.wvu.PrintArea" localSheetId="17" hidden="1">'Sch-7 Dis'!$A$1:$G$28</definedName>
    <definedName name="Z_C431BC99_7569_44AB_83F6_AB73BDED3783_.wvu.PrintTitles" localSheetId="4" hidden="1">'Sch-1'!$15:$17</definedName>
    <definedName name="Z_C431BC99_7569_44AB_83F6_AB73BDED3783_.wvu.PrintTitles" localSheetId="5" hidden="1">'Sch-1 dis'!$14:$16</definedName>
    <definedName name="Z_C431BC99_7569_44AB_83F6_AB73BDED3783_.wvu.PrintTitles" localSheetId="6" hidden="1">'Sch-2'!$15:$17</definedName>
    <definedName name="Z_C431BC99_7569_44AB_83F6_AB73BDED3783_.wvu.PrintTitles" localSheetId="7" hidden="1">'Sch-2 Dis'!$13:$15</definedName>
    <definedName name="Z_C431BC99_7569_44AB_83F6_AB73BDED3783_.wvu.PrintTitles" localSheetId="8" hidden="1">'Sch-3 '!$13:$17</definedName>
    <definedName name="Z_C431BC99_7569_44AB_83F6_AB73BDED3783_.wvu.PrintTitles" localSheetId="9" hidden="1">'Sch-3 Dis'!$13:$15</definedName>
    <definedName name="Z_C431BC99_7569_44AB_83F6_AB73BDED3783_.wvu.PrintTitles" localSheetId="12" hidden="1">'Sch-5'!$3:$13</definedName>
    <definedName name="Z_C431BC99_7569_44AB_83F6_AB73BDED3783_.wvu.PrintTitles" localSheetId="13" hidden="1">'Sch-5 Dis'!$3:$13</definedName>
    <definedName name="Z_C431BC99_7569_44AB_83F6_AB73BDED3783_.wvu.PrintTitles" localSheetId="14" hidden="1">'Sch-6'!$3:$13</definedName>
    <definedName name="Z_C431BC99_7569_44AB_83F6_AB73BDED3783_.wvu.PrintTitles" localSheetId="15" hidden="1">'Sch-6 After Discount'!$3:$13</definedName>
    <definedName name="Z_C431BC99_7569_44AB_83F6_AB73BDED3783_.wvu.PrintTitles" localSheetId="16" hidden="1">'Sch-7'!$14:$14</definedName>
    <definedName name="Z_C431BC99_7569_44AB_83F6_AB73BDED3783_.wvu.PrintTitles" localSheetId="17" hidden="1">'Sch-7 Dis'!$14:$14</definedName>
    <definedName name="Z_C431BC99_7569_44AB_83F6_AB73BDED3783_.wvu.Rows" localSheetId="1" hidden="1">Cover!$7:$7</definedName>
    <definedName name="Z_C431BC99_7569_44AB_83F6_AB73BDED3783_.wvu.Rows" localSheetId="18" hidden="1">Discount!$23:$23,Discount!$30:$30,Discount!$32:$34</definedName>
    <definedName name="Z_C431BC99_7569_44AB_83F6_AB73BDED3783_.wvu.Rows" localSheetId="4" hidden="1">'Sch-1'!$18:$19</definedName>
    <definedName name="Z_C431BC99_7569_44AB_83F6_AB73BDED3783_.wvu.Rows" localSheetId="8" hidden="1">'Sch-3 '!#REF!</definedName>
    <definedName name="Z_C431BC99_7569_44AB_83F6_AB73BDED3783_.wvu.Rows" localSheetId="16" hidden="1">'Sch-7'!$22:$22,'Sch-7'!#REF!,'Sch-7'!$98:$216</definedName>
    <definedName name="Z_C431BC99_7569_44AB_83F6_AB73BDED3783_.wvu.Rows" localSheetId="17" hidden="1">'Sch-7 Dis'!$104:$222</definedName>
    <definedName name="Z_C5511DF2_7367_4292_8F90_6EDA131DE06A_.wvu.Cols" localSheetId="22" hidden="1">'Bid Form 2nd Envelope'!$G:$K,'Bid Form 2nd Envelope'!$Y:$AN</definedName>
    <definedName name="Z_C5511DF2_7367_4292_8F90_6EDA131DE06A_.wvu.Cols" localSheetId="18" hidden="1">Discount!$H:$K</definedName>
    <definedName name="Z_C5511DF2_7367_4292_8F90_6EDA131DE06A_.wvu.Cols" localSheetId="3" hidden="1">'Names of Bidder'!$H:$R,'Names of Bidder'!$Z:$AC</definedName>
    <definedName name="Z_C5511DF2_7367_4292_8F90_6EDA131DE06A_.wvu.Cols" localSheetId="4" hidden="1">'Sch-1'!$Q:$R,'Sch-1'!$AD:$AM</definedName>
    <definedName name="Z_C5511DF2_7367_4292_8F90_6EDA131DE06A_.wvu.Cols" localSheetId="7" hidden="1">'Sch-2 Dis'!$K:$Q</definedName>
    <definedName name="Z_C5511DF2_7367_4292_8F90_6EDA131DE06A_.wvu.Cols" localSheetId="8" hidden="1">'Sch-3 '!$R:$S,'Sch-3 '!$AK:$AP</definedName>
    <definedName name="Z_C5511DF2_7367_4292_8F90_6EDA131DE06A_.wvu.Cols" localSheetId="9" hidden="1">'Sch-3 Dis'!$AA:$AF</definedName>
    <definedName name="Z_C5511DF2_7367_4292_8F90_6EDA131DE06A_.wvu.Cols" localSheetId="10" hidden="1">'Sch-4'!$R:$S</definedName>
    <definedName name="Z_C5511DF2_7367_4292_8F90_6EDA131DE06A_.wvu.Cols" localSheetId="11" hidden="1">'Sch-4b'!$R:$S</definedName>
    <definedName name="Z_C5511DF2_7367_4292_8F90_6EDA131DE06A_.wvu.Cols" localSheetId="12" hidden="1">'Sch-5'!$I:$P</definedName>
    <definedName name="Z_C5511DF2_7367_4292_8F90_6EDA131DE06A_.wvu.Cols" localSheetId="16" hidden="1">'Sch-7'!$P:$R,'Sch-7'!$AG:$AM</definedName>
    <definedName name="Z_C5511DF2_7367_4292_8F90_6EDA131DE06A_.wvu.Cols" localSheetId="17" hidden="1">'Sch-7 Dis'!$AD:$AJ</definedName>
    <definedName name="Z_C5511DF2_7367_4292_8F90_6EDA131DE06A_.wvu.FilterData" localSheetId="4" hidden="1">'Sch-1'!$A$21:$AY$136</definedName>
    <definedName name="Z_C5511DF2_7367_4292_8F90_6EDA131DE06A_.wvu.FilterData" localSheetId="5" hidden="1">'Sch-1 dis'!$A$16:$B$21</definedName>
    <definedName name="Z_C5511DF2_7367_4292_8F90_6EDA131DE06A_.wvu.FilterData" localSheetId="6" hidden="1">'Sch-2'!$G$21:$J$134</definedName>
    <definedName name="Z_C5511DF2_7367_4292_8F90_6EDA131DE06A_.wvu.FilterData" localSheetId="7" hidden="1">'Sch-2 Dis'!$A$15:$F$56</definedName>
    <definedName name="Z_C5511DF2_7367_4292_8F90_6EDA131DE06A_.wvu.FilterData" localSheetId="8" hidden="1">'Sch-3 '!$A$19:$BB$111</definedName>
    <definedName name="Z_C5511DF2_7367_4292_8F90_6EDA131DE06A_.wvu.FilterData" localSheetId="9" hidden="1">'Sch-3 Dis'!$A$15:$F$81</definedName>
    <definedName name="Z_C5511DF2_7367_4292_8F90_6EDA131DE06A_.wvu.PrintArea" localSheetId="22" hidden="1">'Bid Form 2nd Envelope'!$A$1:$F$68</definedName>
    <definedName name="Z_C5511DF2_7367_4292_8F90_6EDA131DE06A_.wvu.PrintArea" localSheetId="1" hidden="1">Cover!$A$1:$F$15</definedName>
    <definedName name="Z_C5511DF2_7367_4292_8F90_6EDA131DE06A_.wvu.PrintArea" localSheetId="18" hidden="1">Discount!$A$2:$G$43</definedName>
    <definedName name="Z_C5511DF2_7367_4292_8F90_6EDA131DE06A_.wvu.PrintArea" localSheetId="20" hidden="1">'Entry Tax'!$A$1:$E$16</definedName>
    <definedName name="Z_C5511DF2_7367_4292_8F90_6EDA131DE06A_.wvu.PrintArea" localSheetId="2" hidden="1">Instructions!$A$1:$C$54</definedName>
    <definedName name="Z_C5511DF2_7367_4292_8F90_6EDA131DE06A_.wvu.PrintArea" localSheetId="3" hidden="1">'Names of Bidder'!$B$1:$G$32</definedName>
    <definedName name="Z_C5511DF2_7367_4292_8F90_6EDA131DE06A_.wvu.PrintArea" localSheetId="19" hidden="1">Octroi!$A$1:$E$16</definedName>
    <definedName name="Z_C5511DF2_7367_4292_8F90_6EDA131DE06A_.wvu.PrintArea" localSheetId="21" hidden="1">'Other Taxes &amp; Duties'!$A$1:$F$16</definedName>
    <definedName name="Z_C5511DF2_7367_4292_8F90_6EDA131DE06A_.wvu.PrintArea" localSheetId="24" hidden="1">'Q &amp; C'!$A$1:$F$38</definedName>
    <definedName name="Z_C5511DF2_7367_4292_8F90_6EDA131DE06A_.wvu.PrintArea" localSheetId="23" hidden="1">'Q &amp; C (2)'!$A$1:$F$44</definedName>
    <definedName name="Z_C5511DF2_7367_4292_8F90_6EDA131DE06A_.wvu.PrintArea" localSheetId="4" hidden="1">'Sch-1'!$A$1:$O$143</definedName>
    <definedName name="Z_C5511DF2_7367_4292_8F90_6EDA131DE06A_.wvu.PrintArea" localSheetId="5" hidden="1">'Sch-1 dis'!$A$1:$G$84</definedName>
    <definedName name="Z_C5511DF2_7367_4292_8F90_6EDA131DE06A_.wvu.PrintArea" localSheetId="6" hidden="1">'Sch-2'!$A$1:$J$143</definedName>
    <definedName name="Z_C5511DF2_7367_4292_8F90_6EDA131DE06A_.wvu.PrintArea" localSheetId="7" hidden="1">'Sch-2 Dis'!$A$1:$F$62</definedName>
    <definedName name="Z_C5511DF2_7367_4292_8F90_6EDA131DE06A_.wvu.PrintArea" localSheetId="8" hidden="1">'Sch-3 '!$A$1:$Q$119</definedName>
    <definedName name="Z_C5511DF2_7367_4292_8F90_6EDA131DE06A_.wvu.PrintArea" localSheetId="9" hidden="1">'Sch-3 Dis'!$A$1:$F$87</definedName>
    <definedName name="Z_C5511DF2_7367_4292_8F90_6EDA131DE06A_.wvu.PrintArea" localSheetId="10" hidden="1">'Sch-4'!$A$1:$Q$29</definedName>
    <definedName name="Z_C5511DF2_7367_4292_8F90_6EDA131DE06A_.wvu.PrintArea" localSheetId="11" hidden="1">'Sch-4b'!$A$1:$Q$37</definedName>
    <definedName name="Z_C5511DF2_7367_4292_8F90_6EDA131DE06A_.wvu.PrintArea" localSheetId="12" hidden="1">'Sch-5'!$A$1:$E$26</definedName>
    <definedName name="Z_C5511DF2_7367_4292_8F90_6EDA131DE06A_.wvu.PrintArea" localSheetId="13" hidden="1">'Sch-5 Dis'!$A$1:$E$26</definedName>
    <definedName name="Z_C5511DF2_7367_4292_8F90_6EDA131DE06A_.wvu.PrintArea" localSheetId="14" hidden="1">'Sch-6'!$A$1:$D$33</definedName>
    <definedName name="Z_C5511DF2_7367_4292_8F90_6EDA131DE06A_.wvu.PrintArea" localSheetId="15" hidden="1">'Sch-6 After Discount'!$A$1:$D$33</definedName>
    <definedName name="Z_C5511DF2_7367_4292_8F90_6EDA131DE06A_.wvu.PrintArea" localSheetId="16" hidden="1">'Sch-7'!$A$1:$N$25</definedName>
    <definedName name="Z_C5511DF2_7367_4292_8F90_6EDA131DE06A_.wvu.PrintArea" localSheetId="17" hidden="1">'Sch-7 Dis'!$A$1:$G$28</definedName>
    <definedName name="Z_C5511DF2_7367_4292_8F90_6EDA131DE06A_.wvu.PrintTitles" localSheetId="4" hidden="1">'Sch-1'!$15:$17</definedName>
    <definedName name="Z_C5511DF2_7367_4292_8F90_6EDA131DE06A_.wvu.PrintTitles" localSheetId="5" hidden="1">'Sch-1 dis'!$14:$16</definedName>
    <definedName name="Z_C5511DF2_7367_4292_8F90_6EDA131DE06A_.wvu.PrintTitles" localSheetId="6" hidden="1">'Sch-2'!$15:$17</definedName>
    <definedName name="Z_C5511DF2_7367_4292_8F90_6EDA131DE06A_.wvu.PrintTitles" localSheetId="7" hidden="1">'Sch-2 Dis'!$13:$15</definedName>
    <definedName name="Z_C5511DF2_7367_4292_8F90_6EDA131DE06A_.wvu.PrintTitles" localSheetId="8" hidden="1">'Sch-3 '!$13:$17</definedName>
    <definedName name="Z_C5511DF2_7367_4292_8F90_6EDA131DE06A_.wvu.PrintTitles" localSheetId="9" hidden="1">'Sch-3 Dis'!$13:$15</definedName>
    <definedName name="Z_C5511DF2_7367_4292_8F90_6EDA131DE06A_.wvu.PrintTitles" localSheetId="12" hidden="1">'Sch-5'!$3:$13</definedName>
    <definedName name="Z_C5511DF2_7367_4292_8F90_6EDA131DE06A_.wvu.PrintTitles" localSheetId="13" hidden="1">'Sch-5 Dis'!$3:$13</definedName>
    <definedName name="Z_C5511DF2_7367_4292_8F90_6EDA131DE06A_.wvu.PrintTitles" localSheetId="14" hidden="1">'Sch-6'!$3:$13</definedName>
    <definedName name="Z_C5511DF2_7367_4292_8F90_6EDA131DE06A_.wvu.PrintTitles" localSheetId="15" hidden="1">'Sch-6 After Discount'!$3:$13</definedName>
    <definedName name="Z_C5511DF2_7367_4292_8F90_6EDA131DE06A_.wvu.PrintTitles" localSheetId="16" hidden="1">'Sch-7'!$14:$14</definedName>
    <definedName name="Z_C5511DF2_7367_4292_8F90_6EDA131DE06A_.wvu.PrintTitles" localSheetId="17" hidden="1">'Sch-7 Dis'!$14:$14</definedName>
    <definedName name="Z_C5511DF2_7367_4292_8F90_6EDA131DE06A_.wvu.Rows" localSheetId="22" hidden="1">'Bid Form 2nd Envelope'!$25:$25</definedName>
    <definedName name="Z_C5511DF2_7367_4292_8F90_6EDA131DE06A_.wvu.Rows" localSheetId="1" hidden="1">Cover!$7:$7</definedName>
    <definedName name="Z_C5511DF2_7367_4292_8F90_6EDA131DE06A_.wvu.Rows" localSheetId="18" hidden="1">Discount!$22:$22,Discount!$29:$29,Discount!$32:$34</definedName>
    <definedName name="Z_C5511DF2_7367_4292_8F90_6EDA131DE06A_.wvu.Rows" localSheetId="2" hidden="1">Instructions!$35:$36</definedName>
    <definedName name="Z_C5511DF2_7367_4292_8F90_6EDA131DE06A_.wvu.Rows" localSheetId="4" hidden="1">'Sch-1'!$18:$20</definedName>
    <definedName name="Z_C5511DF2_7367_4292_8F90_6EDA131DE06A_.wvu.Rows" localSheetId="6" hidden="1">'Sch-2'!$18:$20</definedName>
    <definedName name="Z_C5511DF2_7367_4292_8F90_6EDA131DE06A_.wvu.Rows" localSheetId="8" hidden="1">'Sch-3 '!$18:$18</definedName>
    <definedName name="Z_C5511DF2_7367_4292_8F90_6EDA131DE06A_.wvu.Rows" localSheetId="14" hidden="1">'Sch-6'!$22:$23</definedName>
    <definedName name="Z_C5511DF2_7367_4292_8F90_6EDA131DE06A_.wvu.Rows" localSheetId="15" hidden="1">'Sch-6 After Discount'!$22:$23</definedName>
    <definedName name="Z_C5511DF2_7367_4292_8F90_6EDA131DE06A_.wvu.Rows" localSheetId="16" hidden="1">'Sch-7'!$17:$18,'Sch-7'!$98:$216</definedName>
    <definedName name="Z_C5511DF2_7367_4292_8F90_6EDA131DE06A_.wvu.Rows" localSheetId="17" hidden="1">'Sch-7 Dis'!$104:$222</definedName>
    <definedName name="Z_D0757F9E_DF41_4B40_A5E5_F4F8FDD8D61D_.wvu.Cols" localSheetId="18" hidden="1">Discount!$H:$O</definedName>
    <definedName name="Z_D0757F9E_DF41_4B40_A5E5_F4F8FDD8D61D_.wvu.Cols" localSheetId="6" hidden="1">'Sch-2'!$M:$R</definedName>
    <definedName name="Z_D0757F9E_DF41_4B40_A5E5_F4F8FDD8D61D_.wvu.Cols" localSheetId="7" hidden="1">'Sch-2 Dis'!$K:$Q</definedName>
    <definedName name="Z_D0757F9E_DF41_4B40_A5E5_F4F8FDD8D61D_.wvu.Cols" localSheetId="8" hidden="1">'Sch-3 '!$S:$AE,'Sch-3 '!$AK:$AP</definedName>
    <definedName name="Z_D0757F9E_DF41_4B40_A5E5_F4F8FDD8D61D_.wvu.Cols" localSheetId="9" hidden="1">'Sch-3 Dis'!$AA:$AF</definedName>
    <definedName name="Z_D0757F9E_DF41_4B40_A5E5_F4F8FDD8D61D_.wvu.Cols" localSheetId="12" hidden="1">'Sch-5'!$I:$P</definedName>
    <definedName name="Z_D0757F9E_DF41_4B40_A5E5_F4F8FDD8D61D_.wvu.Cols" localSheetId="16" hidden="1">'Sch-7'!$O:$O,'Sch-7'!$AG:$AM</definedName>
    <definedName name="Z_D0757F9E_DF41_4B40_A5E5_F4F8FDD8D61D_.wvu.Cols" localSheetId="17" hidden="1">'Sch-7 Dis'!$AD:$AJ</definedName>
    <definedName name="Z_D0757F9E_DF41_4B40_A5E5_F4F8FDD8D61D_.wvu.FilterData" localSheetId="4" hidden="1">'Sch-1'!$A$18:$O$132</definedName>
    <definedName name="Z_D0757F9E_DF41_4B40_A5E5_F4F8FDD8D61D_.wvu.FilterData" localSheetId="5" hidden="1">'Sch-1 dis'!$A$16:$B$21</definedName>
    <definedName name="Z_D0757F9E_DF41_4B40_A5E5_F4F8FDD8D61D_.wvu.FilterData" localSheetId="6" hidden="1">'Sch-2'!$G$21:$J$134</definedName>
    <definedName name="Z_D0757F9E_DF41_4B40_A5E5_F4F8FDD8D61D_.wvu.FilterData" localSheetId="7" hidden="1">'Sch-2 Dis'!$A$15:$F$56</definedName>
    <definedName name="Z_D0757F9E_DF41_4B40_A5E5_F4F8FDD8D61D_.wvu.FilterData" localSheetId="8" hidden="1">'Sch-3 '!$A$19:$P$113</definedName>
    <definedName name="Z_D0757F9E_DF41_4B40_A5E5_F4F8FDD8D61D_.wvu.FilterData" localSheetId="9" hidden="1">'Sch-3 Dis'!$A$15:$F$81</definedName>
    <definedName name="Z_D0757F9E_DF41_4B40_A5E5_F4F8FDD8D61D_.wvu.PrintArea" localSheetId="22" hidden="1">'Bid Form 2nd Envelope'!$A$1:$F$68</definedName>
    <definedName name="Z_D0757F9E_DF41_4B40_A5E5_F4F8FDD8D61D_.wvu.PrintArea" localSheetId="18" hidden="1">Discount!$A$2:$G$43</definedName>
    <definedName name="Z_D0757F9E_DF41_4B40_A5E5_F4F8FDD8D61D_.wvu.PrintArea" localSheetId="20" hidden="1">'Entry Tax'!$A$1:$E$16</definedName>
    <definedName name="Z_D0757F9E_DF41_4B40_A5E5_F4F8FDD8D61D_.wvu.PrintArea" localSheetId="2" hidden="1">Instructions!$A$1:$C$54</definedName>
    <definedName name="Z_D0757F9E_DF41_4B40_A5E5_F4F8FDD8D61D_.wvu.PrintArea" localSheetId="3" hidden="1">'Names of Bidder'!$B$1:$G$32</definedName>
    <definedName name="Z_D0757F9E_DF41_4B40_A5E5_F4F8FDD8D61D_.wvu.PrintArea" localSheetId="19" hidden="1">Octroi!$A$1:$E$16</definedName>
    <definedName name="Z_D0757F9E_DF41_4B40_A5E5_F4F8FDD8D61D_.wvu.PrintArea" localSheetId="21" hidden="1">'Other Taxes &amp; Duties'!$A$1:$F$16</definedName>
    <definedName name="Z_D0757F9E_DF41_4B40_A5E5_F4F8FDD8D61D_.wvu.PrintArea" localSheetId="24" hidden="1">'Q &amp; C'!$A$1:$F$38</definedName>
    <definedName name="Z_D0757F9E_DF41_4B40_A5E5_F4F8FDD8D61D_.wvu.PrintArea" localSheetId="23" hidden="1">'Q &amp; C (2)'!$A$1:$F$44</definedName>
    <definedName name="Z_D0757F9E_DF41_4B40_A5E5_F4F8FDD8D61D_.wvu.PrintArea" localSheetId="4" hidden="1">'Sch-1'!$A$1:$O$143</definedName>
    <definedName name="Z_D0757F9E_DF41_4B40_A5E5_F4F8FDD8D61D_.wvu.PrintArea" localSheetId="5" hidden="1">'Sch-1 dis'!$A$1:$G$84</definedName>
    <definedName name="Z_D0757F9E_DF41_4B40_A5E5_F4F8FDD8D61D_.wvu.PrintArea" localSheetId="6" hidden="1">'Sch-2'!$A$1:$J$141</definedName>
    <definedName name="Z_D0757F9E_DF41_4B40_A5E5_F4F8FDD8D61D_.wvu.PrintArea" localSheetId="7" hidden="1">'Sch-2 Dis'!$A$1:$F$62</definedName>
    <definedName name="Z_D0757F9E_DF41_4B40_A5E5_F4F8FDD8D61D_.wvu.PrintArea" localSheetId="8" hidden="1">'Sch-3 '!$A$1:$P$119</definedName>
    <definedName name="Z_D0757F9E_DF41_4B40_A5E5_F4F8FDD8D61D_.wvu.PrintArea" localSheetId="9" hidden="1">'Sch-3 Dis'!$A$1:$F$87</definedName>
    <definedName name="Z_D0757F9E_DF41_4B40_A5E5_F4F8FDD8D61D_.wvu.PrintArea" localSheetId="10" hidden="1">'Sch-4'!$A$1:$Q$29</definedName>
    <definedName name="Z_D0757F9E_DF41_4B40_A5E5_F4F8FDD8D61D_.wvu.PrintArea" localSheetId="11" hidden="1">'Sch-4b'!$A$1:$Q$37</definedName>
    <definedName name="Z_D0757F9E_DF41_4B40_A5E5_F4F8FDD8D61D_.wvu.PrintArea" localSheetId="12" hidden="1">'Sch-5'!$A$1:$E$26</definedName>
    <definedName name="Z_D0757F9E_DF41_4B40_A5E5_F4F8FDD8D61D_.wvu.PrintArea" localSheetId="13" hidden="1">'Sch-5 Dis'!$A$1:$E$26</definedName>
    <definedName name="Z_D0757F9E_DF41_4B40_A5E5_F4F8FDD8D61D_.wvu.PrintArea" localSheetId="14" hidden="1">'Sch-6'!$A$1:$D$33</definedName>
    <definedName name="Z_D0757F9E_DF41_4B40_A5E5_F4F8FDD8D61D_.wvu.PrintArea" localSheetId="15" hidden="1">'Sch-6 After Discount'!$A$1:$D$33</definedName>
    <definedName name="Z_D0757F9E_DF41_4B40_A5E5_F4F8FDD8D61D_.wvu.PrintArea" localSheetId="16" hidden="1">'Sch-7'!$A$1:$M$25</definedName>
    <definedName name="Z_D0757F9E_DF41_4B40_A5E5_F4F8FDD8D61D_.wvu.PrintArea" localSheetId="17" hidden="1">'Sch-7 Dis'!$A$1:$G$28</definedName>
    <definedName name="Z_D0757F9E_DF41_4B40_A5E5_F4F8FDD8D61D_.wvu.PrintTitles" localSheetId="4" hidden="1">'Sch-1'!$15:$17</definedName>
    <definedName name="Z_D0757F9E_DF41_4B40_A5E5_F4F8FDD8D61D_.wvu.PrintTitles" localSheetId="5" hidden="1">'Sch-1 dis'!$14:$16</definedName>
    <definedName name="Z_D0757F9E_DF41_4B40_A5E5_F4F8FDD8D61D_.wvu.PrintTitles" localSheetId="6" hidden="1">'Sch-2'!$15:$17</definedName>
    <definedName name="Z_D0757F9E_DF41_4B40_A5E5_F4F8FDD8D61D_.wvu.PrintTitles" localSheetId="7" hidden="1">'Sch-2 Dis'!$13:$15</definedName>
    <definedName name="Z_D0757F9E_DF41_4B40_A5E5_F4F8FDD8D61D_.wvu.PrintTitles" localSheetId="8" hidden="1">'Sch-3 '!$13:$17</definedName>
    <definedName name="Z_D0757F9E_DF41_4B40_A5E5_F4F8FDD8D61D_.wvu.PrintTitles" localSheetId="9" hidden="1">'Sch-3 Dis'!$13:$15</definedName>
    <definedName name="Z_D0757F9E_DF41_4B40_A5E5_F4F8FDD8D61D_.wvu.PrintTitles" localSheetId="12" hidden="1">'Sch-5'!$3:$13</definedName>
    <definedName name="Z_D0757F9E_DF41_4B40_A5E5_F4F8FDD8D61D_.wvu.PrintTitles" localSheetId="13" hidden="1">'Sch-5 Dis'!$3:$13</definedName>
    <definedName name="Z_D0757F9E_DF41_4B40_A5E5_F4F8FDD8D61D_.wvu.PrintTitles" localSheetId="14" hidden="1">'Sch-6'!$3:$13</definedName>
    <definedName name="Z_D0757F9E_DF41_4B40_A5E5_F4F8FDD8D61D_.wvu.PrintTitles" localSheetId="15" hidden="1">'Sch-6 After Discount'!$3:$13</definedName>
    <definedName name="Z_D0757F9E_DF41_4B40_A5E5_F4F8FDD8D61D_.wvu.PrintTitles" localSheetId="16" hidden="1">'Sch-7'!$14:$14</definedName>
    <definedName name="Z_D0757F9E_DF41_4B40_A5E5_F4F8FDD8D61D_.wvu.PrintTitles" localSheetId="17" hidden="1">'Sch-7 Dis'!$14:$14</definedName>
    <definedName name="Z_D0757F9E_DF41_4B40_A5E5_F4F8FDD8D61D_.wvu.Rows" localSheetId="1" hidden="1">Cover!$7:$7</definedName>
    <definedName name="Z_D0757F9E_DF41_4B40_A5E5_F4F8FDD8D61D_.wvu.Rows" localSheetId="18" hidden="1">Discount!$32:$34</definedName>
    <definedName name="Z_D0757F9E_DF41_4B40_A5E5_F4F8FDD8D61D_.wvu.Rows" localSheetId="6" hidden="1">'Sch-2'!#REF!</definedName>
    <definedName name="Z_D0757F9E_DF41_4B40_A5E5_F4F8FDD8D61D_.wvu.Rows" localSheetId="16" hidden="1">'Sch-7'!$22:$22,'Sch-7'!$98:$216</definedName>
    <definedName name="Z_D0757F9E_DF41_4B40_A5E5_F4F8FDD8D61D_.wvu.Rows" localSheetId="17" hidden="1">'Sch-7 Dis'!$104:$222</definedName>
    <definedName name="Z_D53177B2_31EC_4222_B97A_A37DCFD9E45B_.wvu.Cols" localSheetId="18" hidden="1">Discount!$H:$P</definedName>
    <definedName name="Z_D53177B2_31EC_4222_B97A_A37DCFD9E45B_.wvu.Cols" localSheetId="4" hidden="1">'Sch-1'!$P:$AZ</definedName>
    <definedName name="Z_D53177B2_31EC_4222_B97A_A37DCFD9E45B_.wvu.Cols" localSheetId="6" hidden="1">'Sch-2'!$M:$R</definedName>
    <definedName name="Z_D53177B2_31EC_4222_B97A_A37DCFD9E45B_.wvu.Cols" localSheetId="7" hidden="1">'Sch-2 Dis'!$K:$Q</definedName>
    <definedName name="Z_D53177B2_31EC_4222_B97A_A37DCFD9E45B_.wvu.Cols" localSheetId="8" hidden="1">'Sch-3 '!$S:$AE,'Sch-3 '!$AK:$AP</definedName>
    <definedName name="Z_D53177B2_31EC_4222_B97A_A37DCFD9E45B_.wvu.Cols" localSheetId="9" hidden="1">'Sch-3 Dis'!$AA:$AF</definedName>
    <definedName name="Z_D53177B2_31EC_4222_B97A_A37DCFD9E45B_.wvu.Cols" localSheetId="12" hidden="1">'Sch-5'!$I:$P</definedName>
    <definedName name="Z_D53177B2_31EC_4222_B97A_A37DCFD9E45B_.wvu.Cols" localSheetId="16" hidden="1">'Sch-7'!$O:$O,'Sch-7'!$AG:$AM</definedName>
    <definedName name="Z_D53177B2_31EC_4222_B97A_A37DCFD9E45B_.wvu.Cols" localSheetId="17" hidden="1">'Sch-7 Dis'!$AD:$AJ</definedName>
    <definedName name="Z_D53177B2_31EC_4222_B97A_A37DCFD9E45B_.wvu.FilterData" localSheetId="4" hidden="1">'Sch-1'!$A$18:$O$132</definedName>
    <definedName name="Z_D53177B2_31EC_4222_B97A_A37DCFD9E45B_.wvu.FilterData" localSheetId="5" hidden="1">'Sch-1 dis'!$A$16:$B$21</definedName>
    <definedName name="Z_D53177B2_31EC_4222_B97A_A37DCFD9E45B_.wvu.FilterData" localSheetId="6" hidden="1">'Sch-2'!$G$21:$J$134</definedName>
    <definedName name="Z_D53177B2_31EC_4222_B97A_A37DCFD9E45B_.wvu.FilterData" localSheetId="7" hidden="1">'Sch-2 Dis'!$A$15:$F$56</definedName>
    <definedName name="Z_D53177B2_31EC_4222_B97A_A37DCFD9E45B_.wvu.FilterData" localSheetId="8" hidden="1">'Sch-3 '!$A$19:$P$113</definedName>
    <definedName name="Z_D53177B2_31EC_4222_B97A_A37DCFD9E45B_.wvu.FilterData" localSheetId="9" hidden="1">'Sch-3 Dis'!$A$15:$F$81</definedName>
    <definedName name="Z_D53177B2_31EC_4222_B97A_A37DCFD9E45B_.wvu.PrintArea" localSheetId="22" hidden="1">'Bid Form 2nd Envelope'!$A$1:$F$68</definedName>
    <definedName name="Z_D53177B2_31EC_4222_B97A_A37DCFD9E45B_.wvu.PrintArea" localSheetId="18" hidden="1">Discount!$A$2:$G$43</definedName>
    <definedName name="Z_D53177B2_31EC_4222_B97A_A37DCFD9E45B_.wvu.PrintArea" localSheetId="20" hidden="1">'Entry Tax'!$A$1:$E$16</definedName>
    <definedName name="Z_D53177B2_31EC_4222_B97A_A37DCFD9E45B_.wvu.PrintArea" localSheetId="2" hidden="1">Instructions!$A$1:$C$54</definedName>
    <definedName name="Z_D53177B2_31EC_4222_B97A_A37DCFD9E45B_.wvu.PrintArea" localSheetId="3" hidden="1">'Names of Bidder'!$B$1:$G$32</definedName>
    <definedName name="Z_D53177B2_31EC_4222_B97A_A37DCFD9E45B_.wvu.PrintArea" localSheetId="19" hidden="1">Octroi!$A$1:$E$16</definedName>
    <definedName name="Z_D53177B2_31EC_4222_B97A_A37DCFD9E45B_.wvu.PrintArea" localSheetId="21" hidden="1">'Other Taxes &amp; Duties'!$A$1:$F$16</definedName>
    <definedName name="Z_D53177B2_31EC_4222_B97A_A37DCFD9E45B_.wvu.PrintArea" localSheetId="24" hidden="1">'Q &amp; C'!$A$1:$F$38</definedName>
    <definedName name="Z_D53177B2_31EC_4222_B97A_A37DCFD9E45B_.wvu.PrintArea" localSheetId="23" hidden="1">'Q &amp; C (2)'!$A$1:$F$44</definedName>
    <definedName name="Z_D53177B2_31EC_4222_B97A_A37DCFD9E45B_.wvu.PrintArea" localSheetId="4" hidden="1">'Sch-1'!$A$1:$O$143</definedName>
    <definedName name="Z_D53177B2_31EC_4222_B97A_A37DCFD9E45B_.wvu.PrintArea" localSheetId="5" hidden="1">'Sch-1 dis'!$A$1:$G$84</definedName>
    <definedName name="Z_D53177B2_31EC_4222_B97A_A37DCFD9E45B_.wvu.PrintArea" localSheetId="6" hidden="1">'Sch-2'!$A$1:$J$141</definedName>
    <definedName name="Z_D53177B2_31EC_4222_B97A_A37DCFD9E45B_.wvu.PrintArea" localSheetId="7" hidden="1">'Sch-2 Dis'!$A$1:$F$62</definedName>
    <definedName name="Z_D53177B2_31EC_4222_B97A_A37DCFD9E45B_.wvu.PrintArea" localSheetId="8" hidden="1">'Sch-3 '!$A$1:$P$119</definedName>
    <definedName name="Z_D53177B2_31EC_4222_B97A_A37DCFD9E45B_.wvu.PrintArea" localSheetId="9" hidden="1">'Sch-3 Dis'!$A$1:$F$87</definedName>
    <definedName name="Z_D53177B2_31EC_4222_B97A_A37DCFD9E45B_.wvu.PrintArea" localSheetId="10" hidden="1">'Sch-4'!$A$1:$Q$29</definedName>
    <definedName name="Z_D53177B2_31EC_4222_B97A_A37DCFD9E45B_.wvu.PrintArea" localSheetId="11" hidden="1">'Sch-4b'!$A$1:$Q$37</definedName>
    <definedName name="Z_D53177B2_31EC_4222_B97A_A37DCFD9E45B_.wvu.PrintArea" localSheetId="12" hidden="1">'Sch-5'!$A$1:$E$26</definedName>
    <definedName name="Z_D53177B2_31EC_4222_B97A_A37DCFD9E45B_.wvu.PrintArea" localSheetId="13" hidden="1">'Sch-5 Dis'!$A$1:$E$26</definedName>
    <definedName name="Z_D53177B2_31EC_4222_B97A_A37DCFD9E45B_.wvu.PrintArea" localSheetId="14" hidden="1">'Sch-6'!$A$1:$D$33</definedName>
    <definedName name="Z_D53177B2_31EC_4222_B97A_A37DCFD9E45B_.wvu.PrintArea" localSheetId="15" hidden="1">'Sch-6 After Discount'!$A$1:$D$33</definedName>
    <definedName name="Z_D53177B2_31EC_4222_B97A_A37DCFD9E45B_.wvu.PrintArea" localSheetId="16" hidden="1">'Sch-7'!$A$1:$M$25</definedName>
    <definedName name="Z_D53177B2_31EC_4222_B97A_A37DCFD9E45B_.wvu.PrintArea" localSheetId="17" hidden="1">'Sch-7 Dis'!$A$1:$G$28</definedName>
    <definedName name="Z_D53177B2_31EC_4222_B97A_A37DCFD9E45B_.wvu.PrintTitles" localSheetId="4" hidden="1">'Sch-1'!$15:$17</definedName>
    <definedName name="Z_D53177B2_31EC_4222_B97A_A37DCFD9E45B_.wvu.PrintTitles" localSheetId="5" hidden="1">'Sch-1 dis'!$14:$16</definedName>
    <definedName name="Z_D53177B2_31EC_4222_B97A_A37DCFD9E45B_.wvu.PrintTitles" localSheetId="6" hidden="1">'Sch-2'!$15:$17</definedName>
    <definedName name="Z_D53177B2_31EC_4222_B97A_A37DCFD9E45B_.wvu.PrintTitles" localSheetId="7" hidden="1">'Sch-2 Dis'!$13:$15</definedName>
    <definedName name="Z_D53177B2_31EC_4222_B97A_A37DCFD9E45B_.wvu.PrintTitles" localSheetId="8" hidden="1">'Sch-3 '!$13:$17</definedName>
    <definedName name="Z_D53177B2_31EC_4222_B97A_A37DCFD9E45B_.wvu.PrintTitles" localSheetId="9" hidden="1">'Sch-3 Dis'!$13:$15</definedName>
    <definedName name="Z_D53177B2_31EC_4222_B97A_A37DCFD9E45B_.wvu.PrintTitles" localSheetId="12" hidden="1">'Sch-5'!$3:$13</definedName>
    <definedName name="Z_D53177B2_31EC_4222_B97A_A37DCFD9E45B_.wvu.PrintTitles" localSheetId="13" hidden="1">'Sch-5 Dis'!$3:$13</definedName>
    <definedName name="Z_D53177B2_31EC_4222_B97A_A37DCFD9E45B_.wvu.PrintTitles" localSheetId="14" hidden="1">'Sch-6'!$3:$13</definedName>
    <definedName name="Z_D53177B2_31EC_4222_B97A_A37DCFD9E45B_.wvu.PrintTitles" localSheetId="15" hidden="1">'Sch-6 After Discount'!$3:$13</definedName>
    <definedName name="Z_D53177B2_31EC_4222_B97A_A37DCFD9E45B_.wvu.PrintTitles" localSheetId="16" hidden="1">'Sch-7'!$14:$14</definedName>
    <definedName name="Z_D53177B2_31EC_4222_B97A_A37DCFD9E45B_.wvu.PrintTitles" localSheetId="17" hidden="1">'Sch-7 Dis'!$14:$14</definedName>
    <definedName name="Z_D53177B2_31EC_4222_B97A_A37DCFD9E45B_.wvu.Rows" localSheetId="1" hidden="1">Cover!$7:$7</definedName>
    <definedName name="Z_D53177B2_31EC_4222_B97A_A37DCFD9E45B_.wvu.Rows" localSheetId="18" hidden="1">Discount!$32:$34</definedName>
    <definedName name="Z_D53177B2_31EC_4222_B97A_A37DCFD9E45B_.wvu.Rows" localSheetId="4" hidden="1">'Sch-1'!$18:$19</definedName>
    <definedName name="Z_D53177B2_31EC_4222_B97A_A37DCFD9E45B_.wvu.Rows" localSheetId="6" hidden="1">'Sch-2'!#REF!</definedName>
    <definedName name="Z_D53177B2_31EC_4222_B97A_A37DCFD9E45B_.wvu.Rows" localSheetId="16" hidden="1">'Sch-7'!$22:$22,'Sch-7'!$98:$216</definedName>
    <definedName name="Z_D53177B2_31EC_4222_B97A_A37DCFD9E45B_.wvu.Rows" localSheetId="17" hidden="1">'Sch-7 Dis'!$104:$222</definedName>
    <definedName name="Z_E97134B6_5E8D_4951_8DA0_73D065532361_.wvu.Cols" localSheetId="18" hidden="1">Discount!$H:$P</definedName>
    <definedName name="Z_E97134B6_5E8D_4951_8DA0_73D065532361_.wvu.Cols" localSheetId="4" hidden="1">'Sch-1'!$P:$AZ</definedName>
    <definedName name="Z_E97134B6_5E8D_4951_8DA0_73D065532361_.wvu.Cols" localSheetId="6" hidden="1">'Sch-2'!$M:$R</definedName>
    <definedName name="Z_E97134B6_5E8D_4951_8DA0_73D065532361_.wvu.Cols" localSheetId="7" hidden="1">'Sch-2 Dis'!$K:$Q</definedName>
    <definedName name="Z_E97134B6_5E8D_4951_8DA0_73D065532361_.wvu.Cols" localSheetId="8" hidden="1">'Sch-3 '!$S:$AE,'Sch-3 '!$AK:$AP</definedName>
    <definedName name="Z_E97134B6_5E8D_4951_8DA0_73D065532361_.wvu.Cols" localSheetId="9" hidden="1">'Sch-3 Dis'!$AA:$AF</definedName>
    <definedName name="Z_E97134B6_5E8D_4951_8DA0_73D065532361_.wvu.Cols" localSheetId="12" hidden="1">'Sch-5'!$I:$P</definedName>
    <definedName name="Z_E97134B6_5E8D_4951_8DA0_73D065532361_.wvu.Cols" localSheetId="16" hidden="1">'Sch-7'!$O:$O,'Sch-7'!$AG:$AM</definedName>
    <definedName name="Z_E97134B6_5E8D_4951_8DA0_73D065532361_.wvu.Cols" localSheetId="17" hidden="1">'Sch-7 Dis'!$AD:$AJ</definedName>
    <definedName name="Z_E97134B6_5E8D_4951_8DA0_73D065532361_.wvu.FilterData" localSheetId="4" hidden="1">'Sch-1'!$A$18:$O$132</definedName>
    <definedName name="Z_E97134B6_5E8D_4951_8DA0_73D065532361_.wvu.FilterData" localSheetId="5" hidden="1">'Sch-1 dis'!$A$16:$B$21</definedName>
    <definedName name="Z_E97134B6_5E8D_4951_8DA0_73D065532361_.wvu.FilterData" localSheetId="6" hidden="1">'Sch-2'!$G$21:$J$134</definedName>
    <definedName name="Z_E97134B6_5E8D_4951_8DA0_73D065532361_.wvu.FilterData" localSheetId="7" hidden="1">'Sch-2 Dis'!$A$15:$F$56</definedName>
    <definedName name="Z_E97134B6_5E8D_4951_8DA0_73D065532361_.wvu.FilterData" localSheetId="8" hidden="1">'Sch-3 '!$A$19:$P$113</definedName>
    <definedName name="Z_E97134B6_5E8D_4951_8DA0_73D065532361_.wvu.FilterData" localSheetId="9" hidden="1">'Sch-3 Dis'!$A$15:$F$81</definedName>
    <definedName name="Z_E97134B6_5E8D_4951_8DA0_73D065532361_.wvu.PrintArea" localSheetId="22" hidden="1">'Bid Form 2nd Envelope'!$A$1:$F$68</definedName>
    <definedName name="Z_E97134B6_5E8D_4951_8DA0_73D065532361_.wvu.PrintArea" localSheetId="18" hidden="1">Discount!$A$2:$G$43</definedName>
    <definedName name="Z_E97134B6_5E8D_4951_8DA0_73D065532361_.wvu.PrintArea" localSheetId="20" hidden="1">'Entry Tax'!$A$1:$E$16</definedName>
    <definedName name="Z_E97134B6_5E8D_4951_8DA0_73D065532361_.wvu.PrintArea" localSheetId="2" hidden="1">Instructions!$A$1:$C$54</definedName>
    <definedName name="Z_E97134B6_5E8D_4951_8DA0_73D065532361_.wvu.PrintArea" localSheetId="3" hidden="1">'Names of Bidder'!$B$1:$G$32</definedName>
    <definedName name="Z_E97134B6_5E8D_4951_8DA0_73D065532361_.wvu.PrintArea" localSheetId="19" hidden="1">Octroi!$A$1:$E$16</definedName>
    <definedName name="Z_E97134B6_5E8D_4951_8DA0_73D065532361_.wvu.PrintArea" localSheetId="21" hidden="1">'Other Taxes &amp; Duties'!$A$1:$F$16</definedName>
    <definedName name="Z_E97134B6_5E8D_4951_8DA0_73D065532361_.wvu.PrintArea" localSheetId="24" hidden="1">'Q &amp; C'!$A$1:$F$38</definedName>
    <definedName name="Z_E97134B6_5E8D_4951_8DA0_73D065532361_.wvu.PrintArea" localSheetId="23" hidden="1">'Q &amp; C (2)'!$A$1:$F$44</definedName>
    <definedName name="Z_E97134B6_5E8D_4951_8DA0_73D065532361_.wvu.PrintArea" localSheetId="4" hidden="1">'Sch-1'!$A$1:$O$143</definedName>
    <definedName name="Z_E97134B6_5E8D_4951_8DA0_73D065532361_.wvu.PrintArea" localSheetId="5" hidden="1">'Sch-1 dis'!$A$1:$G$84</definedName>
    <definedName name="Z_E97134B6_5E8D_4951_8DA0_73D065532361_.wvu.PrintArea" localSheetId="6" hidden="1">'Sch-2'!$A$1:$J$141</definedName>
    <definedName name="Z_E97134B6_5E8D_4951_8DA0_73D065532361_.wvu.PrintArea" localSheetId="7" hidden="1">'Sch-2 Dis'!$A$1:$F$62</definedName>
    <definedName name="Z_E97134B6_5E8D_4951_8DA0_73D065532361_.wvu.PrintArea" localSheetId="8" hidden="1">'Sch-3 '!$A$1:$P$119</definedName>
    <definedName name="Z_E97134B6_5E8D_4951_8DA0_73D065532361_.wvu.PrintArea" localSheetId="9" hidden="1">'Sch-3 Dis'!$A$1:$F$87</definedName>
    <definedName name="Z_E97134B6_5E8D_4951_8DA0_73D065532361_.wvu.PrintArea" localSheetId="10" hidden="1">'Sch-4'!$A$1:$Q$29</definedName>
    <definedName name="Z_E97134B6_5E8D_4951_8DA0_73D065532361_.wvu.PrintArea" localSheetId="11" hidden="1">'Sch-4b'!$A$1:$Q$37</definedName>
    <definedName name="Z_E97134B6_5E8D_4951_8DA0_73D065532361_.wvu.PrintArea" localSheetId="12" hidden="1">'Sch-5'!$A$1:$E$26</definedName>
    <definedName name="Z_E97134B6_5E8D_4951_8DA0_73D065532361_.wvu.PrintArea" localSheetId="13" hidden="1">'Sch-5 Dis'!$A$1:$E$26</definedName>
    <definedName name="Z_E97134B6_5E8D_4951_8DA0_73D065532361_.wvu.PrintArea" localSheetId="14" hidden="1">'Sch-6'!$A$1:$D$33</definedName>
    <definedName name="Z_E97134B6_5E8D_4951_8DA0_73D065532361_.wvu.PrintArea" localSheetId="15" hidden="1">'Sch-6 After Discount'!$A$1:$D$33</definedName>
    <definedName name="Z_E97134B6_5E8D_4951_8DA0_73D065532361_.wvu.PrintArea" localSheetId="16" hidden="1">'Sch-7'!$A$1:$M$25</definedName>
    <definedName name="Z_E97134B6_5E8D_4951_8DA0_73D065532361_.wvu.PrintArea" localSheetId="17" hidden="1">'Sch-7 Dis'!$A$1:$G$28</definedName>
    <definedName name="Z_E97134B6_5E8D_4951_8DA0_73D065532361_.wvu.PrintTitles" localSheetId="4" hidden="1">'Sch-1'!$15:$17</definedName>
    <definedName name="Z_E97134B6_5E8D_4951_8DA0_73D065532361_.wvu.PrintTitles" localSheetId="5" hidden="1">'Sch-1 dis'!$14:$16</definedName>
    <definedName name="Z_E97134B6_5E8D_4951_8DA0_73D065532361_.wvu.PrintTitles" localSheetId="6" hidden="1">'Sch-2'!$15:$17</definedName>
    <definedName name="Z_E97134B6_5E8D_4951_8DA0_73D065532361_.wvu.PrintTitles" localSheetId="7" hidden="1">'Sch-2 Dis'!$13:$15</definedName>
    <definedName name="Z_E97134B6_5E8D_4951_8DA0_73D065532361_.wvu.PrintTitles" localSheetId="8" hidden="1">'Sch-3 '!$13:$17</definedName>
    <definedName name="Z_E97134B6_5E8D_4951_8DA0_73D065532361_.wvu.PrintTitles" localSheetId="9" hidden="1">'Sch-3 Dis'!$13:$15</definedName>
    <definedName name="Z_E97134B6_5E8D_4951_8DA0_73D065532361_.wvu.PrintTitles" localSheetId="12" hidden="1">'Sch-5'!$3:$13</definedName>
    <definedName name="Z_E97134B6_5E8D_4951_8DA0_73D065532361_.wvu.PrintTitles" localSheetId="13" hidden="1">'Sch-5 Dis'!$3:$13</definedName>
    <definedName name="Z_E97134B6_5E8D_4951_8DA0_73D065532361_.wvu.PrintTitles" localSheetId="14" hidden="1">'Sch-6'!$3:$13</definedName>
    <definedName name="Z_E97134B6_5E8D_4951_8DA0_73D065532361_.wvu.PrintTitles" localSheetId="15" hidden="1">'Sch-6 After Discount'!$3:$13</definedName>
    <definedName name="Z_E97134B6_5E8D_4951_8DA0_73D065532361_.wvu.PrintTitles" localSheetId="16" hidden="1">'Sch-7'!$14:$14</definedName>
    <definedName name="Z_E97134B6_5E8D_4951_8DA0_73D065532361_.wvu.PrintTitles" localSheetId="17" hidden="1">'Sch-7 Dis'!$14:$14</definedName>
    <definedName name="Z_E97134B6_5E8D_4951_8DA0_73D065532361_.wvu.Rows" localSheetId="1" hidden="1">Cover!$7:$7</definedName>
    <definedName name="Z_E97134B6_5E8D_4951_8DA0_73D065532361_.wvu.Rows" localSheetId="18" hidden="1">Discount!$32:$34</definedName>
    <definedName name="Z_E97134B6_5E8D_4951_8DA0_73D065532361_.wvu.Rows" localSheetId="4" hidden="1">'Sch-1'!$18:$19</definedName>
    <definedName name="Z_E97134B6_5E8D_4951_8DA0_73D065532361_.wvu.Rows" localSheetId="6" hidden="1">'Sch-2'!#REF!</definedName>
    <definedName name="Z_E97134B6_5E8D_4951_8DA0_73D065532361_.wvu.Rows" localSheetId="16" hidden="1">'Sch-7'!$22:$22,'Sch-7'!$98:$216</definedName>
    <definedName name="Z_E97134B6_5E8D_4951_8DA0_73D065532361_.wvu.Rows" localSheetId="17" hidden="1">'Sch-7 Dis'!$104:$222</definedName>
    <definedName name="Z_E9F4E142_7D26_464D_BECA_4F3806DB1FE1_.wvu.Cols" localSheetId="18" hidden="1">Discount!$H:$O</definedName>
    <definedName name="Z_E9F4E142_7D26_464D_BECA_4F3806DB1FE1_.wvu.Cols" localSheetId="4" hidden="1">'Sch-1'!$S:$AV</definedName>
    <definedName name="Z_E9F4E142_7D26_464D_BECA_4F3806DB1FE1_.wvu.Cols" localSheetId="6" hidden="1">'Sch-2'!$M:$R</definedName>
    <definedName name="Z_E9F4E142_7D26_464D_BECA_4F3806DB1FE1_.wvu.Cols" localSheetId="7" hidden="1">'Sch-2 Dis'!$K:$Q</definedName>
    <definedName name="Z_E9F4E142_7D26_464D_BECA_4F3806DB1FE1_.wvu.Cols" localSheetId="8" hidden="1">'Sch-3 '!$S:$AE,'Sch-3 '!$AK:$AP</definedName>
    <definedName name="Z_E9F4E142_7D26_464D_BECA_4F3806DB1FE1_.wvu.Cols" localSheetId="9" hidden="1">'Sch-3 Dis'!$AA:$AF</definedName>
    <definedName name="Z_E9F4E142_7D26_464D_BECA_4F3806DB1FE1_.wvu.Cols" localSheetId="12" hidden="1">'Sch-5'!$I:$P</definedName>
    <definedName name="Z_E9F4E142_7D26_464D_BECA_4F3806DB1FE1_.wvu.Cols" localSheetId="16" hidden="1">'Sch-7'!$O:$O,'Sch-7'!$AG:$AM</definedName>
    <definedName name="Z_E9F4E142_7D26_464D_BECA_4F3806DB1FE1_.wvu.Cols" localSheetId="17" hidden="1">'Sch-7 Dis'!$AD:$AJ</definedName>
    <definedName name="Z_E9F4E142_7D26_464D_BECA_4F3806DB1FE1_.wvu.FilterData" localSheetId="4" hidden="1">'Sch-1'!$A$18:$O$132</definedName>
    <definedName name="Z_E9F4E142_7D26_464D_BECA_4F3806DB1FE1_.wvu.FilterData" localSheetId="5" hidden="1">'Sch-1 dis'!$A$16:$B$21</definedName>
    <definedName name="Z_E9F4E142_7D26_464D_BECA_4F3806DB1FE1_.wvu.FilterData" localSheetId="6" hidden="1">'Sch-2'!$G$21:$J$134</definedName>
    <definedName name="Z_E9F4E142_7D26_464D_BECA_4F3806DB1FE1_.wvu.FilterData" localSheetId="7" hidden="1">'Sch-2 Dis'!$A$15:$F$56</definedName>
    <definedName name="Z_E9F4E142_7D26_464D_BECA_4F3806DB1FE1_.wvu.FilterData" localSheetId="8" hidden="1">'Sch-3 '!$A$19:$P$113</definedName>
    <definedName name="Z_E9F4E142_7D26_464D_BECA_4F3806DB1FE1_.wvu.FilterData" localSheetId="9" hidden="1">'Sch-3 Dis'!$A$15:$F$81</definedName>
    <definedName name="Z_E9F4E142_7D26_464D_BECA_4F3806DB1FE1_.wvu.PrintArea" localSheetId="22" hidden="1">'Bid Form 2nd Envelope'!$A$1:$F$68</definedName>
    <definedName name="Z_E9F4E142_7D26_464D_BECA_4F3806DB1FE1_.wvu.PrintArea" localSheetId="18" hidden="1">Discount!$A$2:$G$43</definedName>
    <definedName name="Z_E9F4E142_7D26_464D_BECA_4F3806DB1FE1_.wvu.PrintArea" localSheetId="20" hidden="1">'Entry Tax'!$A$1:$E$16</definedName>
    <definedName name="Z_E9F4E142_7D26_464D_BECA_4F3806DB1FE1_.wvu.PrintArea" localSheetId="2" hidden="1">Instructions!$A$1:$C$54</definedName>
    <definedName name="Z_E9F4E142_7D26_464D_BECA_4F3806DB1FE1_.wvu.PrintArea" localSheetId="3" hidden="1">'Names of Bidder'!$B$1:$E$30</definedName>
    <definedName name="Z_E9F4E142_7D26_464D_BECA_4F3806DB1FE1_.wvu.PrintArea" localSheetId="19" hidden="1">Octroi!$A$1:$E$16</definedName>
    <definedName name="Z_E9F4E142_7D26_464D_BECA_4F3806DB1FE1_.wvu.PrintArea" localSheetId="21" hidden="1">'Other Taxes &amp; Duties'!$A$1:$F$16</definedName>
    <definedName name="Z_E9F4E142_7D26_464D_BECA_4F3806DB1FE1_.wvu.PrintArea" localSheetId="24" hidden="1">'Q &amp; C'!$A$1:$F$38</definedName>
    <definedName name="Z_E9F4E142_7D26_464D_BECA_4F3806DB1FE1_.wvu.PrintArea" localSheetId="23" hidden="1">'Q &amp; C (2)'!$A$1:$F$44</definedName>
    <definedName name="Z_E9F4E142_7D26_464D_BECA_4F3806DB1FE1_.wvu.PrintArea" localSheetId="4" hidden="1">'Sch-1'!$A$1:$O$143</definedName>
    <definedName name="Z_E9F4E142_7D26_464D_BECA_4F3806DB1FE1_.wvu.PrintArea" localSheetId="5" hidden="1">'Sch-1 dis'!$A$1:$G$84</definedName>
    <definedName name="Z_E9F4E142_7D26_464D_BECA_4F3806DB1FE1_.wvu.PrintArea" localSheetId="6" hidden="1">'Sch-2'!$A$1:$J$141</definedName>
    <definedName name="Z_E9F4E142_7D26_464D_BECA_4F3806DB1FE1_.wvu.PrintArea" localSheetId="7" hidden="1">'Sch-2 Dis'!$A$1:$F$62</definedName>
    <definedName name="Z_E9F4E142_7D26_464D_BECA_4F3806DB1FE1_.wvu.PrintArea" localSheetId="8" hidden="1">'Sch-3 '!$A$1:$P$119</definedName>
    <definedName name="Z_E9F4E142_7D26_464D_BECA_4F3806DB1FE1_.wvu.PrintArea" localSheetId="9" hidden="1">'Sch-3 Dis'!$A$1:$F$87</definedName>
    <definedName name="Z_E9F4E142_7D26_464D_BECA_4F3806DB1FE1_.wvu.PrintArea" localSheetId="10" hidden="1">'Sch-4'!$A$1:$Q$29</definedName>
    <definedName name="Z_E9F4E142_7D26_464D_BECA_4F3806DB1FE1_.wvu.PrintArea" localSheetId="11" hidden="1">'Sch-4b'!$A$1:$Q$37</definedName>
    <definedName name="Z_E9F4E142_7D26_464D_BECA_4F3806DB1FE1_.wvu.PrintArea" localSheetId="12" hidden="1">'Sch-5'!$A$1:$E$26</definedName>
    <definedName name="Z_E9F4E142_7D26_464D_BECA_4F3806DB1FE1_.wvu.PrintArea" localSheetId="13" hidden="1">'Sch-5 Dis'!$A$1:$E$26</definedName>
    <definedName name="Z_E9F4E142_7D26_464D_BECA_4F3806DB1FE1_.wvu.PrintArea" localSheetId="14" hidden="1">'Sch-6'!$A$1:$D$34</definedName>
    <definedName name="Z_E9F4E142_7D26_464D_BECA_4F3806DB1FE1_.wvu.PrintArea" localSheetId="15" hidden="1">'Sch-6 After Discount'!$A$1:$D$34</definedName>
    <definedName name="Z_E9F4E142_7D26_464D_BECA_4F3806DB1FE1_.wvu.PrintArea" localSheetId="16" hidden="1">'Sch-7'!$A$1:$M$25</definedName>
    <definedName name="Z_E9F4E142_7D26_464D_BECA_4F3806DB1FE1_.wvu.PrintArea" localSheetId="17" hidden="1">'Sch-7 Dis'!$A$1:$G$28</definedName>
    <definedName name="Z_E9F4E142_7D26_464D_BECA_4F3806DB1FE1_.wvu.PrintTitles" localSheetId="4" hidden="1">'Sch-1'!$15:$17</definedName>
    <definedName name="Z_E9F4E142_7D26_464D_BECA_4F3806DB1FE1_.wvu.PrintTitles" localSheetId="5" hidden="1">'Sch-1 dis'!$14:$16</definedName>
    <definedName name="Z_E9F4E142_7D26_464D_BECA_4F3806DB1FE1_.wvu.PrintTitles" localSheetId="6" hidden="1">'Sch-2'!$15:$17</definedName>
    <definedName name="Z_E9F4E142_7D26_464D_BECA_4F3806DB1FE1_.wvu.PrintTitles" localSheetId="7" hidden="1">'Sch-2 Dis'!$13:$15</definedName>
    <definedName name="Z_E9F4E142_7D26_464D_BECA_4F3806DB1FE1_.wvu.PrintTitles" localSheetId="8" hidden="1">'Sch-3 '!$13:$17</definedName>
    <definedName name="Z_E9F4E142_7D26_464D_BECA_4F3806DB1FE1_.wvu.PrintTitles" localSheetId="9" hidden="1">'Sch-3 Dis'!$13:$15</definedName>
    <definedName name="Z_E9F4E142_7D26_464D_BECA_4F3806DB1FE1_.wvu.PrintTitles" localSheetId="12" hidden="1">'Sch-5'!$3:$13</definedName>
    <definedName name="Z_E9F4E142_7D26_464D_BECA_4F3806DB1FE1_.wvu.PrintTitles" localSheetId="13" hidden="1">'Sch-5 Dis'!$3:$13</definedName>
    <definedName name="Z_E9F4E142_7D26_464D_BECA_4F3806DB1FE1_.wvu.PrintTitles" localSheetId="14" hidden="1">'Sch-6'!$3:$13</definedName>
    <definedName name="Z_E9F4E142_7D26_464D_BECA_4F3806DB1FE1_.wvu.PrintTitles" localSheetId="15" hidden="1">'Sch-6 After Discount'!$3:$13</definedName>
    <definedName name="Z_E9F4E142_7D26_464D_BECA_4F3806DB1FE1_.wvu.PrintTitles" localSheetId="16" hidden="1">'Sch-7'!$14:$14</definedName>
    <definedName name="Z_E9F4E142_7D26_464D_BECA_4F3806DB1FE1_.wvu.PrintTitles" localSheetId="17" hidden="1">'Sch-7 Dis'!$14:$14</definedName>
    <definedName name="Z_E9F4E142_7D26_464D_BECA_4F3806DB1FE1_.wvu.Rows" localSheetId="1" hidden="1">Cover!$7:$7</definedName>
    <definedName name="Z_E9F4E142_7D26_464D_BECA_4F3806DB1FE1_.wvu.Rows" localSheetId="18" hidden="1">Discount!$32:$34</definedName>
    <definedName name="Z_E9F4E142_7D26_464D_BECA_4F3806DB1FE1_.wvu.Rows" localSheetId="6" hidden="1">'Sch-2'!#REF!</definedName>
    <definedName name="Z_E9F4E142_7D26_464D_BECA_4F3806DB1FE1_.wvu.Rows" localSheetId="16" hidden="1">'Sch-7'!$22:$22,'Sch-7'!$98:$216</definedName>
    <definedName name="Z_E9F4E142_7D26_464D_BECA_4F3806DB1FE1_.wvu.Rows" localSheetId="17" hidden="1">'Sch-7 Dis'!$104:$222</definedName>
    <definedName name="Z_ECE9294F_C910_4036_88BC_B1F2176FB06B_.wvu.Cols" localSheetId="18" hidden="1">Discount!$H:$O</definedName>
    <definedName name="Z_ECE9294F_C910_4036_88BC_B1F2176FB06B_.wvu.Cols" localSheetId="4" hidden="1">'Sch-1'!$S:$AV</definedName>
    <definedName name="Z_ECE9294F_C910_4036_88BC_B1F2176FB06B_.wvu.Cols" localSheetId="6" hidden="1">'Sch-2'!$M:$R</definedName>
    <definedName name="Z_ECE9294F_C910_4036_88BC_B1F2176FB06B_.wvu.Cols" localSheetId="7" hidden="1">'Sch-2 Dis'!$K:$Q</definedName>
    <definedName name="Z_ECE9294F_C910_4036_88BC_B1F2176FB06B_.wvu.Cols" localSheetId="8" hidden="1">'Sch-3 '!$S:$AE,'Sch-3 '!$AK:$AP</definedName>
    <definedName name="Z_ECE9294F_C910_4036_88BC_B1F2176FB06B_.wvu.Cols" localSheetId="9" hidden="1">'Sch-3 Dis'!$AA:$AF</definedName>
    <definedName name="Z_ECE9294F_C910_4036_88BC_B1F2176FB06B_.wvu.Cols" localSheetId="12" hidden="1">'Sch-5'!$I:$P</definedName>
    <definedName name="Z_ECE9294F_C910_4036_88BC_B1F2176FB06B_.wvu.Cols" localSheetId="16" hidden="1">'Sch-7'!$O:$O,'Sch-7'!$AG:$AM</definedName>
    <definedName name="Z_ECE9294F_C910_4036_88BC_B1F2176FB06B_.wvu.Cols" localSheetId="17" hidden="1">'Sch-7 Dis'!$AD:$AJ</definedName>
    <definedName name="Z_ECE9294F_C910_4036_88BC_B1F2176FB06B_.wvu.FilterData" localSheetId="4" hidden="1">'Sch-1'!$A$18:$O$132</definedName>
    <definedName name="Z_ECE9294F_C910_4036_88BC_B1F2176FB06B_.wvu.FilterData" localSheetId="5" hidden="1">'Sch-1 dis'!$A$16:$B$21</definedName>
    <definedName name="Z_ECE9294F_C910_4036_88BC_B1F2176FB06B_.wvu.FilterData" localSheetId="6" hidden="1">'Sch-2'!$G$21:$J$134</definedName>
    <definedName name="Z_ECE9294F_C910_4036_88BC_B1F2176FB06B_.wvu.FilterData" localSheetId="7" hidden="1">'Sch-2 Dis'!$A$15:$F$56</definedName>
    <definedName name="Z_ECE9294F_C910_4036_88BC_B1F2176FB06B_.wvu.FilterData" localSheetId="8" hidden="1">'Sch-3 '!$A$19:$P$113</definedName>
    <definedName name="Z_ECE9294F_C910_4036_88BC_B1F2176FB06B_.wvu.FilterData" localSheetId="9" hidden="1">'Sch-3 Dis'!$A$15:$F$81</definedName>
    <definedName name="Z_ECE9294F_C910_4036_88BC_B1F2176FB06B_.wvu.PrintArea" localSheetId="22" hidden="1">'Bid Form 2nd Envelope'!$A$1:$F$68</definedName>
    <definedName name="Z_ECE9294F_C910_4036_88BC_B1F2176FB06B_.wvu.PrintArea" localSheetId="18" hidden="1">Discount!$A$2:$G$43</definedName>
    <definedName name="Z_ECE9294F_C910_4036_88BC_B1F2176FB06B_.wvu.PrintArea" localSheetId="20" hidden="1">'Entry Tax'!$A$1:$E$16</definedName>
    <definedName name="Z_ECE9294F_C910_4036_88BC_B1F2176FB06B_.wvu.PrintArea" localSheetId="2" hidden="1">Instructions!$A$1:$C$54</definedName>
    <definedName name="Z_ECE9294F_C910_4036_88BC_B1F2176FB06B_.wvu.PrintArea" localSheetId="3" hidden="1">'Names of Bidder'!$B$1:$E$30</definedName>
    <definedName name="Z_ECE9294F_C910_4036_88BC_B1F2176FB06B_.wvu.PrintArea" localSheetId="19" hidden="1">Octroi!$A$1:$E$16</definedName>
    <definedName name="Z_ECE9294F_C910_4036_88BC_B1F2176FB06B_.wvu.PrintArea" localSheetId="21" hidden="1">'Other Taxes &amp; Duties'!$A$1:$F$16</definedName>
    <definedName name="Z_ECE9294F_C910_4036_88BC_B1F2176FB06B_.wvu.PrintArea" localSheetId="24" hidden="1">'Q &amp; C'!$A$1:$F$38</definedName>
    <definedName name="Z_ECE9294F_C910_4036_88BC_B1F2176FB06B_.wvu.PrintArea" localSheetId="23" hidden="1">'Q &amp; C (2)'!$A$1:$F$44</definedName>
    <definedName name="Z_ECE9294F_C910_4036_88BC_B1F2176FB06B_.wvu.PrintArea" localSheetId="4" hidden="1">'Sch-1'!$A$1:$O$143</definedName>
    <definedName name="Z_ECE9294F_C910_4036_88BC_B1F2176FB06B_.wvu.PrintArea" localSheetId="5" hidden="1">'Sch-1 dis'!$A$1:$G$84</definedName>
    <definedName name="Z_ECE9294F_C910_4036_88BC_B1F2176FB06B_.wvu.PrintArea" localSheetId="6" hidden="1">'Sch-2'!$A$1:$J$141</definedName>
    <definedName name="Z_ECE9294F_C910_4036_88BC_B1F2176FB06B_.wvu.PrintArea" localSheetId="7" hidden="1">'Sch-2 Dis'!$A$1:$F$62</definedName>
    <definedName name="Z_ECE9294F_C910_4036_88BC_B1F2176FB06B_.wvu.PrintArea" localSheetId="8" hidden="1">'Sch-3 '!$A$1:$P$119</definedName>
    <definedName name="Z_ECE9294F_C910_4036_88BC_B1F2176FB06B_.wvu.PrintArea" localSheetId="9" hidden="1">'Sch-3 Dis'!$A$1:$F$87</definedName>
    <definedName name="Z_ECE9294F_C910_4036_88BC_B1F2176FB06B_.wvu.PrintArea" localSheetId="10" hidden="1">'Sch-4'!$A$1:$Q$29</definedName>
    <definedName name="Z_ECE9294F_C910_4036_88BC_B1F2176FB06B_.wvu.PrintArea" localSheetId="11" hidden="1">'Sch-4b'!$A$1:$Q$37</definedName>
    <definedName name="Z_ECE9294F_C910_4036_88BC_B1F2176FB06B_.wvu.PrintArea" localSheetId="12" hidden="1">'Sch-5'!$A$1:$E$26</definedName>
    <definedName name="Z_ECE9294F_C910_4036_88BC_B1F2176FB06B_.wvu.PrintArea" localSheetId="13" hidden="1">'Sch-5 Dis'!$A$1:$E$26</definedName>
    <definedName name="Z_ECE9294F_C910_4036_88BC_B1F2176FB06B_.wvu.PrintArea" localSheetId="14" hidden="1">'Sch-6'!$A$1:$D$34</definedName>
    <definedName name="Z_ECE9294F_C910_4036_88BC_B1F2176FB06B_.wvu.PrintArea" localSheetId="15" hidden="1">'Sch-6 After Discount'!$A$1:$D$34</definedName>
    <definedName name="Z_ECE9294F_C910_4036_88BC_B1F2176FB06B_.wvu.PrintArea" localSheetId="16" hidden="1">'Sch-7'!$A$1:$M$25</definedName>
    <definedName name="Z_ECE9294F_C910_4036_88BC_B1F2176FB06B_.wvu.PrintArea" localSheetId="17" hidden="1">'Sch-7 Dis'!$A$1:$G$28</definedName>
    <definedName name="Z_ECE9294F_C910_4036_88BC_B1F2176FB06B_.wvu.PrintTitles" localSheetId="4" hidden="1">'Sch-1'!$15:$17</definedName>
    <definedName name="Z_ECE9294F_C910_4036_88BC_B1F2176FB06B_.wvu.PrintTitles" localSheetId="5" hidden="1">'Sch-1 dis'!$14:$16</definedName>
    <definedName name="Z_ECE9294F_C910_4036_88BC_B1F2176FB06B_.wvu.PrintTitles" localSheetId="6" hidden="1">'Sch-2'!$15:$17</definedName>
    <definedName name="Z_ECE9294F_C910_4036_88BC_B1F2176FB06B_.wvu.PrintTitles" localSheetId="7" hidden="1">'Sch-2 Dis'!$13:$15</definedName>
    <definedName name="Z_ECE9294F_C910_4036_88BC_B1F2176FB06B_.wvu.PrintTitles" localSheetId="8" hidden="1">'Sch-3 '!$13:$17</definedName>
    <definedName name="Z_ECE9294F_C910_4036_88BC_B1F2176FB06B_.wvu.PrintTitles" localSheetId="9" hidden="1">'Sch-3 Dis'!$13:$15</definedName>
    <definedName name="Z_ECE9294F_C910_4036_88BC_B1F2176FB06B_.wvu.PrintTitles" localSheetId="12" hidden="1">'Sch-5'!$3:$13</definedName>
    <definedName name="Z_ECE9294F_C910_4036_88BC_B1F2176FB06B_.wvu.PrintTitles" localSheetId="13" hidden="1">'Sch-5 Dis'!$3:$13</definedName>
    <definedName name="Z_ECE9294F_C910_4036_88BC_B1F2176FB06B_.wvu.PrintTitles" localSheetId="14" hidden="1">'Sch-6'!$3:$13</definedName>
    <definedName name="Z_ECE9294F_C910_4036_88BC_B1F2176FB06B_.wvu.PrintTitles" localSheetId="15" hidden="1">'Sch-6 After Discount'!$3:$13</definedName>
    <definedName name="Z_ECE9294F_C910_4036_88BC_B1F2176FB06B_.wvu.PrintTitles" localSheetId="16" hidden="1">'Sch-7'!$14:$14</definedName>
    <definedName name="Z_ECE9294F_C910_4036_88BC_B1F2176FB06B_.wvu.PrintTitles" localSheetId="17" hidden="1">'Sch-7 Dis'!$14:$14</definedName>
    <definedName name="Z_ECE9294F_C910_4036_88BC_B1F2176FB06B_.wvu.Rows" localSheetId="1" hidden="1">Cover!$7:$7</definedName>
    <definedName name="Z_ECE9294F_C910_4036_88BC_B1F2176FB06B_.wvu.Rows" localSheetId="18" hidden="1">Discount!$32:$34</definedName>
    <definedName name="Z_ECE9294F_C910_4036_88BC_B1F2176FB06B_.wvu.Rows" localSheetId="4" hidden="1">'Sch-1'!#REF!</definedName>
    <definedName name="Z_ECE9294F_C910_4036_88BC_B1F2176FB06B_.wvu.Rows" localSheetId="6" hidden="1">'Sch-2'!#REF!</definedName>
    <definedName name="Z_ECE9294F_C910_4036_88BC_B1F2176FB06B_.wvu.Rows" localSheetId="8" hidden="1">'Sch-3 '!#REF!</definedName>
    <definedName name="Z_ECE9294F_C910_4036_88BC_B1F2176FB06B_.wvu.Rows" localSheetId="16" hidden="1">'Sch-7'!$22:$22,'Sch-7'!$98:$216</definedName>
    <definedName name="Z_ECE9294F_C910_4036_88BC_B1F2176FB06B_.wvu.Rows" localSheetId="17" hidden="1">'Sch-7 Dis'!$104:$222</definedName>
    <definedName name="Z_EE46BCD1_F715_4FA9_A5FC_1B125AD601E0_.wvu.Cols" localSheetId="18" hidden="1">Discount!$H:$O</definedName>
    <definedName name="Z_EE46BCD1_F715_4FA9_A5FC_1B125AD601E0_.wvu.Cols" localSheetId="6" hidden="1">'Sch-2'!$M:$R</definedName>
    <definedName name="Z_EE46BCD1_F715_4FA9_A5FC_1B125AD601E0_.wvu.Cols" localSheetId="7" hidden="1">'Sch-2 Dis'!$K:$Q</definedName>
    <definedName name="Z_EE46BCD1_F715_4FA9_A5FC_1B125AD601E0_.wvu.Cols" localSheetId="8" hidden="1">'Sch-3 '!$S:$AE,'Sch-3 '!$AK:$AP</definedName>
    <definedName name="Z_EE46BCD1_F715_4FA9_A5FC_1B125AD601E0_.wvu.Cols" localSheetId="9" hidden="1">'Sch-3 Dis'!$AA:$AF</definedName>
    <definedName name="Z_EE46BCD1_F715_4FA9_A5FC_1B125AD601E0_.wvu.Cols" localSheetId="12" hidden="1">'Sch-5'!$I:$P</definedName>
    <definedName name="Z_EE46BCD1_F715_4FA9_A5FC_1B125AD601E0_.wvu.Cols" localSheetId="16" hidden="1">'Sch-7'!$O:$O,'Sch-7'!$AG:$AM</definedName>
    <definedName name="Z_EE46BCD1_F715_4FA9_A5FC_1B125AD601E0_.wvu.Cols" localSheetId="17" hidden="1">'Sch-7 Dis'!$AD:$AJ</definedName>
    <definedName name="Z_EE46BCD1_F715_4FA9_A5FC_1B125AD601E0_.wvu.FilterData" localSheetId="4" hidden="1">'Sch-1'!$A$18:$O$132</definedName>
    <definedName name="Z_EE46BCD1_F715_4FA9_A5FC_1B125AD601E0_.wvu.FilterData" localSheetId="5" hidden="1">'Sch-1 dis'!$A$16:$B$21</definedName>
    <definedName name="Z_EE46BCD1_F715_4FA9_A5FC_1B125AD601E0_.wvu.FilterData" localSheetId="6" hidden="1">'Sch-2'!$G$21:$J$134</definedName>
    <definedName name="Z_EE46BCD1_F715_4FA9_A5FC_1B125AD601E0_.wvu.FilterData" localSheetId="7" hidden="1">'Sch-2 Dis'!$A$15:$F$56</definedName>
    <definedName name="Z_EE46BCD1_F715_4FA9_A5FC_1B125AD601E0_.wvu.FilterData" localSheetId="8" hidden="1">'Sch-3 '!$A$19:$P$113</definedName>
    <definedName name="Z_EE46BCD1_F715_4FA9_A5FC_1B125AD601E0_.wvu.FilterData" localSheetId="9" hidden="1">'Sch-3 Dis'!$A$15:$F$81</definedName>
    <definedName name="Z_EE46BCD1_F715_4FA9_A5FC_1B125AD601E0_.wvu.PrintArea" localSheetId="22" hidden="1">'Bid Form 2nd Envelope'!$A$1:$F$68</definedName>
    <definedName name="Z_EE46BCD1_F715_4FA9_A5FC_1B125AD601E0_.wvu.PrintArea" localSheetId="18" hidden="1">Discount!$A$2:$G$43</definedName>
    <definedName name="Z_EE46BCD1_F715_4FA9_A5FC_1B125AD601E0_.wvu.PrintArea" localSheetId="20" hidden="1">'Entry Tax'!$A$1:$E$16</definedName>
    <definedName name="Z_EE46BCD1_F715_4FA9_A5FC_1B125AD601E0_.wvu.PrintArea" localSheetId="2" hidden="1">Instructions!$A$1:$C$54</definedName>
    <definedName name="Z_EE46BCD1_F715_4FA9_A5FC_1B125AD601E0_.wvu.PrintArea" localSheetId="3" hidden="1">'Names of Bidder'!$B$1:$G$32</definedName>
    <definedName name="Z_EE46BCD1_F715_4FA9_A5FC_1B125AD601E0_.wvu.PrintArea" localSheetId="19" hidden="1">Octroi!$A$1:$E$16</definedName>
    <definedName name="Z_EE46BCD1_F715_4FA9_A5FC_1B125AD601E0_.wvu.PrintArea" localSheetId="21" hidden="1">'Other Taxes &amp; Duties'!$A$1:$F$16</definedName>
    <definedName name="Z_EE46BCD1_F715_4FA9_A5FC_1B125AD601E0_.wvu.PrintArea" localSheetId="24" hidden="1">'Q &amp; C'!$A$1:$F$38</definedName>
    <definedName name="Z_EE46BCD1_F715_4FA9_A5FC_1B125AD601E0_.wvu.PrintArea" localSheetId="23" hidden="1">'Q &amp; C (2)'!$A$1:$F$44</definedName>
    <definedName name="Z_EE46BCD1_F715_4FA9_A5FC_1B125AD601E0_.wvu.PrintArea" localSheetId="4" hidden="1">'Sch-1'!$A$1:$O$143</definedName>
    <definedName name="Z_EE46BCD1_F715_4FA9_A5FC_1B125AD601E0_.wvu.PrintArea" localSheetId="5" hidden="1">'Sch-1 dis'!$A$1:$G$84</definedName>
    <definedName name="Z_EE46BCD1_F715_4FA9_A5FC_1B125AD601E0_.wvu.PrintArea" localSheetId="6" hidden="1">'Sch-2'!$A$1:$J$141</definedName>
    <definedName name="Z_EE46BCD1_F715_4FA9_A5FC_1B125AD601E0_.wvu.PrintArea" localSheetId="7" hidden="1">'Sch-2 Dis'!$A$1:$F$62</definedName>
    <definedName name="Z_EE46BCD1_F715_4FA9_A5FC_1B125AD601E0_.wvu.PrintArea" localSheetId="8" hidden="1">'Sch-3 '!$A$1:$P$119</definedName>
    <definedName name="Z_EE46BCD1_F715_4FA9_A5FC_1B125AD601E0_.wvu.PrintArea" localSheetId="9" hidden="1">'Sch-3 Dis'!$A$1:$F$87</definedName>
    <definedName name="Z_EE46BCD1_F715_4FA9_A5FC_1B125AD601E0_.wvu.PrintArea" localSheetId="10" hidden="1">'Sch-4'!$A$1:$Q$29</definedName>
    <definedName name="Z_EE46BCD1_F715_4FA9_A5FC_1B125AD601E0_.wvu.PrintArea" localSheetId="11" hidden="1">'Sch-4b'!$A$1:$Q$37</definedName>
    <definedName name="Z_EE46BCD1_F715_4FA9_A5FC_1B125AD601E0_.wvu.PrintArea" localSheetId="12" hidden="1">'Sch-5'!$A$1:$E$26</definedName>
    <definedName name="Z_EE46BCD1_F715_4FA9_A5FC_1B125AD601E0_.wvu.PrintArea" localSheetId="13" hidden="1">'Sch-5 Dis'!$A$1:$E$26</definedName>
    <definedName name="Z_EE46BCD1_F715_4FA9_A5FC_1B125AD601E0_.wvu.PrintArea" localSheetId="14" hidden="1">'Sch-6'!$A$1:$D$33</definedName>
    <definedName name="Z_EE46BCD1_F715_4FA9_A5FC_1B125AD601E0_.wvu.PrintArea" localSheetId="15" hidden="1">'Sch-6 After Discount'!$A$1:$D$33</definedName>
    <definedName name="Z_EE46BCD1_F715_4FA9_A5FC_1B125AD601E0_.wvu.PrintArea" localSheetId="16" hidden="1">'Sch-7'!$A$1:$M$25</definedName>
    <definedName name="Z_EE46BCD1_F715_4FA9_A5FC_1B125AD601E0_.wvu.PrintArea" localSheetId="17" hidden="1">'Sch-7 Dis'!$A$1:$G$28</definedName>
    <definedName name="Z_EE46BCD1_F715_4FA9_A5FC_1B125AD601E0_.wvu.PrintTitles" localSheetId="4" hidden="1">'Sch-1'!$15:$17</definedName>
    <definedName name="Z_EE46BCD1_F715_4FA9_A5FC_1B125AD601E0_.wvu.PrintTitles" localSheetId="5" hidden="1">'Sch-1 dis'!$14:$16</definedName>
    <definedName name="Z_EE46BCD1_F715_4FA9_A5FC_1B125AD601E0_.wvu.PrintTitles" localSheetId="6" hidden="1">'Sch-2'!$15:$17</definedName>
    <definedName name="Z_EE46BCD1_F715_4FA9_A5FC_1B125AD601E0_.wvu.PrintTitles" localSheetId="7" hidden="1">'Sch-2 Dis'!$13:$15</definedName>
    <definedName name="Z_EE46BCD1_F715_4FA9_A5FC_1B125AD601E0_.wvu.PrintTitles" localSheetId="8" hidden="1">'Sch-3 '!$13:$17</definedName>
    <definedName name="Z_EE46BCD1_F715_4FA9_A5FC_1B125AD601E0_.wvu.PrintTitles" localSheetId="9" hidden="1">'Sch-3 Dis'!$13:$15</definedName>
    <definedName name="Z_EE46BCD1_F715_4FA9_A5FC_1B125AD601E0_.wvu.PrintTitles" localSheetId="12" hidden="1">'Sch-5'!$3:$13</definedName>
    <definedName name="Z_EE46BCD1_F715_4FA9_A5FC_1B125AD601E0_.wvu.PrintTitles" localSheetId="13" hidden="1">'Sch-5 Dis'!$3:$13</definedName>
    <definedName name="Z_EE46BCD1_F715_4FA9_A5FC_1B125AD601E0_.wvu.PrintTitles" localSheetId="14" hidden="1">'Sch-6'!$3:$13</definedName>
    <definedName name="Z_EE46BCD1_F715_4FA9_A5FC_1B125AD601E0_.wvu.PrintTitles" localSheetId="15" hidden="1">'Sch-6 After Discount'!$3:$13</definedName>
    <definedName name="Z_EE46BCD1_F715_4FA9_A5FC_1B125AD601E0_.wvu.PrintTitles" localSheetId="16" hidden="1">'Sch-7'!$14:$14</definedName>
    <definedName name="Z_EE46BCD1_F715_4FA9_A5FC_1B125AD601E0_.wvu.PrintTitles" localSheetId="17" hidden="1">'Sch-7 Dis'!$14:$14</definedName>
    <definedName name="Z_EE46BCD1_F715_4FA9_A5FC_1B125AD601E0_.wvu.Rows" localSheetId="1" hidden="1">Cover!$7:$7</definedName>
    <definedName name="Z_EE46BCD1_F715_4FA9_A5FC_1B125AD601E0_.wvu.Rows" localSheetId="18" hidden="1">Discount!$32:$34</definedName>
    <definedName name="Z_EE46BCD1_F715_4FA9_A5FC_1B125AD601E0_.wvu.Rows" localSheetId="6" hidden="1">'Sch-2'!#REF!</definedName>
    <definedName name="Z_EE46BCD1_F715_4FA9_A5FC_1B125AD601E0_.wvu.Rows" localSheetId="16" hidden="1">'Sch-7'!$22:$22,'Sch-7'!$98:$216</definedName>
    <definedName name="Z_EE46BCD1_F715_4FA9_A5FC_1B125AD601E0_.wvu.Rows" localSheetId="17" hidden="1">'Sch-7 Dis'!$104:$222</definedName>
  </definedNames>
  <calcPr calcId="191029"/>
  <customWorkbookViews>
    <customWorkbookView name="Ram Lal {राम लाल} - Personal View" guid="{C5511DF2-7367-4292-8F90-6EDA131DE06A}" mergeInterval="0" personalView="1" maximized="1" xWindow="-8" yWindow="-8" windowWidth="1936" windowHeight="1048" tabRatio="644" activeSheetId="5"/>
    <customWorkbookView name="HP - Personal View" guid="{B53AB765-D844-4672-9326-008E7DD94E4F}" mergeInterval="0" personalView="1" maximized="1" windowWidth="1362" windowHeight="542" tabRatio="644" activeSheetId="23"/>
    <customWorkbookView name="Rahul Mendhe {Rahul Mendhe} - Personal View" guid="{A41EE4DE-0D82-4A56-8210-F78316511D11}" mergeInterval="0" personalView="1" maximized="1" windowWidth="1916" windowHeight="814" tabRatio="644" activeSheetId="23"/>
    <customWorkbookView name="Samrat Jain {Samrat Jain} - Personal View" guid="{1E0C44A1-9358-4FBD-8C2C-4DB661DA1476}" mergeInterval="0" personalView="1" maximized="1" windowWidth="1916" windowHeight="774" tabRatio="644" activeSheetId="2"/>
    <customWorkbookView name="60003099 - Personal View" guid="{498493C3-769C-4143-9114-C68CD1D40B11}" mergeInterval="0" personalView="1" maximized="1" windowWidth="1276" windowHeight="758" tabRatio="746" activeSheetId="2"/>
    <customWorkbookView name="Swatantra Kumar {स्वतंत्र कुमार} - Personal View" guid="{C431BC99-7569-44AB-83F6-AB73BDED3783}" mergeInterval="0" personalView="1" maximized="1" windowWidth="1362" windowHeight="502" tabRatio="821" activeSheetId="5"/>
    <customWorkbookView name="Pankaj Pandey {पंकज पांडे} - Personal View" guid="{E97134B6-5E8D-4951-8DA0-73D065532361}" mergeInterval="0" personalView="1" maximized="1" windowWidth="1362" windowHeight="532" tabRatio="821" activeSheetId="5"/>
    <customWorkbookView name="60031094 - Personal View" guid="{D0757F9E-DF41-4B40-A5E5-F4F8FDD8D61D}" mergeInterval="0" personalView="1" maximized="1" xWindow="1" yWindow="1" windowWidth="1362" windowHeight="538" tabRatio="821" activeSheetId="2"/>
    <customWorkbookView name="admin - Personal View" guid="{EE46BCD1-F715-4FA9-A5FC-1B125AD601E0}" mergeInterval="0" personalView="1" maximized="1" xWindow="1" yWindow="1" windowWidth="1024" windowHeight="496" tabRatio="961" activeSheetId="22"/>
    <customWorkbookView name="31094 - Personal View" guid="{4AA1107B-A795-4744-B566-827168772C7A}" mergeInterval="0" personalView="1" maximized="1" xWindow="1" yWindow="1" windowWidth="1264" windowHeight="450" tabRatio="961" activeSheetId="2"/>
    <customWorkbookView name="Sanjoy Das - Personal View" guid="{B23AD343-29DA-4CE0-BD10-47BF44F3782F}" mergeInterval="0" personalView="1" maximized="1" windowWidth="1276" windowHeight="775" tabRatio="961" activeSheetId="2"/>
    <customWorkbookView name="20587 - Personal View" guid="{ECE9294F-C910-4036-88BC-B1F2176FB06B}" mergeInterval="0" personalView="1" maximized="1" xWindow="1" yWindow="1" windowWidth="1362" windowHeight="515" tabRatio="961" activeSheetId="2"/>
    <customWorkbookView name="20074 - Personal View" guid="{4F65FF32-EC61-4022-A399-2986D7B6B8B3}" mergeInterval="0" personalView="1" maximized="1" windowWidth="1020" windowHeight="539" tabRatio="632" activeSheetId="5"/>
    <customWorkbookView name="asd - Personal View" guid="{01ACF2E1-8E61-4459-ABC1-B6C183DEED61}" mergeInterval="0" personalView="1" maximized="1" windowWidth="1276" windowHeight="597" activeSheetId="1"/>
    <customWorkbookView name="00398 - Personal View" guid="{14D7F02E-BCCA-4517-ABC7-537FF4AEB67A}" mergeInterval="0" personalView="1" maximized="1" xWindow="1" yWindow="1" windowWidth="1020" windowHeight="501" tabRatio="632" activeSheetId="2"/>
    <customWorkbookView name="01209 - Personal View" guid="{27A45B7A-04F2-4516-B80B-5ED0825D4ED3}" mergeInterval="0" personalView="1" maximized="1" xWindow="1" yWindow="1" windowWidth="1366" windowHeight="496" tabRatio="632" activeSheetId="2"/>
    <customWorkbookView name="31103 - Personal View" guid="{E9F4E142-7D26-464D-BECA-4F3806DB1FE1}" mergeInterval="0" personalView="1" maximized="1" windowWidth="1362" windowHeight="543" tabRatio="961" activeSheetId="9"/>
    <customWorkbookView name="02405 - Personal View" guid="{A7DBDDEF-9245-44C6-9EBF-032DB6E1C0A2}" mergeInterval="0" personalView="1" maximized="1" xWindow="1" yWindow="1" windowWidth="1362" windowHeight="538" tabRatio="961" activeSheetId="2"/>
    <customWorkbookView name="60002881 - Personal View" guid="{7487ED9F-BBED-4B2A-9631-22F1A430946B}" mergeInterval="0" personalView="1" maximized="1" xWindow="1" yWindow="1" windowWidth="1024" windowHeight="596" tabRatio="961" activeSheetId="2"/>
    <customWorkbookView name="Mani Kumar - Personal View" guid="{B3CE7B10-A914-4559-A6DA-AED8C22AFD6D}" mergeInterval="0" personalView="1" maximized="1" windowWidth="1362" windowHeight="523" tabRatio="961" activeSheetId="22"/>
    <customWorkbookView name="Manuji Chaubey - Personal View" guid="{D53177B2-31EC-4222-B97A-A37DCFD9E45B}" mergeInterval="0" personalView="1" maximized="1" windowWidth="1362" windowHeight="553" tabRatio="821" activeSheetId="2"/>
    <customWorkbookView name="Venkatesh Karri {वेंकटेश कर्री} - Personal View" guid="{223BC0FC-814D-40F0-9795-CE82A16FF3A5}" mergeInterval="0" personalView="1" maximized="1" windowWidth="1362" windowHeight="542" tabRatio="821" activeSheetId="22"/>
    <customWorkbookView name="60001959 - Personal View" guid="{B835C05C-B615-4DCB-982D-4519616B3CD8}" mergeInterval="0" personalView="1" maximized="1" windowWidth="1362" windowHeight="553" tabRatio="821" activeSheetId="7"/>
    <customWorkbookView name="Jasminder Singh Bhatia {जसमिंदर सिंह भाटिया} - Personal View" guid="{A34CC49F-E309-4C23-B4F6-1E3B307C10D1}" mergeInterval="0" personalView="1" maximized="1" windowWidth="1596" windowHeight="634" tabRatio="746" activeSheetId="5"/>
    <customWorkbookView name="Ram Lal {Ram Lal} - Personal View" guid="{8909CFDD-4F29-4C72-886E-908773EE94A2}" mergeInterval="0" personalView="1" maximized="1" xWindow="-8" yWindow="-8" windowWidth="1936" windowHeight="1056" tabRatio="644" activeSheetId="9"/>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2" i="9" l="1"/>
  <c r="A33" i="9"/>
  <c r="A34" i="9" s="1"/>
  <c r="A35" i="9" s="1"/>
  <c r="B25" i="9"/>
  <c r="B27" i="7"/>
  <c r="B83" i="9"/>
  <c r="B71" i="9"/>
  <c r="B36" i="9"/>
  <c r="B94" i="7"/>
  <c r="B82" i="7"/>
  <c r="B38" i="7"/>
  <c r="B2" i="2"/>
  <c r="A23" i="5"/>
  <c r="A24" i="5" s="1"/>
  <c r="A25" i="5" s="1"/>
  <c r="A26" i="5" s="1"/>
  <c r="A28" i="5" s="1"/>
  <c r="A29" i="5" s="1"/>
  <c r="A30" i="5" s="1"/>
  <c r="A31" i="5" s="1"/>
  <c r="A32" i="5" s="1"/>
  <c r="A33" i="5" s="1"/>
  <c r="A34" i="5" s="1"/>
  <c r="A35" i="5" s="1"/>
  <c r="A36" i="5" s="1"/>
  <c r="A37" i="5" s="1"/>
  <c r="A40" i="5" s="1"/>
  <c r="A41" i="5" s="1"/>
  <c r="A42" i="5" s="1"/>
  <c r="A43" i="5" s="1"/>
  <c r="A44" i="5" s="1"/>
  <c r="A45" i="5" s="1"/>
  <c r="A46" i="5" s="1"/>
  <c r="A47" i="5" s="1"/>
  <c r="A48" i="5" s="1"/>
  <c r="A49" i="5" s="1"/>
  <c r="A50"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4" i="5" s="1"/>
  <c r="A85" i="5" s="1"/>
  <c r="A86" i="5" s="1"/>
  <c r="A87" i="5" s="1"/>
  <c r="A88" i="5" s="1"/>
  <c r="A89" i="5" s="1"/>
  <c r="A90" i="5" s="1"/>
  <c r="A91" i="5" s="1"/>
  <c r="A92" i="5" s="1"/>
  <c r="A93" i="5" s="1"/>
  <c r="A96" i="5" s="1"/>
  <c r="A97" i="5" s="1"/>
  <c r="A98" i="5" s="1"/>
  <c r="A99" i="5" s="1"/>
  <c r="A100" i="5" s="1"/>
  <c r="A101" i="5" s="1"/>
  <c r="A102" i="5" s="1"/>
  <c r="A103" i="5" s="1"/>
  <c r="A104" i="5" s="1"/>
  <c r="A105" i="5" s="1"/>
  <c r="A106" i="5" s="1"/>
  <c r="A107" i="5" s="1"/>
  <c r="A108" i="5" s="1"/>
  <c r="A109" i="5" s="1"/>
  <c r="A110" i="5" s="1"/>
  <c r="A111" i="5" s="1"/>
  <c r="A112" i="5" s="1"/>
  <c r="A113" i="5" s="1"/>
  <c r="A114" i="5" s="1"/>
  <c r="A115" i="5" s="1"/>
  <c r="A116" i="5" s="1"/>
  <c r="A117" i="5" s="1"/>
  <c r="A118" i="5" s="1"/>
  <c r="A119" i="5" s="1"/>
  <c r="A120" i="5" s="1"/>
  <c r="A121" i="5" s="1"/>
  <c r="A122" i="5" s="1"/>
  <c r="A123" i="5" s="1"/>
  <c r="A124" i="5" s="1"/>
  <c r="A125" i="5" s="1"/>
  <c r="A126" i="5" s="1"/>
  <c r="A127" i="5" s="1"/>
  <c r="A128" i="5" s="1"/>
  <c r="A129" i="5" s="1"/>
  <c r="A130" i="5" s="1"/>
  <c r="A131" i="5" s="1"/>
  <c r="A132" i="5" s="1"/>
  <c r="L1" i="23"/>
  <c r="B21" i="7" l="1"/>
  <c r="P111" i="9" l="1"/>
  <c r="R111" i="9" s="1"/>
  <c r="S111" i="9" s="1"/>
  <c r="Q111" i="9" s="1"/>
  <c r="P110" i="9"/>
  <c r="R110" i="9" s="1"/>
  <c r="S110" i="9" s="1"/>
  <c r="Q110" i="9" s="1"/>
  <c r="P109" i="9"/>
  <c r="R109" i="9" s="1"/>
  <c r="S109" i="9" s="1"/>
  <c r="Q109" i="9" s="1"/>
  <c r="P108" i="9"/>
  <c r="R108" i="9" s="1"/>
  <c r="S108" i="9" s="1"/>
  <c r="Q108" i="9" s="1"/>
  <c r="P107" i="9"/>
  <c r="R107" i="9" s="1"/>
  <c r="S107" i="9" s="1"/>
  <c r="Q107" i="9" s="1"/>
  <c r="P106" i="9"/>
  <c r="R106" i="9" s="1"/>
  <c r="S106" i="9" s="1"/>
  <c r="Q106" i="9" s="1"/>
  <c r="P105" i="9"/>
  <c r="R105" i="9" s="1"/>
  <c r="S105" i="9" s="1"/>
  <c r="Q105" i="9" s="1"/>
  <c r="P104" i="9"/>
  <c r="R104" i="9" s="1"/>
  <c r="S104" i="9" s="1"/>
  <c r="Q104" i="9" s="1"/>
  <c r="P103" i="9"/>
  <c r="R103" i="9" s="1"/>
  <c r="S103" i="9" s="1"/>
  <c r="Q103" i="9" s="1"/>
  <c r="P102" i="9"/>
  <c r="R102" i="9" s="1"/>
  <c r="S102" i="9" s="1"/>
  <c r="Q102" i="9" s="1"/>
  <c r="P101" i="9"/>
  <c r="R101" i="9" s="1"/>
  <c r="S101" i="9" s="1"/>
  <c r="Q101" i="9" s="1"/>
  <c r="P100" i="9"/>
  <c r="R100" i="9" s="1"/>
  <c r="S100" i="9" s="1"/>
  <c r="Q100" i="9" s="1"/>
  <c r="P99" i="9"/>
  <c r="R99" i="9" s="1"/>
  <c r="S99" i="9" s="1"/>
  <c r="Q99" i="9" s="1"/>
  <c r="P98" i="9"/>
  <c r="R98" i="9" s="1"/>
  <c r="S98" i="9" s="1"/>
  <c r="Q98" i="9" s="1"/>
  <c r="P97" i="9"/>
  <c r="R97" i="9" s="1"/>
  <c r="S97" i="9" s="1"/>
  <c r="Q97" i="9" s="1"/>
  <c r="P96" i="9"/>
  <c r="R96" i="9" s="1"/>
  <c r="S96" i="9" s="1"/>
  <c r="Q96" i="9" s="1"/>
  <c r="P95" i="9"/>
  <c r="R95" i="9" s="1"/>
  <c r="S95" i="9" s="1"/>
  <c r="Q95" i="9" s="1"/>
  <c r="P94" i="9"/>
  <c r="R94" i="9" s="1"/>
  <c r="S94" i="9" s="1"/>
  <c r="Q94" i="9" s="1"/>
  <c r="P93" i="9"/>
  <c r="R93" i="9" s="1"/>
  <c r="S93" i="9" s="1"/>
  <c r="Q93" i="9" s="1"/>
  <c r="P92" i="9"/>
  <c r="R92" i="9" s="1"/>
  <c r="S92" i="9" s="1"/>
  <c r="Q92" i="9" s="1"/>
  <c r="P91" i="9"/>
  <c r="R91" i="9" s="1"/>
  <c r="S91" i="9" s="1"/>
  <c r="Q91" i="9" s="1"/>
  <c r="P90" i="9"/>
  <c r="R90" i="9" s="1"/>
  <c r="S90" i="9" s="1"/>
  <c r="Q90" i="9" s="1"/>
  <c r="P89" i="9"/>
  <c r="R89" i="9" s="1"/>
  <c r="S89" i="9" s="1"/>
  <c r="Q89" i="9" s="1"/>
  <c r="P88" i="9"/>
  <c r="R88" i="9" s="1"/>
  <c r="S88" i="9" s="1"/>
  <c r="Q88" i="9" s="1"/>
  <c r="P87" i="9"/>
  <c r="R87" i="9" s="1"/>
  <c r="S87" i="9" s="1"/>
  <c r="Q87" i="9" s="1"/>
  <c r="P86" i="9"/>
  <c r="R86" i="9" s="1"/>
  <c r="S86" i="9" s="1"/>
  <c r="Q86" i="9" s="1"/>
  <c r="P85" i="9"/>
  <c r="R85" i="9" s="1"/>
  <c r="S85" i="9" s="1"/>
  <c r="Q85" i="9" s="1"/>
  <c r="P84" i="9"/>
  <c r="R84" i="9" s="1"/>
  <c r="S84" i="9" s="1"/>
  <c r="Q84" i="9" s="1"/>
  <c r="P82" i="9"/>
  <c r="R82" i="9" s="1"/>
  <c r="S82" i="9" s="1"/>
  <c r="Q82" i="9" s="1"/>
  <c r="P81" i="9"/>
  <c r="R81" i="9" s="1"/>
  <c r="S81" i="9" s="1"/>
  <c r="Q81" i="9" s="1"/>
  <c r="P80" i="9"/>
  <c r="R80" i="9" s="1"/>
  <c r="S80" i="9" s="1"/>
  <c r="Q80" i="9" s="1"/>
  <c r="P79" i="9"/>
  <c r="R79" i="9" s="1"/>
  <c r="S79" i="9" s="1"/>
  <c r="Q79" i="9" s="1"/>
  <c r="P78" i="9"/>
  <c r="R78" i="9" s="1"/>
  <c r="S78" i="9" s="1"/>
  <c r="Q78" i="9" s="1"/>
  <c r="P77" i="9"/>
  <c r="R77" i="9" s="1"/>
  <c r="S77" i="9" s="1"/>
  <c r="Q77" i="9" s="1"/>
  <c r="J132" i="7"/>
  <c r="J131" i="7"/>
  <c r="J130" i="7"/>
  <c r="J129" i="7"/>
  <c r="J128" i="7"/>
  <c r="J127" i="7"/>
  <c r="J126" i="7"/>
  <c r="J125" i="7"/>
  <c r="J124" i="7"/>
  <c r="J123" i="7"/>
  <c r="J122" i="7"/>
  <c r="J121" i="7"/>
  <c r="J120" i="7"/>
  <c r="J119" i="7"/>
  <c r="J118" i="7"/>
  <c r="J117" i="7"/>
  <c r="J116" i="7"/>
  <c r="J115" i="7"/>
  <c r="J114" i="7"/>
  <c r="J113" i="7"/>
  <c r="J112" i="7"/>
  <c r="J111" i="7"/>
  <c r="J110" i="7"/>
  <c r="J109" i="7"/>
  <c r="J108" i="7"/>
  <c r="J107" i="7"/>
  <c r="J106" i="7"/>
  <c r="J105" i="7"/>
  <c r="J104" i="7"/>
  <c r="J103" i="7"/>
  <c r="J102" i="7"/>
  <c r="J101" i="7"/>
  <c r="J100" i="7"/>
  <c r="J99" i="7"/>
  <c r="J98" i="7"/>
  <c r="J97" i="7"/>
  <c r="J96" i="7"/>
  <c r="J95" i="7"/>
  <c r="J93" i="7"/>
  <c r="J92" i="7"/>
  <c r="J91" i="7"/>
  <c r="J90" i="7"/>
  <c r="J89" i="7"/>
  <c r="J88" i="7"/>
  <c r="J87" i="7"/>
  <c r="J86" i="7"/>
  <c r="J85" i="7"/>
  <c r="J84" i="7"/>
  <c r="J83" i="7"/>
  <c r="J81" i="7"/>
  <c r="N132" i="5"/>
  <c r="Q132" i="5" s="1"/>
  <c r="R132" i="5" s="1"/>
  <c r="O132" i="5" s="1"/>
  <c r="N131" i="5"/>
  <c r="Q131" i="5" s="1"/>
  <c r="R131" i="5" s="1"/>
  <c r="O131" i="5" s="1"/>
  <c r="N130" i="5"/>
  <c r="Q130" i="5" s="1"/>
  <c r="R130" i="5" s="1"/>
  <c r="O130" i="5" s="1"/>
  <c r="N129" i="5"/>
  <c r="Q129" i="5" s="1"/>
  <c r="R129" i="5" s="1"/>
  <c r="O129" i="5" s="1"/>
  <c r="N128" i="5"/>
  <c r="Q128" i="5" s="1"/>
  <c r="R128" i="5" s="1"/>
  <c r="O128" i="5" s="1"/>
  <c r="N127" i="5"/>
  <c r="Q127" i="5" s="1"/>
  <c r="R127" i="5" s="1"/>
  <c r="O127" i="5" s="1"/>
  <c r="N126" i="5"/>
  <c r="Q126" i="5" s="1"/>
  <c r="R126" i="5" s="1"/>
  <c r="O126" i="5" s="1"/>
  <c r="N125" i="5"/>
  <c r="Q125" i="5" s="1"/>
  <c r="R125" i="5" s="1"/>
  <c r="O125" i="5" s="1"/>
  <c r="N124" i="5"/>
  <c r="Q124" i="5" s="1"/>
  <c r="R124" i="5" s="1"/>
  <c r="O124" i="5" s="1"/>
  <c r="N123" i="5"/>
  <c r="Q123" i="5" s="1"/>
  <c r="R123" i="5" s="1"/>
  <c r="O123" i="5" s="1"/>
  <c r="N122" i="5"/>
  <c r="Q122" i="5" s="1"/>
  <c r="R122" i="5" s="1"/>
  <c r="O122" i="5" s="1"/>
  <c r="N121" i="5"/>
  <c r="Q121" i="5" s="1"/>
  <c r="R121" i="5" s="1"/>
  <c r="O121" i="5" s="1"/>
  <c r="N120" i="5"/>
  <c r="Q120" i="5" s="1"/>
  <c r="R120" i="5" s="1"/>
  <c r="O120" i="5" s="1"/>
  <c r="N119" i="5"/>
  <c r="Q119" i="5" s="1"/>
  <c r="R119" i="5" s="1"/>
  <c r="O119" i="5" s="1"/>
  <c r="N118" i="5"/>
  <c r="Q118" i="5" s="1"/>
  <c r="R118" i="5" s="1"/>
  <c r="O118" i="5" s="1"/>
  <c r="N117" i="5"/>
  <c r="Q117" i="5" s="1"/>
  <c r="R117" i="5" s="1"/>
  <c r="O117" i="5" s="1"/>
  <c r="N116" i="5"/>
  <c r="Q116" i="5" s="1"/>
  <c r="R116" i="5" s="1"/>
  <c r="O116" i="5" s="1"/>
  <c r="N115" i="5"/>
  <c r="Q115" i="5" s="1"/>
  <c r="R115" i="5" s="1"/>
  <c r="O115" i="5" s="1"/>
  <c r="N114" i="5"/>
  <c r="Q114" i="5" s="1"/>
  <c r="R114" i="5" s="1"/>
  <c r="O114" i="5" s="1"/>
  <c r="N113" i="5"/>
  <c r="Q113" i="5" s="1"/>
  <c r="R113" i="5" s="1"/>
  <c r="O113" i="5" s="1"/>
  <c r="N112" i="5"/>
  <c r="Q112" i="5" s="1"/>
  <c r="R112" i="5" s="1"/>
  <c r="O112" i="5" s="1"/>
  <c r="N111" i="5"/>
  <c r="Q111" i="5" s="1"/>
  <c r="R111" i="5" s="1"/>
  <c r="O111" i="5" s="1"/>
  <c r="N110" i="5"/>
  <c r="Q110" i="5" s="1"/>
  <c r="R110" i="5" s="1"/>
  <c r="O110" i="5" s="1"/>
  <c r="N109" i="5"/>
  <c r="Q109" i="5" s="1"/>
  <c r="R109" i="5" s="1"/>
  <c r="O109" i="5" s="1"/>
  <c r="N108" i="5"/>
  <c r="Q108" i="5" s="1"/>
  <c r="R108" i="5" s="1"/>
  <c r="O108" i="5" s="1"/>
  <c r="N107" i="5"/>
  <c r="Q107" i="5" s="1"/>
  <c r="R107" i="5" s="1"/>
  <c r="O107" i="5" s="1"/>
  <c r="N106" i="5"/>
  <c r="Q106" i="5" s="1"/>
  <c r="R106" i="5" s="1"/>
  <c r="O106" i="5" s="1"/>
  <c r="N105" i="5"/>
  <c r="Q105" i="5" s="1"/>
  <c r="R105" i="5" s="1"/>
  <c r="O105" i="5" s="1"/>
  <c r="N104" i="5"/>
  <c r="Q104" i="5" s="1"/>
  <c r="R104" i="5" s="1"/>
  <c r="O104" i="5" s="1"/>
  <c r="N103" i="5"/>
  <c r="Q103" i="5" s="1"/>
  <c r="R103" i="5" s="1"/>
  <c r="O103" i="5" s="1"/>
  <c r="N102" i="5"/>
  <c r="Q102" i="5" s="1"/>
  <c r="R102" i="5" s="1"/>
  <c r="O102" i="5" s="1"/>
  <c r="N101" i="5"/>
  <c r="Q101" i="5" s="1"/>
  <c r="R101" i="5" s="1"/>
  <c r="O101" i="5" s="1"/>
  <c r="N100" i="5"/>
  <c r="Q100" i="5" s="1"/>
  <c r="R100" i="5" s="1"/>
  <c r="O100" i="5" s="1"/>
  <c r="N99" i="5"/>
  <c r="Q99" i="5" s="1"/>
  <c r="R99" i="5" s="1"/>
  <c r="O99" i="5" s="1"/>
  <c r="N98" i="5"/>
  <c r="Q98" i="5" s="1"/>
  <c r="R98" i="5" s="1"/>
  <c r="O98" i="5" s="1"/>
  <c r="N97" i="5"/>
  <c r="Q97" i="5" s="1"/>
  <c r="R97" i="5" s="1"/>
  <c r="O97" i="5" s="1"/>
  <c r="N96" i="5"/>
  <c r="Q96" i="5" s="1"/>
  <c r="R96" i="5" s="1"/>
  <c r="O96" i="5" s="1"/>
  <c r="N95" i="5"/>
  <c r="Q95" i="5" s="1"/>
  <c r="R95" i="5" s="1"/>
  <c r="O95" i="5" s="1"/>
  <c r="N93" i="5"/>
  <c r="Q93" i="5" s="1"/>
  <c r="R93" i="5" s="1"/>
  <c r="O93" i="5" s="1"/>
  <c r="N92" i="5"/>
  <c r="Q92" i="5" s="1"/>
  <c r="R92" i="5" s="1"/>
  <c r="O92" i="5" s="1"/>
  <c r="N91" i="5"/>
  <c r="Q91" i="5" s="1"/>
  <c r="R91" i="5" s="1"/>
  <c r="O91" i="5" s="1"/>
  <c r="N90" i="5"/>
  <c r="Q90" i="5" s="1"/>
  <c r="R90" i="5" s="1"/>
  <c r="O90" i="5" s="1"/>
  <c r="N89" i="5"/>
  <c r="Q89" i="5" s="1"/>
  <c r="R89" i="5" s="1"/>
  <c r="O89" i="5" s="1"/>
  <c r="N88" i="5"/>
  <c r="Q88" i="5" s="1"/>
  <c r="R88" i="5" s="1"/>
  <c r="O88" i="5" s="1"/>
  <c r="N87" i="5"/>
  <c r="Q87" i="5" s="1"/>
  <c r="R87" i="5" s="1"/>
  <c r="O87" i="5" s="1"/>
  <c r="N86" i="5"/>
  <c r="Q86" i="5" s="1"/>
  <c r="R86" i="5" s="1"/>
  <c r="O86" i="5" s="1"/>
  <c r="N85" i="5"/>
  <c r="Q85" i="5" s="1"/>
  <c r="R85" i="5" s="1"/>
  <c r="O85" i="5" s="1"/>
  <c r="N84" i="5"/>
  <c r="Q84" i="5" s="1"/>
  <c r="R84" i="5" s="1"/>
  <c r="O84" i="5" s="1"/>
  <c r="N83" i="5"/>
  <c r="Q83" i="5" s="1"/>
  <c r="R83" i="5" s="1"/>
  <c r="O83" i="5" s="1"/>
  <c r="A21" i="9" l="1"/>
  <c r="A22" i="9" s="1"/>
  <c r="A23" i="9" s="1"/>
  <c r="A24" i="9" s="1"/>
  <c r="A26" i="9" s="1"/>
  <c r="A27" i="9" s="1"/>
  <c r="A28" i="9" s="1"/>
  <c r="A29" i="9" s="1"/>
  <c r="A30" i="9" s="1"/>
  <c r="A31" i="9" s="1"/>
  <c r="A38" i="9" s="1"/>
  <c r="A39" i="9" s="1"/>
  <c r="A40" i="9" s="1"/>
  <c r="A41" i="9" s="1"/>
  <c r="A42" i="9" s="1"/>
  <c r="A43" i="9" s="1"/>
  <c r="A44" i="9" s="1"/>
  <c r="A45" i="9" s="1"/>
  <c r="A46" i="9" s="1"/>
  <c r="A47" i="9" s="1"/>
  <c r="A48"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3" i="9" s="1"/>
  <c r="A74" i="9" s="1"/>
  <c r="A75" i="9" s="1"/>
  <c r="A76" i="9" s="1"/>
  <c r="A77" i="9" s="1"/>
  <c r="A78" i="9" s="1"/>
  <c r="A79" i="9" s="1"/>
  <c r="A80" i="9" s="1"/>
  <c r="A81" i="9" s="1"/>
  <c r="A82"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A23" i="7" l="1"/>
  <c r="A24" i="7" s="1"/>
  <c r="A25" i="7" s="1"/>
  <c r="A26" i="7" s="1"/>
  <c r="A28" i="7" s="1"/>
  <c r="A29" i="7" s="1"/>
  <c r="A30" i="7" s="1"/>
  <c r="A31" i="7" s="1"/>
  <c r="A32" i="7" s="1"/>
  <c r="A33" i="7" s="1"/>
  <c r="A34" i="7" s="1"/>
  <c r="A35" i="7" s="1"/>
  <c r="A36" i="7" s="1"/>
  <c r="A37" i="7" s="1"/>
  <c r="A40" i="7" s="1"/>
  <c r="A41" i="7" s="1"/>
  <c r="A42" i="7" s="1"/>
  <c r="A43" i="7" s="1"/>
  <c r="A44" i="7" s="1"/>
  <c r="A45" i="7" s="1"/>
  <c r="A46" i="7" s="1"/>
  <c r="A47" i="7" s="1"/>
  <c r="A48" i="7" s="1"/>
  <c r="A49" i="7" s="1"/>
  <c r="A50"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4" i="7" s="1"/>
  <c r="A85" i="7" s="1"/>
  <c r="A86" i="7" s="1"/>
  <c r="A87" i="7" s="1"/>
  <c r="A88" i="7" s="1"/>
  <c r="A89" i="7" s="1"/>
  <c r="A90" i="7" s="1"/>
  <c r="A91" i="7" s="1"/>
  <c r="A92" i="7" s="1"/>
  <c r="A93"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A127" i="7" s="1"/>
  <c r="A128" i="7" s="1"/>
  <c r="A129" i="7" s="1"/>
  <c r="A130" i="7" s="1"/>
  <c r="A131" i="7" s="1"/>
  <c r="A132" i="7" s="1"/>
  <c r="P76" i="9" l="1"/>
  <c r="R76" i="9" s="1"/>
  <c r="P75" i="9"/>
  <c r="R75" i="9" s="1"/>
  <c r="P74" i="9"/>
  <c r="R74" i="9" s="1"/>
  <c r="P73" i="9"/>
  <c r="R73" i="9" s="1"/>
  <c r="P72" i="9"/>
  <c r="R72" i="9" s="1"/>
  <c r="P70" i="9"/>
  <c r="R70" i="9" s="1"/>
  <c r="P69" i="9"/>
  <c r="R69" i="9" s="1"/>
  <c r="P68" i="9"/>
  <c r="R68" i="9" s="1"/>
  <c r="P67" i="9"/>
  <c r="R67" i="9" s="1"/>
  <c r="P66" i="9"/>
  <c r="R66" i="9" s="1"/>
  <c r="P65" i="9"/>
  <c r="R65" i="9" s="1"/>
  <c r="P64" i="9"/>
  <c r="R64" i="9" s="1"/>
  <c r="P63" i="9"/>
  <c r="R63" i="9" s="1"/>
  <c r="P62" i="9"/>
  <c r="R62" i="9" s="1"/>
  <c r="P61" i="9"/>
  <c r="R61" i="9" s="1"/>
  <c r="P60" i="9"/>
  <c r="R60" i="9" s="1"/>
  <c r="P59" i="9"/>
  <c r="R59" i="9" s="1"/>
  <c r="P58" i="9"/>
  <c r="R58" i="9" s="1"/>
  <c r="P57" i="9"/>
  <c r="R57" i="9" s="1"/>
  <c r="P56" i="9"/>
  <c r="R56" i="9" s="1"/>
  <c r="P55" i="9"/>
  <c r="R55" i="9" s="1"/>
  <c r="P54" i="9"/>
  <c r="R54" i="9" s="1"/>
  <c r="P53" i="9"/>
  <c r="R53" i="9" s="1"/>
  <c r="J80" i="7"/>
  <c r="J79" i="7"/>
  <c r="J78" i="7"/>
  <c r="J77" i="7"/>
  <c r="J76" i="7"/>
  <c r="J75" i="7"/>
  <c r="J74" i="7"/>
  <c r="J73" i="7"/>
  <c r="J72" i="7"/>
  <c r="J71" i="7"/>
  <c r="J70" i="7"/>
  <c r="J69" i="7"/>
  <c r="J68" i="7"/>
  <c r="J67" i="7"/>
  <c r="J66" i="7"/>
  <c r="J65" i="7"/>
  <c r="J64" i="7"/>
  <c r="J63" i="7"/>
  <c r="J62" i="7"/>
  <c r="J61" i="7"/>
  <c r="J60" i="7"/>
  <c r="J59" i="7"/>
  <c r="J58" i="7"/>
  <c r="J57" i="7"/>
  <c r="J56" i="7"/>
  <c r="J55" i="7"/>
  <c r="J54" i="7"/>
  <c r="J53" i="7"/>
  <c r="J52" i="7"/>
  <c r="J51" i="7"/>
  <c r="J50" i="7"/>
  <c r="J49" i="7"/>
  <c r="J48" i="7"/>
  <c r="J47" i="7"/>
  <c r="J46" i="7"/>
  <c r="N81" i="5"/>
  <c r="Q81" i="5" s="1"/>
  <c r="N80" i="5"/>
  <c r="Q80" i="5" s="1"/>
  <c r="N79" i="5"/>
  <c r="Q79" i="5" s="1"/>
  <c r="N78" i="5"/>
  <c r="Q78" i="5" s="1"/>
  <c r="N77" i="5"/>
  <c r="Q77" i="5" s="1"/>
  <c r="N76" i="5"/>
  <c r="Q76" i="5" s="1"/>
  <c r="N75" i="5"/>
  <c r="Q75" i="5" s="1"/>
  <c r="N74" i="5"/>
  <c r="Q74" i="5" s="1"/>
  <c r="N73" i="5"/>
  <c r="Q73" i="5" s="1"/>
  <c r="N72" i="5"/>
  <c r="Q72" i="5" s="1"/>
  <c r="N71" i="5"/>
  <c r="Q71" i="5" s="1"/>
  <c r="N70" i="5"/>
  <c r="Q70" i="5" s="1"/>
  <c r="N69" i="5"/>
  <c r="Q69" i="5" s="1"/>
  <c r="N68" i="5"/>
  <c r="Q68" i="5" s="1"/>
  <c r="N67" i="5"/>
  <c r="Q67" i="5" s="1"/>
  <c r="N66" i="5"/>
  <c r="Q66" i="5" s="1"/>
  <c r="N65" i="5"/>
  <c r="Q65" i="5" s="1"/>
  <c r="N64" i="5"/>
  <c r="Q64" i="5" s="1"/>
  <c r="N63" i="5"/>
  <c r="Q63" i="5" s="1"/>
  <c r="N62" i="5"/>
  <c r="Q62" i="5" s="1"/>
  <c r="N61" i="5"/>
  <c r="Q61" i="5" s="1"/>
  <c r="N60" i="5"/>
  <c r="Q60" i="5" s="1"/>
  <c r="N59" i="5"/>
  <c r="Q59" i="5" s="1"/>
  <c r="N58" i="5"/>
  <c r="Q58" i="5" s="1"/>
  <c r="N57" i="5"/>
  <c r="Q57" i="5" s="1"/>
  <c r="N56" i="5"/>
  <c r="Q56" i="5" s="1"/>
  <c r="N55" i="5"/>
  <c r="Q55" i="5" s="1"/>
  <c r="N54" i="5"/>
  <c r="Q54" i="5" s="1"/>
  <c r="N53" i="5"/>
  <c r="Q53" i="5" s="1"/>
  <c r="N52" i="5"/>
  <c r="Q52" i="5" s="1"/>
  <c r="N51" i="5"/>
  <c r="Q51" i="5" s="1"/>
  <c r="N50" i="5"/>
  <c r="Q50" i="5" s="1"/>
  <c r="N49" i="5"/>
  <c r="Q49" i="5" s="1"/>
  <c r="N48" i="5"/>
  <c r="Q48" i="5" s="1"/>
  <c r="N47" i="5"/>
  <c r="Q47" i="5" s="1"/>
  <c r="N46" i="5"/>
  <c r="Q46" i="5" s="1"/>
  <c r="F9" i="25"/>
  <c r="D11" i="25"/>
  <c r="F11" i="25" s="1"/>
  <c r="D16" i="25"/>
  <c r="F24" i="25" s="1"/>
  <c r="D17" i="25"/>
  <c r="F25" i="25" s="1"/>
  <c r="F17" i="25"/>
  <c r="F31" i="25"/>
  <c r="F32" i="25" s="1"/>
  <c r="F14" i="25" s="1"/>
  <c r="I31" i="25"/>
  <c r="J31" i="25" s="1"/>
  <c r="M31" i="25"/>
  <c r="N31" i="25" s="1"/>
  <c r="I33" i="25"/>
  <c r="K33" i="25" s="1"/>
  <c r="M33" i="25"/>
  <c r="N33" i="25" s="1"/>
  <c r="I34" i="25"/>
  <c r="J34" i="25" s="1"/>
  <c r="M34" i="25"/>
  <c r="N34" i="25" s="1"/>
  <c r="I35" i="25"/>
  <c r="K35" i="25" s="1"/>
  <c r="M35" i="25"/>
  <c r="N35" i="25" s="1"/>
  <c r="I36" i="25"/>
  <c r="J36" i="25" s="1"/>
  <c r="M36" i="25"/>
  <c r="N36" i="25" s="1"/>
  <c r="I37" i="25"/>
  <c r="K37" i="25" s="1"/>
  <c r="M37" i="25"/>
  <c r="N37" i="25" s="1"/>
  <c r="I38" i="25"/>
  <c r="D4" i="24"/>
  <c r="F9" i="24"/>
  <c r="D16" i="24"/>
  <c r="L26" i="24" s="1"/>
  <c r="K26" i="24" s="1"/>
  <c r="D17" i="24"/>
  <c r="L27" i="24" s="1"/>
  <c r="K27" i="24" s="1"/>
  <c r="B27" i="24" s="1"/>
  <c r="F21" i="24"/>
  <c r="I24" i="24"/>
  <c r="I25" i="24"/>
  <c r="I26" i="24"/>
  <c r="L28" i="24"/>
  <c r="K28" i="24" s="1"/>
  <c r="B28" i="24" s="1"/>
  <c r="F32" i="24"/>
  <c r="F14" i="24" s="1"/>
  <c r="F33" i="24"/>
  <c r="F34" i="24" s="1"/>
  <c r="F15" i="24" s="1"/>
  <c r="A43" i="24"/>
  <c r="B44" i="24"/>
  <c r="Z1" i="23"/>
  <c r="E52" i="23" s="1"/>
  <c r="A9" i="23"/>
  <c r="A10" i="23"/>
  <c r="A11" i="23"/>
  <c r="A12" i="23"/>
  <c r="A13" i="23"/>
  <c r="A49" i="23"/>
  <c r="A65" i="23"/>
  <c r="F6" i="22"/>
  <c r="F7" i="22"/>
  <c r="F8" i="22"/>
  <c r="F9" i="22"/>
  <c r="F10" i="22"/>
  <c r="F11" i="22"/>
  <c r="F12" i="22"/>
  <c r="F13" i="22"/>
  <c r="F14" i="22"/>
  <c r="F15" i="22"/>
  <c r="E6" i="21"/>
  <c r="E7" i="21"/>
  <c r="E8" i="21"/>
  <c r="E9" i="21"/>
  <c r="E10" i="21"/>
  <c r="E11" i="21"/>
  <c r="E12" i="21"/>
  <c r="E13" i="21"/>
  <c r="E14" i="21"/>
  <c r="E15" i="21"/>
  <c r="E6" i="20"/>
  <c r="E7" i="20"/>
  <c r="E8" i="20"/>
  <c r="E9" i="20"/>
  <c r="E10" i="20"/>
  <c r="E11" i="20"/>
  <c r="E12" i="20"/>
  <c r="E13" i="20"/>
  <c r="E14" i="20"/>
  <c r="E15" i="20"/>
  <c r="I16" i="19"/>
  <c r="I25" i="19"/>
  <c r="I26" i="19"/>
  <c r="I27" i="19"/>
  <c r="I28" i="19"/>
  <c r="I29" i="19"/>
  <c r="I30" i="19"/>
  <c r="AF4" i="18"/>
  <c r="AF5" i="18"/>
  <c r="AF6" i="18"/>
  <c r="E7" i="18"/>
  <c r="E8" i="18"/>
  <c r="E9" i="18"/>
  <c r="E10" i="18"/>
  <c r="AF10" i="18"/>
  <c r="E11" i="18"/>
  <c r="B15" i="18"/>
  <c r="B16" i="18"/>
  <c r="C16" i="18"/>
  <c r="D16" i="18"/>
  <c r="E16" i="18"/>
  <c r="F16" i="18" s="1"/>
  <c r="F18" i="18" s="1"/>
  <c r="F19" i="18" s="1"/>
  <c r="F74" i="6" s="1"/>
  <c r="B17" i="18"/>
  <c r="C17" i="18"/>
  <c r="D17" i="18"/>
  <c r="E17" i="18"/>
  <c r="F17" i="18" s="1"/>
  <c r="AE21" i="18"/>
  <c r="AH21" i="18"/>
  <c r="AE22" i="18"/>
  <c r="B106" i="18"/>
  <c r="C106" i="18"/>
  <c r="G106" i="18"/>
  <c r="A107" i="18"/>
  <c r="B107" i="18"/>
  <c r="C107" i="18"/>
  <c r="G107" i="18"/>
  <c r="G109" i="18"/>
  <c r="B110" i="18"/>
  <c r="C110" i="18"/>
  <c r="G110" i="18"/>
  <c r="A111" i="18"/>
  <c r="C111" i="18"/>
  <c r="G111" i="18"/>
  <c r="A112" i="18"/>
  <c r="C112" i="18"/>
  <c r="G112" i="18"/>
  <c r="C113" i="18"/>
  <c r="G113" i="18"/>
  <c r="C114" i="18"/>
  <c r="G114" i="18"/>
  <c r="A116" i="18"/>
  <c r="B116" i="18"/>
  <c r="C116" i="18"/>
  <c r="A117" i="18"/>
  <c r="B117" i="18"/>
  <c r="C117" i="18"/>
  <c r="A118" i="18"/>
  <c r="B118" i="18"/>
  <c r="A119" i="18"/>
  <c r="B119" i="18"/>
  <c r="C119" i="18"/>
  <c r="A120" i="18"/>
  <c r="B120" i="18"/>
  <c r="C120" i="18"/>
  <c r="B121" i="18"/>
  <c r="C121" i="18"/>
  <c r="A122" i="18"/>
  <c r="B122" i="18"/>
  <c r="A123" i="18"/>
  <c r="B123" i="18"/>
  <c r="A124" i="18"/>
  <c r="B124" i="18"/>
  <c r="A125" i="18"/>
  <c r="B125" i="18"/>
  <c r="C125" i="18"/>
  <c r="A126" i="18"/>
  <c r="B126" i="18"/>
  <c r="C126" i="18"/>
  <c r="A127" i="18"/>
  <c r="B127" i="18"/>
  <c r="C127" i="18"/>
  <c r="A128" i="18"/>
  <c r="B128" i="18"/>
  <c r="C128" i="18"/>
  <c r="B129" i="18"/>
  <c r="C129" i="18"/>
  <c r="A130" i="18"/>
  <c r="B130" i="18"/>
  <c r="A131" i="18"/>
  <c r="B131" i="18"/>
  <c r="C131" i="18"/>
  <c r="A132" i="18"/>
  <c r="B132" i="18"/>
  <c r="C132" i="18"/>
  <c r="A133" i="18"/>
  <c r="B133" i="18"/>
  <c r="C133" i="18"/>
  <c r="A134" i="18"/>
  <c r="B134" i="18"/>
  <c r="C134" i="18"/>
  <c r="B135" i="18"/>
  <c r="C135" i="18"/>
  <c r="A136" i="18"/>
  <c r="B136" i="18"/>
  <c r="A137" i="18"/>
  <c r="B137" i="18"/>
  <c r="C137" i="18"/>
  <c r="A138" i="18"/>
  <c r="B138" i="18"/>
  <c r="C138" i="18"/>
  <c r="A139" i="18"/>
  <c r="B139" i="18"/>
  <c r="C139" i="18"/>
  <c r="B140" i="18"/>
  <c r="C140" i="18"/>
  <c r="A141" i="18"/>
  <c r="B141" i="18"/>
  <c r="A142" i="18"/>
  <c r="B142" i="18"/>
  <c r="C142" i="18"/>
  <c r="A143" i="18"/>
  <c r="B143" i="18"/>
  <c r="C143" i="18"/>
  <c r="A144" i="18"/>
  <c r="B144" i="18"/>
  <c r="C144" i="18"/>
  <c r="B145" i="18"/>
  <c r="C145" i="18"/>
  <c r="A146" i="18"/>
  <c r="B146" i="18"/>
  <c r="A147" i="18"/>
  <c r="B147" i="18"/>
  <c r="C147" i="18"/>
  <c r="A148" i="18"/>
  <c r="B148" i="18"/>
  <c r="C148" i="18"/>
  <c r="A149" i="18"/>
  <c r="B149" i="18"/>
  <c r="C149" i="18"/>
  <c r="A150" i="18"/>
  <c r="B150" i="18"/>
  <c r="C150" i="18"/>
  <c r="B151" i="18"/>
  <c r="C151" i="18"/>
  <c r="B152" i="18"/>
  <c r="C152" i="18"/>
  <c r="A154" i="18"/>
  <c r="B154" i="18"/>
  <c r="A155" i="18"/>
  <c r="B155" i="18"/>
  <c r="A156" i="18"/>
  <c r="B156" i="18"/>
  <c r="C156" i="18"/>
  <c r="A157" i="18"/>
  <c r="B157" i="18"/>
  <c r="C157" i="18"/>
  <c r="A158" i="18"/>
  <c r="B158" i="18"/>
  <c r="C158" i="18"/>
  <c r="B159" i="18"/>
  <c r="C159" i="18"/>
  <c r="B160" i="18"/>
  <c r="C160" i="18"/>
  <c r="A161" i="18"/>
  <c r="B161" i="18"/>
  <c r="A162" i="18"/>
  <c r="B162" i="18"/>
  <c r="A163" i="18"/>
  <c r="B163" i="18"/>
  <c r="C163" i="18"/>
  <c r="A164" i="18"/>
  <c r="B164" i="18"/>
  <c r="C164" i="18"/>
  <c r="A165" i="18"/>
  <c r="B165" i="18"/>
  <c r="C165" i="18"/>
  <c r="A166" i="18"/>
  <c r="B166" i="18"/>
  <c r="C166" i="18"/>
  <c r="A167" i="18"/>
  <c r="B167" i="18"/>
  <c r="C167" i="18"/>
  <c r="B168" i="18"/>
  <c r="C168" i="18"/>
  <c r="A169" i="18"/>
  <c r="B169" i="18"/>
  <c r="A170" i="18"/>
  <c r="B170" i="18"/>
  <c r="C170" i="18"/>
  <c r="A171" i="18"/>
  <c r="B171" i="18"/>
  <c r="C171" i="18"/>
  <c r="A172" i="18"/>
  <c r="B172" i="18"/>
  <c r="C172" i="18"/>
  <c r="A173" i="18"/>
  <c r="B173" i="18"/>
  <c r="C173" i="18"/>
  <c r="A174" i="18"/>
  <c r="B174" i="18"/>
  <c r="C174" i="18"/>
  <c r="A175" i="18"/>
  <c r="B175" i="18"/>
  <c r="C175" i="18"/>
  <c r="B176" i="18"/>
  <c r="C176" i="18"/>
  <c r="A177" i="18"/>
  <c r="B177" i="18"/>
  <c r="A178" i="18"/>
  <c r="B178" i="18"/>
  <c r="C178" i="18"/>
  <c r="A179" i="18"/>
  <c r="B179" i="18"/>
  <c r="C179" i="18"/>
  <c r="A180" i="18"/>
  <c r="B180" i="18"/>
  <c r="C180" i="18"/>
  <c r="A181" i="18"/>
  <c r="B181" i="18"/>
  <c r="C181" i="18"/>
  <c r="A182" i="18"/>
  <c r="B182" i="18"/>
  <c r="C182" i="18"/>
  <c r="A183" i="18"/>
  <c r="B183" i="18"/>
  <c r="C183" i="18"/>
  <c r="A184" i="18"/>
  <c r="B184" i="18"/>
  <c r="C184" i="18"/>
  <c r="A185" i="18"/>
  <c r="B185" i="18"/>
  <c r="C185" i="18"/>
  <c r="A186" i="18"/>
  <c r="B186" i="18"/>
  <c r="C186" i="18"/>
  <c r="B187" i="18"/>
  <c r="C187" i="18"/>
  <c r="A188" i="18"/>
  <c r="B188" i="18"/>
  <c r="A189" i="18"/>
  <c r="B189" i="18"/>
  <c r="C189" i="18"/>
  <c r="A190" i="18"/>
  <c r="B190" i="18"/>
  <c r="C190" i="18"/>
  <c r="A191" i="18"/>
  <c r="B191" i="18"/>
  <c r="C191" i="18"/>
  <c r="B192" i="18"/>
  <c r="C192" i="18"/>
  <c r="A193" i="18"/>
  <c r="B193" i="18"/>
  <c r="A194" i="18"/>
  <c r="B194" i="18"/>
  <c r="C194" i="18"/>
  <c r="A195" i="18"/>
  <c r="B195" i="18"/>
  <c r="C195" i="18"/>
  <c r="A196" i="18"/>
  <c r="B196" i="18"/>
  <c r="C196" i="18"/>
  <c r="B197" i="18"/>
  <c r="C197" i="18"/>
  <c r="A198" i="18"/>
  <c r="B198" i="18"/>
  <c r="A199" i="18"/>
  <c r="B199" i="18"/>
  <c r="C199" i="18"/>
  <c r="A200" i="18"/>
  <c r="B200" i="18"/>
  <c r="C200" i="18"/>
  <c r="B201" i="18"/>
  <c r="C201" i="18"/>
  <c r="A202" i="18"/>
  <c r="B202" i="18"/>
  <c r="A203" i="18"/>
  <c r="B203" i="18"/>
  <c r="C203" i="18"/>
  <c r="A204" i="18"/>
  <c r="B204" i="18"/>
  <c r="C204" i="18"/>
  <c r="A205" i="18"/>
  <c r="B205" i="18"/>
  <c r="C205" i="18"/>
  <c r="A206" i="18"/>
  <c r="B206" i="18"/>
  <c r="C206" i="18"/>
  <c r="A207" i="18"/>
  <c r="B207" i="18"/>
  <c r="C207" i="18"/>
  <c r="A208" i="18"/>
  <c r="B208" i="18"/>
  <c r="C208" i="18"/>
  <c r="B209" i="18"/>
  <c r="C209" i="18"/>
  <c r="A210" i="18"/>
  <c r="B210" i="18"/>
  <c r="A211" i="18"/>
  <c r="B211" i="18"/>
  <c r="C211" i="18"/>
  <c r="A212" i="18"/>
  <c r="B212" i="18"/>
  <c r="C212" i="18"/>
  <c r="A213" i="18"/>
  <c r="B213" i="18"/>
  <c r="C213" i="18"/>
  <c r="A214" i="18"/>
  <c r="B214" i="18"/>
  <c r="C214" i="18"/>
  <c r="A215" i="18"/>
  <c r="B215" i="18"/>
  <c r="A216" i="18"/>
  <c r="B216" i="18"/>
  <c r="C216" i="18"/>
  <c r="A217" i="18"/>
  <c r="B217" i="18"/>
  <c r="C217" i="18"/>
  <c r="A218" i="18"/>
  <c r="B218" i="18"/>
  <c r="C218" i="18"/>
  <c r="A219" i="18"/>
  <c r="B219" i="18"/>
  <c r="C219" i="18"/>
  <c r="B220" i="18"/>
  <c r="C220" i="18"/>
  <c r="B221" i="18"/>
  <c r="C221" i="18"/>
  <c r="B222" i="18"/>
  <c r="C222" i="18"/>
  <c r="AI4" i="17"/>
  <c r="AI5" i="17"/>
  <c r="AI6" i="17"/>
  <c r="K7" i="17"/>
  <c r="K8" i="17"/>
  <c r="K9" i="17"/>
  <c r="K10" i="17"/>
  <c r="AI10" i="17"/>
  <c r="K11" i="17"/>
  <c r="M17" i="17"/>
  <c r="Q17" i="17" s="1"/>
  <c r="R17" i="17" s="1"/>
  <c r="N17" i="17" s="1"/>
  <c r="M18" i="17"/>
  <c r="Q18" i="17" s="1"/>
  <c r="R18" i="17" s="1"/>
  <c r="N18" i="17" s="1"/>
  <c r="I100" i="17"/>
  <c r="J100" i="17"/>
  <c r="A101" i="17"/>
  <c r="I101" i="17"/>
  <c r="J101" i="17"/>
  <c r="I104" i="17"/>
  <c r="J104" i="17"/>
  <c r="A105" i="17"/>
  <c r="J105" i="17"/>
  <c r="A106" i="17"/>
  <c r="J106" i="17"/>
  <c r="J107" i="17"/>
  <c r="J108" i="17"/>
  <c r="A110" i="17"/>
  <c r="I110" i="17"/>
  <c r="J110" i="17"/>
  <c r="A111" i="17"/>
  <c r="I111" i="17"/>
  <c r="J111" i="17"/>
  <c r="A112" i="17"/>
  <c r="I112" i="17"/>
  <c r="A113" i="17"/>
  <c r="I113" i="17"/>
  <c r="J113" i="17"/>
  <c r="A114" i="17"/>
  <c r="I114" i="17"/>
  <c r="J114" i="17"/>
  <c r="I115" i="17"/>
  <c r="J115" i="17"/>
  <c r="A116" i="17"/>
  <c r="I116" i="17"/>
  <c r="A117" i="17"/>
  <c r="I117" i="17"/>
  <c r="A118" i="17"/>
  <c r="I118" i="17"/>
  <c r="A119" i="17"/>
  <c r="I119" i="17"/>
  <c r="J119" i="17"/>
  <c r="A120" i="17"/>
  <c r="I120" i="17"/>
  <c r="J120" i="17"/>
  <c r="A121" i="17"/>
  <c r="I121" i="17"/>
  <c r="J121" i="17"/>
  <c r="A122" i="17"/>
  <c r="I122" i="17"/>
  <c r="J122" i="17"/>
  <c r="I123" i="17"/>
  <c r="J123" i="17"/>
  <c r="A124" i="17"/>
  <c r="I124" i="17"/>
  <c r="A125" i="17"/>
  <c r="I125" i="17"/>
  <c r="J125" i="17"/>
  <c r="A126" i="17"/>
  <c r="I126" i="17"/>
  <c r="J126" i="17"/>
  <c r="A127" i="17"/>
  <c r="I127" i="17"/>
  <c r="J127" i="17"/>
  <c r="A128" i="17"/>
  <c r="I128" i="17"/>
  <c r="J128" i="17"/>
  <c r="I129" i="17"/>
  <c r="J129" i="17"/>
  <c r="A130" i="17"/>
  <c r="I130" i="17"/>
  <c r="A131" i="17"/>
  <c r="I131" i="17"/>
  <c r="J131" i="17"/>
  <c r="A132" i="17"/>
  <c r="I132" i="17"/>
  <c r="J132" i="17"/>
  <c r="A133" i="17"/>
  <c r="I133" i="17"/>
  <c r="J133" i="17"/>
  <c r="I134" i="17"/>
  <c r="J134" i="17"/>
  <c r="A135" i="17"/>
  <c r="I135" i="17"/>
  <c r="A136" i="17"/>
  <c r="I136" i="17"/>
  <c r="J136" i="17"/>
  <c r="A137" i="17"/>
  <c r="I137" i="17"/>
  <c r="J137" i="17"/>
  <c r="A138" i="17"/>
  <c r="I138" i="17"/>
  <c r="J138" i="17"/>
  <c r="I139" i="17"/>
  <c r="J139" i="17"/>
  <c r="A140" i="17"/>
  <c r="I140" i="17"/>
  <c r="A141" i="17"/>
  <c r="I141" i="17"/>
  <c r="J141" i="17"/>
  <c r="A142" i="17"/>
  <c r="I142" i="17"/>
  <c r="J142" i="17"/>
  <c r="A143" i="17"/>
  <c r="I143" i="17"/>
  <c r="J143" i="17"/>
  <c r="A144" i="17"/>
  <c r="I144" i="17"/>
  <c r="J144" i="17"/>
  <c r="I145" i="17"/>
  <c r="J145" i="17"/>
  <c r="I146" i="17"/>
  <c r="J146" i="17"/>
  <c r="A148" i="17"/>
  <c r="I148" i="17"/>
  <c r="A149" i="17"/>
  <c r="I149" i="17"/>
  <c r="A150" i="17"/>
  <c r="I150" i="17"/>
  <c r="J150" i="17"/>
  <c r="A151" i="17"/>
  <c r="I151" i="17"/>
  <c r="J151" i="17"/>
  <c r="A152" i="17"/>
  <c r="I152" i="17"/>
  <c r="J152" i="17"/>
  <c r="I153" i="17"/>
  <c r="J153" i="17"/>
  <c r="I154" i="17"/>
  <c r="J154" i="17"/>
  <c r="A155" i="17"/>
  <c r="I155" i="17"/>
  <c r="A156" i="17"/>
  <c r="I156" i="17"/>
  <c r="A157" i="17"/>
  <c r="I157" i="17"/>
  <c r="J157" i="17"/>
  <c r="A158" i="17"/>
  <c r="I158" i="17"/>
  <c r="J158" i="17"/>
  <c r="A159" i="17"/>
  <c r="I159" i="17"/>
  <c r="J159" i="17"/>
  <c r="A160" i="17"/>
  <c r="I160" i="17"/>
  <c r="J160" i="17"/>
  <c r="A161" i="17"/>
  <c r="I161" i="17"/>
  <c r="J161" i="17"/>
  <c r="I162" i="17"/>
  <c r="J162" i="17"/>
  <c r="A163" i="17"/>
  <c r="I163" i="17"/>
  <c r="A164" i="17"/>
  <c r="I164" i="17"/>
  <c r="J164" i="17"/>
  <c r="A165" i="17"/>
  <c r="I165" i="17"/>
  <c r="J165" i="17"/>
  <c r="A166" i="17"/>
  <c r="I166" i="17"/>
  <c r="J166" i="17"/>
  <c r="A167" i="17"/>
  <c r="I167" i="17"/>
  <c r="J167" i="17"/>
  <c r="A168" i="17"/>
  <c r="I168" i="17"/>
  <c r="J168" i="17"/>
  <c r="A169" i="17"/>
  <c r="I169" i="17"/>
  <c r="J169" i="17"/>
  <c r="I170" i="17"/>
  <c r="J170" i="17"/>
  <c r="A171" i="17"/>
  <c r="I171" i="17"/>
  <c r="A172" i="17"/>
  <c r="I172" i="17"/>
  <c r="J172" i="17"/>
  <c r="A173" i="17"/>
  <c r="I173" i="17"/>
  <c r="J173" i="17"/>
  <c r="A174" i="17"/>
  <c r="I174" i="17"/>
  <c r="J174" i="17"/>
  <c r="A175" i="17"/>
  <c r="I175" i="17"/>
  <c r="J175" i="17"/>
  <c r="A176" i="17"/>
  <c r="I176" i="17"/>
  <c r="J176" i="17"/>
  <c r="A177" i="17"/>
  <c r="I177" i="17"/>
  <c r="J177" i="17"/>
  <c r="A178" i="17"/>
  <c r="I178" i="17"/>
  <c r="J178" i="17"/>
  <c r="A179" i="17"/>
  <c r="I179" i="17"/>
  <c r="J179" i="17"/>
  <c r="A180" i="17"/>
  <c r="I180" i="17"/>
  <c r="J180" i="17"/>
  <c r="I181" i="17"/>
  <c r="J181" i="17"/>
  <c r="A182" i="17"/>
  <c r="I182" i="17"/>
  <c r="A183" i="17"/>
  <c r="I183" i="17"/>
  <c r="J183" i="17"/>
  <c r="A184" i="17"/>
  <c r="I184" i="17"/>
  <c r="J184" i="17"/>
  <c r="A185" i="17"/>
  <c r="I185" i="17"/>
  <c r="J185" i="17"/>
  <c r="I186" i="17"/>
  <c r="J186" i="17"/>
  <c r="A187" i="17"/>
  <c r="I187" i="17"/>
  <c r="A188" i="17"/>
  <c r="I188" i="17"/>
  <c r="J188" i="17"/>
  <c r="A189" i="17"/>
  <c r="I189" i="17"/>
  <c r="J189" i="17"/>
  <c r="A190" i="17"/>
  <c r="I190" i="17"/>
  <c r="J190" i="17"/>
  <c r="I191" i="17"/>
  <c r="J191" i="17"/>
  <c r="A192" i="17"/>
  <c r="I192" i="17"/>
  <c r="A193" i="17"/>
  <c r="I193" i="17"/>
  <c r="J193" i="17"/>
  <c r="A194" i="17"/>
  <c r="I194" i="17"/>
  <c r="J194" i="17"/>
  <c r="I195" i="17"/>
  <c r="J195" i="17"/>
  <c r="A196" i="17"/>
  <c r="I196" i="17"/>
  <c r="A197" i="17"/>
  <c r="I197" i="17"/>
  <c r="J197" i="17"/>
  <c r="A198" i="17"/>
  <c r="I198" i="17"/>
  <c r="J198" i="17"/>
  <c r="A199" i="17"/>
  <c r="I199" i="17"/>
  <c r="J199" i="17"/>
  <c r="A200" i="17"/>
  <c r="I200" i="17"/>
  <c r="J200" i="17"/>
  <c r="A201" i="17"/>
  <c r="I201" i="17"/>
  <c r="J201" i="17"/>
  <c r="A202" i="17"/>
  <c r="I202" i="17"/>
  <c r="J202" i="17"/>
  <c r="I203" i="17"/>
  <c r="J203" i="17"/>
  <c r="A204" i="17"/>
  <c r="I204" i="17"/>
  <c r="A205" i="17"/>
  <c r="I205" i="17"/>
  <c r="J205" i="17"/>
  <c r="A206" i="17"/>
  <c r="I206" i="17"/>
  <c r="J206" i="17"/>
  <c r="A207" i="17"/>
  <c r="I207" i="17"/>
  <c r="J207" i="17"/>
  <c r="A208" i="17"/>
  <c r="I208" i="17"/>
  <c r="J208" i="17"/>
  <c r="A209" i="17"/>
  <c r="I209" i="17"/>
  <c r="A210" i="17"/>
  <c r="I210" i="17"/>
  <c r="J210" i="17"/>
  <c r="A211" i="17"/>
  <c r="I211" i="17"/>
  <c r="J211" i="17"/>
  <c r="A212" i="17"/>
  <c r="I212" i="17"/>
  <c r="J212" i="17"/>
  <c r="A213" i="17"/>
  <c r="I213" i="17"/>
  <c r="J213" i="17"/>
  <c r="I214" i="17"/>
  <c r="J214" i="17"/>
  <c r="I215" i="17"/>
  <c r="J215" i="17"/>
  <c r="I216" i="17"/>
  <c r="J216" i="17"/>
  <c r="D7" i="16"/>
  <c r="D8" i="16"/>
  <c r="D9" i="16"/>
  <c r="D10" i="16"/>
  <c r="D11" i="16"/>
  <c r="D7" i="15"/>
  <c r="D8" i="15"/>
  <c r="D9" i="15"/>
  <c r="D10" i="15"/>
  <c r="D11" i="15"/>
  <c r="D7" i="14"/>
  <c r="D8" i="14"/>
  <c r="D9" i="14"/>
  <c r="D10" i="14"/>
  <c r="D11" i="14"/>
  <c r="D7" i="13"/>
  <c r="D8" i="13"/>
  <c r="D9" i="13"/>
  <c r="D10" i="13"/>
  <c r="D11" i="13"/>
  <c r="K14" i="13"/>
  <c r="D14" i="25" s="1"/>
  <c r="O14" i="13"/>
  <c r="K16" i="13"/>
  <c r="D15" i="25" s="1"/>
  <c r="F23" i="25" s="1"/>
  <c r="O16" i="13"/>
  <c r="K17" i="13"/>
  <c r="O17" i="13"/>
  <c r="P7" i="12"/>
  <c r="P8" i="12"/>
  <c r="P9" i="12"/>
  <c r="P10" i="12"/>
  <c r="P11" i="12"/>
  <c r="B18" i="12"/>
  <c r="B19" i="12"/>
  <c r="P20" i="12"/>
  <c r="R20" i="12" s="1"/>
  <c r="S20" i="12" s="1"/>
  <c r="P21" i="12"/>
  <c r="R21" i="12" s="1"/>
  <c r="S21" i="12" s="1"/>
  <c r="Q21" i="12" s="1"/>
  <c r="P22" i="12"/>
  <c r="R22" i="12" s="1"/>
  <c r="S22" i="12" s="1"/>
  <c r="Q22" i="12" s="1"/>
  <c r="P23" i="12"/>
  <c r="R23" i="12" s="1"/>
  <c r="S23" i="12" s="1"/>
  <c r="Q23" i="12" s="1"/>
  <c r="B24" i="12"/>
  <c r="P25" i="12"/>
  <c r="R25" i="12" s="1"/>
  <c r="S25" i="12" s="1"/>
  <c r="Q25" i="12" s="1"/>
  <c r="P26" i="12"/>
  <c r="R26" i="12" s="1"/>
  <c r="S26" i="12" s="1"/>
  <c r="Q26" i="12" s="1"/>
  <c r="P27" i="12"/>
  <c r="R27" i="12" s="1"/>
  <c r="S27" i="12" s="1"/>
  <c r="Q27" i="12" s="1"/>
  <c r="P28" i="12"/>
  <c r="R28" i="12" s="1"/>
  <c r="S28" i="12" s="1"/>
  <c r="Q28" i="12" s="1"/>
  <c r="P7" i="11"/>
  <c r="P8" i="11"/>
  <c r="P9" i="11"/>
  <c r="P10" i="11"/>
  <c r="P11" i="11"/>
  <c r="P20" i="11"/>
  <c r="R20" i="11" s="1"/>
  <c r="S20" i="11" s="1"/>
  <c r="AC4" i="10"/>
  <c r="AC5" i="10"/>
  <c r="AC6" i="10"/>
  <c r="E7" i="10"/>
  <c r="E8" i="10"/>
  <c r="E9" i="10"/>
  <c r="E10" i="10"/>
  <c r="AC10" i="10"/>
  <c r="E11" i="10"/>
  <c r="A16" i="10"/>
  <c r="B16" i="10"/>
  <c r="A17" i="10"/>
  <c r="B17" i="10"/>
  <c r="B18" i="10"/>
  <c r="C18" i="10"/>
  <c r="D18" i="10"/>
  <c r="E18" i="10"/>
  <c r="F18" i="10" s="1"/>
  <c r="F81" i="10" s="1"/>
  <c r="B19" i="10"/>
  <c r="C19" i="10"/>
  <c r="D19" i="10"/>
  <c r="E19" i="10"/>
  <c r="F19" i="10" s="1"/>
  <c r="A21" i="10"/>
  <c r="B21" i="10"/>
  <c r="B22" i="10"/>
  <c r="C22" i="10"/>
  <c r="D22" i="10"/>
  <c r="E22" i="10"/>
  <c r="F22" i="10" s="1"/>
  <c r="B23" i="10"/>
  <c r="C23" i="10"/>
  <c r="D23" i="10"/>
  <c r="E23" i="10"/>
  <c r="F23" i="10" s="1"/>
  <c r="B24" i="10"/>
  <c r="C24" i="10"/>
  <c r="D24" i="10"/>
  <c r="E24" i="10"/>
  <c r="F24" i="10" s="1"/>
  <c r="A27" i="10"/>
  <c r="B27" i="10"/>
  <c r="B28" i="10"/>
  <c r="C28" i="10"/>
  <c r="D28" i="10"/>
  <c r="E28" i="10"/>
  <c r="F28" i="10" s="1"/>
  <c r="B29" i="10"/>
  <c r="C29" i="10"/>
  <c r="D29" i="10"/>
  <c r="E29" i="10"/>
  <c r="F29" i="10" s="1"/>
  <c r="B30" i="10"/>
  <c r="C30" i="10"/>
  <c r="D30" i="10"/>
  <c r="E30" i="10"/>
  <c r="F30" i="10" s="1"/>
  <c r="A32" i="10"/>
  <c r="B32" i="10"/>
  <c r="A33" i="10"/>
  <c r="B33" i="10"/>
  <c r="B34" i="10"/>
  <c r="C34" i="10"/>
  <c r="D34" i="10"/>
  <c r="E34" i="10"/>
  <c r="F34" i="10" s="1"/>
  <c r="B35" i="10"/>
  <c r="C35" i="10"/>
  <c r="D35" i="10"/>
  <c r="E35" i="10"/>
  <c r="F35" i="10" s="1"/>
  <c r="B36" i="10"/>
  <c r="C36" i="10"/>
  <c r="D36" i="10"/>
  <c r="E36" i="10"/>
  <c r="F36" i="10" s="1"/>
  <c r="B37" i="10"/>
  <c r="C37" i="10"/>
  <c r="D37" i="10"/>
  <c r="E37" i="10"/>
  <c r="F37" i="10" s="1"/>
  <c r="B38" i="10"/>
  <c r="C38" i="10"/>
  <c r="D38" i="10"/>
  <c r="E38" i="10"/>
  <c r="F38" i="10" s="1"/>
  <c r="A39" i="10"/>
  <c r="B39" i="10"/>
  <c r="B40" i="10"/>
  <c r="C40" i="10"/>
  <c r="D40" i="10"/>
  <c r="E40" i="10"/>
  <c r="F40" i="10" s="1"/>
  <c r="B41" i="10"/>
  <c r="C41" i="10"/>
  <c r="D41" i="10"/>
  <c r="E41" i="10"/>
  <c r="F41" i="10" s="1"/>
  <c r="A43" i="10"/>
  <c r="B43" i="10"/>
  <c r="C43" i="10"/>
  <c r="D43" i="10"/>
  <c r="E43" i="10"/>
  <c r="F43" i="10" s="1"/>
  <c r="A45" i="10"/>
  <c r="B45" i="10"/>
  <c r="C45" i="10"/>
  <c r="D45" i="10"/>
  <c r="E45" i="10"/>
  <c r="F45" i="10" s="1"/>
  <c r="A47" i="10"/>
  <c r="B47" i="10"/>
  <c r="B48" i="10"/>
  <c r="C48" i="10"/>
  <c r="D48" i="10"/>
  <c r="E48" i="10"/>
  <c r="F48" i="10" s="1"/>
  <c r="A50" i="10"/>
  <c r="B50" i="10"/>
  <c r="B51" i="10"/>
  <c r="C51" i="10"/>
  <c r="D51" i="10"/>
  <c r="E51" i="10"/>
  <c r="F51" i="10" s="1"/>
  <c r="B52" i="10"/>
  <c r="C52" i="10"/>
  <c r="D52" i="10"/>
  <c r="E52" i="10"/>
  <c r="F52" i="10" s="1"/>
  <c r="A54" i="10"/>
  <c r="B54" i="10"/>
  <c r="B55" i="10"/>
  <c r="C55" i="10"/>
  <c r="D55" i="10"/>
  <c r="E55" i="10"/>
  <c r="F55" i="10" s="1"/>
  <c r="B56" i="10"/>
  <c r="C56" i="10"/>
  <c r="D56" i="10"/>
  <c r="E56" i="10"/>
  <c r="F56" i="10" s="1"/>
  <c r="B57" i="10"/>
  <c r="C57" i="10"/>
  <c r="D57" i="10"/>
  <c r="E57" i="10"/>
  <c r="F57" i="10" s="1"/>
  <c r="B58" i="10"/>
  <c r="C58" i="10"/>
  <c r="D58" i="10"/>
  <c r="E58" i="10"/>
  <c r="F58" i="10" s="1"/>
  <c r="B59" i="10"/>
  <c r="C59" i="10"/>
  <c r="D59" i="10"/>
  <c r="E59" i="10"/>
  <c r="F59" i="10" s="1"/>
  <c r="B60" i="10"/>
  <c r="C60" i="10"/>
  <c r="D60" i="10"/>
  <c r="E60" i="10"/>
  <c r="F60" i="10" s="1"/>
  <c r="B63" i="10"/>
  <c r="B64" i="10"/>
  <c r="C64" i="10"/>
  <c r="D64" i="10"/>
  <c r="E64" i="10"/>
  <c r="F64" i="10" s="1"/>
  <c r="B65" i="10"/>
  <c r="C65" i="10"/>
  <c r="D65" i="10"/>
  <c r="E65" i="10"/>
  <c r="F65" i="10" s="1"/>
  <c r="B66" i="10"/>
  <c r="C66" i="10"/>
  <c r="D66" i="10"/>
  <c r="E66" i="10"/>
  <c r="F66" i="10" s="1"/>
  <c r="B67" i="10"/>
  <c r="C67" i="10"/>
  <c r="D67" i="10"/>
  <c r="E67" i="10"/>
  <c r="F67" i="10" s="1"/>
  <c r="A69" i="10"/>
  <c r="B69" i="10"/>
  <c r="B70" i="10"/>
  <c r="B71" i="10"/>
  <c r="C71" i="10"/>
  <c r="D71" i="10"/>
  <c r="E71" i="10"/>
  <c r="F71" i="10" s="1"/>
  <c r="A73" i="10"/>
  <c r="B73" i="10"/>
  <c r="A74" i="10"/>
  <c r="B74" i="10"/>
  <c r="C74" i="10"/>
  <c r="D74" i="10"/>
  <c r="E74" i="10"/>
  <c r="F74" i="10" s="1"/>
  <c r="A75" i="10"/>
  <c r="B75" i="10"/>
  <c r="A76" i="10"/>
  <c r="B76" i="10"/>
  <c r="C76" i="10"/>
  <c r="D76" i="10"/>
  <c r="E76" i="10"/>
  <c r="F76" i="10" s="1"/>
  <c r="A77" i="10"/>
  <c r="B77" i="10"/>
  <c r="C77" i="10"/>
  <c r="D77" i="10"/>
  <c r="E77" i="10"/>
  <c r="F77" i="10" s="1"/>
  <c r="A79" i="10"/>
  <c r="B79" i="10"/>
  <c r="B80" i="10"/>
  <c r="C80" i="10"/>
  <c r="D80" i="10"/>
  <c r="E80" i="10"/>
  <c r="F80" i="10" s="1"/>
  <c r="AM4" i="9"/>
  <c r="AM5" i="9"/>
  <c r="AM6" i="9"/>
  <c r="M7" i="9"/>
  <c r="M8" i="9"/>
  <c r="M9" i="9"/>
  <c r="M10" i="9"/>
  <c r="AM10" i="9"/>
  <c r="M11" i="9"/>
  <c r="B19" i="9"/>
  <c r="P20" i="9"/>
  <c r="R20" i="9" s="1"/>
  <c r="P21" i="9"/>
  <c r="R21" i="9" s="1"/>
  <c r="P22" i="9"/>
  <c r="R22" i="9" s="1"/>
  <c r="P23" i="9"/>
  <c r="R23" i="9" s="1"/>
  <c r="P24" i="9"/>
  <c r="R24" i="9" s="1"/>
  <c r="P26" i="9"/>
  <c r="R26" i="9" s="1"/>
  <c r="P27" i="9"/>
  <c r="R27" i="9" s="1"/>
  <c r="P28" i="9"/>
  <c r="R28" i="9" s="1"/>
  <c r="P29" i="9"/>
  <c r="R29" i="9" s="1"/>
  <c r="P30" i="9"/>
  <c r="R30" i="9" s="1"/>
  <c r="P31" i="9"/>
  <c r="R31" i="9" s="1"/>
  <c r="P32" i="9"/>
  <c r="R32" i="9" s="1"/>
  <c r="P33" i="9"/>
  <c r="R33" i="9" s="1"/>
  <c r="P34" i="9"/>
  <c r="R34" i="9" s="1"/>
  <c r="P35" i="9"/>
  <c r="R35" i="9" s="1"/>
  <c r="P37" i="9"/>
  <c r="R37" i="9" s="1"/>
  <c r="P38" i="9"/>
  <c r="R38" i="9" s="1"/>
  <c r="P39" i="9"/>
  <c r="R39" i="9" s="1"/>
  <c r="P40" i="9"/>
  <c r="R40" i="9" s="1"/>
  <c r="P41" i="9"/>
  <c r="R41" i="9" s="1"/>
  <c r="P42" i="9"/>
  <c r="R42" i="9" s="1"/>
  <c r="P43" i="9"/>
  <c r="R43" i="9" s="1"/>
  <c r="P44" i="9"/>
  <c r="R44" i="9" s="1"/>
  <c r="P45" i="9"/>
  <c r="R45" i="9" s="1"/>
  <c r="P46" i="9"/>
  <c r="R46" i="9" s="1"/>
  <c r="P47" i="9"/>
  <c r="R47" i="9" s="1"/>
  <c r="P48" i="9"/>
  <c r="R48" i="9" s="1"/>
  <c r="P49" i="9"/>
  <c r="R49" i="9" s="1"/>
  <c r="P50" i="9"/>
  <c r="R50" i="9" s="1"/>
  <c r="P51" i="9"/>
  <c r="R51" i="9" s="1"/>
  <c r="P52" i="9"/>
  <c r="R52" i="9" s="1"/>
  <c r="M4" i="8"/>
  <c r="M5" i="8"/>
  <c r="M6" i="8"/>
  <c r="E7" i="8"/>
  <c r="E8" i="8"/>
  <c r="E9" i="8"/>
  <c r="E10" i="8"/>
  <c r="M10" i="8"/>
  <c r="E11" i="8"/>
  <c r="A16" i="8"/>
  <c r="B16" i="8"/>
  <c r="A17" i="8"/>
  <c r="B17" i="8"/>
  <c r="C17" i="8"/>
  <c r="D17" i="8"/>
  <c r="E17" i="8"/>
  <c r="F17" i="8" s="1"/>
  <c r="F56" i="8" s="1"/>
  <c r="A19" i="8"/>
  <c r="B19" i="8"/>
  <c r="C19" i="8"/>
  <c r="D19" i="8"/>
  <c r="E19" i="8"/>
  <c r="F19" i="8" s="1"/>
  <c r="A21" i="8"/>
  <c r="B21" i="8"/>
  <c r="A22" i="8"/>
  <c r="B22" i="8"/>
  <c r="C22" i="8"/>
  <c r="D22" i="8"/>
  <c r="E22" i="8"/>
  <c r="F22" i="8" s="1"/>
  <c r="A23" i="8"/>
  <c r="B23" i="8"/>
  <c r="C23" i="8"/>
  <c r="D23" i="8"/>
  <c r="E23" i="8"/>
  <c r="F23" i="8" s="1"/>
  <c r="A25" i="8"/>
  <c r="B25" i="8"/>
  <c r="A26" i="8"/>
  <c r="B26" i="8"/>
  <c r="C26" i="8"/>
  <c r="D26" i="8"/>
  <c r="E26" i="8"/>
  <c r="F26" i="8" s="1"/>
  <c r="A27" i="8"/>
  <c r="B27" i="8"/>
  <c r="C27" i="8"/>
  <c r="D27" i="8"/>
  <c r="E27" i="8"/>
  <c r="F27" i="8" s="1"/>
  <c r="A28" i="8"/>
  <c r="B28" i="8"/>
  <c r="C28" i="8"/>
  <c r="D28" i="8"/>
  <c r="E28" i="8"/>
  <c r="F28" i="8" s="1"/>
  <c r="A29" i="8"/>
  <c r="B29" i="8"/>
  <c r="C29" i="8"/>
  <c r="D29" i="8"/>
  <c r="E29" i="8"/>
  <c r="F29" i="8" s="1"/>
  <c r="A30" i="8"/>
  <c r="B30" i="8"/>
  <c r="C30" i="8"/>
  <c r="D30" i="8"/>
  <c r="E30" i="8"/>
  <c r="F30" i="8" s="1"/>
  <c r="A31" i="8"/>
  <c r="B31" i="8"/>
  <c r="C31" i="8"/>
  <c r="D31" i="8"/>
  <c r="E31" i="8"/>
  <c r="F31" i="8" s="1"/>
  <c r="A33" i="8"/>
  <c r="B33" i="8"/>
  <c r="A34" i="8"/>
  <c r="B34" i="8"/>
  <c r="C34" i="8"/>
  <c r="D34" i="8"/>
  <c r="E34" i="8"/>
  <c r="F34" i="8" s="1"/>
  <c r="A36" i="8"/>
  <c r="B36" i="8"/>
  <c r="A37" i="8"/>
  <c r="B37" i="8"/>
  <c r="C37" i="8"/>
  <c r="D37" i="8"/>
  <c r="E37" i="8"/>
  <c r="F37" i="8" s="1"/>
  <c r="A38" i="8"/>
  <c r="B38" i="8"/>
  <c r="C38" i="8"/>
  <c r="D38" i="8"/>
  <c r="E38" i="8"/>
  <c r="F38" i="8" s="1"/>
  <c r="A39" i="8"/>
  <c r="B39" i="8"/>
  <c r="C39" i="8"/>
  <c r="D39" i="8"/>
  <c r="E39" i="8"/>
  <c r="F39" i="8" s="1"/>
  <c r="A40" i="8"/>
  <c r="B40" i="8"/>
  <c r="C40" i="8"/>
  <c r="D40" i="8"/>
  <c r="E40" i="8"/>
  <c r="F40" i="8" s="1"/>
  <c r="A42" i="8"/>
  <c r="B42" i="8"/>
  <c r="A43" i="8"/>
  <c r="B43" i="8"/>
  <c r="C43" i="8"/>
  <c r="D43" i="8"/>
  <c r="E43" i="8"/>
  <c r="F43" i="8" s="1"/>
  <c r="A44" i="8"/>
  <c r="B44" i="8"/>
  <c r="C44" i="8"/>
  <c r="D44" i="8"/>
  <c r="E44" i="8"/>
  <c r="F44" i="8" s="1"/>
  <c r="A45" i="8"/>
  <c r="B45" i="8"/>
  <c r="C45" i="8"/>
  <c r="D45" i="8"/>
  <c r="E45" i="8"/>
  <c r="F45" i="8" s="1"/>
  <c r="A46" i="8"/>
  <c r="B46" i="8"/>
  <c r="C46" i="8"/>
  <c r="D46" i="8"/>
  <c r="E46" i="8"/>
  <c r="F46" i="8" s="1"/>
  <c r="A47" i="8"/>
  <c r="B47" i="8"/>
  <c r="C47" i="8"/>
  <c r="D47" i="8"/>
  <c r="E47" i="8"/>
  <c r="F47" i="8" s="1"/>
  <c r="A48" i="8"/>
  <c r="B48" i="8"/>
  <c r="C48" i="8"/>
  <c r="D48" i="8"/>
  <c r="E48" i="8"/>
  <c r="F48" i="8" s="1"/>
  <c r="A49" i="8"/>
  <c r="B49" i="8"/>
  <c r="C49" i="8"/>
  <c r="D49" i="8"/>
  <c r="E49" i="8"/>
  <c r="F49" i="8" s="1"/>
  <c r="A50" i="8"/>
  <c r="B50" i="8"/>
  <c r="C50" i="8"/>
  <c r="D50" i="8"/>
  <c r="E50" i="8"/>
  <c r="F50" i="8" s="1"/>
  <c r="A52" i="8"/>
  <c r="B52" i="8"/>
  <c r="B53" i="8"/>
  <c r="C53" i="8"/>
  <c r="D53" i="8"/>
  <c r="E53" i="8"/>
  <c r="F53" i="8" s="1"/>
  <c r="A54" i="8"/>
  <c r="B54" i="8"/>
  <c r="C54" i="8"/>
  <c r="D54" i="8"/>
  <c r="E54" i="8"/>
  <c r="F54" i="8" s="1"/>
  <c r="A55" i="8"/>
  <c r="B55" i="8"/>
  <c r="C55" i="8"/>
  <c r="D55" i="8"/>
  <c r="E55" i="8"/>
  <c r="F55" i="8" s="1"/>
  <c r="I7" i="7"/>
  <c r="I8" i="7"/>
  <c r="I9" i="7"/>
  <c r="I10" i="7"/>
  <c r="I11" i="7"/>
  <c r="J22" i="7"/>
  <c r="J23" i="7"/>
  <c r="J24" i="7"/>
  <c r="J25" i="7"/>
  <c r="J26" i="7"/>
  <c r="J28" i="7"/>
  <c r="J29" i="7"/>
  <c r="J30" i="7"/>
  <c r="J31" i="7"/>
  <c r="J32" i="7"/>
  <c r="J33" i="7"/>
  <c r="J34" i="7"/>
  <c r="J35" i="7"/>
  <c r="J36" i="7"/>
  <c r="J37" i="7"/>
  <c r="J39" i="7"/>
  <c r="J40" i="7"/>
  <c r="J41" i="7"/>
  <c r="J42" i="7"/>
  <c r="J43" i="7"/>
  <c r="J44" i="7"/>
  <c r="J45" i="7"/>
  <c r="Z1" i="6"/>
  <c r="B8" i="6"/>
  <c r="Z8" i="6"/>
  <c r="A7" i="6" s="1"/>
  <c r="B9" i="6"/>
  <c r="B10" i="6"/>
  <c r="B11" i="6"/>
  <c r="A17" i="6"/>
  <c r="B17" i="6"/>
  <c r="A18" i="6"/>
  <c r="B18" i="6"/>
  <c r="A19" i="6"/>
  <c r="B19" i="6"/>
  <c r="A20" i="6"/>
  <c r="B20" i="6"/>
  <c r="C20" i="6"/>
  <c r="D20" i="6"/>
  <c r="E20" i="6"/>
  <c r="F20" i="6" s="1"/>
  <c r="G20" i="6"/>
  <c r="A21" i="6"/>
  <c r="B21" i="6"/>
  <c r="C21" i="6"/>
  <c r="D21" i="6"/>
  <c r="E21" i="6"/>
  <c r="F21" i="6" s="1"/>
  <c r="G21" i="6"/>
  <c r="A23" i="6"/>
  <c r="B23" i="6"/>
  <c r="A24" i="6"/>
  <c r="B24" i="6"/>
  <c r="C24" i="6"/>
  <c r="D24" i="6"/>
  <c r="E24" i="6"/>
  <c r="F24" i="6" s="1"/>
  <c r="G24" i="6"/>
  <c r="A25" i="6"/>
  <c r="B25" i="6"/>
  <c r="C25" i="6"/>
  <c r="D25" i="6"/>
  <c r="E25" i="6"/>
  <c r="F25" i="6" s="1"/>
  <c r="G25" i="6"/>
  <c r="A27" i="6"/>
  <c r="B27" i="6"/>
  <c r="A28" i="6"/>
  <c r="B28" i="6"/>
  <c r="C28" i="6"/>
  <c r="D28" i="6"/>
  <c r="E28" i="6"/>
  <c r="F28" i="6" s="1"/>
  <c r="G28" i="6"/>
  <c r="A29" i="6"/>
  <c r="B29" i="6"/>
  <c r="C29" i="6"/>
  <c r="D29" i="6"/>
  <c r="E29" i="6"/>
  <c r="F29" i="6" s="1"/>
  <c r="G29" i="6"/>
  <c r="A31" i="6"/>
  <c r="B31" i="6"/>
  <c r="A32" i="6"/>
  <c r="B32" i="6"/>
  <c r="A33" i="6"/>
  <c r="B33" i="6"/>
  <c r="C33" i="6"/>
  <c r="D33" i="6"/>
  <c r="E33" i="6"/>
  <c r="F33" i="6" s="1"/>
  <c r="G33" i="6"/>
  <c r="A34" i="6"/>
  <c r="B34" i="6"/>
  <c r="C34" i="6"/>
  <c r="D34" i="6"/>
  <c r="E34" i="6"/>
  <c r="F34" i="6" s="1"/>
  <c r="G34" i="6"/>
  <c r="A36" i="6"/>
  <c r="B36" i="6"/>
  <c r="A37" i="6"/>
  <c r="B37" i="6"/>
  <c r="C37" i="6"/>
  <c r="D37" i="6"/>
  <c r="E37" i="6"/>
  <c r="F37" i="6" s="1"/>
  <c r="G37" i="6"/>
  <c r="A38" i="6"/>
  <c r="B38" i="6"/>
  <c r="C38" i="6"/>
  <c r="D38" i="6"/>
  <c r="E38" i="6"/>
  <c r="F38" i="6" s="1"/>
  <c r="G38" i="6"/>
  <c r="A39" i="6"/>
  <c r="B39" i="6"/>
  <c r="C39" i="6"/>
  <c r="D39" i="6"/>
  <c r="E39" i="6"/>
  <c r="F39" i="6" s="1"/>
  <c r="G39" i="6"/>
  <c r="A40" i="6"/>
  <c r="B40" i="6"/>
  <c r="C40" i="6"/>
  <c r="D40" i="6"/>
  <c r="E40" i="6"/>
  <c r="F40" i="6" s="1"/>
  <c r="G40" i="6"/>
  <c r="A41" i="6"/>
  <c r="B41" i="6"/>
  <c r="C41" i="6"/>
  <c r="D41" i="6"/>
  <c r="E41" i="6"/>
  <c r="F41" i="6" s="1"/>
  <c r="G41" i="6"/>
  <c r="A42" i="6"/>
  <c r="B42" i="6"/>
  <c r="C42" i="6"/>
  <c r="D42" i="6"/>
  <c r="E42" i="6"/>
  <c r="F42" i="6" s="1"/>
  <c r="G42" i="6"/>
  <c r="A44" i="6"/>
  <c r="B44" i="6"/>
  <c r="A45" i="6"/>
  <c r="B45" i="6"/>
  <c r="C45" i="6"/>
  <c r="D45" i="6"/>
  <c r="E45" i="6"/>
  <c r="F45" i="6" s="1"/>
  <c r="G45" i="6"/>
  <c r="A47" i="6"/>
  <c r="B47" i="6"/>
  <c r="A48" i="6"/>
  <c r="B48" i="6"/>
  <c r="C48" i="6"/>
  <c r="D48" i="6"/>
  <c r="E48" i="6"/>
  <c r="F48" i="6" s="1"/>
  <c r="G48" i="6"/>
  <c r="A49" i="6"/>
  <c r="B49" i="6"/>
  <c r="C49" i="6"/>
  <c r="D49" i="6"/>
  <c r="E49" i="6"/>
  <c r="F49" i="6" s="1"/>
  <c r="G49" i="6"/>
  <c r="A50" i="6"/>
  <c r="B50" i="6"/>
  <c r="C50" i="6"/>
  <c r="D50" i="6"/>
  <c r="E50" i="6"/>
  <c r="F50" i="6" s="1"/>
  <c r="G50" i="6"/>
  <c r="A51" i="6"/>
  <c r="B51" i="6"/>
  <c r="C51" i="6"/>
  <c r="D51" i="6"/>
  <c r="E51" i="6"/>
  <c r="F51" i="6" s="1"/>
  <c r="G51" i="6"/>
  <c r="A53" i="6"/>
  <c r="B53" i="6"/>
  <c r="A54" i="6"/>
  <c r="B54" i="6"/>
  <c r="C54" i="6"/>
  <c r="D54" i="6"/>
  <c r="E54" i="6"/>
  <c r="F54" i="6" s="1"/>
  <c r="G54" i="6"/>
  <c r="A55" i="6"/>
  <c r="B55" i="6"/>
  <c r="C55" i="6"/>
  <c r="D55" i="6"/>
  <c r="E55" i="6"/>
  <c r="F55" i="6" s="1"/>
  <c r="G55" i="6"/>
  <c r="A56" i="6"/>
  <c r="B56" i="6"/>
  <c r="C56" i="6"/>
  <c r="D56" i="6"/>
  <c r="E56" i="6"/>
  <c r="F56" i="6" s="1"/>
  <c r="G56" i="6"/>
  <c r="A57" i="6"/>
  <c r="B57" i="6"/>
  <c r="A58" i="6"/>
  <c r="B58" i="6"/>
  <c r="C58" i="6"/>
  <c r="D58" i="6"/>
  <c r="E58" i="6"/>
  <c r="F58" i="6" s="1"/>
  <c r="G58" i="6"/>
  <c r="A59" i="6"/>
  <c r="B59" i="6"/>
  <c r="C59" i="6"/>
  <c r="D59" i="6"/>
  <c r="E59" i="6"/>
  <c r="F59" i="6" s="1"/>
  <c r="G59" i="6"/>
  <c r="A60" i="6"/>
  <c r="B60" i="6"/>
  <c r="C60" i="6"/>
  <c r="D60" i="6"/>
  <c r="E60" i="6"/>
  <c r="F60" i="6" s="1"/>
  <c r="G60" i="6"/>
  <c r="A61" i="6"/>
  <c r="B61" i="6"/>
  <c r="C61" i="6"/>
  <c r="D61" i="6"/>
  <c r="E61" i="6"/>
  <c r="F61" i="6" s="1"/>
  <c r="G61" i="6"/>
  <c r="A62" i="6"/>
  <c r="B62" i="6"/>
  <c r="C62" i="6"/>
  <c r="D62" i="6"/>
  <c r="E62" i="6"/>
  <c r="F62" i="6" s="1"/>
  <c r="G62" i="6"/>
  <c r="A65" i="6"/>
  <c r="B65" i="6"/>
  <c r="B66" i="6"/>
  <c r="C66" i="6"/>
  <c r="D66" i="6"/>
  <c r="E66" i="6"/>
  <c r="F66" i="6" s="1"/>
  <c r="G66" i="6"/>
  <c r="B67" i="6"/>
  <c r="B68" i="6"/>
  <c r="C68" i="6"/>
  <c r="D68" i="6"/>
  <c r="E68" i="6"/>
  <c r="F68" i="6" s="1"/>
  <c r="G68" i="6"/>
  <c r="B69" i="6"/>
  <c r="C69" i="6"/>
  <c r="D69" i="6"/>
  <c r="E69" i="6"/>
  <c r="F69" i="6" s="1"/>
  <c r="G69" i="6"/>
  <c r="Q74" i="6"/>
  <c r="T74" i="6"/>
  <c r="T75" i="6" s="1"/>
  <c r="Q75" i="6"/>
  <c r="Q77" i="6"/>
  <c r="B81" i="6"/>
  <c r="B82" i="6"/>
  <c r="E82" i="6"/>
  <c r="E83" i="6"/>
  <c r="AJ1" i="5"/>
  <c r="C8" i="5"/>
  <c r="AJ8" i="5"/>
  <c r="A7" i="5" s="1"/>
  <c r="A7" i="13" s="1"/>
  <c r="C9" i="5"/>
  <c r="C10" i="5"/>
  <c r="B10" i="14" s="1"/>
  <c r="C11" i="5"/>
  <c r="N22" i="5"/>
  <c r="Q22" i="5" s="1"/>
  <c r="N23" i="5"/>
  <c r="Q23" i="5" s="1"/>
  <c r="N24" i="5"/>
  <c r="Q24" i="5" s="1"/>
  <c r="N25" i="5"/>
  <c r="Q25" i="5" s="1"/>
  <c r="N26" i="5"/>
  <c r="Q26" i="5" s="1"/>
  <c r="N28" i="5"/>
  <c r="Q28" i="5" s="1"/>
  <c r="N29" i="5"/>
  <c r="Q29" i="5" s="1"/>
  <c r="N30" i="5"/>
  <c r="Q30" i="5" s="1"/>
  <c r="N31" i="5"/>
  <c r="Q31" i="5" s="1"/>
  <c r="N32" i="5"/>
  <c r="Q32" i="5" s="1"/>
  <c r="N33" i="5"/>
  <c r="Q33" i="5" s="1"/>
  <c r="N34" i="5"/>
  <c r="Q34" i="5" s="1"/>
  <c r="N35" i="5"/>
  <c r="Q35" i="5" s="1"/>
  <c r="N36" i="5"/>
  <c r="Q36" i="5" s="1"/>
  <c r="N37" i="5"/>
  <c r="Q37" i="5" s="1"/>
  <c r="N39" i="5"/>
  <c r="Q39" i="5" s="1"/>
  <c r="N40" i="5"/>
  <c r="Q40" i="5" s="1"/>
  <c r="N41" i="5"/>
  <c r="Q41" i="5" s="1"/>
  <c r="N42" i="5"/>
  <c r="Q42" i="5" s="1"/>
  <c r="N43" i="5"/>
  <c r="Q43" i="5" s="1"/>
  <c r="N44" i="5"/>
  <c r="Q44" i="5" s="1"/>
  <c r="N45" i="5"/>
  <c r="Q45" i="5" s="1"/>
  <c r="B141" i="5"/>
  <c r="B142" i="5"/>
  <c r="M142" i="5"/>
  <c r="M143" i="5"/>
  <c r="I6" i="4"/>
  <c r="K6" i="4" s="1"/>
  <c r="H39" i="23" s="1"/>
  <c r="L6" i="4"/>
  <c r="AJ2" i="5" s="1"/>
  <c r="M6" i="4"/>
  <c r="N6" i="4" s="1"/>
  <c r="AA6" i="4"/>
  <c r="B7" i="4"/>
  <c r="L8" i="4"/>
  <c r="B9" i="4"/>
  <c r="A6" i="6" s="1"/>
  <c r="B10" i="4"/>
  <c r="B14" i="4"/>
  <c r="B15" i="4"/>
  <c r="H31" i="4"/>
  <c r="G31" i="4" s="1"/>
  <c r="F2" i="2"/>
  <c r="B3" i="2"/>
  <c r="A1" i="12" s="1"/>
  <c r="Q133" i="5" l="1"/>
  <c r="K31" i="25"/>
  <c r="S47" i="9"/>
  <c r="Q47" i="9" s="1"/>
  <c r="S39" i="9"/>
  <c r="Q39" i="9" s="1"/>
  <c r="S31" i="9"/>
  <c r="Q31" i="9" s="1"/>
  <c r="S50" i="9"/>
  <c r="Q50" i="9" s="1"/>
  <c r="S46" i="9"/>
  <c r="Q46" i="9" s="1"/>
  <c r="S42" i="9"/>
  <c r="Q42" i="9" s="1"/>
  <c r="S38" i="9"/>
  <c r="Q38" i="9" s="1"/>
  <c r="S33" i="9"/>
  <c r="Q33" i="9" s="1"/>
  <c r="S30" i="9"/>
  <c r="Q30" i="9" s="1"/>
  <c r="S26" i="9"/>
  <c r="Q26" i="9" s="1"/>
  <c r="S21" i="9"/>
  <c r="Q21" i="9" s="1"/>
  <c r="S53" i="9"/>
  <c r="Q53" i="9" s="1"/>
  <c r="S57" i="9"/>
  <c r="Q57" i="9" s="1"/>
  <c r="S61" i="9"/>
  <c r="Q61" i="9" s="1"/>
  <c r="S65" i="9"/>
  <c r="Q65" i="9" s="1"/>
  <c r="S69" i="9"/>
  <c r="Q69" i="9" s="1"/>
  <c r="S74" i="9"/>
  <c r="Q74" i="9" s="1"/>
  <c r="S49" i="9"/>
  <c r="Q49" i="9" s="1"/>
  <c r="S41" i="9"/>
  <c r="Q41" i="9" s="1"/>
  <c r="S32" i="9"/>
  <c r="Q32" i="9" s="1"/>
  <c r="S20" i="9"/>
  <c r="Q20" i="9" s="1"/>
  <c r="S54" i="9"/>
  <c r="Q54" i="9" s="1"/>
  <c r="S58" i="9"/>
  <c r="Q58" i="9" s="1"/>
  <c r="S62" i="9"/>
  <c r="Q62" i="9" s="1"/>
  <c r="S66" i="9"/>
  <c r="Q66" i="9" s="1"/>
  <c r="S70" i="9"/>
  <c r="Q70" i="9" s="1"/>
  <c r="S75" i="9"/>
  <c r="Q75" i="9" s="1"/>
  <c r="S45" i="9"/>
  <c r="Q45" i="9" s="1"/>
  <c r="S37" i="9"/>
  <c r="Q37" i="9" s="1"/>
  <c r="S29" i="9"/>
  <c r="Q29" i="9" s="1"/>
  <c r="S24" i="9"/>
  <c r="Q24" i="9" s="1"/>
  <c r="S52" i="9"/>
  <c r="Q52" i="9" s="1"/>
  <c r="S48" i="9"/>
  <c r="Q48" i="9" s="1"/>
  <c r="S44" i="9"/>
  <c r="Q44" i="9" s="1"/>
  <c r="S40" i="9"/>
  <c r="Q40" i="9" s="1"/>
  <c r="S35" i="9"/>
  <c r="Q35" i="9" s="1"/>
  <c r="S28" i="9"/>
  <c r="Q28" i="9" s="1"/>
  <c r="S23" i="9"/>
  <c r="Q23" i="9" s="1"/>
  <c r="S55" i="9"/>
  <c r="Q55" i="9" s="1"/>
  <c r="S59" i="9"/>
  <c r="Q59" i="9" s="1"/>
  <c r="S63" i="9"/>
  <c r="Q63" i="9" s="1"/>
  <c r="S67" i="9"/>
  <c r="Q67" i="9" s="1"/>
  <c r="S72" i="9"/>
  <c r="Q72" i="9" s="1"/>
  <c r="S76" i="9"/>
  <c r="Q76" i="9" s="1"/>
  <c r="S51" i="9"/>
  <c r="Q51" i="9" s="1"/>
  <c r="S43" i="9"/>
  <c r="Q43" i="9" s="1"/>
  <c r="S34" i="9"/>
  <c r="Q34" i="9" s="1"/>
  <c r="S27" i="9"/>
  <c r="Q27" i="9" s="1"/>
  <c r="S22" i="9"/>
  <c r="Q22" i="9" s="1"/>
  <c r="S56" i="9"/>
  <c r="Q56" i="9" s="1"/>
  <c r="S60" i="9"/>
  <c r="Q60" i="9" s="1"/>
  <c r="S64" i="9"/>
  <c r="Q64" i="9" s="1"/>
  <c r="S68" i="9"/>
  <c r="Q68" i="9" s="1"/>
  <c r="S73" i="9"/>
  <c r="Q73" i="9" s="1"/>
  <c r="R35" i="5"/>
  <c r="O35" i="5" s="1"/>
  <c r="R48" i="5"/>
  <c r="O48" i="5" s="1"/>
  <c r="R52" i="5"/>
  <c r="O52" i="5" s="1"/>
  <c r="R64" i="5"/>
  <c r="O64" i="5" s="1"/>
  <c r="R67" i="5"/>
  <c r="O67" i="5" s="1"/>
  <c r="R71" i="5"/>
  <c r="O71" i="5" s="1"/>
  <c r="R75" i="5"/>
  <c r="O75" i="5" s="1"/>
  <c r="R79" i="5"/>
  <c r="O79" i="5" s="1"/>
  <c r="R40" i="5"/>
  <c r="O40" i="5" s="1"/>
  <c r="R31" i="5"/>
  <c r="O31" i="5" s="1"/>
  <c r="R60" i="5"/>
  <c r="O60" i="5" s="1"/>
  <c r="R43" i="5"/>
  <c r="O43" i="5" s="1"/>
  <c r="R39" i="5"/>
  <c r="O39" i="5" s="1"/>
  <c r="R34" i="5"/>
  <c r="O34" i="5" s="1"/>
  <c r="R30" i="5"/>
  <c r="O30" i="5" s="1"/>
  <c r="R25" i="5"/>
  <c r="O25" i="5" s="1"/>
  <c r="R49" i="5"/>
  <c r="O49" i="5" s="1"/>
  <c r="R53" i="5"/>
  <c r="O53" i="5" s="1"/>
  <c r="R57" i="5"/>
  <c r="O57" i="5" s="1"/>
  <c r="R61" i="5"/>
  <c r="O61" i="5" s="1"/>
  <c r="R65" i="5"/>
  <c r="O65" i="5" s="1"/>
  <c r="R68" i="5"/>
  <c r="O68" i="5" s="1"/>
  <c r="R72" i="5"/>
  <c r="O72" i="5" s="1"/>
  <c r="R76" i="5"/>
  <c r="O76" i="5" s="1"/>
  <c r="R80" i="5"/>
  <c r="O80" i="5" s="1"/>
  <c r="R44" i="5"/>
  <c r="O44" i="5" s="1"/>
  <c r="R26" i="5"/>
  <c r="O26" i="5" s="1"/>
  <c r="R56" i="5"/>
  <c r="O56" i="5" s="1"/>
  <c r="R42" i="5"/>
  <c r="O42" i="5" s="1"/>
  <c r="R37" i="5"/>
  <c r="O37" i="5" s="1"/>
  <c r="R33" i="5"/>
  <c r="O33" i="5" s="1"/>
  <c r="R29" i="5"/>
  <c r="O29" i="5" s="1"/>
  <c r="R24" i="5"/>
  <c r="O24" i="5" s="1"/>
  <c r="R46" i="5"/>
  <c r="O46" i="5" s="1"/>
  <c r="R50" i="5"/>
  <c r="O50" i="5" s="1"/>
  <c r="R54" i="5"/>
  <c r="O54" i="5" s="1"/>
  <c r="R58" i="5"/>
  <c r="O58" i="5" s="1"/>
  <c r="R62" i="5"/>
  <c r="O62" i="5" s="1"/>
  <c r="R69" i="5"/>
  <c r="O69" i="5" s="1"/>
  <c r="R73" i="5"/>
  <c r="O73" i="5" s="1"/>
  <c r="R77" i="5"/>
  <c r="O77" i="5" s="1"/>
  <c r="R81" i="5"/>
  <c r="O81" i="5" s="1"/>
  <c r="R22" i="5"/>
  <c r="O22" i="5" s="1"/>
  <c r="R45" i="5"/>
  <c r="O45" i="5" s="1"/>
  <c r="R41" i="5"/>
  <c r="O41" i="5" s="1"/>
  <c r="R36" i="5"/>
  <c r="O36" i="5" s="1"/>
  <c r="R32" i="5"/>
  <c r="O32" i="5" s="1"/>
  <c r="R28" i="5"/>
  <c r="O28" i="5" s="1"/>
  <c r="R23" i="5"/>
  <c r="O23" i="5" s="1"/>
  <c r="R47" i="5"/>
  <c r="O47" i="5" s="1"/>
  <c r="R51" i="5"/>
  <c r="O51" i="5" s="1"/>
  <c r="R55" i="5"/>
  <c r="O55" i="5" s="1"/>
  <c r="R59" i="5"/>
  <c r="O59" i="5" s="1"/>
  <c r="R63" i="5"/>
  <c r="O63" i="5" s="1"/>
  <c r="R66" i="5"/>
  <c r="O66" i="5" s="1"/>
  <c r="R70" i="5"/>
  <c r="O70" i="5" s="1"/>
  <c r="R74" i="5"/>
  <c r="O74" i="5" s="1"/>
  <c r="R78" i="5"/>
  <c r="O78" i="5" s="1"/>
  <c r="O33" i="25"/>
  <c r="O32" i="25"/>
  <c r="O37" i="25"/>
  <c r="T76" i="6"/>
  <c r="F36" i="24"/>
  <c r="F18" i="24" s="1"/>
  <c r="O35" i="25"/>
  <c r="P22" i="11"/>
  <c r="D20" i="15" s="1"/>
  <c r="E16" i="21"/>
  <c r="E53" i="23"/>
  <c r="E16" i="20"/>
  <c r="F16" i="22"/>
  <c r="B26" i="24"/>
  <c r="J37" i="25"/>
  <c r="J35" i="25"/>
  <c r="J33" i="25"/>
  <c r="O31" i="25"/>
  <c r="M20" i="17"/>
  <c r="F35" i="24"/>
  <c r="F16" i="24" s="1"/>
  <c r="P30" i="12"/>
  <c r="H22" i="19" s="1"/>
  <c r="I22" i="19" s="1"/>
  <c r="I39" i="25"/>
  <c r="J134" i="7"/>
  <c r="H19" i="19" s="1"/>
  <c r="I19" i="19" s="1"/>
  <c r="K36" i="25"/>
  <c r="K34" i="25"/>
  <c r="K32" i="25"/>
  <c r="B15" i="23"/>
  <c r="A3" i="15"/>
  <c r="A3" i="7"/>
  <c r="A3" i="9"/>
  <c r="Z2" i="6"/>
  <c r="Z2" i="23"/>
  <c r="P113" i="9"/>
  <c r="Q20" i="12"/>
  <c r="Q31" i="12" s="1"/>
  <c r="S30" i="12"/>
  <c r="A6" i="5"/>
  <c r="A6" i="17" s="1"/>
  <c r="A103" i="17" s="1"/>
  <c r="H29" i="19"/>
  <c r="Q20" i="11"/>
  <c r="Q23" i="11" s="1"/>
  <c r="S22" i="11"/>
  <c r="N21" i="17"/>
  <c r="O36" i="25"/>
  <c r="O34" i="25"/>
  <c r="F33" i="25"/>
  <c r="F15" i="25" s="1"/>
  <c r="F18" i="25" s="1"/>
  <c r="F37" i="24"/>
  <c r="F38" i="24" s="1"/>
  <c r="F17" i="24" s="1"/>
  <c r="F19" i="24" s="1"/>
  <c r="H28" i="19"/>
  <c r="O18" i="13"/>
  <c r="F71" i="6"/>
  <c r="B77" i="6"/>
  <c r="U1" i="6"/>
  <c r="U2" i="6" s="1"/>
  <c r="K18" i="13"/>
  <c r="C42" i="19"/>
  <c r="B27" i="11"/>
  <c r="B60" i="8"/>
  <c r="B25" i="18"/>
  <c r="B25" i="14"/>
  <c r="B25" i="13"/>
  <c r="D118" i="9"/>
  <c r="B140" i="7"/>
  <c r="B47" i="23"/>
  <c r="E24" i="17"/>
  <c r="B35" i="12"/>
  <c r="B33" i="16"/>
  <c r="B33" i="15"/>
  <c r="B85" i="10"/>
  <c r="D33" i="16"/>
  <c r="D33" i="15"/>
  <c r="F42" i="19"/>
  <c r="O27" i="11"/>
  <c r="E86" i="10"/>
  <c r="C25" i="18"/>
  <c r="D25" i="14"/>
  <c r="D25" i="13"/>
  <c r="E61" i="8"/>
  <c r="F47" i="23"/>
  <c r="J24" i="17"/>
  <c r="O35" i="12"/>
  <c r="O119" i="9"/>
  <c r="J141" i="7"/>
  <c r="N133" i="5"/>
  <c r="D18" i="25"/>
  <c r="F22" i="25"/>
  <c r="B6" i="23"/>
  <c r="B46" i="23"/>
  <c r="E23" i="17"/>
  <c r="B34" i="12"/>
  <c r="D117" i="9"/>
  <c r="B139" i="7"/>
  <c r="B32" i="16"/>
  <c r="B32" i="15"/>
  <c r="C41" i="19"/>
  <c r="B26" i="11"/>
  <c r="B84" i="10"/>
  <c r="B24" i="18"/>
  <c r="B24" i="14"/>
  <c r="B24" i="13"/>
  <c r="B59" i="8"/>
  <c r="B9" i="18"/>
  <c r="B112" i="18" s="1"/>
  <c r="B9" i="13"/>
  <c r="B9" i="12"/>
  <c r="B9" i="10"/>
  <c r="B9" i="11"/>
  <c r="C9" i="9"/>
  <c r="C9" i="7"/>
  <c r="B9" i="14"/>
  <c r="B9" i="8"/>
  <c r="I9" i="17"/>
  <c r="I106" i="17" s="1"/>
  <c r="B9" i="16"/>
  <c r="B9" i="15"/>
  <c r="C24" i="18"/>
  <c r="D24" i="14"/>
  <c r="D24" i="13"/>
  <c r="E85" i="10"/>
  <c r="F46" i="23"/>
  <c r="J23" i="17"/>
  <c r="O34" i="12"/>
  <c r="E60" i="8"/>
  <c r="D32" i="16"/>
  <c r="D32" i="15"/>
  <c r="O118" i="9"/>
  <c r="J140" i="7"/>
  <c r="F41" i="19"/>
  <c r="O26" i="11"/>
  <c r="I11" i="17"/>
  <c r="I108" i="17" s="1"/>
  <c r="B11" i="13"/>
  <c r="B11" i="12"/>
  <c r="B11" i="18"/>
  <c r="B114" i="18" s="1"/>
  <c r="B11" i="11"/>
  <c r="B11" i="10"/>
  <c r="C11" i="7"/>
  <c r="B11" i="14"/>
  <c r="C11" i="9"/>
  <c r="B11" i="16"/>
  <c r="B11" i="15"/>
  <c r="B11" i="8"/>
  <c r="B8" i="14"/>
  <c r="B8" i="8"/>
  <c r="G39" i="19"/>
  <c r="I8" i="17"/>
  <c r="I105" i="17" s="1"/>
  <c r="B8" i="16"/>
  <c r="B8" i="15"/>
  <c r="B8" i="18"/>
  <c r="B111" i="18" s="1"/>
  <c r="B8" i="13"/>
  <c r="B8" i="12"/>
  <c r="B8" i="10"/>
  <c r="D4" i="25"/>
  <c r="F44" i="23"/>
  <c r="B8" i="11"/>
  <c r="C8" i="9"/>
  <c r="C8" i="7"/>
  <c r="C10" i="7"/>
  <c r="C10" i="9"/>
  <c r="A7" i="10"/>
  <c r="B10" i="11"/>
  <c r="A7" i="15"/>
  <c r="A7" i="16"/>
  <c r="A7" i="18"/>
  <c r="A110" i="18" s="1"/>
  <c r="F72" i="6"/>
  <c r="B10" i="10"/>
  <c r="B10" i="12"/>
  <c r="B10" i="13"/>
  <c r="A7" i="14"/>
  <c r="A7" i="17"/>
  <c r="A104" i="17" s="1"/>
  <c r="B10" i="18"/>
  <c r="B113" i="18" s="1"/>
  <c r="A7" i="7"/>
  <c r="A7" i="8"/>
  <c r="A7" i="11"/>
  <c r="B10" i="15"/>
  <c r="B10" i="16"/>
  <c r="I10" i="17"/>
  <c r="I107" i="17" s="1"/>
  <c r="B10" i="8"/>
  <c r="A7" i="9"/>
  <c r="A7" i="12"/>
  <c r="B2" i="4"/>
  <c r="A1" i="6"/>
  <c r="A1" i="13"/>
  <c r="A1" i="15"/>
  <c r="A1" i="16"/>
  <c r="A1" i="18"/>
  <c r="A104" i="18" s="1"/>
  <c r="A2" i="19"/>
  <c r="A1" i="5"/>
  <c r="A1" i="9"/>
  <c r="A1" i="11"/>
  <c r="A1" i="7"/>
  <c r="A1" i="8"/>
  <c r="A1" i="10"/>
  <c r="A1" i="23"/>
  <c r="A1" i="14"/>
  <c r="A1" i="17"/>
  <c r="A98" i="17" s="1"/>
  <c r="B1" i="4"/>
  <c r="A3" i="8"/>
  <c r="A3" i="12"/>
  <c r="A3" i="5"/>
  <c r="A3" i="6"/>
  <c r="A3" i="10"/>
  <c r="A3" i="11"/>
  <c r="A3" i="17"/>
  <c r="A100" i="17" s="1"/>
  <c r="C12" i="19"/>
  <c r="A3" i="13"/>
  <c r="A3" i="14"/>
  <c r="A38" i="25"/>
  <c r="A3" i="16"/>
  <c r="A3" i="18"/>
  <c r="A106" i="18" s="1"/>
  <c r="R133" i="5" l="1"/>
  <c r="I41" i="25"/>
  <c r="F73" i="6"/>
  <c r="F75" i="6" s="1"/>
  <c r="Q76" i="6" s="1"/>
  <c r="S113" i="9"/>
  <c r="D17" i="13" s="1"/>
  <c r="H21" i="19"/>
  <c r="I21" i="19" s="1"/>
  <c r="D22" i="15"/>
  <c r="Q114" i="9"/>
  <c r="O133" i="5"/>
  <c r="N136" i="5" s="1"/>
  <c r="D15" i="13" s="1"/>
  <c r="AE1" i="5"/>
  <c r="I17" i="13" s="1"/>
  <c r="M17" i="13" s="1"/>
  <c r="A6" i="12"/>
  <c r="A6" i="10"/>
  <c r="A6" i="7"/>
  <c r="A6" i="13"/>
  <c r="A6" i="11"/>
  <c r="A6" i="16"/>
  <c r="A6" i="8"/>
  <c r="A6" i="15"/>
  <c r="A6" i="18"/>
  <c r="A109" i="18" s="1"/>
  <c r="A6" i="9"/>
  <c r="A6" i="14"/>
  <c r="I40" i="25"/>
  <c r="H26" i="19"/>
  <c r="H30" i="19"/>
  <c r="N134" i="5"/>
  <c r="D26" i="15"/>
  <c r="D16" i="15"/>
  <c r="D7" i="25" s="1"/>
  <c r="F7" i="25" s="1"/>
  <c r="H23" i="19"/>
  <c r="I23" i="19" s="1"/>
  <c r="H20" i="19"/>
  <c r="I20" i="19" s="1"/>
  <c r="H27" i="19"/>
  <c r="D18" i="15"/>
  <c r="F50" i="23"/>
  <c r="B53" i="23"/>
  <c r="B51" i="23"/>
  <c r="B52" i="23"/>
  <c r="B54" i="23"/>
  <c r="C50" i="23"/>
  <c r="H16" i="19"/>
  <c r="H25" i="19"/>
  <c r="H15" i="19"/>
  <c r="I15" i="19" s="1"/>
  <c r="H18" i="19"/>
  <c r="I18" i="19" s="1"/>
  <c r="AG6" i="23"/>
  <c r="AG9" i="23"/>
  <c r="AG7" i="23"/>
  <c r="AG8" i="23" s="1"/>
  <c r="AE2" i="5" l="1"/>
  <c r="D18" i="13"/>
  <c r="D24" i="15" s="1"/>
  <c r="D7" i="24"/>
  <c r="F7" i="24" s="1"/>
  <c r="D20" i="25"/>
  <c r="F20" i="25" s="1"/>
  <c r="N135" i="5"/>
  <c r="D8" i="24"/>
  <c r="F8" i="24" s="1"/>
  <c r="D8" i="25"/>
  <c r="F8" i="25" s="1"/>
  <c r="B41" i="23"/>
  <c r="K19" i="19"/>
  <c r="D16" i="16" s="1"/>
  <c r="K23" i="19"/>
  <c r="D26" i="16" s="1"/>
  <c r="K18" i="19"/>
  <c r="K22" i="19"/>
  <c r="D22" i="16" s="1"/>
  <c r="K21" i="19"/>
  <c r="D20" i="16" s="1"/>
  <c r="K20" i="19"/>
  <c r="H11" i="24" l="1"/>
  <c r="D11" i="24" s="1"/>
  <c r="F11" i="24" s="1"/>
  <c r="D14" i="15"/>
  <c r="D14" i="14"/>
  <c r="D14" i="24" s="1"/>
  <c r="D14" i="16"/>
  <c r="D16" i="14"/>
  <c r="D18" i="16"/>
  <c r="D6" i="25" l="1"/>
  <c r="AF3" i="18"/>
  <c r="AF7" i="18" s="1"/>
  <c r="D28" i="15"/>
  <c r="AC3" i="10"/>
  <c r="AC7" i="10" s="1"/>
  <c r="M3" i="8"/>
  <c r="M7" i="8" s="1"/>
  <c r="D6" i="24"/>
  <c r="AI3" i="17"/>
  <c r="AI7" i="17" s="1"/>
  <c r="AM3" i="9"/>
  <c r="AM7" i="9" s="1"/>
  <c r="D18" i="14"/>
  <c r="D24" i="16" s="1"/>
  <c r="D28" i="16" s="1"/>
  <c r="AB17" i="23" s="1"/>
  <c r="D15" i="24"/>
  <c r="L25" i="24" s="1"/>
  <c r="K25" i="24" s="1"/>
  <c r="B25" i="24" s="1"/>
  <c r="L24" i="24"/>
  <c r="K24" i="24" s="1"/>
  <c r="B24" i="24" s="1"/>
  <c r="F6" i="24" l="1"/>
  <c r="F10" i="24" s="1"/>
  <c r="D10" i="24"/>
  <c r="D12" i="24" s="1"/>
  <c r="D10" i="25"/>
  <c r="F6" i="25"/>
  <c r="F10" i="25" s="1"/>
  <c r="F35" i="25"/>
  <c r="F36" i="25" s="1"/>
  <c r="F16" i="25" s="1"/>
  <c r="D19" i="24"/>
  <c r="A1" i="26"/>
  <c r="D20" i="24" l="1"/>
  <c r="F12" i="25"/>
  <c r="F19" i="25"/>
  <c r="D12" i="25"/>
  <c r="D19" i="25"/>
  <c r="F12" i="24"/>
  <c r="F20" i="24"/>
  <c r="A7" i="26"/>
  <c r="B7" i="26" s="1"/>
  <c r="D7" i="26" s="1"/>
  <c r="A11" i="26"/>
  <c r="B11" i="26" s="1"/>
  <c r="D11" i="26" s="1"/>
  <c r="A10" i="26"/>
  <c r="B10" i="26" s="1"/>
  <c r="D10" i="26" s="1"/>
  <c r="A6" i="26"/>
  <c r="B6" i="26" s="1"/>
  <c r="A9" i="26"/>
  <c r="B9" i="26" s="1"/>
  <c r="D9" i="26" s="1"/>
  <c r="A8" i="26"/>
  <c r="B8" i="26" s="1"/>
  <c r="D8" i="26" s="1"/>
  <c r="A4" i="26" l="1"/>
  <c r="AC17" i="23" s="1"/>
  <c r="B17" i="23" s="1"/>
</calcChain>
</file>

<file path=xl/sharedStrings.xml><?xml version="1.0" encoding="utf-8"?>
<sst xmlns="http://schemas.openxmlformats.org/spreadsheetml/2006/main" count="2004" uniqueCount="664">
  <si>
    <t>Multi-Package Discount(s) offered at sl. No. 5 will not get automatically accounted for in the respective items of the Schedules. The same shall be worked out saparately for evaluation.</t>
  </si>
  <si>
    <t>B) CENTRAL SALES TAX</t>
  </si>
  <si>
    <t>C) VAT</t>
  </si>
  <si>
    <t xml:space="preserve">D) ENTRY TAX / OCTROI </t>
  </si>
  <si>
    <t xml:space="preserve">E) OTHERS </t>
  </si>
  <si>
    <t>F)    TOTAL TAXES &amp; DUTIES</t>
  </si>
  <si>
    <t xml:space="preserve">Excise Duty </t>
  </si>
  <si>
    <t xml:space="preserve">CST </t>
  </si>
  <si>
    <t xml:space="preserve">VAT </t>
  </si>
  <si>
    <t>Entry Tax/ Octroi</t>
  </si>
  <si>
    <t>With regard to Entry Tax, it may be  mentioned that the substations covered under the subject pacakge falls in State of MP, where an entry tax @ 2% of Purchase Price is applicable. In view of the above, the taxes and duties inter-alia including entry tax applicable for the bids are calculated :</t>
  </si>
  <si>
    <t>Excise Duty, as applicable on (a) above at the rate :</t>
  </si>
  <si>
    <t>Amount on which Sales Tax is applicable</t>
  </si>
  <si>
    <t>CST, as applicable on (a) + ED (b) above at the rate :</t>
  </si>
  <si>
    <t>VAT, as applicable on (a) + ED (b) above at the rate :</t>
  </si>
  <si>
    <t>Others [……………………………………………]</t>
  </si>
  <si>
    <t>g)</t>
  </si>
  <si>
    <t>h)</t>
  </si>
  <si>
    <t>Entry Tax, as applicable on (e) above at the rate :</t>
  </si>
  <si>
    <t>Spec. No.</t>
  </si>
  <si>
    <t>Total Erection Price (A+B)</t>
  </si>
  <si>
    <t xml:space="preserve">Sub-Total (I) </t>
  </si>
  <si>
    <t>TOTAL TEST CHARGES (I)</t>
  </si>
  <si>
    <t>(SCHEDULE OF RATES AND PRICES)</t>
  </si>
  <si>
    <t>(SCHEDULE OF RATES AND PRICES )</t>
  </si>
  <si>
    <t>(SUMMARY OF TAXES &amp; DUTIES APPLICABLE ON PLANT &amp; EQUIPMENT)</t>
  </si>
  <si>
    <t xml:space="preserve">This letter of discount is optional. Bidder may / may not offer any discount. </t>
  </si>
  <si>
    <t>Letter of Discount</t>
  </si>
  <si>
    <t>LETTER OF DISCOUNT</t>
  </si>
  <si>
    <t>Sector-29, (near IFFCO Chowk)</t>
  </si>
  <si>
    <t>Subject  :</t>
  </si>
  <si>
    <t>Dear Sir</t>
  </si>
  <si>
    <t>With reference to the subject tender, we hereby offer unconditional discount on the prices quoted by us as per details given here below :</t>
  </si>
  <si>
    <t>Eq Weightage of Rs/ %</t>
  </si>
  <si>
    <t>Final Discount Factor</t>
  </si>
  <si>
    <r>
      <t xml:space="preserve">Discount on lum-sum basis on the Schedules as given below : </t>
    </r>
    <r>
      <rPr>
        <sz val="11"/>
        <rFont val="Book Antiqua"/>
        <family val="1"/>
      </rPr>
      <t xml:space="preserve">[The discount shall be proportionately applicable on all the relevent items of the respective Schdules.] </t>
    </r>
    <r>
      <rPr>
        <b/>
        <sz val="11"/>
        <rFont val="Book Antiqua"/>
        <family val="1"/>
      </rPr>
      <t>In Rs.</t>
    </r>
  </si>
  <si>
    <t>In Rs.</t>
  </si>
  <si>
    <t>Schedule-2 : Freight &amp; Insurance</t>
  </si>
  <si>
    <t>Schedule-3 : Erection Charges</t>
  </si>
  <si>
    <r>
      <t>Discount on percent basis on the Schedules as given below :</t>
    </r>
    <r>
      <rPr>
        <sz val="11"/>
        <rFont val="Book Antiqua"/>
        <family val="1"/>
      </rPr>
      <t xml:space="preserve"> [The discount shall be proportionately applicable on all the relevent items of the respective Schdules.] </t>
    </r>
    <r>
      <rPr>
        <b/>
        <sz val="11"/>
        <rFont val="Book Antiqua"/>
        <family val="1"/>
      </rPr>
      <t>In Percent (%)</t>
    </r>
  </si>
  <si>
    <t>In Percent (%)</t>
  </si>
  <si>
    <t>Please consider this letter of discount as the integral part of our price bid.</t>
  </si>
  <si>
    <t>Details of Octroi</t>
  </si>
  <si>
    <t>Sl No.</t>
  </si>
  <si>
    <t>Description of Items</t>
  </si>
  <si>
    <t>Rate of Octroi</t>
  </si>
  <si>
    <t>Octroi</t>
  </si>
  <si>
    <t>(1)</t>
  </si>
  <si>
    <t>(2)</t>
  </si>
  <si>
    <t>(3)</t>
  </si>
  <si>
    <t>(4)</t>
  </si>
  <si>
    <t>(5) =(3) x (4)</t>
  </si>
  <si>
    <t>Total</t>
  </si>
  <si>
    <t>Details of Entry Tax</t>
  </si>
  <si>
    <t>Amount on which Entry Tax is applicable</t>
  </si>
  <si>
    <t>Rate of Entry Tax</t>
  </si>
  <si>
    <t>Entry Tax</t>
  </si>
  <si>
    <t>Details of Other Taxes &amp; Duties</t>
  </si>
  <si>
    <t>Amount on which Other Taxes &amp; Duties are applicable</t>
  </si>
  <si>
    <t>Description of Taxes &amp; Duties</t>
  </si>
  <si>
    <t>Rate of Taxes &amp; Duties</t>
  </si>
  <si>
    <t>Amount of Taxes &amp; Duties</t>
  </si>
  <si>
    <t>(5)</t>
  </si>
  <si>
    <t>(6) =(3) x (4)</t>
  </si>
  <si>
    <t>Unit Test Charge</t>
  </si>
  <si>
    <t>Schedule-7 : Type Test Charges</t>
  </si>
  <si>
    <t>Schedule - 2 Dis</t>
  </si>
  <si>
    <t>Schedule - 6 After Discount</t>
  </si>
  <si>
    <t>Note         :</t>
  </si>
  <si>
    <r>
      <t xml:space="preserve">Type Test Charges 
</t>
    </r>
    <r>
      <rPr>
        <sz val="10"/>
        <rFont val="Book Antiqua"/>
        <family val="1"/>
      </rPr>
      <t>[Total of this Schedule is included in Schedule - 1 above.]</t>
    </r>
  </si>
  <si>
    <t>Specify amount of Excise Duty, Sales Tax/'VAT and other taxes payable on the transaction between the Contractor and the Employer and octroi/entry tax as applicable for destination site/state on all items of supply including bought-out finished items (to be identified in the Contract), which shall be dispatched directly from the sub-vendor’s works to the Employer’s site (sale-in-transit), separately in Schedule-5. Excise Duty, Sales tax and other levies for all the bought-out items are to be included in the EXW Price (Col. No. 5) only and not to be indicated in Schedule-5.</t>
  </si>
  <si>
    <t>Type Tests on Earthwire</t>
  </si>
  <si>
    <t>Bought-Out</t>
  </si>
  <si>
    <t>Amount on which Octroi is applicable</t>
  </si>
  <si>
    <t xml:space="preserve">Date         : </t>
  </si>
  <si>
    <t>Date      :</t>
  </si>
  <si>
    <t>Dear Ladies and/or Gentlemen,</t>
  </si>
  <si>
    <t xml:space="preserve">The above amounts are in accordance with the price schedules attached herewith and are made part of this bid.  </t>
  </si>
  <si>
    <t xml:space="preserve">Price Schedules </t>
  </si>
  <si>
    <t>In line with the requirements of the Bidding documents, we enclose herewith the following Price Schedules, duly filled - in as per your proforma:</t>
  </si>
  <si>
    <t>Plant and Equipment (Including Mandatory Spare Parts) to be supplied, including Type Test Charges.</t>
  </si>
  <si>
    <t>Training charges for training to be imparted.</t>
  </si>
  <si>
    <t>Break-up of Type Test Charges for Type Tests to be conducted</t>
  </si>
  <si>
    <t>Thanking you, we remain,</t>
  </si>
  <si>
    <t>Yours faithfully,</t>
  </si>
  <si>
    <t>Printed Name :</t>
  </si>
  <si>
    <t>Designation :</t>
  </si>
  <si>
    <t>Bid Proposal Ref. No.</t>
  </si>
  <si>
    <t>Name of Contract  :</t>
  </si>
  <si>
    <t>We are aware that the Price Schedules do not generally give a full description of the Work to be performed under each item and we shall be deemed to have read the Technical Specifications and other sections of the Bidding Documents and Drawings to ascertain the full scope of Work included in each item while filling-in the rates and prices. We agree that the entered rates and prices shall be deemed to include for the full scope as aforesaid, including overheads and profit.</t>
  </si>
  <si>
    <t>We declare that as specified in Clause 11.5, Section –II:ITB, Vol.-I of the Bidding Documents, prices quoted by us in the Price Schedules shall be subject to Price Adjustment during the execution of Contract in accordance with Appendix-2 (Price Adjustment) to the Contract Agreement.</t>
  </si>
  <si>
    <t>We understand that in the price schedules, where there are errors between the total of the amounts given under the column for the price Breakdown and the amount given under the Total Price, the former shall prevail and the latter will be corrected accordingly. We further understand that where there are discrepancies between amounts stated in figures and amounts stated in words, the amount stated in words shall prevail. Similarly, any discrepancy in the total bid price and that of the summation of Schedule price (price indicated in a Schedule indicating the total of that schedule), the total bid price shall be corrected to reflect the actual summation of the Schedule prices.</t>
  </si>
  <si>
    <t>We declare that items left blank in the Schedules will be deemed to have been included in other items. The TOTAL for each Schedule and the TOTAL of Grand Summary shall be deemed to be the total price for executing the Facilities and sections thereof in complete accordance with the Contract, whether or not each individual item has been priced.</t>
  </si>
  <si>
    <t># (For Joint Venture only) We, the partners of Joint Venture submitting this bid, do agree and confirm that in case of Award of Contract on the Joint Venture, we shall be jointly and severally liable and responsible for the execution of the Contract in accordance with Contract terms and conditions.</t>
  </si>
  <si>
    <t xml:space="preserve">We, hereby, declare that only the persons or firms interested in this proposal as principals are named here and that no other persons or firms other than those mentioned herein have any interest in this proposal or in the Contract to be entered into, if the award is made on us, that this proposal is made without any connection with any other person, firm or party likewise submitting a proposal is in all respects for and in good faith, without collusion or fraud. </t>
  </si>
  <si>
    <t>Installation Charges.</t>
  </si>
  <si>
    <t xml:space="preserve">In continuation of First Envelope of our Bid, we hereby submit the Second Envelope of the Bid, both of which shall be read together and in conjunction with each other, and shall be construed as an integral part of our Bid. Accordingly, we the undersigned, offer to design, manufacture, test, deliver, install and commission (including carrying out Trial Operation, Performance &amp; Guarantee Test as per provision of Technical Specification) under the above-named package in full conformity with the said Bidding Documents for the sum of Rs. </t>
  </si>
  <si>
    <t>st</t>
  </si>
  <si>
    <t>nd</t>
  </si>
  <si>
    <t>rd</t>
  </si>
  <si>
    <t>th</t>
  </si>
  <si>
    <t>January</t>
  </si>
  <si>
    <t>February</t>
  </si>
  <si>
    <t>March</t>
  </si>
  <si>
    <t>April</t>
  </si>
  <si>
    <t>May</t>
  </si>
  <si>
    <t>June</t>
  </si>
  <si>
    <t>July</t>
  </si>
  <si>
    <t>August</t>
  </si>
  <si>
    <t>September</t>
  </si>
  <si>
    <t>October</t>
  </si>
  <si>
    <t>November</t>
  </si>
  <si>
    <t>December</t>
  </si>
  <si>
    <t>We confirm that except as otherwise specifically provided our Bid Prices in this Second Envelope include all taxes, duties, levies and charges as may be assessed on us/our Associate (applicable for Foreign Bidder), our Sub-Contractor/Sub-Vendor or their employees by all municipal, state or national government authorities in connection with the Facilities, in and outside of India.</t>
  </si>
  <si>
    <t>One</t>
  </si>
  <si>
    <t>Two</t>
  </si>
  <si>
    <t>Three</t>
  </si>
  <si>
    <t>Four</t>
  </si>
  <si>
    <t>Five</t>
  </si>
  <si>
    <t>Six</t>
  </si>
  <si>
    <t>Seven</t>
  </si>
  <si>
    <t>Eight</t>
  </si>
  <si>
    <t>Nine</t>
  </si>
  <si>
    <t>Ten</t>
  </si>
  <si>
    <t>Eleven</t>
  </si>
  <si>
    <t>Twelve</t>
  </si>
  <si>
    <t>Thirteen</t>
  </si>
  <si>
    <t>Fourteen</t>
  </si>
  <si>
    <t>Fifteen</t>
  </si>
  <si>
    <t>Sixteen</t>
  </si>
  <si>
    <t>Seventeen</t>
  </si>
  <si>
    <t>Eighteen</t>
  </si>
  <si>
    <t>Nineteen</t>
  </si>
  <si>
    <t>Twenty</t>
  </si>
  <si>
    <t>Twenty Two</t>
  </si>
  <si>
    <t>Twenty One</t>
  </si>
  <si>
    <t>Twenty Three</t>
  </si>
  <si>
    <t>Select only the options provided in pull down menus.</t>
  </si>
  <si>
    <t>Select Sole Bidder or JV (Joint Venture) from the pull down menu. Do not leave this cell blank.</t>
  </si>
  <si>
    <t>Fill up ref. no. as bidder's ref no. of this letter.</t>
  </si>
  <si>
    <t xml:space="preserve">Fill up names &amp; Designation of the representatives of other JV partner(s) if the bidder is JV (Joint Venture) . </t>
  </si>
  <si>
    <t>* * *</t>
  </si>
  <si>
    <t>Twenty Four</t>
  </si>
  <si>
    <t>Twenty Six</t>
  </si>
  <si>
    <t>Twenty Five</t>
  </si>
  <si>
    <t>Twenty Seven</t>
  </si>
  <si>
    <t>Twenty Eight</t>
  </si>
  <si>
    <t>Twenty Nine</t>
  </si>
  <si>
    <t>Thirty</t>
  </si>
  <si>
    <t>Thirty One</t>
  </si>
  <si>
    <t>Thirty Two</t>
  </si>
  <si>
    <t>Thirty Three</t>
  </si>
  <si>
    <t>Thirty Four</t>
  </si>
  <si>
    <t>Thirty Six</t>
  </si>
  <si>
    <t>Thirty Seven</t>
  </si>
  <si>
    <t>Thirty Eight</t>
  </si>
  <si>
    <t>Thirty Nine</t>
  </si>
  <si>
    <t>Forty</t>
  </si>
  <si>
    <t>Forty One</t>
  </si>
  <si>
    <t>Forty Two</t>
  </si>
  <si>
    <t>Forty Three</t>
  </si>
  <si>
    <t>Forty Four</t>
  </si>
  <si>
    <t>Forty Five</t>
  </si>
  <si>
    <t>Forty Six</t>
  </si>
  <si>
    <t>Forty Seven</t>
  </si>
  <si>
    <t>Forty Eight</t>
  </si>
  <si>
    <t>Forty Nine</t>
  </si>
  <si>
    <t>Fifty</t>
  </si>
  <si>
    <t>Fifty One</t>
  </si>
  <si>
    <t>Fifty Two</t>
  </si>
  <si>
    <t>Fifty Three</t>
  </si>
  <si>
    <t>Fifty Four</t>
  </si>
  <si>
    <t>Fifty Five</t>
  </si>
  <si>
    <t>Fifty Six</t>
  </si>
  <si>
    <t>Fifty Seven</t>
  </si>
  <si>
    <t>Fifty Eight</t>
  </si>
  <si>
    <t>Fifty Nine</t>
  </si>
  <si>
    <t>Sixty</t>
  </si>
  <si>
    <t>Sixty One</t>
  </si>
  <si>
    <t>Sixty Two</t>
  </si>
  <si>
    <t>Sixty Three</t>
  </si>
  <si>
    <t>Sixty Four</t>
  </si>
  <si>
    <t>Sixty Five</t>
  </si>
  <si>
    <t>Sixty Six</t>
  </si>
  <si>
    <t>Sixty Seven</t>
  </si>
  <si>
    <t>Sixty Eight</t>
  </si>
  <si>
    <t>Sixty Nine</t>
  </si>
  <si>
    <t xml:space="preserve">Seventy </t>
  </si>
  <si>
    <t>Seventy One</t>
  </si>
  <si>
    <t>Seventy Two</t>
  </si>
  <si>
    <t>Seventy Three</t>
  </si>
  <si>
    <t>Seventy Four</t>
  </si>
  <si>
    <t>Seventy Five</t>
  </si>
  <si>
    <t>Seventy Six</t>
  </si>
  <si>
    <t>Seventy Seven</t>
  </si>
  <si>
    <t>Seventy Eight</t>
  </si>
  <si>
    <t>Seventy Nine</t>
  </si>
  <si>
    <t xml:space="preserve">Eighty </t>
  </si>
  <si>
    <t>Eighty One</t>
  </si>
  <si>
    <t>Eighty Two</t>
  </si>
  <si>
    <t>Eighty Three</t>
  </si>
  <si>
    <t>Eighty Four</t>
  </si>
  <si>
    <t>Eighty Five</t>
  </si>
  <si>
    <t>Eighty Six</t>
  </si>
  <si>
    <t>Eighty Seven</t>
  </si>
  <si>
    <t>Eighty Eight</t>
  </si>
  <si>
    <t>Eighty Nine</t>
  </si>
  <si>
    <t xml:space="preserve">Ninety </t>
  </si>
  <si>
    <t>Ninety One</t>
  </si>
  <si>
    <t>Ninety Two</t>
  </si>
  <si>
    <t>Ninety Three</t>
  </si>
  <si>
    <t>Ninety Four</t>
  </si>
  <si>
    <t>Ninety Five</t>
  </si>
  <si>
    <t>Ninety Six</t>
  </si>
  <si>
    <t>Ninety Seven</t>
  </si>
  <si>
    <t>Ninety Eight</t>
  </si>
  <si>
    <t>Ninety Nine</t>
  </si>
  <si>
    <t xml:space="preserve">One Hundred </t>
  </si>
  <si>
    <t>STATEMENT OF QUOTED / CORRECTED PRICES</t>
  </si>
  <si>
    <t>All Figures are in Rupees</t>
  </si>
  <si>
    <t>Bidder</t>
  </si>
  <si>
    <t>Price Component</t>
  </si>
  <si>
    <t>Quoted Price</t>
  </si>
  <si>
    <t>Corrected Price</t>
  </si>
  <si>
    <t xml:space="preserve">DISCOUNT  </t>
  </si>
  <si>
    <t>TAXES &amp; DUTIES PAYABLE ADDITIONALLY</t>
  </si>
  <si>
    <t>A) EXCISE DUTY</t>
  </si>
  <si>
    <t>B) CENTRAL SALES TAX /VAT</t>
  </si>
  <si>
    <t xml:space="preserve">C) ENTRY TAX / OCTROI </t>
  </si>
  <si>
    <t xml:space="preserve">D) OTHERS </t>
  </si>
  <si>
    <t>E)    TOTAL TAXES &amp; DUTIES</t>
  </si>
  <si>
    <t>TOTAL BID PRICE (INCLUDING TAXES &amp; DUTIES)</t>
  </si>
  <si>
    <t>I)</t>
  </si>
  <si>
    <t>Bidder  has indicated the following taxes and duties additionally applicable for their bid:</t>
  </si>
  <si>
    <t>Excise Duty</t>
  </si>
  <si>
    <t>Rs.</t>
  </si>
  <si>
    <t>CST /VAT</t>
  </si>
  <si>
    <t xml:space="preserve">Others </t>
  </si>
  <si>
    <t>II)</t>
  </si>
  <si>
    <t>Ex-Works Price of Direct Supplies (after discount, if any)</t>
  </si>
  <si>
    <t>Excise Duty @ 10.3% of (a) above</t>
  </si>
  <si>
    <t>CST / VAT @ 2% of Ex-Works of Direct Supplies (a) + ED (b) above</t>
  </si>
  <si>
    <t>Purchase Price for Entry Tax (Total Ex-Works+F&amp;I+ED+CST+Others)</t>
  </si>
  <si>
    <t>Statement of Quoted / Corrected Prices</t>
  </si>
  <si>
    <t>Page</t>
  </si>
  <si>
    <r>
      <t>TOTAL SCHEDULE NO. 1:</t>
    </r>
    <r>
      <rPr>
        <sz val="11"/>
        <rFont val="Book Antiqua"/>
        <family val="1"/>
      </rPr>
      <t>Ex-Works Price of</t>
    </r>
    <r>
      <rPr>
        <b/>
        <sz val="11"/>
        <rFont val="Book Antiqua"/>
        <family val="1"/>
      </rPr>
      <t xml:space="preserve"> </t>
    </r>
    <r>
      <rPr>
        <sz val="11"/>
        <rFont val="Book Antiqua"/>
        <family val="1"/>
      </rPr>
      <t>Plant and Equipment including Type Test Charges</t>
    </r>
  </si>
  <si>
    <r>
      <t>TOTAL SCHEDULE NO.2:</t>
    </r>
    <r>
      <rPr>
        <sz val="11"/>
        <rFont val="Book Antiqua"/>
        <family val="1"/>
      </rPr>
      <t xml:space="preserve"> Local Transportation, Insurance and other Incidental Services.</t>
    </r>
  </si>
  <si>
    <r>
      <t xml:space="preserve">TOTAL SCHEDULE NO.3: </t>
    </r>
    <r>
      <rPr>
        <sz val="11"/>
        <rFont val="Book Antiqua"/>
        <family val="1"/>
      </rPr>
      <t>Installation Charges</t>
    </r>
  </si>
  <si>
    <r>
      <t xml:space="preserve">TOTAL SCHEDULE NO.4: </t>
    </r>
    <r>
      <rPr>
        <sz val="11"/>
        <rFont val="Book Antiqua"/>
        <family val="1"/>
      </rPr>
      <t>Training Charges</t>
    </r>
  </si>
  <si>
    <r>
      <t>TOTAL BID PRICE:  (</t>
    </r>
    <r>
      <rPr>
        <sz val="11"/>
        <rFont val="Book Antiqua"/>
        <family val="1"/>
      </rPr>
      <t>Excluding Taxes &amp; Duties</t>
    </r>
    <r>
      <rPr>
        <b/>
        <sz val="11"/>
        <rFont val="Book Antiqua"/>
        <family val="1"/>
      </rPr>
      <t>)</t>
    </r>
  </si>
  <si>
    <r>
      <t xml:space="preserve">NET BID PRICE </t>
    </r>
    <r>
      <rPr>
        <sz val="11"/>
        <rFont val="Book Antiqua"/>
        <family val="1"/>
      </rPr>
      <t>(Excluding Taxes &amp; Duties)</t>
    </r>
  </si>
  <si>
    <r>
      <t xml:space="preserve">TOTAL SCHEDULE NO.7: </t>
    </r>
    <r>
      <rPr>
        <sz val="11"/>
        <rFont val="Book Antiqua"/>
        <family val="1"/>
      </rPr>
      <t>Type Test Charges
[Total of this Schedule is included in Schedule-1 above]</t>
    </r>
  </si>
  <si>
    <t>BID FORM (Second Envelope)</t>
  </si>
  <si>
    <t>Please provide additional information of the Bidder</t>
  </si>
  <si>
    <t>Date :</t>
  </si>
  <si>
    <t>Place :</t>
  </si>
  <si>
    <t>Direct Total</t>
  </si>
  <si>
    <t>`</t>
  </si>
  <si>
    <t>BO Total</t>
  </si>
  <si>
    <t>After Discount</t>
  </si>
  <si>
    <t>Sales Tax</t>
  </si>
  <si>
    <t>Discount Sch-1</t>
  </si>
  <si>
    <t>Discount Sche-7</t>
  </si>
  <si>
    <t>Enter following details of the bidder</t>
  </si>
  <si>
    <t>Specify type of Bidder         [Select from drop down menu]</t>
  </si>
  <si>
    <t xml:space="preserve">Printed Name </t>
  </si>
  <si>
    <t>Designation</t>
  </si>
  <si>
    <t xml:space="preserve">Date     </t>
  </si>
  <si>
    <t xml:space="preserve">Place     </t>
  </si>
  <si>
    <t>Instructions / error messages, if any, will be displayed automatically  after selecting the cell.</t>
  </si>
  <si>
    <t>State/Province to be indicated :</t>
  </si>
  <si>
    <t>Business Address                       :</t>
  </si>
  <si>
    <t>Country of Incorporation         :</t>
  </si>
  <si>
    <t>Name of Principal Officer         :</t>
  </si>
  <si>
    <t>Address of  Principal Officer    :</t>
  </si>
  <si>
    <t>All Prices are in Indian Rupees.</t>
  </si>
  <si>
    <t>Grand Total after Discount</t>
  </si>
  <si>
    <t>MPD Sch-1</t>
  </si>
  <si>
    <t>Multipackage Discount</t>
  </si>
  <si>
    <t>Total Test Charges After Discount (Rs.)</t>
  </si>
  <si>
    <t>Total Test Charges After MPD (Rs.)</t>
  </si>
  <si>
    <t>MPD Sche-7</t>
  </si>
  <si>
    <t xml:space="preserve">Sector-29, </t>
  </si>
  <si>
    <t>Amount after Discount (Rs.)</t>
  </si>
  <si>
    <t>Amount after MPD (Rs.)</t>
  </si>
  <si>
    <t>After MPDiscount</t>
  </si>
  <si>
    <t>Grand Total after MPD</t>
  </si>
  <si>
    <t>Dis Alert</t>
  </si>
  <si>
    <t>Entry Tax / Octroi</t>
  </si>
  <si>
    <t>III)</t>
  </si>
  <si>
    <t>Bidder has offered following discount(s)</t>
  </si>
  <si>
    <t>Details of dicounts</t>
  </si>
  <si>
    <t>Gross LS</t>
  </si>
  <si>
    <t>Gross %</t>
  </si>
  <si>
    <t>Sch-1 Direct LS</t>
  </si>
  <si>
    <t>Sch-1 BO LS</t>
  </si>
  <si>
    <t>Sch-2 LS</t>
  </si>
  <si>
    <t>Sch-3 LS</t>
  </si>
  <si>
    <t>Sch-7 LS</t>
  </si>
  <si>
    <t>Sch-1 Direct %</t>
  </si>
  <si>
    <t>Sch-1 BO %</t>
  </si>
  <si>
    <t>Sch-2 %</t>
  </si>
  <si>
    <t>Sch-3 %</t>
  </si>
  <si>
    <t>Sch-7 %</t>
  </si>
  <si>
    <t>Different Manner</t>
  </si>
  <si>
    <t>Text for Discount</t>
  </si>
  <si>
    <r>
      <t xml:space="preserve">With regard to Entry Tax, it may be  mentioned that the substations covered under the subject pacakge falls in State of MP, where an entry tax </t>
    </r>
    <r>
      <rPr>
        <b/>
        <sz val="11"/>
        <color indexed="12"/>
        <rFont val="Book Antiqua"/>
        <family val="1"/>
      </rPr>
      <t>@ 1%</t>
    </r>
    <r>
      <rPr>
        <sz val="11"/>
        <rFont val="Book Antiqua"/>
        <family val="1"/>
      </rPr>
      <t xml:space="preserve"> of Purchase Price is applicable. In view of the above, the taxes and duties inter-alia including entry tax applicable for the bids are calculated :</t>
    </r>
  </si>
  <si>
    <r>
      <t xml:space="preserve">Entry Tax </t>
    </r>
    <r>
      <rPr>
        <b/>
        <sz val="11"/>
        <color indexed="12"/>
        <rFont val="Book Antiqua"/>
        <family val="1"/>
      </rPr>
      <t>@ 1%</t>
    </r>
    <r>
      <rPr>
        <sz val="11"/>
        <rFont val="Book Antiqua"/>
        <family val="1"/>
      </rPr>
      <t xml:space="preserve"> of (e) above</t>
    </r>
  </si>
  <si>
    <r>
      <t>Bid Form 2</t>
    </r>
    <r>
      <rPr>
        <b/>
        <vertAlign val="superscript"/>
        <sz val="11"/>
        <rFont val="Book Antiqua"/>
        <family val="1"/>
      </rPr>
      <t>nd</t>
    </r>
    <r>
      <rPr>
        <b/>
        <sz val="11"/>
        <rFont val="Book Antiqua"/>
        <family val="1"/>
      </rPr>
      <t xml:space="preserve"> Envelope</t>
    </r>
  </si>
  <si>
    <t>Package Code</t>
  </si>
  <si>
    <t>Specification No.</t>
  </si>
  <si>
    <t>Price Schedules</t>
  </si>
  <si>
    <t>Common Seal   :</t>
  </si>
  <si>
    <t>While filling up the worksheets following may please be observed :</t>
  </si>
  <si>
    <t>This Workbook consists of following worksheets :</t>
  </si>
  <si>
    <t xml:space="preserve">Cover : </t>
  </si>
  <si>
    <t>Opening page of the workbook.</t>
  </si>
  <si>
    <t>Names of Bidder :</t>
  </si>
  <si>
    <t>Fill up names and address of the Sole Bidder and /or Joint Venture.</t>
  </si>
  <si>
    <t>Click for Sch-1 given at the right top of the worksheet to go to Sch-1.</t>
  </si>
  <si>
    <t>Sch-1 (Ex-works Prices) :</t>
  </si>
  <si>
    <t>Fill up unit rates for all the items in numeric values greater than 0 (zero). If unit rate is left blank, the corresponding item shall be deemed to be included in the total price.</t>
  </si>
  <si>
    <t>Corresponding cell for mode of transaction shall be come enable only after filling up the unit rate, therefore first fill up the unit rate and then mode of transaction for the corresponding item.</t>
  </si>
  <si>
    <t>Select either Direct or Bought-out from the drop down menu. Do not leave the cell blank the same shall be deemed to be Bought-out if the cell is left blank.</t>
  </si>
  <si>
    <t>Total amount shall get calculated automatically.</t>
  </si>
  <si>
    <t>Type Test charges shall appear automatically after filling up Sch-7 appropriately.</t>
  </si>
  <si>
    <t>Sch-2 (Freight &amp; Insurance Charges) :</t>
  </si>
  <si>
    <t>Sch-3 (Erection  Charges) :</t>
  </si>
  <si>
    <t>Not applicable, hence no cell is required to be filled up.</t>
  </si>
  <si>
    <t>Sch-5 (Summary of Taxes and Duties applicable on the Goods) :</t>
  </si>
  <si>
    <t>Fill up only green shaded cells.</t>
  </si>
  <si>
    <t>●</t>
  </si>
  <si>
    <r>
      <t>Bid from 2</t>
    </r>
    <r>
      <rPr>
        <b/>
        <vertAlign val="superscript"/>
        <sz val="12"/>
        <color indexed="12"/>
        <rFont val="Book Antiqua"/>
        <family val="1"/>
      </rPr>
      <t>nd</t>
    </r>
    <r>
      <rPr>
        <b/>
        <sz val="12"/>
        <color indexed="12"/>
        <rFont val="Book Antiqua"/>
        <family val="1"/>
      </rPr>
      <t xml:space="preserve"> Envelope :</t>
    </r>
  </si>
  <si>
    <t xml:space="preserve">Summary of all the Schedules without considering discount (mentioned in the work sheet discount) shall be displayed automatically. </t>
  </si>
  <si>
    <t>No cell is required to be filled in by the bidder in this worksheet.</t>
  </si>
  <si>
    <t>Sch -6 :</t>
  </si>
  <si>
    <t>Sch-7 (Type Test Charges) :</t>
  </si>
  <si>
    <t xml:space="preserve">This letter shall consider the net price as per Sch-6 (After Discount). </t>
  </si>
  <si>
    <t>Fill up additional information as required.</t>
  </si>
  <si>
    <t>Happy Bidding !</t>
  </si>
  <si>
    <t>I</t>
  </si>
  <si>
    <t>II</t>
  </si>
  <si>
    <t>As per Lum-sum</t>
  </si>
  <si>
    <t>AS per Percent</t>
  </si>
  <si>
    <t>As per lum-sum on Sch-2</t>
  </si>
  <si>
    <t>Multipackage lum-sum</t>
  </si>
  <si>
    <t>Total Discount</t>
  </si>
  <si>
    <t>As per Percent on Sch-2</t>
  </si>
  <si>
    <t>As per lum-sum on Sch-3</t>
  </si>
  <si>
    <t>As per Percent on Sch-3</t>
  </si>
  <si>
    <t>As per lum-sum on Sch-7</t>
  </si>
  <si>
    <t>As per Percent on Sch-7</t>
  </si>
  <si>
    <t xml:space="preserve"> </t>
  </si>
  <si>
    <t>Unit</t>
  </si>
  <si>
    <t>Quantity</t>
  </si>
  <si>
    <t>a)</t>
  </si>
  <si>
    <t>b)</t>
  </si>
  <si>
    <t>c)</t>
  </si>
  <si>
    <t>d)</t>
  </si>
  <si>
    <t>e)</t>
  </si>
  <si>
    <t>f)</t>
  </si>
  <si>
    <t>SI. No.</t>
  </si>
  <si>
    <t>Qty.</t>
  </si>
  <si>
    <t>Unit Ex-works price</t>
  </si>
  <si>
    <t>Total Ex-works price</t>
  </si>
  <si>
    <t>Common Seal :</t>
  </si>
  <si>
    <t>Signature :</t>
  </si>
  <si>
    <t>Signature          :</t>
  </si>
  <si>
    <t>Description</t>
  </si>
  <si>
    <t xml:space="preserve">Unit Freight &amp; Insurance Charges </t>
  </si>
  <si>
    <t>Unit Erection Charges</t>
  </si>
  <si>
    <t>(i)</t>
  </si>
  <si>
    <t>Description of Test</t>
  </si>
  <si>
    <t>Total Test Charges (Rs.)</t>
  </si>
  <si>
    <t>(ii)</t>
  </si>
  <si>
    <t>Bidder should indicate the name of test laboratories where type tests are proposed to be conducted</t>
  </si>
  <si>
    <t>Plant and Equipment (including Mandatory Spares Parts) to be supplied, including Type Test Charges for Tests to be conducted.</t>
  </si>
  <si>
    <t>Training Charges for Training to be imparted</t>
  </si>
  <si>
    <t>Sl. No.</t>
  </si>
  <si>
    <t>Item Nos.</t>
  </si>
  <si>
    <t>Total Price (INR)</t>
  </si>
  <si>
    <t>1</t>
  </si>
  <si>
    <t>2</t>
  </si>
  <si>
    <t>3</t>
  </si>
  <si>
    <t>(GRAND SUMMARY)</t>
  </si>
  <si>
    <t xml:space="preserve">Ex-works price of Plant and Equipment including Type Test Charges </t>
  </si>
  <si>
    <t>Installation Charges</t>
  </si>
  <si>
    <t xml:space="preserve">Training Charges </t>
  </si>
  <si>
    <t>Taxes and Duties</t>
  </si>
  <si>
    <t>6</t>
  </si>
  <si>
    <t>GRAND TOTAL [1+2+3+4+5]</t>
  </si>
  <si>
    <t>Item  Description</t>
  </si>
  <si>
    <t>पावर ग्रिड कारपोरेशन ऑफ इण्डिया लिमिटेड</t>
  </si>
  <si>
    <t>(भारत सरकार का उद्यम)</t>
  </si>
  <si>
    <t>Power Grid Corporation of India Limited</t>
  </si>
  <si>
    <t>(A Government of India Enterprises)</t>
  </si>
  <si>
    <t>To:</t>
  </si>
  <si>
    <t>Name        :</t>
  </si>
  <si>
    <t>Contract Services</t>
  </si>
  <si>
    <t>Address    :</t>
  </si>
  <si>
    <t>Power Grid Corporation of India Ltd.,</t>
  </si>
  <si>
    <t>"Saudamini", Plot No.-2</t>
  </si>
  <si>
    <t>Gurgaon (Haryana) - 122001</t>
  </si>
  <si>
    <t>Mode of Transaction (Direct / Bought-out)</t>
  </si>
  <si>
    <t>Total Freight &amp; Insurance Charges</t>
  </si>
  <si>
    <t>6 = 4 x 5</t>
  </si>
  <si>
    <t xml:space="preserve">Date          : </t>
  </si>
  <si>
    <t>Place         :</t>
  </si>
  <si>
    <t>Printed Name   :</t>
  </si>
  <si>
    <t>Designation   :</t>
  </si>
  <si>
    <t>Note          :</t>
  </si>
  <si>
    <t>Total Erection Charges</t>
  </si>
  <si>
    <t>Name     :</t>
  </si>
  <si>
    <t>Address :</t>
  </si>
  <si>
    <t>SUMMARY OF TAXES &amp; DUTIES APPLICABLE ON GOODS</t>
  </si>
  <si>
    <t>TOTAL SCHEDULE NO. 1</t>
  </si>
  <si>
    <t>TOTAL SCHEDULE NO. 2</t>
  </si>
  <si>
    <t>TOTAL SCHEDULE NO. 3</t>
  </si>
  <si>
    <t>Schedule - 1</t>
  </si>
  <si>
    <t>(SCHEDULE OF RATES AND PRICES : TYPE TEST CHARGES)</t>
  </si>
  <si>
    <t>(SCHEDULE OF RATES AND PRICES : EX-WORKS PRICES)</t>
  </si>
  <si>
    <t>(SCHEDULE OF RATES AND PRICES : FREIGHT &amp; INSURANCE CHARGES)</t>
  </si>
  <si>
    <t>(SCHEDULE OF RATES AND PRICES : ERECTION CHARGES)</t>
  </si>
  <si>
    <t>Total Ex-works Price including Type Test charges</t>
  </si>
  <si>
    <t>Direct</t>
  </si>
  <si>
    <t>Schedule - 2</t>
  </si>
  <si>
    <t>Schedule - 3</t>
  </si>
  <si>
    <t>All kinds of soil except fissured rock &amp; hard rock</t>
  </si>
  <si>
    <t>Schedule - 5</t>
  </si>
  <si>
    <t>Schedule - 6</t>
  </si>
  <si>
    <t>(iii)</t>
  </si>
  <si>
    <t>(iv)</t>
  </si>
  <si>
    <t>TOTAL SCHEDULE NO. 5</t>
  </si>
  <si>
    <t>TOTAL SCHEDULE NO. 7</t>
  </si>
  <si>
    <t>SL. NO.</t>
  </si>
  <si>
    <t>Not Applicable</t>
  </si>
  <si>
    <t>Thirty Five</t>
  </si>
  <si>
    <t>Schedule 1</t>
  </si>
  <si>
    <t>Schedule 2</t>
  </si>
  <si>
    <t>Schedule 3</t>
  </si>
  <si>
    <t>Schedule 5</t>
  </si>
  <si>
    <t>Schedule 6</t>
  </si>
  <si>
    <t>Schedule 7</t>
  </si>
  <si>
    <t>Taxes and Duties not included in Schedule 1</t>
  </si>
  <si>
    <t>Grand Summary [Schedule 1to 5]</t>
  </si>
  <si>
    <t>Fill up date in dd-mmm-yyyy format from drop down menu.</t>
  </si>
  <si>
    <t>Certain data type entries have been restricted, such as Numeric values or limits of numeric values.</t>
  </si>
  <si>
    <t>Do not link any cell of this work book with any other work book.</t>
  </si>
  <si>
    <t>(v)</t>
  </si>
  <si>
    <t>Do not use copy &amp; paste or cut &amp; paste options for filling up the data.</t>
  </si>
  <si>
    <t>(vi)</t>
  </si>
  <si>
    <t>Do not reformat any of the cell of the work book.</t>
  </si>
  <si>
    <t>2 or More</t>
  </si>
  <si>
    <t>Name of other Partner - 2 (more, if any)</t>
  </si>
  <si>
    <t>Address of other Partner - 2 (more, if any)</t>
  </si>
  <si>
    <t>Select nos. of the JV Partners other than the Lead Partner from drop down menu.</t>
  </si>
  <si>
    <r>
      <t>In case of JV partners more than 2, enter details of 3</t>
    </r>
    <r>
      <rPr>
        <vertAlign val="superscript"/>
        <sz val="12"/>
        <rFont val="Book Antiqua"/>
        <family val="1"/>
      </rPr>
      <t>rd</t>
    </r>
    <r>
      <rPr>
        <sz val="12"/>
        <rFont val="Book Antiqua"/>
        <family val="1"/>
      </rPr>
      <t xml:space="preserve"> &amp; more partners along with details of 2</t>
    </r>
    <r>
      <rPr>
        <vertAlign val="superscript"/>
        <sz val="12"/>
        <rFont val="Book Antiqua"/>
        <family val="1"/>
      </rPr>
      <t>nd</t>
    </r>
    <r>
      <rPr>
        <sz val="12"/>
        <rFont val="Book Antiqua"/>
        <family val="1"/>
      </rPr>
      <t xml:space="preserve"> partner.</t>
    </r>
  </si>
  <si>
    <t>Place        :</t>
  </si>
  <si>
    <t>After filling up all the schedues, save the file, take print out of all the schedules and Bid form and sign &amp; stamp and submit them as hard copy of the 2nd envelope (Price part) of the bid. Also ensure to submit the soft copy of the the same file on CD/ DVD.</t>
  </si>
  <si>
    <t>(a)</t>
  </si>
  <si>
    <t>(b)</t>
  </si>
  <si>
    <t>(e)</t>
  </si>
  <si>
    <t>(f)</t>
  </si>
  <si>
    <t xml:space="preserve">Total F&amp;I Price </t>
  </si>
  <si>
    <t xml:space="preserve">…….. …….. …….. …….. …….. …….. </t>
  </si>
  <si>
    <t>Detailed Soil Investigation</t>
  </si>
  <si>
    <t>River Crossing Location</t>
  </si>
  <si>
    <t xml:space="preserve"> Total Ex-Works Price </t>
  </si>
  <si>
    <t xml:space="preserve"> Total Ex-Works Price  Direct</t>
  </si>
  <si>
    <t xml:space="preserve"> Total Ex-Works Price Bought Out</t>
  </si>
  <si>
    <t xml:space="preserve">Total Type Test charges as per Schedule-7 </t>
  </si>
  <si>
    <t>We hereby offer Multi-package discount as given below:</t>
  </si>
  <si>
    <t xml:space="preserve">Discount(s) offered at sl. No. 1 to 4 will get displayed and accounted for automatically in the respective items of the Schedules. </t>
  </si>
  <si>
    <t>TOTAL TYPE TEST CHARGES</t>
  </si>
  <si>
    <t>Type tests on Earthwire, Hardwar Fittings &amp; accessories of conductor &amp; earthwire:</t>
  </si>
  <si>
    <t>Package Name</t>
  </si>
  <si>
    <t/>
  </si>
  <si>
    <t>email ID of Bid Signatory</t>
  </si>
  <si>
    <t>Mobile No. of Bid Signatory</t>
  </si>
  <si>
    <t>Tel No. of Bid Signatory</t>
  </si>
  <si>
    <t>Fax No. of Bid Signatory</t>
  </si>
  <si>
    <t>Contracts Services, 3rd Floor</t>
  </si>
  <si>
    <t xml:space="preserve">Date: </t>
  </si>
  <si>
    <t>Place:</t>
  </si>
  <si>
    <t>#</t>
  </si>
  <si>
    <t xml:space="preserve">HSN Code </t>
  </si>
  <si>
    <t>Rate of GST applicable ( in %)</t>
  </si>
  <si>
    <t>Specify amount of GST on the transaction between the Contractor and the Employer.</t>
  </si>
  <si>
    <t>In case the bidder leaves the cell for confirmation of the HSN code and/or  GST rate  “blank”,  the HSN code and corresponding GST rate indicated by the Employer shall be deemed to be the one confirmed by the Bidder.</t>
  </si>
  <si>
    <t>*</t>
  </si>
  <si>
    <t>In case the bidder leaves the cell for confirmation of the SAC and/or  GST rate “blank”,  the SAC and corresponding GST rate indicated by the Employer shall be deemed to be the one confirmed by the Bidder.</t>
  </si>
  <si>
    <t>SAC (Service Accounting Codes)</t>
  </si>
  <si>
    <t>Bidders to note that the item description under various schedules are through unique material ID for respective items under SAP ERP System and therefore, identical item description appears in schedule-1(Ex-works) &amp; schedule-2(F&amp;I). However, the prices to be quoted in Price Schedule-2(F&amp;I) shall be towards  Local Transportation, Insurance and other Incidental Services only in line with clause ITB 11.4(b).</t>
  </si>
  <si>
    <t>Revaluation of J column</t>
  </si>
  <si>
    <t>Tax Calculation</t>
  </si>
  <si>
    <t>TOTAL GST ON GOODS</t>
  </si>
  <si>
    <t>Total GST for Supply of Goods (inter-alia including Type Test Charges) between the Contractor and the Employer (identified in Schedule 1') which are not included in the Ex-works price as per the provision of the Bidding Documents, as applicable.</t>
  </si>
  <si>
    <t>TOTAL GST ON SERVICES</t>
  </si>
  <si>
    <t xml:space="preserve">Schedule-1 : Ex works prices </t>
  </si>
  <si>
    <t>Schedule-1 : Ex works prices</t>
  </si>
  <si>
    <t xml:space="preserve">GRAND TOTAL [1+2] </t>
  </si>
  <si>
    <t>Schedule-1 : Ex-Works Price</t>
  </si>
  <si>
    <t xml:space="preserve"> or such other sums as may be determined in accordance with the terms and conditions of the Bidding Documents.</t>
  </si>
  <si>
    <t xml:space="preserve">Local Transportation, In-transit Insurance, loading and unloading </t>
  </si>
  <si>
    <r>
      <t xml:space="preserve">100% of applicable Taxes and Duties i.e </t>
    </r>
    <r>
      <rPr>
        <b/>
        <sz val="11"/>
        <rFont val="Book Antiqua"/>
        <family val="1"/>
      </rPr>
      <t>GST</t>
    </r>
    <r>
      <rPr>
        <sz val="11"/>
        <rFont val="Book Antiqua"/>
        <family val="1"/>
      </rPr>
      <t xml:space="preserve">  which are payable by the Employer under the Contract, shall be reimbursed by the Employer on production of satisfactory documentary evidence by the Contractor in accordance with the provisions of the Bidding Documents.</t>
    </r>
  </si>
  <si>
    <t xml:space="preserve">We confirm that we have also registered/we shall also get registered in the GST Network with a GSTIN, in all the states where the project is located and the states from which we shall make our supply of goods. </t>
  </si>
  <si>
    <t>Total Type Test charges as per Schedule-7</t>
  </si>
  <si>
    <t>Unit Ex-works price (excluding GST)</t>
  </si>
  <si>
    <t>Total Ex-works price (excluding GST)</t>
  </si>
  <si>
    <t>GST Tax as confirmed by Bidder</t>
  </si>
  <si>
    <t>Total GST as confirmed by Bidder</t>
  </si>
  <si>
    <t>Total GST Tax as confirmed by Bidder</t>
  </si>
  <si>
    <t>Whether  rate of GST in column ‘4’ is confirmed. If not  indicate applicable rate of GST *</t>
  </si>
  <si>
    <t>Whether HSN in column ‘2’ is confirmed. If not  indicate applicable the HSN code *</t>
  </si>
  <si>
    <t>PR No</t>
  </si>
  <si>
    <t>PR Line Item No</t>
  </si>
  <si>
    <t>Activity Description</t>
  </si>
  <si>
    <t>Material Code</t>
  </si>
  <si>
    <t>14= 12 x 13</t>
  </si>
  <si>
    <t xml:space="preserve">Unit Freight, In-transit Insurance, loading &amp; unloading Charges </t>
  </si>
  <si>
    <t xml:space="preserve">Total Freight, 
In-transit Insurance, loading &amp; unloading Charges 
</t>
  </si>
  <si>
    <t>Activity Header</t>
  </si>
  <si>
    <t>PR Activity No</t>
  </si>
  <si>
    <t>Service Code</t>
  </si>
  <si>
    <t>16 = 14 x 15</t>
  </si>
  <si>
    <t>Line Item No</t>
  </si>
  <si>
    <t>Code</t>
  </si>
  <si>
    <t>13 = 10 x 11</t>
  </si>
  <si>
    <t>Sch-4b (Maintenance Charges during and after Defect Liability Period) :</t>
  </si>
  <si>
    <t>Local Transportation, In-transit Insurance, loading &amp; unloading</t>
  </si>
  <si>
    <t>Maintenance Charges during &amp; after Defect Laibility Period</t>
  </si>
  <si>
    <t>Total GST on Installation Services  (Schedule-3), Training to be imparted in India (Schedule-4a) and Maintenance Charges during and after Defect Liabilty Period (Schedule-4b)</t>
  </si>
  <si>
    <t>Whether SAC in column '8’ is confirmed. If not  indicate applicable the SAC *</t>
  </si>
  <si>
    <t>Whether HSN in column ‘ 6 ’ is confirmed. If not  indicate applicable the HSN code *</t>
  </si>
  <si>
    <t>Unit Maintenance Charges excluding GST</t>
  </si>
  <si>
    <t>Total Maintenance  Charges excluding GST</t>
  </si>
  <si>
    <t>TOTAL SCHEDULE NO. 4b</t>
  </si>
  <si>
    <t>4b</t>
  </si>
  <si>
    <t>Schedule 4b</t>
  </si>
  <si>
    <t>Maintenance Charges during &amp; after Defect Laibility Period.</t>
  </si>
  <si>
    <t>We further understand that notwithstanding 3.0 above, in case of award on us, you shall also bear and pay/reimburse to us, GST applicable on supplies by us to you, imposed on the Plant &amp; Equipment including Mandatory Spare Parts to be incorporated into the Facilities including  Type Test charges for Type test to be conducted  specified in Schedule No. 1,  Installation Services specified in Schedule No. 3, Charges for Training to be imparted  specified in Schedule No. 4a and Maintenance Charges during &amp; after Defect Laibility Period specified in Schedule No. 4b of the Price Schedule in this Second Envelope by the Indian Laws.</t>
  </si>
  <si>
    <t>Unit Training Charges excluding GST</t>
  </si>
  <si>
    <t>Total Training  Charges excluding GST</t>
  </si>
  <si>
    <t>Total Training Charges</t>
  </si>
  <si>
    <t>Total Maintenance Charges during and after Defect Liabilty Period</t>
  </si>
  <si>
    <t>Revaluation of M column</t>
  </si>
  <si>
    <t>Revaluation of P column</t>
  </si>
  <si>
    <t>Schedule-4a : Training Charges</t>
  </si>
  <si>
    <r>
      <t>Discount on lum-sum basis on total price quoted by us without Taxes &amp; Duties.</t>
    </r>
    <r>
      <rPr>
        <sz val="11"/>
        <rFont val="Book Antiqua"/>
        <family val="1"/>
      </rPr>
      <t xml:space="preserve"> [The discount shall be proportionately applicable on all the items of all the Schdules i.e. Sch-1 (without type test charges), Sch-2, Sch-3, Sch-4a, Sch-4b &amp; Sch-7] </t>
    </r>
    <r>
      <rPr>
        <b/>
        <sz val="11"/>
        <rFont val="Book Antiqua"/>
        <family val="1"/>
      </rPr>
      <t>In Rs.</t>
    </r>
  </si>
  <si>
    <r>
      <t>Discount on percent basis on total price quoted by us without Taxes &amp; Duties.</t>
    </r>
    <r>
      <rPr>
        <sz val="11"/>
        <rFont val="Book Antiqua"/>
        <family val="1"/>
      </rPr>
      <t xml:space="preserve"> [The discount shall be proportionately applicable on all the items of all the Schdules i.e. Sch-1 (without type test charges), Sch-2 , Sch-3, Sch-4a, Sch-4b &amp; Sch-7] </t>
    </r>
    <r>
      <rPr>
        <b/>
        <sz val="11"/>
        <rFont val="Book Antiqua"/>
        <family val="1"/>
      </rPr>
      <t>In Percent (%)</t>
    </r>
  </si>
  <si>
    <t>Schedule-4b : Maintenance Charges during and after DLP</t>
  </si>
  <si>
    <t>Schedule-4b : Maintenance Charges</t>
  </si>
  <si>
    <t>8= 6 x 7</t>
  </si>
  <si>
    <t>NOT APPLICABLE</t>
  </si>
  <si>
    <t>A.</t>
  </si>
  <si>
    <t>B.</t>
  </si>
  <si>
    <t>Schedule - 4b</t>
  </si>
  <si>
    <t>4</t>
  </si>
  <si>
    <t>TOTAL SCHEDULE NO. 4</t>
  </si>
  <si>
    <t>Schedule 4</t>
  </si>
  <si>
    <t>Total GST on Installation Services  (Schedule-3), Training to be imparted in India (Schedule-4)</t>
  </si>
  <si>
    <t xml:space="preserve">Sole Bidder </t>
  </si>
  <si>
    <t>Joint Venture</t>
  </si>
  <si>
    <t>Schedule - 4</t>
  </si>
  <si>
    <t>Sole Bidder</t>
  </si>
  <si>
    <t>JV (Joint Venture)</t>
  </si>
  <si>
    <t xml:space="preserve">General Instruction to the Bidders for filling up this workbook of Price Schedules </t>
  </si>
  <si>
    <t>PLANT AND EQUIPMENT (INCLUDING MANDATORY SPARES PARTS) TO BE SUPPLIED, INCLUDING TYPE TEST CHARGES FOR TESTS TO BE CONDUCTED</t>
  </si>
  <si>
    <t>LOCAL TRANSPORTATION, IN-TRANSIT INSURANCE, LOADING AND UNLOADING</t>
  </si>
  <si>
    <t>INSTALLATION CHARGES</t>
  </si>
  <si>
    <t>Fill up only green shaded cells in Sch-1, Sch-2, Sch-3, Sch-4, Sch-7 and Bid Form 2nd Envelope.</t>
  </si>
  <si>
    <t>All the cells in Sch-5 &amp; Sch-6 are auto filled, therefore no cell is required to be filled up there.</t>
  </si>
  <si>
    <t>Sch-4 (Training  Charges) :</t>
  </si>
  <si>
    <t>PART A (Substation Portion)</t>
  </si>
  <si>
    <t xml:space="preserve">Total Ex-works Price </t>
  </si>
  <si>
    <t>Unit Erection  Charges</t>
  </si>
  <si>
    <t>Total Erection   Charges</t>
  </si>
  <si>
    <t>Total Installation Charges</t>
  </si>
  <si>
    <t xml:space="preserve">EA </t>
  </si>
  <si>
    <t>SET</t>
  </si>
  <si>
    <t xml:space="preserve">KM </t>
  </si>
  <si>
    <t xml:space="preserve">LS </t>
  </si>
  <si>
    <t>1.1kV grade Power Cables (PVCinsulated)along withlugs,glands,straight joints &amp;accessories,etc.</t>
  </si>
  <si>
    <t>1.1kV grade Control Cables (PVCinsulated) along withlugs,glands,straight joints &amp;accessories,etc.</t>
  </si>
  <si>
    <t>400kV Transformer Protection Panel (For both HV &amp; MV side)-(withAutomation)</t>
  </si>
  <si>
    <t>Relay &amp; protection Panels (with automation)</t>
  </si>
  <si>
    <t>Spares-Substation Automation System</t>
  </si>
  <si>
    <t>400kV Transformer Protection Panel (For both HV &amp; MV side)-(with Automation)</t>
  </si>
  <si>
    <t>Package RCP-01 for Retrofit of existing conventional control and protection system with new IEC 61850 Process Bus based Control and Protection System at 400/220 Hissar S/s and 400kV Ballabhgarh S/s</t>
  </si>
  <si>
    <t>Package RCP-01</t>
  </si>
  <si>
    <t>Specification No.: CC/NT/W-MISC/DOM/A04/26/01660</t>
  </si>
  <si>
    <t>Original</t>
  </si>
  <si>
    <t>IV</t>
  </si>
  <si>
    <t>V</t>
  </si>
  <si>
    <t xml:space="preserve">Relay and Protection Panel 400kV        </t>
  </si>
  <si>
    <t xml:space="preserve">Substation automation system-400kV      </t>
  </si>
  <si>
    <t xml:space="preserve">PLCC                                    </t>
  </si>
  <si>
    <t xml:space="preserve">PLCC Equipment                          </t>
  </si>
  <si>
    <t xml:space="preserve">JUNCTION BOX                            </t>
  </si>
  <si>
    <t xml:space="preserve">Differential relay at the remote end    </t>
  </si>
  <si>
    <t>400kV Line Protection Panel (with Automation)</t>
  </si>
  <si>
    <t>400KV CIRCUIT BREAKER RELAY PANEL (WITH AUTOMATION)</t>
  </si>
  <si>
    <t>Complete Substation automation System for 400kV Main bay as perTechnical Specification</t>
  </si>
  <si>
    <t>Complete Substation automation System for 400kV Tie bay as perTechnical Specification</t>
  </si>
  <si>
    <t>Digital Protection Coupler</t>
  </si>
  <si>
    <t>400kV Reactor Protection Panel (with Automation)</t>
  </si>
  <si>
    <t>400 KV DIR/MU PANELS FOR REACTOR</t>
  </si>
  <si>
    <t>JUNCTION BOX FOR 420KV, 6 SECONDARY CORE CURRENT TRANSFORMER</t>
  </si>
  <si>
    <t>MARSHALLING BOX FOR 420 KV CVT</t>
  </si>
  <si>
    <t>Line Current Differential Relay</t>
  </si>
  <si>
    <t xml:space="preserve">Relay and Protection panel-400kV        </t>
  </si>
  <si>
    <t xml:space="preserve">Relay and Protection panel-220kV        </t>
  </si>
  <si>
    <t xml:space="preserve">Substation automation system-220kV      </t>
  </si>
  <si>
    <t>400 KV SGC/MU PANELS</t>
  </si>
  <si>
    <t>400 KV DIT/MU PANELS FOR TRANSFORMER</t>
  </si>
  <si>
    <t>220KV CIRCUIT BREAKER RELAY PANEL (WITH AUTOMATION)</t>
  </si>
  <si>
    <t>220KV SGC/MU PANELS</t>
  </si>
  <si>
    <t>Complete Substation automation System for 220kV bay as per TechnicalSpecification</t>
  </si>
  <si>
    <t>JUNCTION BOX-245KV CVT</t>
  </si>
  <si>
    <t>Junction box for 245kV, 5 secondary core Current Transformer</t>
  </si>
  <si>
    <t xml:space="preserve">Mandatory spares                        </t>
  </si>
  <si>
    <t xml:space="preserve">Cables                                  </t>
  </si>
  <si>
    <t xml:space="preserve">Relay and Protection Panel 220kV        </t>
  </si>
  <si>
    <t>400kV Bus Bar Protection Panel (Duplicate)-(with Automation)</t>
  </si>
  <si>
    <t>PROTECTION TEST TOOL FOR IEC 61850 PROCESS BUS BASED PROTECTION SYSTEM</t>
  </si>
  <si>
    <t>IEC 61850 STATION OVERVIEW TOOL</t>
  </si>
  <si>
    <t>NETWORK &amp; SIGNAL ANALYZER TOOL</t>
  </si>
  <si>
    <t>Time synchronisation equipment</t>
  </si>
  <si>
    <t>1.1KV GRADE 4CX16 SQMM (PVC) POWER CABLE</t>
  </si>
  <si>
    <t>1.1KV GRADE 2CX2.5 SQMM CONTROL CABLE</t>
  </si>
  <si>
    <t>1.1KV GRADE 5CX2.5 SQMM CONTROL CABLE</t>
  </si>
  <si>
    <t>1.1KV GRADE 10CX2.5 SQMM CONTROL CABLE</t>
  </si>
  <si>
    <t>1.1KV GRADE 19CX1.5 SQMM CONTROL CABLE</t>
  </si>
  <si>
    <t>1.1KV GRADE 27CX1.5 SQMM CONTROL CABLE</t>
  </si>
  <si>
    <t>1.1KV GRADE 4CX6 SQMM (PVC) POWER CABLE</t>
  </si>
  <si>
    <t>220kV Line Protection Panel (with Automation)</t>
  </si>
  <si>
    <t>220kV Bus Bar Protection Panel (Single)-(with Automation)</t>
  </si>
  <si>
    <t>COMPLETE SUBSTATION AUTOMATION SYSTEM FOR 220KV TBC BAY ASPER
TECHNICAL SPECIFICATION</t>
  </si>
  <si>
    <t>COMPLETE SUBSTATION AUTOMATION SYSTEM FOR 220KV BUS COUPLER BAY AS PER TECHNICAL SPECIFICATION</t>
  </si>
  <si>
    <t>400kV Circuit Breaker Relay Panel (with Automation)</t>
  </si>
  <si>
    <t>Complete Substation automation System for 400kV Tie bay as per Technical Specification</t>
  </si>
  <si>
    <t>Complete Substation automation System for 400kV Main bay as per Technical Specification</t>
  </si>
  <si>
    <t xml:space="preserve">JUNCTIONBOX                             </t>
  </si>
  <si>
    <t>Service-400 kV DIR/MU Panels for Reactor</t>
  </si>
  <si>
    <t>Service-JUNCTION BOX-420KV CVT</t>
  </si>
  <si>
    <t>JUNCTION BOX-420KV, 6 CORE CT</t>
  </si>
  <si>
    <t xml:space="preserve">Substation Automation System-220kV      </t>
  </si>
  <si>
    <t>Service-400 kV SGC/MU Panels</t>
  </si>
  <si>
    <t>Service- 400 kV DIT/MU Panels for Transformer</t>
  </si>
  <si>
    <t>Complete Substation automation System for 220kV bay as per Technical Specification</t>
  </si>
  <si>
    <t>Service-220kV SGC/MU Panels</t>
  </si>
  <si>
    <t>220kV Circuit Breaker Relay Panel (with Automation)</t>
  </si>
  <si>
    <t>Service-JUNCTION BOX-245KV CVT</t>
  </si>
  <si>
    <t>Service-JUNCTION BOX-245KV, 5 CORE CT</t>
  </si>
  <si>
    <t xml:space="preserve">Cables for release                      </t>
  </si>
  <si>
    <t>MODIFICATION OF EXISTING CRP AS PER TS</t>
  </si>
  <si>
    <t>Complete Substation automation System for 220kV TBC bay as per
Technical Specification</t>
  </si>
  <si>
    <t>Complete Substation automation System for 220kV Bus Coupler bay as perTechnical Specification</t>
  </si>
  <si>
    <t xml:space="preserve">PROCESS BUS BALLABHGARH - CONSULTANCY TO DTL     </t>
  </si>
  <si>
    <t>PROCESS BUS BALLABHGARH - PG O&amp;M</t>
  </si>
  <si>
    <t xml:space="preserve">PROCESS BUS BALLABHGARH - PG CAPEX             </t>
  </si>
  <si>
    <t xml:space="preserve">PROCESS BUS HISSAR- PG O&amp;M                   </t>
  </si>
  <si>
    <t xml:space="preserve">PROCESS BUS HISSAR  - PG CAPEX                   </t>
  </si>
  <si>
    <t>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</si>
</sst>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64" formatCode="_(* #,##0.00_);_(* \(#,##0.00\);_(* &quot;-&quot;??_);_(@_)"/>
    <numFmt numFmtId="165" formatCode="0.0"/>
    <numFmt numFmtId="166" formatCode="0.000"/>
    <numFmt numFmtId="167" formatCode="_(* #,##0.00_);_(* \(#,##0.00\);_(* \-??_);_(@_)"/>
    <numFmt numFmtId="168" formatCode="_(* #,##0_);_(* \(#,##0\);_(* \-??_);_(@_)"/>
    <numFmt numFmtId="169" formatCode="_(* #,##0.0_);_(* \(#,##0.0\);_(* \-??_);_(@_)"/>
    <numFmt numFmtId="170" formatCode="#,##0.0"/>
    <numFmt numFmtId="171" formatCode="0.00_)"/>
    <numFmt numFmtId="172" formatCode="_-&quot;£&quot;* #,##0.00_-;\-&quot;£&quot;* #,##0.00_-;_-&quot;£&quot;* &quot;-&quot;??_-;_-@_-"/>
    <numFmt numFmtId="173" formatCode="&quot;\&quot;#,##0.00;[Red]\-&quot;\&quot;#,##0.00"/>
    <numFmt numFmtId="174" formatCode="#,##0.000_);\(#,##0.000\)"/>
    <numFmt numFmtId="175" formatCode="0.0_)"/>
    <numFmt numFmtId="176" formatCode=";;"/>
    <numFmt numFmtId="177" formatCode="&quot; &quot;@"/>
    <numFmt numFmtId="178" formatCode="[$-409]dd\-mmm\-yy;@"/>
    <numFmt numFmtId="179" formatCode="_(* #,##0_);_(* \(#,##0\);_(* &quot;-&quot;??_);_(@_)"/>
    <numFmt numFmtId="180" formatCode="0.0000%"/>
    <numFmt numFmtId="181" formatCode="0.0000000000%"/>
  </numFmts>
  <fonts count="112">
    <font>
      <sz val="11"/>
      <name val="Book Antiqua"/>
      <family val="1"/>
    </font>
    <font>
      <sz val="10"/>
      <name val="Arial"/>
      <family val="2"/>
    </font>
    <font>
      <sz val="8"/>
      <name val="Arial"/>
      <family val="2"/>
    </font>
    <font>
      <b/>
      <sz val="12"/>
      <name val="Arial"/>
      <family val="2"/>
    </font>
    <font>
      <sz val="12"/>
      <name val="Book Antiqua"/>
      <family val="1"/>
    </font>
    <font>
      <b/>
      <sz val="12"/>
      <name val="Book Antiqua"/>
      <family val="1"/>
    </font>
    <font>
      <sz val="14"/>
      <name val="AngsanaUPC"/>
      <family val="1"/>
    </font>
    <font>
      <sz val="12"/>
      <name val="¹ÙÅÁÃ¼"/>
      <charset val="129"/>
    </font>
    <font>
      <sz val="10"/>
      <color indexed="10"/>
      <name val="Arial"/>
      <family val="2"/>
    </font>
    <font>
      <u/>
      <sz val="9"/>
      <color indexed="12"/>
      <name val="Arial"/>
      <family val="2"/>
    </font>
    <font>
      <sz val="7"/>
      <name val="Small Fonts"/>
      <family val="2"/>
    </font>
    <font>
      <b/>
      <sz val="10"/>
      <name val="Arial CE"/>
      <family val="2"/>
      <charset val="238"/>
    </font>
    <font>
      <u/>
      <sz val="9"/>
      <color indexed="36"/>
      <name val="Arial"/>
      <family val="2"/>
    </font>
    <font>
      <sz val="10"/>
      <name val="MS Sans Serif"/>
      <family val="2"/>
    </font>
    <font>
      <b/>
      <sz val="20"/>
      <name val="Book Antiqua"/>
      <family val="1"/>
    </font>
    <font>
      <b/>
      <sz val="11"/>
      <name val="Book Antiqua"/>
      <family val="1"/>
    </font>
    <font>
      <sz val="11"/>
      <name val="Book Antiqua"/>
      <family val="1"/>
    </font>
    <font>
      <sz val="11"/>
      <name val="Book Antiqua"/>
      <family val="1"/>
    </font>
    <font>
      <sz val="10"/>
      <name val="Book Antiqua"/>
      <family val="1"/>
    </font>
    <font>
      <sz val="12"/>
      <name val="Arial"/>
      <family val="2"/>
    </font>
    <font>
      <b/>
      <sz val="12"/>
      <color indexed="12"/>
      <name val="Book Antiqua"/>
      <family val="1"/>
    </font>
    <font>
      <b/>
      <u/>
      <sz val="12"/>
      <name val="Book Antiqua"/>
      <family val="1"/>
    </font>
    <font>
      <b/>
      <sz val="16"/>
      <color indexed="12"/>
      <name val="Book Antiqua"/>
      <family val="1"/>
    </font>
    <font>
      <b/>
      <sz val="10"/>
      <name val="Book Antiqua"/>
      <family val="1"/>
    </font>
    <font>
      <sz val="11"/>
      <color indexed="12"/>
      <name val="Book Antiqua"/>
      <family val="1"/>
    </font>
    <font>
      <b/>
      <sz val="16"/>
      <color indexed="12"/>
      <name val="Arial"/>
      <family val="2"/>
    </font>
    <font>
      <sz val="20"/>
      <name val="Book Antiqua"/>
      <family val="1"/>
    </font>
    <font>
      <b/>
      <sz val="11"/>
      <color indexed="9"/>
      <name val="Book Antiqua"/>
      <family val="1"/>
    </font>
    <font>
      <sz val="11"/>
      <name val="Book Antiqua"/>
      <family val="1"/>
    </font>
    <font>
      <b/>
      <sz val="11"/>
      <color indexed="10"/>
      <name val="Book Antiqua"/>
      <family val="1"/>
    </font>
    <font>
      <sz val="8"/>
      <name val="Book Antiqua"/>
      <family val="1"/>
    </font>
    <font>
      <b/>
      <sz val="14"/>
      <color indexed="9"/>
      <name val="Book Antiqua"/>
      <family val="1"/>
    </font>
    <font>
      <sz val="14"/>
      <name val="Book Antiqua"/>
      <family val="1"/>
    </font>
    <font>
      <sz val="11"/>
      <color indexed="9"/>
      <name val="Book Antiqua"/>
      <family val="1"/>
    </font>
    <font>
      <sz val="10"/>
      <name val="Book Antiqua"/>
      <family val="1"/>
    </font>
    <font>
      <sz val="8"/>
      <name val="Book Antiqua"/>
      <family val="1"/>
    </font>
    <font>
      <sz val="12"/>
      <name val="Arial"/>
      <family val="2"/>
    </font>
    <font>
      <sz val="10"/>
      <name val="Arial"/>
      <family val="2"/>
    </font>
    <font>
      <b/>
      <sz val="12"/>
      <name val="Arial"/>
      <family val="2"/>
    </font>
    <font>
      <sz val="12"/>
      <color indexed="9"/>
      <name val="Book Antiqua"/>
      <family val="1"/>
    </font>
    <font>
      <b/>
      <sz val="11"/>
      <color indexed="12"/>
      <name val="Book Antiqua"/>
      <family val="1"/>
    </font>
    <font>
      <sz val="10"/>
      <color indexed="9"/>
      <name val="Book Antiqua"/>
      <family val="1"/>
    </font>
    <font>
      <b/>
      <sz val="14"/>
      <name val="Book Antiqua"/>
      <family val="1"/>
    </font>
    <font>
      <i/>
      <sz val="11"/>
      <name val="Book Antiqua"/>
      <family val="1"/>
    </font>
    <font>
      <b/>
      <sz val="12"/>
      <color indexed="9"/>
      <name val="Book Antiqua"/>
      <family val="1"/>
    </font>
    <font>
      <sz val="10"/>
      <color indexed="9"/>
      <name val="Book Antiqua"/>
      <family val="1"/>
    </font>
    <font>
      <sz val="10"/>
      <color indexed="9"/>
      <name val="Arial"/>
      <family val="2"/>
    </font>
    <font>
      <b/>
      <vertAlign val="superscript"/>
      <sz val="11"/>
      <name val="Book Antiqua"/>
      <family val="1"/>
    </font>
    <font>
      <b/>
      <sz val="14"/>
      <color indexed="12"/>
      <name val="Book Antiqua"/>
      <family val="1"/>
    </font>
    <font>
      <b/>
      <vertAlign val="superscript"/>
      <sz val="12"/>
      <color indexed="12"/>
      <name val="Book Antiqua"/>
      <family val="1"/>
    </font>
    <font>
      <sz val="11"/>
      <name val="Book Antiqua"/>
      <family val="1"/>
    </font>
    <font>
      <sz val="10"/>
      <color indexed="9"/>
      <name val="Wingdings 3"/>
      <family val="1"/>
      <charset val="2"/>
    </font>
    <font>
      <sz val="1"/>
      <color indexed="9"/>
      <name val="Book Antiqua"/>
      <family val="1"/>
    </font>
    <font>
      <vertAlign val="superscript"/>
      <sz val="12"/>
      <name val="Book Antiqua"/>
      <family val="1"/>
    </font>
    <font>
      <sz val="11"/>
      <name val="Arial"/>
      <family val="2"/>
    </font>
    <font>
      <sz val="12"/>
      <name val="Times New Roman"/>
      <family val="1"/>
    </font>
    <font>
      <sz val="14"/>
      <name val="Arial"/>
      <family val="2"/>
    </font>
    <font>
      <b/>
      <sz val="12.5"/>
      <name val="Arial"/>
      <family val="2"/>
    </font>
    <font>
      <sz val="12.5"/>
      <name val="Arial"/>
      <family val="2"/>
    </font>
    <font>
      <sz val="11"/>
      <color indexed="8"/>
      <name val="Book Antiqua"/>
      <family val="1"/>
    </font>
    <font>
      <sz val="11"/>
      <color indexed="8"/>
      <name val="Book Antiqua"/>
      <family val="1"/>
    </font>
    <font>
      <sz val="12"/>
      <color indexed="10"/>
      <name val="Book Antiqua"/>
      <family val="1"/>
    </font>
    <font>
      <sz val="12"/>
      <color indexed="8"/>
      <name val="Book Antiqua"/>
      <family val="1"/>
    </font>
    <font>
      <sz val="9"/>
      <name val="Book Antiqua"/>
      <family val="1"/>
    </font>
    <font>
      <sz val="12"/>
      <color indexed="56"/>
      <name val="Book Antiqua"/>
      <family val="1"/>
    </font>
    <font>
      <b/>
      <sz val="11"/>
      <color indexed="9"/>
      <name val="Book Antiqua"/>
      <family val="1"/>
    </font>
    <font>
      <sz val="11"/>
      <color indexed="9"/>
      <name val="Book Antiqua"/>
      <family val="1"/>
    </font>
    <font>
      <sz val="11"/>
      <color indexed="9"/>
      <name val="Cambria"/>
      <family val="1"/>
    </font>
    <font>
      <sz val="12"/>
      <color indexed="9"/>
      <name val="Arial"/>
      <family val="2"/>
    </font>
    <font>
      <b/>
      <sz val="12"/>
      <color indexed="9"/>
      <name val="Cambria"/>
      <family val="1"/>
    </font>
    <font>
      <b/>
      <sz val="12"/>
      <color indexed="9"/>
      <name val="Arial"/>
      <family val="2"/>
    </font>
    <font>
      <sz val="10"/>
      <color indexed="9"/>
      <name val="Cambria"/>
      <family val="1"/>
    </font>
    <font>
      <sz val="10"/>
      <color indexed="9"/>
      <name val="Arial"/>
      <family val="2"/>
    </font>
    <font>
      <sz val="11"/>
      <color indexed="9"/>
      <name val="Arial"/>
      <family val="2"/>
    </font>
    <font>
      <sz val="14"/>
      <name val="AngsanaUPC"/>
      <family val="1"/>
    </font>
    <font>
      <sz val="10"/>
      <color indexed="10"/>
      <name val="Arial"/>
      <family val="2"/>
    </font>
    <font>
      <u/>
      <sz val="9"/>
      <color indexed="12"/>
      <name val="Arial"/>
      <family val="2"/>
    </font>
    <font>
      <sz val="7"/>
      <name val="Small Fonts"/>
      <family val="2"/>
    </font>
    <font>
      <u/>
      <sz val="9"/>
      <color indexed="36"/>
      <name val="Arial"/>
      <family val="2"/>
    </font>
    <font>
      <b/>
      <sz val="11"/>
      <color indexed="8"/>
      <name val="Cambria"/>
      <family val="1"/>
    </font>
    <font>
      <b/>
      <sz val="12"/>
      <color indexed="8"/>
      <name val="Cambria"/>
      <family val="1"/>
    </font>
    <font>
      <b/>
      <sz val="10"/>
      <color indexed="8"/>
      <name val="Cambria"/>
      <family val="1"/>
    </font>
    <font>
      <sz val="10"/>
      <color indexed="8"/>
      <name val="Cambria"/>
      <family val="1"/>
    </font>
    <font>
      <sz val="11"/>
      <color indexed="8"/>
      <name val="Cambria"/>
      <family val="1"/>
    </font>
    <font>
      <b/>
      <sz val="11"/>
      <color indexed="8"/>
      <name val="Book Antiqua"/>
      <family val="1"/>
    </font>
    <font>
      <b/>
      <sz val="12"/>
      <name val="Times New Roman"/>
      <family val="1"/>
    </font>
    <font>
      <sz val="11"/>
      <color indexed="8"/>
      <name val="Calibri"/>
      <family val="2"/>
    </font>
    <font>
      <sz val="12"/>
      <name val="Calibri"/>
      <family val="2"/>
    </font>
    <font>
      <sz val="14"/>
      <name val="AngsanaUPC"/>
      <family val="1"/>
      <charset val="222"/>
    </font>
    <font>
      <b/>
      <sz val="12"/>
      <color indexed="8"/>
      <name val="Book Antiqua"/>
      <family val="1"/>
    </font>
    <font>
      <b/>
      <sz val="11"/>
      <name val="Calibri"/>
      <family val="2"/>
    </font>
    <font>
      <b/>
      <i/>
      <sz val="12"/>
      <name val="Book Antiqua"/>
      <family val="1"/>
    </font>
    <font>
      <b/>
      <sz val="22"/>
      <color indexed="10"/>
      <name val="Book Antiqua"/>
      <family val="1"/>
    </font>
    <font>
      <b/>
      <sz val="11"/>
      <name val="Times New Roman"/>
      <family val="1"/>
    </font>
    <font>
      <sz val="11"/>
      <name val="Times New Roman"/>
      <family val="1"/>
    </font>
    <font>
      <b/>
      <sz val="11"/>
      <color indexed="9"/>
      <name val="Times New Roman"/>
      <family val="1"/>
    </font>
    <font>
      <sz val="11"/>
      <color indexed="9"/>
      <name val="Times New Roman"/>
      <family val="1"/>
    </font>
    <font>
      <b/>
      <i/>
      <sz val="11"/>
      <name val="Times New Roman"/>
      <family val="1"/>
    </font>
    <font>
      <sz val="11"/>
      <name val="Calibri"/>
      <family val="2"/>
    </font>
    <font>
      <b/>
      <i/>
      <sz val="11"/>
      <name val="Book Antiqua"/>
      <family val="1"/>
    </font>
    <font>
      <b/>
      <sz val="10"/>
      <name val="Times New Roman"/>
      <family val="1"/>
    </font>
    <font>
      <sz val="10"/>
      <name val="Times New Roman"/>
      <family val="1"/>
    </font>
    <font>
      <b/>
      <i/>
      <sz val="10"/>
      <name val="Book Antiqua"/>
      <family val="1"/>
    </font>
    <font>
      <b/>
      <sz val="9"/>
      <name val="Book Antiqua"/>
      <family val="1"/>
    </font>
    <font>
      <b/>
      <sz val="12"/>
      <color indexed="16"/>
      <name val="Book Antiqua"/>
      <family val="1"/>
    </font>
    <font>
      <b/>
      <sz val="16"/>
      <name val="Book Antiqua"/>
      <family val="1"/>
    </font>
    <font>
      <sz val="12"/>
      <color rgb="FFFF0000"/>
      <name val="Book Antiqua"/>
      <family val="1"/>
    </font>
    <font>
      <b/>
      <sz val="12"/>
      <color rgb="FFFF0000"/>
      <name val="Book Antiqua"/>
      <family val="1"/>
    </font>
    <font>
      <sz val="11"/>
      <color rgb="FFFFFFFF"/>
      <name val="Book Antiqua"/>
      <family val="1"/>
    </font>
    <font>
      <b/>
      <sz val="11"/>
      <color rgb="FFFF0000"/>
      <name val="Book Antiqua"/>
      <family val="1"/>
    </font>
    <font>
      <sz val="12"/>
      <color rgb="FFFF0000"/>
      <name val="Arial"/>
      <family val="2"/>
    </font>
    <font>
      <b/>
      <sz val="14"/>
      <color indexed="10"/>
      <name val="Book Antiqua"/>
      <family val="1"/>
    </font>
  </fonts>
  <fills count="18">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42"/>
        <bgColor indexed="64"/>
      </patternFill>
    </fill>
    <fill>
      <patternFill patternType="solid">
        <fgColor indexed="43"/>
        <bgColor indexed="64"/>
      </patternFill>
    </fill>
    <fill>
      <patternFill patternType="solid">
        <fgColor indexed="22"/>
        <bgColor indexed="64"/>
      </patternFill>
    </fill>
    <fill>
      <patternFill patternType="solid">
        <fgColor indexed="44"/>
        <bgColor indexed="64"/>
      </patternFill>
    </fill>
    <fill>
      <patternFill patternType="solid">
        <fgColor indexed="40"/>
        <bgColor indexed="64"/>
      </patternFill>
    </fill>
    <fill>
      <patternFill patternType="solid">
        <fgColor indexed="12"/>
        <bgColor indexed="64"/>
      </patternFill>
    </fill>
    <fill>
      <patternFill patternType="solid">
        <fgColor indexed="45"/>
        <bgColor indexed="64"/>
      </patternFill>
    </fill>
    <fill>
      <patternFill patternType="solid">
        <fgColor rgb="FF00B0F0"/>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theme="1" tint="0.499984740745262"/>
        <bgColor indexed="64"/>
      </patternFill>
    </fill>
    <fill>
      <patternFill patternType="solid">
        <fgColor theme="7" tint="0.39997558519241921"/>
        <bgColor indexed="64"/>
      </patternFill>
    </fill>
  </fills>
  <borders count="44">
    <border>
      <left/>
      <right/>
      <top/>
      <bottom/>
      <diagonal/>
    </border>
    <border>
      <left style="thin">
        <color indexed="64"/>
      </left>
      <right style="thin">
        <color indexed="64"/>
      </right>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top style="thin">
        <color indexed="64"/>
      </top>
      <bottom style="hair">
        <color indexed="64"/>
      </bottom>
      <diagonal/>
    </border>
    <border>
      <left/>
      <right/>
      <top/>
      <bottom style="hair">
        <color indexed="64"/>
      </bottom>
      <diagonal/>
    </border>
    <border>
      <left/>
      <right/>
      <top style="medium">
        <color indexed="64"/>
      </top>
      <bottom/>
      <diagonal/>
    </border>
    <border>
      <left style="medium">
        <color indexed="64"/>
      </left>
      <right/>
      <top style="thin">
        <color indexed="64"/>
      </top>
      <bottom style="thin">
        <color indexed="64"/>
      </bottom>
      <diagonal/>
    </border>
    <border>
      <left/>
      <right/>
      <top style="hair">
        <color indexed="64"/>
      </top>
      <bottom/>
      <diagonal/>
    </border>
  </borders>
  <cellStyleXfs count="222">
    <xf numFmtId="0" fontId="0" fillId="0" borderId="0"/>
    <xf numFmtId="9" fontId="6" fillId="0" borderId="0"/>
    <xf numFmtId="9" fontId="74" fillId="0" borderId="0"/>
    <xf numFmtId="9" fontId="6" fillId="0" borderId="0"/>
    <xf numFmtId="9" fontId="88" fillId="0" borderId="0"/>
    <xf numFmtId="9" fontId="6" fillId="0" borderId="0"/>
    <xf numFmtId="172" fontId="1" fillId="0" borderId="0" applyFont="0" applyFill="0" applyBorder="0" applyAlignment="0" applyProtection="0"/>
    <xf numFmtId="175" fontId="1" fillId="0" borderId="0" applyFont="0" applyFill="0" applyBorder="0" applyAlignment="0" applyProtection="0"/>
    <xf numFmtId="174" fontId="1" fillId="0" borderId="0" applyFont="0" applyFill="0" applyBorder="0" applyAlignment="0" applyProtection="0"/>
    <xf numFmtId="176" fontId="1" fillId="0" borderId="0" applyFont="0" applyFill="0" applyBorder="0" applyAlignment="0" applyProtection="0"/>
    <xf numFmtId="0" fontId="7" fillId="0" borderId="0"/>
    <xf numFmtId="164" fontId="1" fillId="0" borderId="0" applyFont="0" applyFill="0" applyBorder="0" applyAlignment="0" applyProtection="0"/>
    <xf numFmtId="173" fontId="1" fillId="0" borderId="0"/>
    <xf numFmtId="173" fontId="37" fillId="0" borderId="0"/>
    <xf numFmtId="173" fontId="1" fillId="0" borderId="0"/>
    <xf numFmtId="173" fontId="37" fillId="0" borderId="0"/>
    <xf numFmtId="173" fontId="1" fillId="0" borderId="0"/>
    <xf numFmtId="173" fontId="37" fillId="0" borderId="0"/>
    <xf numFmtId="173" fontId="1" fillId="0" borderId="0"/>
    <xf numFmtId="173" fontId="37" fillId="0" borderId="0"/>
    <xf numFmtId="173" fontId="1" fillId="0" borderId="0"/>
    <xf numFmtId="173" fontId="37" fillId="0" borderId="0"/>
    <xf numFmtId="173" fontId="1" fillId="0" borderId="0"/>
    <xf numFmtId="173" fontId="37" fillId="0" borderId="0"/>
    <xf numFmtId="173" fontId="1" fillId="0" borderId="0"/>
    <xf numFmtId="173" fontId="37" fillId="0" borderId="0"/>
    <xf numFmtId="173" fontId="1" fillId="0" borderId="0"/>
    <xf numFmtId="173" fontId="37" fillId="0" borderId="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70" fontId="8" fillId="0" borderId="1">
      <alignment horizontal="right"/>
    </xf>
    <xf numFmtId="170" fontId="75" fillId="0" borderId="1">
      <alignment horizontal="right"/>
    </xf>
    <xf numFmtId="170" fontId="8" fillId="0" borderId="1">
      <alignment horizontal="right"/>
    </xf>
    <xf numFmtId="0" fontId="3" fillId="0" borderId="2" applyNumberFormat="0" applyAlignment="0" applyProtection="0">
      <alignment horizontal="left" vertical="center"/>
    </xf>
    <xf numFmtId="0" fontId="3" fillId="0" borderId="3">
      <alignment horizontal="left" vertical="center"/>
    </xf>
    <xf numFmtId="0" fontId="9" fillId="0" borderId="0" applyNumberFormat="0" applyFill="0" applyBorder="0" applyAlignment="0" applyProtection="0">
      <alignment vertical="top"/>
      <protection locked="0"/>
    </xf>
    <xf numFmtId="0" fontId="76"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37" fontId="10" fillId="0" borderId="0"/>
    <xf numFmtId="37" fontId="77" fillId="0" borderId="0"/>
    <xf numFmtId="37" fontId="10" fillId="0" borderId="0"/>
    <xf numFmtId="166" fontId="1" fillId="0" borderId="0"/>
    <xf numFmtId="166" fontId="37" fillId="0" borderId="0"/>
    <xf numFmtId="0" fontId="1" fillId="0" borderId="0" applyNumberFormat="0" applyFont="0" applyFill="0" applyBorder="0" applyAlignment="0" applyProtection="0">
      <alignment vertical="top"/>
    </xf>
    <xf numFmtId="0" fontId="37" fillId="0" borderId="0" applyNumberFormat="0" applyFont="0" applyFill="0" applyBorder="0" applyAlignment="0" applyProtection="0">
      <alignment vertical="top"/>
    </xf>
    <xf numFmtId="0" fontId="1" fillId="0" borderId="0" applyNumberFormat="0" applyFont="0" applyFill="0" applyBorder="0" applyAlignment="0" applyProtection="0">
      <alignment vertical="top"/>
    </xf>
    <xf numFmtId="0" fontId="37" fillId="0" borderId="0" applyNumberFormat="0" applyFont="0" applyFill="0" applyBorder="0" applyAlignment="0" applyProtection="0">
      <alignment vertical="top"/>
    </xf>
    <xf numFmtId="0" fontId="1" fillId="0" borderId="0" applyNumberFormat="0" applyFont="0" applyFill="0" applyBorder="0" applyAlignment="0" applyProtection="0">
      <alignment vertical="top"/>
    </xf>
    <xf numFmtId="0" fontId="37" fillId="0" borderId="0" applyNumberFormat="0" applyFont="0" applyFill="0" applyBorder="0" applyAlignment="0" applyProtection="0">
      <alignment vertical="top"/>
    </xf>
    <xf numFmtId="0" fontId="37" fillId="0" borderId="0" applyNumberFormat="0" applyFont="0" applyFill="0" applyBorder="0" applyAlignment="0" applyProtection="0">
      <alignment vertical="top"/>
    </xf>
    <xf numFmtId="0" fontId="37" fillId="0" borderId="0" applyNumberFormat="0" applyFont="0" applyFill="0" applyBorder="0" applyAlignment="0" applyProtection="0">
      <alignment vertical="top"/>
    </xf>
    <xf numFmtId="0" fontId="37" fillId="0" borderId="0" applyNumberFormat="0" applyFont="0" applyFill="0" applyBorder="0" applyAlignment="0" applyProtection="0">
      <alignment vertical="top"/>
    </xf>
    <xf numFmtId="0" fontId="37" fillId="0" borderId="0" applyNumberFormat="0" applyFont="0" applyFill="0" applyBorder="0" applyAlignment="0" applyProtection="0">
      <alignment vertical="top"/>
    </xf>
    <xf numFmtId="0" fontId="37" fillId="0" borderId="0" applyNumberFormat="0" applyFont="0" applyFill="0" applyBorder="0" applyAlignment="0" applyProtection="0">
      <alignment vertical="top"/>
    </xf>
    <xf numFmtId="0" fontId="37" fillId="0" borderId="0" applyNumberFormat="0" applyFont="0" applyFill="0" applyBorder="0" applyAlignment="0" applyProtection="0">
      <alignment vertical="top"/>
    </xf>
    <xf numFmtId="0" fontId="37" fillId="0" borderId="0" applyNumberFormat="0" applyFont="0" applyFill="0" applyBorder="0" applyAlignment="0" applyProtection="0">
      <alignment vertical="top"/>
    </xf>
    <xf numFmtId="0" fontId="1" fillId="0" borderId="0" applyNumberFormat="0" applyFont="0" applyFill="0" applyBorder="0" applyAlignment="0" applyProtection="0">
      <alignment vertical="top"/>
    </xf>
    <xf numFmtId="0" fontId="37" fillId="0" borderId="0"/>
    <xf numFmtId="0" fontId="37" fillId="0" borderId="0" applyNumberFormat="0" applyFont="0" applyFill="0" applyBorder="0" applyAlignment="0" applyProtection="0">
      <alignment vertical="top"/>
    </xf>
    <xf numFmtId="0" fontId="37" fillId="0" borderId="0" applyNumberFormat="0" applyFont="0" applyFill="0" applyBorder="0" applyAlignment="0" applyProtection="0">
      <alignment vertical="top"/>
    </xf>
    <xf numFmtId="0" fontId="37" fillId="0" borderId="0" applyNumberFormat="0" applyFont="0" applyFill="0" applyBorder="0" applyAlignment="0" applyProtection="0">
      <alignment vertical="top"/>
    </xf>
    <xf numFmtId="0" fontId="37" fillId="0" borderId="0" applyNumberFormat="0" applyFont="0" applyFill="0" applyBorder="0" applyAlignment="0" applyProtection="0">
      <alignment vertical="top"/>
    </xf>
    <xf numFmtId="0" fontId="37" fillId="0" borderId="0" applyNumberFormat="0" applyFont="0" applyFill="0" applyBorder="0" applyAlignment="0" applyProtection="0">
      <alignment vertical="top"/>
    </xf>
    <xf numFmtId="0" fontId="37" fillId="0" borderId="0" applyNumberFormat="0" applyFont="0" applyFill="0" applyBorder="0" applyAlignment="0" applyProtection="0">
      <alignment vertical="top"/>
    </xf>
    <xf numFmtId="0" fontId="37" fillId="0" borderId="0" applyNumberFormat="0" applyFont="0" applyFill="0" applyBorder="0" applyAlignment="0" applyProtection="0">
      <alignment vertical="top"/>
    </xf>
    <xf numFmtId="0" fontId="37" fillId="0" borderId="0" applyNumberFormat="0" applyFont="0" applyFill="0" applyBorder="0" applyAlignment="0" applyProtection="0">
      <alignment vertical="top"/>
    </xf>
    <xf numFmtId="0" fontId="37" fillId="0" borderId="0" applyNumberFormat="0" applyFont="0" applyFill="0" applyBorder="0" applyAlignment="0" applyProtection="0">
      <alignment vertical="top"/>
    </xf>
    <xf numFmtId="0" fontId="37" fillId="0" borderId="0" applyNumberFormat="0" applyFont="0" applyFill="0" applyBorder="0" applyAlignment="0" applyProtection="0">
      <alignment vertical="top"/>
    </xf>
    <xf numFmtId="0" fontId="37" fillId="0" borderId="0" applyNumberFormat="0" applyFont="0" applyFill="0" applyBorder="0" applyAlignment="0" applyProtection="0">
      <alignment vertical="top"/>
    </xf>
    <xf numFmtId="0" fontId="1" fillId="0" borderId="0" applyNumberFormat="0" applyFont="0" applyFill="0" applyBorder="0" applyAlignment="0" applyProtection="0">
      <alignment vertical="top"/>
    </xf>
    <xf numFmtId="0" fontId="86" fillId="0" borderId="0"/>
    <xf numFmtId="0" fontId="37" fillId="0" borderId="0" applyNumberFormat="0" applyFont="0" applyFill="0" applyBorder="0" applyAlignment="0" applyProtection="0">
      <alignment vertical="top"/>
    </xf>
    <xf numFmtId="0" fontId="37" fillId="0" borderId="0" applyNumberFormat="0" applyFont="0" applyFill="0" applyBorder="0" applyAlignment="0" applyProtection="0">
      <alignment vertical="top"/>
    </xf>
    <xf numFmtId="0" fontId="37" fillId="0" borderId="0" applyNumberFormat="0" applyFont="0" applyFill="0" applyBorder="0" applyAlignment="0" applyProtection="0">
      <alignment vertical="top"/>
    </xf>
    <xf numFmtId="0" fontId="37" fillId="0" borderId="0" applyNumberFormat="0" applyFont="0" applyFill="0" applyBorder="0" applyAlignment="0" applyProtection="0">
      <alignment vertical="top"/>
    </xf>
    <xf numFmtId="0" fontId="37" fillId="0" borderId="0" applyNumberFormat="0" applyFont="0" applyFill="0" applyBorder="0" applyAlignment="0" applyProtection="0">
      <alignment vertical="top"/>
    </xf>
    <xf numFmtId="0" fontId="37" fillId="0" borderId="0" applyNumberFormat="0" applyFont="0" applyFill="0" applyBorder="0" applyAlignment="0" applyProtection="0">
      <alignment vertical="top"/>
    </xf>
    <xf numFmtId="0" fontId="37" fillId="0" borderId="0" applyNumberFormat="0" applyFont="0" applyFill="0" applyBorder="0" applyAlignment="0" applyProtection="0">
      <alignment vertical="top"/>
    </xf>
    <xf numFmtId="0" fontId="37" fillId="0" borderId="0" applyNumberFormat="0" applyFont="0" applyFill="0" applyBorder="0" applyAlignment="0" applyProtection="0">
      <alignment vertical="top"/>
    </xf>
    <xf numFmtId="0" fontId="37" fillId="0" borderId="0" applyNumberFormat="0" applyFont="0" applyFill="0" applyBorder="0" applyAlignment="0" applyProtection="0">
      <alignment vertical="top"/>
    </xf>
    <xf numFmtId="0" fontId="37" fillId="0" borderId="0" applyNumberFormat="0" applyFont="0" applyFill="0" applyBorder="0" applyAlignment="0" applyProtection="0">
      <alignment vertical="top"/>
    </xf>
    <xf numFmtId="0" fontId="37" fillId="0" borderId="0"/>
    <xf numFmtId="0" fontId="1" fillId="0" borderId="0" applyNumberFormat="0" applyFont="0" applyFill="0" applyBorder="0" applyAlignment="0" applyProtection="0">
      <alignment vertical="top"/>
    </xf>
    <xf numFmtId="0" fontId="16" fillId="0" borderId="0"/>
    <xf numFmtId="0" fontId="37" fillId="0" borderId="0" applyNumberFormat="0" applyFont="0" applyFill="0" applyBorder="0" applyAlignment="0" applyProtection="0">
      <alignment vertical="top"/>
    </xf>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1" fillId="0" borderId="0" applyNumberFormat="0" applyFont="0" applyFill="0" applyBorder="0" applyAlignment="0" applyProtection="0">
      <alignment vertical="top"/>
    </xf>
    <xf numFmtId="0" fontId="37" fillId="0" borderId="0" applyNumberFormat="0" applyFont="0" applyFill="0" applyBorder="0" applyAlignment="0" applyProtection="0">
      <alignment vertical="top"/>
    </xf>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16" fillId="0" borderId="0"/>
    <xf numFmtId="0" fontId="37" fillId="0" borderId="0"/>
    <xf numFmtId="0" fontId="37" fillId="0" borderId="0"/>
    <xf numFmtId="0" fontId="1" fillId="0" borderId="0" applyNumberFormat="0" applyFont="0" applyFill="0" applyBorder="0" applyAlignment="0" applyProtection="0">
      <alignment vertical="top"/>
    </xf>
    <xf numFmtId="0" fontId="37" fillId="0" borderId="0" applyNumberFormat="0" applyFont="0" applyFill="0" applyBorder="0" applyAlignment="0" applyProtection="0">
      <alignment vertical="top"/>
    </xf>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1" fillId="0" borderId="0" applyNumberFormat="0" applyFont="0" applyFill="0" applyBorder="0" applyAlignment="0" applyProtection="0">
      <alignment vertical="top"/>
    </xf>
    <xf numFmtId="0" fontId="37" fillId="0" borderId="0" applyNumberFormat="0" applyFont="0" applyFill="0" applyBorder="0" applyAlignment="0" applyProtection="0">
      <alignment vertical="top"/>
    </xf>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1" fillId="0" borderId="0" applyNumberFormat="0" applyFont="0" applyFill="0" applyBorder="0" applyAlignment="0" applyProtection="0">
      <alignment vertical="top"/>
    </xf>
    <xf numFmtId="0" fontId="37" fillId="0" borderId="0" applyNumberFormat="0" applyFont="0" applyFill="0" applyBorder="0" applyAlignment="0" applyProtection="0">
      <alignment vertical="top"/>
    </xf>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1" fillId="0" borderId="0" applyNumberFormat="0" applyFont="0" applyFill="0" applyBorder="0" applyAlignment="0" applyProtection="0">
      <alignment vertical="top"/>
    </xf>
    <xf numFmtId="0" fontId="37" fillId="0" borderId="0" applyNumberFormat="0" applyFont="0" applyFill="0" applyBorder="0" applyAlignment="0" applyProtection="0">
      <alignment vertical="top"/>
    </xf>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4" fillId="0" borderId="0"/>
    <xf numFmtId="0" fontId="18" fillId="0" borderId="0"/>
    <xf numFmtId="0" fontId="16" fillId="0" borderId="0"/>
    <xf numFmtId="0" fontId="34" fillId="0" borderId="0"/>
    <xf numFmtId="0" fontId="1" fillId="0" borderId="0"/>
    <xf numFmtId="0" fontId="37" fillId="0" borderId="0" applyNumberFormat="0" applyFont="0" applyFill="0" applyBorder="0" applyAlignment="0" applyProtection="0">
      <alignment vertical="top"/>
    </xf>
    <xf numFmtId="0" fontId="16" fillId="0" borderId="0" applyNumberFormat="0" applyFill="0" applyBorder="0" applyProtection="0">
      <alignment vertical="top"/>
    </xf>
    <xf numFmtId="0" fontId="37" fillId="0" borderId="0" applyNumberFormat="0" applyFont="0" applyFill="0" applyBorder="0" applyAlignment="0" applyProtection="0">
      <alignment vertical="top"/>
    </xf>
    <xf numFmtId="0" fontId="1" fillId="0" borderId="0" applyNumberFormat="0" applyFont="0" applyFill="0" applyBorder="0" applyAlignment="0" applyProtection="0">
      <alignment vertical="top"/>
    </xf>
    <xf numFmtId="0" fontId="1" fillId="0" borderId="0" applyNumberFormat="0" applyFont="0" applyFill="0" applyBorder="0" applyAlignment="0" applyProtection="0">
      <alignment vertical="top"/>
    </xf>
    <xf numFmtId="0" fontId="37" fillId="0" borderId="0" applyNumberFormat="0" applyFont="0" applyFill="0" applyBorder="0" applyAlignment="0" applyProtection="0">
      <alignment vertical="top"/>
    </xf>
    <xf numFmtId="0" fontId="1" fillId="0" borderId="0"/>
    <xf numFmtId="0" fontId="16" fillId="0" borderId="0"/>
    <xf numFmtId="0" fontId="16" fillId="0" borderId="0"/>
    <xf numFmtId="0" fontId="1" fillId="0" borderId="0"/>
    <xf numFmtId="0" fontId="1" fillId="0" borderId="0"/>
    <xf numFmtId="0" fontId="37" fillId="0" borderId="0"/>
    <xf numFmtId="0" fontId="1" fillId="0" borderId="0" applyNumberFormat="0" applyFont="0" applyFill="0" applyBorder="0" applyAlignment="0" applyProtection="0">
      <alignment vertical="top"/>
    </xf>
    <xf numFmtId="0" fontId="1" fillId="0" borderId="0" applyNumberFormat="0" applyFont="0" applyFill="0" applyBorder="0" applyAlignment="0" applyProtection="0">
      <alignment vertical="top"/>
    </xf>
    <xf numFmtId="0" fontId="1" fillId="0" borderId="0"/>
    <xf numFmtId="0" fontId="37" fillId="0" borderId="0" applyNumberFormat="0" applyFont="0" applyFill="0" applyBorder="0" applyAlignment="0" applyProtection="0">
      <alignment vertical="top"/>
    </xf>
    <xf numFmtId="9" fontId="37" fillId="0" borderId="0" applyFill="0" applyBorder="0" applyAlignment="0" applyProtection="0"/>
    <xf numFmtId="9" fontId="37" fillId="0" borderId="0" applyFill="0" applyBorder="0" applyAlignment="0" applyProtection="0"/>
    <xf numFmtId="0" fontId="11" fillId="0" borderId="0" applyFont="0"/>
    <xf numFmtId="0" fontId="12" fillId="0" borderId="0" applyNumberFormat="0" applyFill="0" applyBorder="0" applyAlignment="0" applyProtection="0">
      <alignment vertical="top"/>
      <protection locked="0"/>
    </xf>
    <xf numFmtId="0" fontId="78"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3" fillId="0" borderId="0"/>
  </cellStyleXfs>
  <cellXfs count="1447">
    <xf numFmtId="0" fontId="0" fillId="0" borderId="0" xfId="0"/>
    <xf numFmtId="0" fontId="16" fillId="0" borderId="0" xfId="0" applyFont="1" applyAlignment="1">
      <alignment vertical="center"/>
    </xf>
    <xf numFmtId="0" fontId="16" fillId="0" borderId="0" xfId="0" applyFont="1" applyAlignment="1">
      <alignment horizontal="justify" vertical="center" wrapText="1"/>
    </xf>
    <xf numFmtId="0" fontId="16" fillId="0" borderId="0" xfId="200" applyNumberFormat="1" applyFill="1" applyBorder="1" applyAlignment="1" applyProtection="1">
      <alignment vertical="center"/>
    </xf>
    <xf numFmtId="0" fontId="16" fillId="0" borderId="0" xfId="0" applyFont="1" applyAlignment="1">
      <alignment horizontal="left" vertical="center"/>
    </xf>
    <xf numFmtId="0" fontId="15" fillId="0" borderId="4" xfId="0" applyFont="1" applyBorder="1" applyAlignment="1">
      <alignment horizontal="center" vertical="center" wrapText="1"/>
    </xf>
    <xf numFmtId="0" fontId="16" fillId="0" borderId="0" xfId="0" applyFont="1" applyAlignment="1">
      <alignment horizontal="center" vertical="center"/>
    </xf>
    <xf numFmtId="0" fontId="15" fillId="0" borderId="5" xfId="0" applyFont="1" applyBorder="1" applyAlignment="1">
      <alignment vertical="center"/>
    </xf>
    <xf numFmtId="0" fontId="15" fillId="0" borderId="5" xfId="0" applyFont="1" applyBorder="1" applyAlignment="1">
      <alignment horizontal="right" vertical="center"/>
    </xf>
    <xf numFmtId="0" fontId="15" fillId="0" borderId="4" xfId="0" applyFont="1" applyBorder="1" applyAlignment="1">
      <alignment horizontal="center" vertical="center"/>
    </xf>
    <xf numFmtId="0" fontId="16" fillId="0" borderId="4" xfId="0" applyFont="1" applyBorder="1" applyAlignment="1">
      <alignment vertical="center"/>
    </xf>
    <xf numFmtId="0" fontId="15" fillId="0" borderId="0" xfId="0" applyFont="1" applyAlignment="1">
      <alignment horizontal="center" vertical="center"/>
    </xf>
    <xf numFmtId="14" fontId="16" fillId="0" borderId="0" xfId="0" applyNumberFormat="1" applyFont="1" applyAlignment="1">
      <alignment horizontal="left" vertical="center"/>
    </xf>
    <xf numFmtId="0" fontId="16" fillId="0" borderId="0" xfId="0" applyFont="1" applyAlignment="1">
      <alignment horizontal="justify" vertical="center"/>
    </xf>
    <xf numFmtId="0" fontId="15" fillId="0" borderId="4" xfId="200" applyNumberFormat="1" applyFont="1" applyFill="1" applyBorder="1" applyAlignment="1" applyProtection="1">
      <alignment vertical="center" wrapText="1"/>
    </xf>
    <xf numFmtId="0" fontId="19" fillId="0" borderId="0" xfId="205" applyFont="1" applyAlignment="1" applyProtection="1">
      <alignment vertical="center"/>
      <protection hidden="1"/>
    </xf>
    <xf numFmtId="0" fontId="19" fillId="0" borderId="0" xfId="205" applyFont="1" applyProtection="1">
      <protection hidden="1"/>
    </xf>
    <xf numFmtId="0" fontId="1" fillId="0" borderId="0" xfId="205" applyProtection="1">
      <protection hidden="1"/>
    </xf>
    <xf numFmtId="0" fontId="4" fillId="0" borderId="0" xfId="205" applyFont="1" applyAlignment="1" applyProtection="1">
      <alignment vertical="center"/>
      <protection hidden="1"/>
    </xf>
    <xf numFmtId="0" fontId="4" fillId="0" borderId="6" xfId="205" applyFont="1" applyBorder="1" applyAlignment="1" applyProtection="1">
      <alignment vertical="center"/>
      <protection hidden="1"/>
    </xf>
    <xf numFmtId="0" fontId="4" fillId="0" borderId="7" xfId="205" applyFont="1" applyBorder="1" applyAlignment="1" applyProtection="1">
      <alignment vertical="center"/>
      <protection hidden="1"/>
    </xf>
    <xf numFmtId="0" fontId="4" fillId="0" borderId="8" xfId="205" applyFont="1" applyBorder="1" applyAlignment="1" applyProtection="1">
      <alignment vertical="center"/>
      <protection hidden="1"/>
    </xf>
    <xf numFmtId="0" fontId="4" fillId="0" borderId="5" xfId="205" applyFont="1" applyBorder="1" applyAlignment="1" applyProtection="1">
      <alignment vertical="center"/>
      <protection hidden="1"/>
    </xf>
    <xf numFmtId="0" fontId="4" fillId="0" borderId="9" xfId="205" applyFont="1" applyBorder="1" applyAlignment="1" applyProtection="1">
      <alignment vertical="center"/>
      <protection hidden="1"/>
    </xf>
    <xf numFmtId="0" fontId="23" fillId="0" borderId="7" xfId="205" applyFont="1" applyBorder="1" applyAlignment="1" applyProtection="1">
      <alignment vertical="center"/>
      <protection hidden="1"/>
    </xf>
    <xf numFmtId="0" fontId="1" fillId="0" borderId="0" xfId="205" applyAlignment="1" applyProtection="1">
      <alignment vertical="center"/>
      <protection hidden="1"/>
    </xf>
    <xf numFmtId="0" fontId="18" fillId="0" borderId="7" xfId="205" applyFont="1" applyBorder="1" applyAlignment="1" applyProtection="1">
      <alignment vertical="center"/>
      <protection hidden="1"/>
    </xf>
    <xf numFmtId="0" fontId="25" fillId="0" borderId="0" xfId="205" applyFont="1" applyAlignment="1" applyProtection="1">
      <alignment vertical="center"/>
      <protection hidden="1"/>
    </xf>
    <xf numFmtId="0" fontId="18" fillId="0" borderId="9" xfId="205" applyFont="1" applyBorder="1" applyAlignment="1" applyProtection="1">
      <alignment vertical="center"/>
      <protection hidden="1"/>
    </xf>
    <xf numFmtId="0" fontId="4" fillId="0" borderId="10" xfId="205" applyFont="1" applyBorder="1" applyAlignment="1" applyProtection="1">
      <alignment vertical="center"/>
      <protection hidden="1"/>
    </xf>
    <xf numFmtId="0" fontId="18" fillId="0" borderId="0" xfId="205" applyFont="1" applyAlignment="1" applyProtection="1">
      <alignment vertical="center"/>
      <protection hidden="1"/>
    </xf>
    <xf numFmtId="0" fontId="15" fillId="0" borderId="0" xfId="206" applyFont="1" applyAlignment="1" applyProtection="1">
      <alignment vertical="center"/>
      <protection hidden="1"/>
    </xf>
    <xf numFmtId="0" fontId="16" fillId="0" borderId="0" xfId="206" applyAlignment="1" applyProtection="1">
      <alignment vertical="center"/>
      <protection hidden="1"/>
    </xf>
    <xf numFmtId="0" fontId="16" fillId="0" borderId="0" xfId="206" applyAlignment="1" applyProtection="1">
      <alignment vertical="top"/>
      <protection hidden="1"/>
    </xf>
    <xf numFmtId="0" fontId="16" fillId="0" borderId="0" xfId="0" applyFont="1" applyAlignment="1" applyProtection="1">
      <alignment vertical="center"/>
      <protection hidden="1"/>
    </xf>
    <xf numFmtId="0" fontId="15" fillId="0" borderId="0" xfId="0" applyFont="1" applyAlignment="1">
      <alignment horizontal="justify" vertical="center"/>
    </xf>
    <xf numFmtId="0" fontId="15" fillId="0" borderId="0" xfId="0" applyFont="1" applyAlignment="1">
      <alignment horizontal="right" vertical="center"/>
    </xf>
    <xf numFmtId="0" fontId="16" fillId="0" borderId="0" xfId="0" applyFont="1"/>
    <xf numFmtId="0" fontId="4" fillId="0" borderId="0" xfId="205" applyFont="1" applyAlignment="1" applyProtection="1">
      <alignment vertical="top"/>
      <protection hidden="1"/>
    </xf>
    <xf numFmtId="0" fontId="27" fillId="0" borderId="0" xfId="205" applyFont="1" applyAlignment="1" applyProtection="1">
      <alignment horizontal="center" vertical="center"/>
      <protection hidden="1"/>
    </xf>
    <xf numFmtId="0" fontId="15" fillId="0" borderId="0" xfId="205" applyFont="1" applyAlignment="1" applyProtection="1">
      <alignment vertical="center"/>
      <protection hidden="1"/>
    </xf>
    <xf numFmtId="0" fontId="16" fillId="0" borderId="0" xfId="205" applyFont="1" applyAlignment="1" applyProtection="1">
      <alignment vertical="center"/>
      <protection hidden="1"/>
    </xf>
    <xf numFmtId="0" fontId="15" fillId="0" borderId="0" xfId="208" applyFont="1" applyAlignment="1" applyProtection="1">
      <alignment vertical="top"/>
      <protection hidden="1"/>
    </xf>
    <xf numFmtId="0" fontId="16" fillId="0" borderId="0" xfId="205" applyFont="1" applyAlignment="1" applyProtection="1">
      <alignment vertical="top"/>
      <protection hidden="1"/>
    </xf>
    <xf numFmtId="0" fontId="27" fillId="0" borderId="0" xfId="205" applyFont="1" applyAlignment="1" applyProtection="1">
      <alignment vertical="center"/>
      <protection hidden="1"/>
    </xf>
    <xf numFmtId="177" fontId="15" fillId="0" borderId="11" xfId="205" applyNumberFormat="1" applyFont="1" applyBorder="1" applyAlignment="1" applyProtection="1">
      <alignment horizontal="center" vertical="center"/>
      <protection hidden="1"/>
    </xf>
    <xf numFmtId="0" fontId="16" fillId="0" borderId="12" xfId="205" applyFont="1" applyBorder="1" applyAlignment="1" applyProtection="1">
      <alignment horizontal="center" vertical="center"/>
      <protection hidden="1"/>
    </xf>
    <xf numFmtId="0" fontId="16" fillId="0" borderId="13" xfId="205" applyFont="1" applyBorder="1" applyAlignment="1" applyProtection="1">
      <alignment vertical="center"/>
      <protection hidden="1"/>
    </xf>
    <xf numFmtId="0" fontId="15" fillId="0" borderId="0" xfId="205" applyFont="1" applyAlignment="1" applyProtection="1">
      <alignment vertical="center" wrapText="1"/>
      <protection hidden="1"/>
    </xf>
    <xf numFmtId="4" fontId="15" fillId="0" borderId="0" xfId="205" applyNumberFormat="1" applyFont="1" applyAlignment="1" applyProtection="1">
      <alignment vertical="center"/>
      <protection hidden="1"/>
    </xf>
    <xf numFmtId="0" fontId="16" fillId="0" borderId="0" xfId="205" applyFont="1" applyAlignment="1" applyProtection="1">
      <alignment horizontal="left" vertical="center" wrapText="1"/>
      <protection hidden="1"/>
    </xf>
    <xf numFmtId="0" fontId="16" fillId="0" borderId="0" xfId="205" applyFont="1" applyAlignment="1" applyProtection="1">
      <alignment horizontal="right" vertical="center"/>
      <protection hidden="1"/>
    </xf>
    <xf numFmtId="0" fontId="5" fillId="0" borderId="0" xfId="205" applyFont="1" applyAlignment="1" applyProtection="1">
      <alignment horizontal="center" vertical="top"/>
      <protection hidden="1"/>
    </xf>
    <xf numFmtId="0" fontId="15" fillId="0" borderId="5" xfId="205" applyFont="1" applyBorder="1" applyAlignment="1" applyProtection="1">
      <alignment vertical="top"/>
      <protection hidden="1"/>
    </xf>
    <xf numFmtId="0" fontId="15" fillId="0" borderId="11" xfId="205" applyFont="1" applyBorder="1" applyAlignment="1" applyProtection="1">
      <alignment horizontal="justify" vertical="top" wrapText="1"/>
      <protection hidden="1"/>
    </xf>
    <xf numFmtId="0" fontId="15" fillId="0" borderId="11" xfId="205" applyFont="1" applyBorder="1" applyAlignment="1" applyProtection="1">
      <alignment horizontal="right" vertical="center" wrapText="1" indent="5"/>
      <protection hidden="1"/>
    </xf>
    <xf numFmtId="0" fontId="16" fillId="0" borderId="13" xfId="205" applyFont="1" applyBorder="1" applyAlignment="1" applyProtection="1">
      <alignment horizontal="center" vertical="center"/>
      <protection hidden="1"/>
    </xf>
    <xf numFmtId="0" fontId="16" fillId="0" borderId="0" xfId="205" applyFont="1" applyAlignment="1" applyProtection="1">
      <alignment horizontal="left" vertical="center"/>
      <protection hidden="1"/>
    </xf>
    <xf numFmtId="0" fontId="4" fillId="0" borderId="0" xfId="205" applyFont="1" applyAlignment="1" applyProtection="1">
      <alignment horizontal="right"/>
      <protection hidden="1"/>
    </xf>
    <xf numFmtId="0" fontId="15" fillId="0" borderId="5" xfId="0" applyFont="1" applyBorder="1" applyAlignment="1">
      <alignment horizontal="left" vertical="center"/>
    </xf>
    <xf numFmtId="0" fontId="15" fillId="0" borderId="5" xfId="0" applyFont="1" applyBorder="1" applyAlignment="1">
      <alignment horizontal="justify" vertical="center"/>
    </xf>
    <xf numFmtId="0" fontId="15" fillId="0" borderId="5" xfId="0" applyFont="1" applyBorder="1" applyAlignment="1">
      <alignment horizontal="center" vertical="center"/>
    </xf>
    <xf numFmtId="0" fontId="16" fillId="0" borderId="0" xfId="206" applyAlignment="1" applyProtection="1">
      <alignment horizontal="left" vertical="center" indent="1"/>
      <protection hidden="1"/>
    </xf>
    <xf numFmtId="0" fontId="16" fillId="0" borderId="0" xfId="0" applyFont="1" applyAlignment="1" applyProtection="1">
      <alignment horizontal="left" vertical="center" indent="1"/>
      <protection hidden="1"/>
    </xf>
    <xf numFmtId="0" fontId="16" fillId="0" borderId="0" xfId="205" applyFont="1" applyAlignment="1" applyProtection="1">
      <alignment horizontal="left" vertical="center" indent="1"/>
      <protection hidden="1"/>
    </xf>
    <xf numFmtId="0" fontId="16" fillId="0" borderId="0" xfId="208" applyFont="1" applyAlignment="1" applyProtection="1">
      <alignment horizontal="left" vertical="center" indent="1"/>
      <protection hidden="1"/>
    </xf>
    <xf numFmtId="0" fontId="16" fillId="0" borderId="5" xfId="0" applyFont="1" applyBorder="1" applyAlignment="1">
      <alignment horizontal="left" vertical="center"/>
    </xf>
    <xf numFmtId="0" fontId="16" fillId="0" borderId="0" xfId="0" applyFont="1" applyAlignment="1" applyProtection="1">
      <alignment horizontal="left" vertical="center"/>
      <protection hidden="1"/>
    </xf>
    <xf numFmtId="0" fontId="15" fillId="0" borderId="0" xfId="206" applyFont="1" applyAlignment="1" applyProtection="1">
      <alignment horizontal="left" vertical="center"/>
      <protection hidden="1"/>
    </xf>
    <xf numFmtId="4" fontId="15" fillId="0" borderId="11" xfId="205" applyNumberFormat="1" applyFont="1" applyBorder="1" applyAlignment="1" applyProtection="1">
      <alignment vertical="center"/>
      <protection hidden="1"/>
    </xf>
    <xf numFmtId="4" fontId="15" fillId="0" borderId="11" xfId="205" applyNumberFormat="1" applyFont="1" applyBorder="1" applyAlignment="1" applyProtection="1">
      <alignment vertical="center" wrapText="1"/>
      <protection hidden="1"/>
    </xf>
    <xf numFmtId="0" fontId="15" fillId="0" borderId="0" xfId="205" applyFont="1" applyAlignment="1" applyProtection="1">
      <alignment horizontal="left" vertical="top" wrapText="1"/>
      <protection hidden="1"/>
    </xf>
    <xf numFmtId="0" fontId="15" fillId="0" borderId="4" xfId="200" applyNumberFormat="1" applyFont="1" applyFill="1" applyBorder="1" applyAlignment="1" applyProtection="1">
      <alignment horizontal="center" vertical="center"/>
    </xf>
    <xf numFmtId="0" fontId="15" fillId="0" borderId="4" xfId="200" applyNumberFormat="1" applyFont="1" applyFill="1" applyBorder="1" applyAlignment="1" applyProtection="1">
      <alignment horizontal="center" vertical="center" wrapText="1"/>
    </xf>
    <xf numFmtId="0" fontId="29" fillId="0" borderId="0" xfId="0" applyFont="1" applyAlignment="1">
      <alignment vertical="center" wrapText="1"/>
    </xf>
    <xf numFmtId="0" fontId="15" fillId="0" borderId="0" xfId="0" applyFont="1" applyAlignment="1">
      <alignment horizontal="left" vertical="top"/>
    </xf>
    <xf numFmtId="0" fontId="15" fillId="0" borderId="11" xfId="205" applyFont="1" applyBorder="1" applyAlignment="1" applyProtection="1">
      <alignment horizontal="center" vertical="center" wrapText="1"/>
      <protection hidden="1"/>
    </xf>
    <xf numFmtId="0" fontId="16" fillId="0" borderId="0" xfId="205" applyFont="1" applyAlignment="1" applyProtection="1">
      <alignment horizontal="center" vertical="center"/>
      <protection hidden="1"/>
    </xf>
    <xf numFmtId="0" fontId="15" fillId="0" borderId="0" xfId="205" applyFont="1" applyAlignment="1" applyProtection="1">
      <alignment horizontal="left" vertical="center" wrapText="1"/>
      <protection hidden="1"/>
    </xf>
    <xf numFmtId="0" fontId="15" fillId="0" borderId="0" xfId="205" applyFont="1" applyAlignment="1" applyProtection="1">
      <alignment horizontal="right" vertical="center" wrapText="1"/>
      <protection hidden="1"/>
    </xf>
    <xf numFmtId="0" fontId="33" fillId="0" borderId="0" xfId="0" applyFont="1"/>
    <xf numFmtId="0" fontId="15" fillId="0" borderId="5" xfId="0" applyFont="1" applyBorder="1" applyAlignment="1" applyProtection="1">
      <alignment horizontal="left" vertical="center"/>
      <protection hidden="1"/>
    </xf>
    <xf numFmtId="0" fontId="15" fillId="0" borderId="5" xfId="0" applyFont="1" applyBorder="1" applyAlignment="1" applyProtection="1">
      <alignment horizontal="justify" vertical="center"/>
      <protection hidden="1"/>
    </xf>
    <xf numFmtId="0" fontId="15" fillId="0" borderId="5" xfId="0" applyFont="1" applyBorder="1" applyAlignment="1" applyProtection="1">
      <alignment horizontal="center" vertical="center"/>
      <protection hidden="1"/>
    </xf>
    <xf numFmtId="0" fontId="15" fillId="0" borderId="5" xfId="0" applyFont="1" applyBorder="1" applyAlignment="1" applyProtection="1">
      <alignment vertical="center"/>
      <protection hidden="1"/>
    </xf>
    <xf numFmtId="0" fontId="15" fillId="0" borderId="5" xfId="0" applyFont="1" applyBorder="1" applyAlignment="1" applyProtection="1">
      <alignment horizontal="right" vertical="center"/>
      <protection hidden="1"/>
    </xf>
    <xf numFmtId="0" fontId="1" fillId="0" borderId="0" xfId="203" applyNumberFormat="1" applyFont="1" applyFill="1" applyBorder="1" applyAlignment="1" applyProtection="1">
      <alignment vertical="center"/>
      <protection hidden="1"/>
    </xf>
    <xf numFmtId="0" fontId="1" fillId="0" borderId="0" xfId="203" applyNumberFormat="1" applyFont="1" applyFill="1" applyBorder="1" applyAlignment="1" applyProtection="1">
      <alignment vertical="top"/>
      <protection hidden="1"/>
    </xf>
    <xf numFmtId="0" fontId="16" fillId="0" borderId="0" xfId="0" applyFont="1" applyAlignment="1" applyProtection="1">
      <alignment horizontal="justify" vertical="center"/>
      <protection hidden="1"/>
    </xf>
    <xf numFmtId="0" fontId="16" fillId="0" borderId="0" xfId="0" applyFont="1" applyAlignment="1" applyProtection="1">
      <alignment horizontal="center" vertical="center"/>
      <protection hidden="1"/>
    </xf>
    <xf numFmtId="0" fontId="16" fillId="0" borderId="0" xfId="200" applyNumberFormat="1" applyFill="1" applyBorder="1" applyAlignment="1" applyProtection="1">
      <alignment vertical="center"/>
      <protection hidden="1"/>
    </xf>
    <xf numFmtId="0" fontId="16" fillId="0" borderId="0" xfId="200" applyNumberFormat="1" applyFill="1" applyBorder="1" applyAlignment="1" applyProtection="1">
      <alignment vertical="center" wrapText="1"/>
      <protection hidden="1"/>
    </xf>
    <xf numFmtId="0" fontId="4" fillId="0" borderId="0" xfId="203" applyFont="1" applyAlignment="1" applyProtection="1">
      <alignment vertical="center"/>
      <protection hidden="1"/>
    </xf>
    <xf numFmtId="0" fontId="4" fillId="0" borderId="0" xfId="203" applyFont="1" applyAlignment="1" applyProtection="1">
      <alignment vertical="center" wrapText="1"/>
      <protection hidden="1"/>
    </xf>
    <xf numFmtId="0" fontId="5" fillId="0" borderId="0" xfId="203" applyFont="1" applyAlignment="1" applyProtection="1">
      <alignment vertical="center"/>
      <protection hidden="1"/>
    </xf>
    <xf numFmtId="0" fontId="14" fillId="0" borderId="0" xfId="203" applyFont="1" applyAlignment="1" applyProtection="1">
      <alignment horizontal="center" vertical="center" wrapText="1"/>
      <protection hidden="1"/>
    </xf>
    <xf numFmtId="0" fontId="26" fillId="0" borderId="0" xfId="203" applyNumberFormat="1" applyFont="1" applyFill="1" applyBorder="1" applyAlignment="1" applyProtection="1">
      <alignment vertical="center" wrapText="1"/>
      <protection hidden="1"/>
    </xf>
    <xf numFmtId="0" fontId="5" fillId="0" borderId="0" xfId="203" applyFont="1" applyBorder="1" applyAlignment="1" applyProtection="1">
      <alignment horizontal="left" vertical="center"/>
      <protection hidden="1"/>
    </xf>
    <xf numFmtId="0" fontId="4" fillId="0" borderId="0" xfId="203" applyFont="1" applyBorder="1" applyAlignment="1" applyProtection="1">
      <alignment horizontal="justify" vertical="center" wrapText="1"/>
      <protection hidden="1"/>
    </xf>
    <xf numFmtId="0" fontId="15" fillId="0" borderId="0" xfId="0" applyFont="1" applyAlignment="1" applyProtection="1">
      <alignment horizontal="justify" vertical="center"/>
      <protection hidden="1"/>
    </xf>
    <xf numFmtId="14" fontId="16" fillId="0" borderId="0" xfId="0" applyNumberFormat="1" applyFont="1" applyAlignment="1" applyProtection="1">
      <alignment horizontal="left" vertical="center"/>
      <protection hidden="1"/>
    </xf>
    <xf numFmtId="0" fontId="15" fillId="0" borderId="0" xfId="0" applyFont="1" applyAlignment="1" applyProtection="1">
      <alignment horizontal="right" vertical="center"/>
      <protection hidden="1"/>
    </xf>
    <xf numFmtId="0" fontId="16" fillId="0" borderId="0" xfId="0" applyFont="1" applyAlignment="1" applyProtection="1">
      <alignment horizontal="right" vertical="center"/>
      <protection hidden="1"/>
    </xf>
    <xf numFmtId="0" fontId="18" fillId="0" borderId="0" xfId="203" applyNumberFormat="1" applyFont="1" applyFill="1" applyBorder="1" applyAlignment="1" applyProtection="1">
      <alignment vertical="center"/>
      <protection hidden="1"/>
    </xf>
    <xf numFmtId="2" fontId="16" fillId="0" borderId="4" xfId="0" applyNumberFormat="1" applyFont="1" applyBorder="1" applyAlignment="1">
      <alignment horizontal="right" vertical="center"/>
    </xf>
    <xf numFmtId="0" fontId="15" fillId="0" borderId="0" xfId="0" applyFont="1" applyAlignment="1">
      <alignment horizontal="left" vertical="center" indent="1"/>
    </xf>
    <xf numFmtId="0" fontId="15" fillId="0" borderId="0" xfId="205" applyFont="1" applyAlignment="1" applyProtection="1">
      <alignment horizontal="left" vertical="center" indent="1"/>
      <protection hidden="1"/>
    </xf>
    <xf numFmtId="0" fontId="15" fillId="0" borderId="0" xfId="206" applyFont="1" applyAlignment="1" applyProtection="1">
      <alignment horizontal="center" vertical="center"/>
      <protection hidden="1"/>
    </xf>
    <xf numFmtId="0" fontId="15" fillId="0" borderId="4" xfId="0" applyFont="1" applyBorder="1" applyAlignment="1" applyProtection="1">
      <alignment horizontal="left" vertical="center" wrapText="1"/>
      <protection hidden="1"/>
    </xf>
    <xf numFmtId="168" fontId="15" fillId="0" borderId="4" xfId="0" applyNumberFormat="1" applyFont="1" applyBorder="1" applyAlignment="1" applyProtection="1">
      <alignment horizontal="center" vertical="center" wrapText="1"/>
      <protection hidden="1"/>
    </xf>
    <xf numFmtId="0" fontId="15" fillId="0" borderId="0" xfId="0" applyFont="1" applyAlignment="1" applyProtection="1">
      <alignment horizontal="left" vertical="center" indent="1"/>
      <protection hidden="1"/>
    </xf>
    <xf numFmtId="0" fontId="15" fillId="0" borderId="0" xfId="206" applyFont="1" applyAlignment="1" applyProtection="1">
      <alignment horizontal="left" vertical="top"/>
      <protection hidden="1"/>
    </xf>
    <xf numFmtId="178" fontId="15" fillId="0" borderId="0" xfId="0" applyNumberFormat="1" applyFont="1" applyAlignment="1">
      <alignment horizontal="left" vertical="center" indent="1"/>
    </xf>
    <xf numFmtId="178" fontId="15" fillId="0" borderId="0" xfId="0" applyNumberFormat="1" applyFont="1" applyAlignment="1" applyProtection="1">
      <alignment horizontal="justify" vertical="center"/>
      <protection hidden="1"/>
    </xf>
    <xf numFmtId="178" fontId="15" fillId="0" borderId="0" xfId="0" applyNumberFormat="1" applyFont="1" applyAlignment="1" applyProtection="1">
      <alignment horizontal="left" vertical="center" indent="1"/>
      <protection hidden="1"/>
    </xf>
    <xf numFmtId="0" fontId="37" fillId="0" borderId="0" xfId="198" applyFont="1" applyAlignment="1" applyProtection="1">
      <alignment horizontal="left" vertical="center"/>
      <protection hidden="1"/>
    </xf>
    <xf numFmtId="0" fontId="1" fillId="0" borderId="0" xfId="198" applyAlignment="1" applyProtection="1">
      <alignment vertical="center"/>
      <protection hidden="1"/>
    </xf>
    <xf numFmtId="0" fontId="37" fillId="0" borderId="0" xfId="198" applyFont="1" applyAlignment="1" applyProtection="1">
      <alignment vertical="center"/>
      <protection hidden="1"/>
    </xf>
    <xf numFmtId="0" fontId="1" fillId="0" borderId="0" xfId="198" applyProtection="1">
      <protection hidden="1"/>
    </xf>
    <xf numFmtId="1" fontId="16" fillId="0" borderId="0" xfId="209" applyNumberFormat="1" applyFont="1" applyAlignment="1" applyProtection="1">
      <alignment vertical="center" wrapText="1"/>
      <protection hidden="1"/>
    </xf>
    <xf numFmtId="1" fontId="15" fillId="0" borderId="0" xfId="209" applyNumberFormat="1" applyFont="1" applyAlignment="1" applyProtection="1">
      <alignment horizontal="center" vertical="center" wrapText="1"/>
      <protection hidden="1"/>
    </xf>
    <xf numFmtId="0" fontId="15" fillId="0" borderId="0" xfId="209" applyFont="1" applyAlignment="1" applyProtection="1">
      <alignment horizontal="center" vertical="center" wrapText="1"/>
      <protection hidden="1"/>
    </xf>
    <xf numFmtId="0" fontId="1" fillId="0" borderId="0" xfId="209" applyProtection="1">
      <protection hidden="1"/>
    </xf>
    <xf numFmtId="4" fontId="15" fillId="0" borderId="0" xfId="209" applyNumberFormat="1" applyFont="1" applyAlignment="1" applyProtection="1">
      <alignment horizontal="center" vertical="center" wrapText="1"/>
      <protection hidden="1"/>
    </xf>
    <xf numFmtId="0" fontId="18" fillId="0" borderId="0" xfId="209" applyFont="1" applyProtection="1">
      <protection hidden="1"/>
    </xf>
    <xf numFmtId="4" fontId="15" fillId="0" borderId="4" xfId="209" applyNumberFormat="1" applyFont="1" applyBorder="1" applyAlignment="1" applyProtection="1">
      <alignment horizontal="center" vertical="center" wrapText="1"/>
      <protection hidden="1"/>
    </xf>
    <xf numFmtId="1" fontId="15" fillId="0" borderId="4" xfId="209" applyNumberFormat="1" applyFont="1" applyBorder="1" applyAlignment="1" applyProtection="1">
      <alignment vertical="center" wrapText="1"/>
      <protection hidden="1"/>
    </xf>
    <xf numFmtId="4" fontId="15" fillId="0" borderId="4" xfId="209" applyNumberFormat="1" applyFont="1" applyBorder="1" applyAlignment="1" applyProtection="1">
      <alignment horizontal="right" vertical="center" wrapText="1"/>
      <protection hidden="1"/>
    </xf>
    <xf numFmtId="4" fontId="15" fillId="0" borderId="14" xfId="209" applyNumberFormat="1" applyFont="1" applyBorder="1" applyAlignment="1" applyProtection="1">
      <alignment horizontal="right" vertical="center" wrapText="1"/>
      <protection hidden="1"/>
    </xf>
    <xf numFmtId="4" fontId="16" fillId="0" borderId="15" xfId="209" applyNumberFormat="1" applyFont="1" applyBorder="1" applyAlignment="1" applyProtection="1">
      <alignment horizontal="right" vertical="center" wrapText="1"/>
      <protection hidden="1"/>
    </xf>
    <xf numFmtId="0" fontId="18" fillId="0" borderId="0" xfId="209" applyFont="1" applyAlignment="1" applyProtection="1">
      <alignment vertical="center"/>
      <protection hidden="1"/>
    </xf>
    <xf numFmtId="1" fontId="16" fillId="0" borderId="4" xfId="209" applyNumberFormat="1" applyFont="1" applyBorder="1" applyAlignment="1" applyProtection="1">
      <alignment horizontal="center" vertical="center" wrapText="1"/>
      <protection hidden="1"/>
    </xf>
    <xf numFmtId="0" fontId="15" fillId="0" borderId="14" xfId="209" applyFont="1" applyBorder="1" applyAlignment="1" applyProtection="1">
      <alignment vertical="center" wrapText="1"/>
      <protection hidden="1"/>
    </xf>
    <xf numFmtId="0" fontId="15" fillId="0" borderId="15" xfId="209" applyFont="1" applyBorder="1" applyAlignment="1" applyProtection="1">
      <alignment vertical="center" wrapText="1"/>
      <protection hidden="1"/>
    </xf>
    <xf numFmtId="4" fontId="16" fillId="0" borderId="4" xfId="209" applyNumberFormat="1" applyFont="1" applyBorder="1" applyAlignment="1" applyProtection="1">
      <alignment vertical="center" wrapText="1"/>
      <protection hidden="1"/>
    </xf>
    <xf numFmtId="4" fontId="15" fillId="0" borderId="14" xfId="209" applyNumberFormat="1" applyFont="1" applyBorder="1" applyAlignment="1" applyProtection="1">
      <alignment vertical="center" wrapText="1"/>
      <protection hidden="1"/>
    </xf>
    <xf numFmtId="4" fontId="16" fillId="0" borderId="15" xfId="209" applyNumberFormat="1" applyFont="1" applyBorder="1" applyAlignment="1" applyProtection="1">
      <alignment vertical="center" wrapText="1"/>
      <protection hidden="1"/>
    </xf>
    <xf numFmtId="3" fontId="18" fillId="0" borderId="0" xfId="209" applyNumberFormat="1" applyFont="1" applyProtection="1">
      <protection hidden="1"/>
    </xf>
    <xf numFmtId="4" fontId="16" fillId="0" borderId="4" xfId="209" applyNumberFormat="1" applyFont="1" applyBorder="1" applyAlignment="1" applyProtection="1">
      <alignment horizontal="right" vertical="center" wrapText="1"/>
      <protection hidden="1"/>
    </xf>
    <xf numFmtId="4" fontId="15" fillId="0" borderId="4" xfId="209" applyNumberFormat="1" applyFont="1" applyBorder="1" applyAlignment="1" applyProtection="1">
      <alignment vertical="center" wrapText="1"/>
      <protection hidden="1"/>
    </xf>
    <xf numFmtId="4" fontId="15" fillId="0" borderId="15" xfId="209" applyNumberFormat="1" applyFont="1" applyBorder="1" applyAlignment="1" applyProtection="1">
      <alignment vertical="center" wrapText="1"/>
      <protection hidden="1"/>
    </xf>
    <xf numFmtId="0" fontId="15" fillId="2" borderId="14" xfId="209" applyFont="1" applyFill="1" applyBorder="1" applyAlignment="1" applyProtection="1">
      <alignment vertical="center" wrapText="1"/>
      <protection hidden="1"/>
    </xf>
    <xf numFmtId="0" fontId="16" fillId="0" borderId="15" xfId="209" applyFont="1" applyBorder="1" applyAlignment="1" applyProtection="1">
      <alignment vertical="center" wrapText="1"/>
      <protection hidden="1"/>
    </xf>
    <xf numFmtId="4" fontId="16" fillId="0" borderId="14" xfId="209" applyNumberFormat="1" applyFont="1" applyBorder="1" applyAlignment="1" applyProtection="1">
      <alignment vertical="center" wrapText="1"/>
      <protection hidden="1"/>
    </xf>
    <xf numFmtId="179" fontId="18" fillId="0" borderId="0" xfId="209" applyNumberFormat="1" applyFont="1" applyProtection="1">
      <protection hidden="1"/>
    </xf>
    <xf numFmtId="0" fontId="16" fillId="0" borderId="15" xfId="209" applyFont="1" applyBorder="1" applyAlignment="1" applyProtection="1">
      <alignment horizontal="center" vertical="center" wrapText="1"/>
      <protection hidden="1"/>
    </xf>
    <xf numFmtId="3" fontId="16" fillId="0" borderId="14" xfId="209" applyNumberFormat="1" applyFont="1" applyBorder="1" applyAlignment="1" applyProtection="1">
      <alignment horizontal="right" vertical="center" wrapText="1"/>
      <protection hidden="1"/>
    </xf>
    <xf numFmtId="3" fontId="15" fillId="0" borderId="14" xfId="209" applyNumberFormat="1" applyFont="1" applyBorder="1" applyAlignment="1" applyProtection="1">
      <alignment horizontal="right" vertical="center" wrapText="1"/>
      <protection hidden="1"/>
    </xf>
    <xf numFmtId="4" fontId="15" fillId="0" borderId="15" xfId="11" applyNumberFormat="1" applyFont="1" applyBorder="1" applyAlignment="1" applyProtection="1">
      <alignment horizontal="right" vertical="center" wrapText="1"/>
      <protection hidden="1"/>
    </xf>
    <xf numFmtId="4" fontId="15" fillId="0" borderId="14" xfId="11" applyNumberFormat="1" applyFont="1" applyBorder="1" applyAlignment="1" applyProtection="1">
      <alignment horizontal="right" vertical="center" wrapText="1"/>
      <protection hidden="1"/>
    </xf>
    <xf numFmtId="4" fontId="15" fillId="0" borderId="14" xfId="209" applyNumberFormat="1" applyFont="1" applyBorder="1" applyAlignment="1" applyProtection="1">
      <alignment horizontal="center" vertical="center" wrapText="1"/>
      <protection hidden="1"/>
    </xf>
    <xf numFmtId="4" fontId="15" fillId="0" borderId="15" xfId="209" applyNumberFormat="1" applyFont="1" applyBorder="1" applyAlignment="1" applyProtection="1">
      <alignment horizontal="right" vertical="center" wrapText="1"/>
      <protection hidden="1"/>
    </xf>
    <xf numFmtId="1" fontId="15" fillId="0" borderId="6" xfId="209" applyNumberFormat="1" applyFont="1" applyBorder="1" applyAlignment="1" applyProtection="1">
      <alignment horizontal="center" vertical="center" wrapText="1"/>
      <protection hidden="1"/>
    </xf>
    <xf numFmtId="0" fontId="16" fillId="0" borderId="0" xfId="209" applyFont="1" applyAlignment="1" applyProtection="1">
      <alignment horizontal="justify" vertical="center" wrapText="1"/>
      <protection hidden="1"/>
    </xf>
    <xf numFmtId="1" fontId="16" fillId="0" borderId="6" xfId="209" applyNumberFormat="1" applyFont="1" applyBorder="1" applyAlignment="1" applyProtection="1">
      <alignment horizontal="left" vertical="center" wrapText="1" indent="3"/>
      <protection hidden="1"/>
    </xf>
    <xf numFmtId="3" fontId="16" fillId="0" borderId="7" xfId="209" applyNumberFormat="1" applyFont="1" applyBorder="1" applyAlignment="1" applyProtection="1">
      <alignment horizontal="right" vertical="center" wrapText="1"/>
      <protection hidden="1"/>
    </xf>
    <xf numFmtId="4" fontId="16" fillId="0" borderId="7" xfId="209" applyNumberFormat="1" applyFont="1" applyBorder="1" applyAlignment="1" applyProtection="1">
      <alignment horizontal="right" vertical="center" wrapText="1"/>
      <protection hidden="1"/>
    </xf>
    <xf numFmtId="4" fontId="16" fillId="0" borderId="0" xfId="209" applyNumberFormat="1" applyFont="1" applyAlignment="1" applyProtection="1">
      <alignment vertical="center" wrapText="1"/>
      <protection hidden="1"/>
    </xf>
    <xf numFmtId="1" fontId="15" fillId="0" borderId="6" xfId="209" applyNumberFormat="1" applyFont="1" applyBorder="1" applyAlignment="1" applyProtection="1">
      <alignment horizontal="center" vertical="top" wrapText="1"/>
      <protection hidden="1"/>
    </xf>
    <xf numFmtId="0" fontId="39" fillId="0" borderId="0" xfId="205" applyFont="1" applyAlignment="1" applyProtection="1">
      <alignment vertical="top"/>
      <protection hidden="1"/>
    </xf>
    <xf numFmtId="0" fontId="34" fillId="0" borderId="0" xfId="197" applyProtection="1">
      <protection hidden="1"/>
    </xf>
    <xf numFmtId="0" fontId="40" fillId="0" borderId="0" xfId="197" applyFont="1" applyAlignment="1" applyProtection="1">
      <alignment horizontal="center" vertical="center" wrapText="1"/>
      <protection hidden="1"/>
    </xf>
    <xf numFmtId="0" fontId="16" fillId="0" borderId="0" xfId="197" applyFont="1" applyAlignment="1" applyProtection="1">
      <alignment vertical="center"/>
      <protection hidden="1"/>
    </xf>
    <xf numFmtId="0" fontId="15" fillId="0" borderId="0" xfId="197" applyFont="1" applyAlignment="1" applyProtection="1">
      <alignment horizontal="center" vertical="center"/>
      <protection hidden="1"/>
    </xf>
    <xf numFmtId="0" fontId="16" fillId="0" borderId="0" xfId="197" applyFont="1" applyAlignment="1" applyProtection="1">
      <alignment horizontal="justify" vertical="center"/>
      <protection hidden="1"/>
    </xf>
    <xf numFmtId="0" fontId="34" fillId="0" borderId="0" xfId="197" applyAlignment="1" applyProtection="1">
      <alignment vertical="center"/>
      <protection hidden="1"/>
    </xf>
    <xf numFmtId="0" fontId="16" fillId="0" borderId="0" xfId="197" applyFont="1" applyAlignment="1" applyProtection="1">
      <alignment horizontal="center" vertical="center"/>
      <protection hidden="1"/>
    </xf>
    <xf numFmtId="0" fontId="16" fillId="0" borderId="0" xfId="197" applyFont="1" applyProtection="1">
      <protection hidden="1"/>
    </xf>
    <xf numFmtId="0" fontId="16" fillId="0" borderId="0" xfId="197" applyFont="1" applyAlignment="1" applyProtection="1">
      <alignment vertical="center" wrapText="1"/>
      <protection hidden="1"/>
    </xf>
    <xf numFmtId="0" fontId="16" fillId="0" borderId="16" xfId="197" applyFont="1" applyBorder="1" applyAlignment="1" applyProtection="1">
      <alignment vertical="center"/>
      <protection hidden="1"/>
    </xf>
    <xf numFmtId="0" fontId="16" fillId="0" borderId="17" xfId="197" applyFont="1" applyBorder="1" applyAlignment="1" applyProtection="1">
      <alignment vertical="center"/>
      <protection hidden="1"/>
    </xf>
    <xf numFmtId="0" fontId="16" fillId="0" borderId="18" xfId="197" applyFont="1" applyBorder="1" applyAlignment="1" applyProtection="1">
      <alignment vertical="center"/>
      <protection hidden="1"/>
    </xf>
    <xf numFmtId="0" fontId="16" fillId="0" borderId="19" xfId="197" applyFont="1" applyBorder="1" applyAlignment="1" applyProtection="1">
      <alignment vertical="center"/>
      <protection hidden="1"/>
    </xf>
    <xf numFmtId="0" fontId="16" fillId="0" borderId="20" xfId="197" applyFont="1" applyBorder="1" applyAlignment="1" applyProtection="1">
      <alignment vertical="center"/>
      <protection hidden="1"/>
    </xf>
    <xf numFmtId="0" fontId="16" fillId="0" borderId="21" xfId="197" applyFont="1" applyBorder="1" applyAlignment="1" applyProtection="1">
      <alignment vertical="center"/>
      <protection hidden="1"/>
    </xf>
    <xf numFmtId="0" fontId="16" fillId="0" borderId="8" xfId="197" applyFont="1" applyBorder="1" applyAlignment="1" applyProtection="1">
      <alignment vertical="center"/>
      <protection hidden="1"/>
    </xf>
    <xf numFmtId="0" fontId="16" fillId="0" borderId="9" xfId="197" applyFont="1" applyBorder="1" applyAlignment="1" applyProtection="1">
      <alignment vertical="center"/>
      <protection hidden="1"/>
    </xf>
    <xf numFmtId="0" fontId="16" fillId="0" borderId="14" xfId="197" applyFont="1" applyBorder="1" applyAlignment="1" applyProtection="1">
      <alignment horizontal="left" vertical="center"/>
      <protection hidden="1"/>
    </xf>
    <xf numFmtId="0" fontId="16" fillId="0" borderId="15" xfId="197" applyFont="1" applyBorder="1" applyAlignment="1" applyProtection="1">
      <alignment horizontal="left" vertical="center"/>
      <protection hidden="1"/>
    </xf>
    <xf numFmtId="0" fontId="16" fillId="0" borderId="0" xfId="197" applyFont="1" applyAlignment="1" applyProtection="1">
      <alignment horizontal="left" vertical="center"/>
      <protection hidden="1"/>
    </xf>
    <xf numFmtId="0" fontId="15" fillId="0" borderId="0" xfId="200" applyNumberFormat="1" applyFont="1" applyFill="1" applyBorder="1" applyAlignment="1" applyProtection="1">
      <alignment horizontal="left" vertical="center"/>
    </xf>
    <xf numFmtId="0" fontId="15" fillId="0" borderId="0" xfId="206" applyFont="1" applyAlignment="1" applyProtection="1">
      <alignment vertical="top"/>
      <protection hidden="1"/>
    </xf>
    <xf numFmtId="0" fontId="41" fillId="0" borderId="0" xfId="197" applyFont="1" applyAlignment="1" applyProtection="1">
      <alignment vertical="center"/>
      <protection hidden="1"/>
    </xf>
    <xf numFmtId="0" fontId="41" fillId="0" borderId="0" xfId="197" applyFont="1" applyProtection="1">
      <protection hidden="1"/>
    </xf>
    <xf numFmtId="0" fontId="33" fillId="0" borderId="0" xfId="0" applyFont="1" applyProtection="1">
      <protection hidden="1"/>
    </xf>
    <xf numFmtId="0" fontId="33" fillId="0" borderId="0" xfId="0" applyFont="1" applyAlignment="1">
      <alignment vertical="center"/>
    </xf>
    <xf numFmtId="0" fontId="15" fillId="0" borderId="0" xfId="0" applyFont="1" applyAlignment="1" applyProtection="1">
      <alignment horizontal="left" vertical="center"/>
      <protection hidden="1"/>
    </xf>
    <xf numFmtId="3" fontId="23" fillId="0" borderId="13" xfId="205" applyNumberFormat="1" applyFont="1" applyBorder="1" applyAlignment="1" applyProtection="1">
      <alignment horizontal="justify" vertical="center" wrapText="1"/>
      <protection hidden="1"/>
    </xf>
    <xf numFmtId="0" fontId="15" fillId="0" borderId="0" xfId="0" applyFont="1" applyAlignment="1" applyProtection="1">
      <alignment vertical="center"/>
      <protection hidden="1"/>
    </xf>
    <xf numFmtId="0" fontId="15" fillId="0" borderId="0" xfId="0" applyFont="1" applyAlignment="1" applyProtection="1">
      <alignment horizontal="center" vertical="center"/>
      <protection hidden="1"/>
    </xf>
    <xf numFmtId="0" fontId="33" fillId="0" borderId="0" xfId="0" applyFont="1" applyAlignment="1">
      <alignment horizontal="left" vertical="center"/>
    </xf>
    <xf numFmtId="10" fontId="33" fillId="0" borderId="0" xfId="0" applyNumberFormat="1" applyFont="1" applyAlignment="1">
      <alignment horizontal="center" vertical="center"/>
    </xf>
    <xf numFmtId="0" fontId="27" fillId="0" borderId="0" xfId="0" applyFont="1" applyAlignment="1">
      <alignment vertical="center"/>
    </xf>
    <xf numFmtId="0" fontId="33" fillId="0" borderId="0" xfId="206" applyFont="1" applyAlignment="1" applyProtection="1">
      <alignment vertical="center"/>
      <protection hidden="1"/>
    </xf>
    <xf numFmtId="0" fontId="33" fillId="0" borderId="0" xfId="0" applyFont="1" applyAlignment="1" applyProtection="1">
      <alignment vertical="center"/>
      <protection hidden="1"/>
    </xf>
    <xf numFmtId="0" fontId="27" fillId="0" borderId="0" xfId="200" applyNumberFormat="1" applyFont="1" applyFill="1" applyBorder="1" applyAlignment="1" applyProtection="1">
      <alignment horizontal="center" vertical="center" wrapText="1"/>
      <protection hidden="1"/>
    </xf>
    <xf numFmtId="0" fontId="27" fillId="0" borderId="0" xfId="0" applyFont="1" applyAlignment="1">
      <alignment horizontal="center" vertical="center"/>
    </xf>
    <xf numFmtId="0" fontId="27" fillId="0" borderId="0" xfId="0" applyFont="1" applyAlignment="1" applyProtection="1">
      <alignment horizontal="center" vertical="center"/>
      <protection hidden="1"/>
    </xf>
    <xf numFmtId="0" fontId="33" fillId="0" borderId="0" xfId="200" applyNumberFormat="1" applyFont="1" applyFill="1" applyBorder="1" applyAlignment="1" applyProtection="1">
      <alignment horizontal="center" vertical="center"/>
      <protection hidden="1"/>
    </xf>
    <xf numFmtId="0" fontId="33" fillId="0" borderId="0" xfId="0" applyFont="1" applyAlignment="1" applyProtection="1">
      <alignment horizontal="left" vertical="center"/>
      <protection hidden="1"/>
    </xf>
    <xf numFmtId="0" fontId="33" fillId="0" borderId="0" xfId="0" applyFont="1" applyAlignment="1" applyProtection="1">
      <alignment horizontal="justify" vertical="center"/>
      <protection hidden="1"/>
    </xf>
    <xf numFmtId="0" fontId="33" fillId="0" borderId="0" xfId="0" applyFont="1" applyAlignment="1" applyProtection="1">
      <alignment horizontal="center" vertical="center"/>
      <protection hidden="1"/>
    </xf>
    <xf numFmtId="0" fontId="33" fillId="0" borderId="0" xfId="200" applyNumberFormat="1" applyFont="1" applyFill="1" applyBorder="1" applyAlignment="1" applyProtection="1">
      <alignment vertical="center"/>
      <protection hidden="1"/>
    </xf>
    <xf numFmtId="0" fontId="33" fillId="0" borderId="0" xfId="0" applyFont="1" applyAlignment="1" applyProtection="1">
      <alignment horizontal="left" vertical="center" indent="1"/>
      <protection hidden="1"/>
    </xf>
    <xf numFmtId="0" fontId="33" fillId="0" borderId="0" xfId="206" applyFont="1" applyAlignment="1" applyProtection="1">
      <alignment horizontal="left" vertical="center" indent="1"/>
      <protection hidden="1"/>
    </xf>
    <xf numFmtId="0" fontId="33" fillId="0" borderId="0" xfId="206" applyFont="1" applyAlignment="1" applyProtection="1">
      <alignment horizontal="left" vertical="center"/>
      <protection hidden="1"/>
    </xf>
    <xf numFmtId="0" fontId="27" fillId="0" borderId="0" xfId="206" applyFont="1" applyAlignment="1" applyProtection="1">
      <alignment vertical="center"/>
      <protection hidden="1"/>
    </xf>
    <xf numFmtId="0" fontId="27" fillId="0" borderId="0" xfId="0" applyFont="1" applyAlignment="1" applyProtection="1">
      <alignment horizontal="left" vertical="center"/>
      <protection hidden="1"/>
    </xf>
    <xf numFmtId="0" fontId="27" fillId="0" borderId="0" xfId="0" applyFont="1" applyAlignment="1" applyProtection="1">
      <alignment vertical="center"/>
      <protection hidden="1"/>
    </xf>
    <xf numFmtId="0" fontId="27" fillId="0" borderId="0" xfId="0" applyFont="1" applyAlignment="1" applyProtection="1">
      <alignment horizontal="right" vertical="center"/>
      <protection hidden="1"/>
    </xf>
    <xf numFmtId="0" fontId="27" fillId="0" borderId="0" xfId="200" applyNumberFormat="1" applyFont="1" applyFill="1" applyBorder="1" applyAlignment="1" applyProtection="1">
      <alignment vertical="center" wrapText="1"/>
      <protection hidden="1"/>
    </xf>
    <xf numFmtId="0" fontId="33" fillId="0" borderId="0" xfId="211" applyFont="1" applyFill="1" applyBorder="1" applyAlignment="1" applyProtection="1">
      <alignment vertical="center" wrapText="1"/>
      <protection hidden="1"/>
    </xf>
    <xf numFmtId="0" fontId="33" fillId="0" borderId="0" xfId="211" applyNumberFormat="1" applyFont="1" applyFill="1" applyBorder="1" applyAlignment="1" applyProtection="1">
      <alignment horizontal="center" vertical="center" wrapText="1"/>
      <protection hidden="1"/>
    </xf>
    <xf numFmtId="3" fontId="33" fillId="0" borderId="0" xfId="211" applyNumberFormat="1" applyFont="1" applyFill="1" applyBorder="1" applyAlignment="1" applyProtection="1">
      <alignment horizontal="left" vertical="center" wrapText="1"/>
      <protection hidden="1"/>
    </xf>
    <xf numFmtId="0" fontId="33" fillId="0" borderId="0" xfId="211" applyFont="1" applyFill="1" applyBorder="1" applyAlignment="1" applyProtection="1">
      <alignment horizontal="center" vertical="center" wrapText="1"/>
      <protection hidden="1"/>
    </xf>
    <xf numFmtId="165" fontId="27" fillId="0" borderId="0" xfId="211" applyNumberFormat="1" applyFont="1" applyFill="1" applyBorder="1" applyAlignment="1" applyProtection="1">
      <alignment horizontal="center" vertical="center" wrapText="1"/>
      <protection hidden="1"/>
    </xf>
    <xf numFmtId="165" fontId="33" fillId="0" borderId="0" xfId="211" applyNumberFormat="1" applyFont="1" applyFill="1" applyBorder="1" applyAlignment="1" applyProtection="1">
      <alignment horizontal="center" vertical="center" wrapText="1"/>
      <protection hidden="1"/>
    </xf>
    <xf numFmtId="0" fontId="33" fillId="0" borderId="0" xfId="211" applyNumberFormat="1" applyFont="1" applyFill="1" applyBorder="1" applyAlignment="1" applyProtection="1">
      <alignment vertical="center" wrapText="1"/>
      <protection hidden="1"/>
    </xf>
    <xf numFmtId="0" fontId="33" fillId="0" borderId="0" xfId="211" applyFont="1" applyFill="1" applyBorder="1" applyAlignment="1" applyProtection="1">
      <alignment horizontal="left" vertical="center" wrapText="1"/>
      <protection hidden="1"/>
    </xf>
    <xf numFmtId="0" fontId="27" fillId="0" borderId="0" xfId="211" applyFont="1" applyFill="1" applyBorder="1" applyAlignment="1" applyProtection="1">
      <alignment vertical="center" wrapText="1"/>
      <protection hidden="1"/>
    </xf>
    <xf numFmtId="10" fontId="33" fillId="0" borderId="0" xfId="0" applyNumberFormat="1" applyFont="1" applyAlignment="1" applyProtection="1">
      <alignment horizontal="center" vertical="center"/>
      <protection hidden="1"/>
    </xf>
    <xf numFmtId="4" fontId="33" fillId="0" borderId="0" xfId="200" applyNumberFormat="1" applyFont="1" applyFill="1" applyBorder="1" applyAlignment="1" applyProtection="1">
      <alignment vertical="center"/>
      <protection hidden="1"/>
    </xf>
    <xf numFmtId="0" fontId="33" fillId="0" borderId="0" xfId="0" applyFont="1" applyAlignment="1" applyProtection="1">
      <alignment horizontal="justify" vertical="center" wrapText="1"/>
      <protection hidden="1"/>
    </xf>
    <xf numFmtId="0" fontId="27" fillId="0" borderId="0" xfId="0" applyFont="1" applyAlignment="1" applyProtection="1">
      <alignment horizontal="center" vertical="center" wrapText="1"/>
      <protection hidden="1"/>
    </xf>
    <xf numFmtId="0" fontId="33" fillId="0" borderId="0" xfId="205" applyFont="1" applyAlignment="1" applyProtection="1">
      <alignment vertical="center"/>
      <protection hidden="1"/>
    </xf>
    <xf numFmtId="0" fontId="33" fillId="0" borderId="0" xfId="205" applyFont="1" applyAlignment="1" applyProtection="1">
      <alignment horizontal="right" vertical="center"/>
      <protection hidden="1"/>
    </xf>
    <xf numFmtId="0" fontId="33" fillId="0" borderId="0" xfId="205" applyFont="1" applyAlignment="1" applyProtection="1">
      <alignment horizontal="left" vertical="center"/>
      <protection hidden="1"/>
    </xf>
    <xf numFmtId="180" fontId="33" fillId="0" borderId="0" xfId="0" applyNumberFormat="1" applyFont="1" applyAlignment="1" applyProtection="1">
      <alignment horizontal="center" vertical="center"/>
      <protection hidden="1"/>
    </xf>
    <xf numFmtId="2" fontId="33" fillId="0" borderId="0" xfId="206" applyNumberFormat="1" applyFont="1" applyAlignment="1" applyProtection="1">
      <alignment vertical="center"/>
      <protection hidden="1"/>
    </xf>
    <xf numFmtId="2" fontId="33" fillId="0" borderId="0" xfId="0" applyNumberFormat="1" applyFont="1" applyProtection="1">
      <protection hidden="1"/>
    </xf>
    <xf numFmtId="0" fontId="27" fillId="0" borderId="0" xfId="0" applyFont="1" applyAlignment="1" applyProtection="1">
      <alignment horizontal="left" vertical="center" wrapText="1"/>
      <protection hidden="1"/>
    </xf>
    <xf numFmtId="0" fontId="27" fillId="0" borderId="0" xfId="211" applyFont="1" applyFill="1" applyBorder="1" applyAlignment="1" applyProtection="1">
      <alignment vertical="center"/>
      <protection hidden="1"/>
    </xf>
    <xf numFmtId="0" fontId="33" fillId="0" borderId="0" xfId="211" applyNumberFormat="1" applyFont="1" applyFill="1" applyBorder="1" applyAlignment="1" applyProtection="1">
      <alignment horizontal="right" vertical="center" wrapText="1"/>
      <protection hidden="1"/>
    </xf>
    <xf numFmtId="2" fontId="33" fillId="0" borderId="0" xfId="0" applyNumberFormat="1" applyFont="1" applyAlignment="1" applyProtection="1">
      <alignment horizontal="right" vertical="center" wrapText="1"/>
      <protection hidden="1"/>
    </xf>
    <xf numFmtId="2" fontId="33" fillId="0" borderId="0" xfId="0" applyNumberFormat="1" applyFont="1" applyAlignment="1" applyProtection="1">
      <alignment horizontal="right" vertical="center"/>
      <protection hidden="1"/>
    </xf>
    <xf numFmtId="0" fontId="33" fillId="0" borderId="0" xfId="211" applyFont="1" applyFill="1" applyBorder="1" applyAlignment="1" applyProtection="1">
      <alignment horizontal="justify" vertical="center" wrapText="1"/>
      <protection hidden="1"/>
    </xf>
    <xf numFmtId="168" fontId="33" fillId="0" borderId="0" xfId="0" applyNumberFormat="1" applyFont="1" applyAlignment="1" applyProtection="1">
      <alignment horizontal="right" vertical="center" wrapText="1"/>
      <protection hidden="1"/>
    </xf>
    <xf numFmtId="2" fontId="33" fillId="0" borderId="0" xfId="0" applyNumberFormat="1" applyFont="1" applyAlignment="1" applyProtection="1">
      <alignment vertical="center" wrapText="1"/>
      <protection hidden="1"/>
    </xf>
    <xf numFmtId="0" fontId="33" fillId="0" borderId="0" xfId="0" applyFont="1" applyAlignment="1" applyProtection="1">
      <alignment vertical="center" wrapText="1"/>
      <protection hidden="1"/>
    </xf>
    <xf numFmtId="0" fontId="33" fillId="0" borderId="0" xfId="211" applyNumberFormat="1" applyFont="1" applyFill="1" applyBorder="1" applyAlignment="1" applyProtection="1">
      <alignment horizontal="left" vertical="center"/>
      <protection hidden="1"/>
    </xf>
    <xf numFmtId="167" fontId="33" fillId="0" borderId="0" xfId="0" applyNumberFormat="1" applyFont="1" applyAlignment="1" applyProtection="1">
      <alignment horizontal="right" vertical="center" wrapText="1"/>
      <protection hidden="1"/>
    </xf>
    <xf numFmtId="2" fontId="33" fillId="0" borderId="0" xfId="0" applyNumberFormat="1" applyFont="1" applyAlignment="1" applyProtection="1">
      <alignment vertical="center"/>
      <protection hidden="1"/>
    </xf>
    <xf numFmtId="2" fontId="33" fillId="0" borderId="0" xfId="11" applyNumberFormat="1" applyFont="1" applyFill="1" applyBorder="1" applyAlignment="1" applyProtection="1">
      <alignment horizontal="right" vertical="center" wrapText="1"/>
      <protection hidden="1"/>
    </xf>
    <xf numFmtId="168" fontId="33" fillId="0" borderId="0" xfId="11" applyNumberFormat="1" applyFont="1" applyFill="1" applyBorder="1" applyAlignment="1" applyProtection="1">
      <alignment horizontal="center" vertical="center"/>
      <protection hidden="1"/>
    </xf>
    <xf numFmtId="171" fontId="33" fillId="0" borderId="0" xfId="211" quotePrefix="1" applyNumberFormat="1" applyFont="1" applyFill="1" applyBorder="1" applyAlignment="1" applyProtection="1">
      <alignment horizontal="left" vertical="center" wrapText="1"/>
      <protection hidden="1"/>
    </xf>
    <xf numFmtId="171" fontId="33" fillId="0" borderId="0" xfId="211" applyNumberFormat="1" applyFont="1" applyFill="1" applyBorder="1" applyAlignment="1" applyProtection="1">
      <alignment horizontal="left" vertical="center" wrapText="1"/>
      <protection hidden="1"/>
    </xf>
    <xf numFmtId="165" fontId="33" fillId="0" borderId="0" xfId="211" applyNumberFormat="1" applyFont="1" applyFill="1" applyBorder="1" applyAlignment="1" applyProtection="1">
      <alignment horizontal="left" vertical="center" wrapText="1"/>
      <protection hidden="1"/>
    </xf>
    <xf numFmtId="0" fontId="33" fillId="0" borderId="0" xfId="211" applyFont="1" applyFill="1" applyBorder="1" applyAlignment="1" applyProtection="1">
      <alignment horizontal="right" vertical="center" wrapText="1"/>
      <protection hidden="1"/>
    </xf>
    <xf numFmtId="0" fontId="27" fillId="0" borderId="0" xfId="211" applyFont="1" applyFill="1" applyBorder="1" applyAlignment="1" applyProtection="1">
      <alignment horizontal="center" vertical="center" wrapText="1"/>
      <protection hidden="1"/>
    </xf>
    <xf numFmtId="0" fontId="33" fillId="0" borderId="0" xfId="211" applyNumberFormat="1" applyFont="1" applyFill="1" applyBorder="1" applyAlignment="1" applyProtection="1">
      <alignment horizontal="center" vertical="center"/>
      <protection hidden="1"/>
    </xf>
    <xf numFmtId="0" fontId="33" fillId="0" borderId="0" xfId="211" applyNumberFormat="1" applyFont="1" applyFill="1" applyBorder="1" applyAlignment="1" applyProtection="1">
      <alignment horizontal="right" vertical="center"/>
      <protection hidden="1"/>
    </xf>
    <xf numFmtId="0" fontId="33" fillId="0" borderId="0" xfId="0" applyFont="1" applyAlignment="1">
      <alignment horizontal="center"/>
    </xf>
    <xf numFmtId="0" fontId="33" fillId="0" borderId="0" xfId="0" applyFont="1" applyAlignment="1">
      <alignment horizontal="center" vertical="center"/>
    </xf>
    <xf numFmtId="0" fontId="33" fillId="0" borderId="0" xfId="0" applyFont="1" applyAlignment="1">
      <alignment horizontal="center" vertical="center" wrapText="1"/>
    </xf>
    <xf numFmtId="0" fontId="33" fillId="0" borderId="0" xfId="0" applyFont="1" applyAlignment="1">
      <alignment vertical="center" wrapText="1"/>
    </xf>
    <xf numFmtId="0" fontId="16" fillId="0" borderId="13" xfId="205" applyFont="1" applyBorder="1" applyAlignment="1" applyProtection="1">
      <alignment horizontal="justify" vertical="top" wrapText="1"/>
      <protection hidden="1"/>
    </xf>
    <xf numFmtId="4" fontId="15" fillId="0" borderId="11" xfId="205" applyNumberFormat="1" applyFont="1" applyBorder="1" applyAlignment="1" applyProtection="1">
      <alignment horizontal="right" vertical="center"/>
      <protection hidden="1"/>
    </xf>
    <xf numFmtId="0" fontId="33" fillId="0" borderId="0" xfId="0" applyFont="1" applyAlignment="1" applyProtection="1">
      <alignment horizontal="right"/>
      <protection hidden="1"/>
    </xf>
    <xf numFmtId="0" fontId="29" fillId="0" borderId="0" xfId="0" applyFont="1" applyAlignment="1" applyProtection="1">
      <alignment vertical="center"/>
      <protection hidden="1"/>
    </xf>
    <xf numFmtId="2" fontId="29" fillId="0" borderId="0" xfId="0" applyNumberFormat="1" applyFont="1" applyAlignment="1" applyProtection="1">
      <alignment vertical="center"/>
      <protection hidden="1"/>
    </xf>
    <xf numFmtId="0" fontId="29" fillId="0" borderId="0" xfId="206" applyFont="1" applyAlignment="1" applyProtection="1">
      <alignment vertical="center" wrapText="1"/>
      <protection hidden="1"/>
    </xf>
    <xf numFmtId="4" fontId="15" fillId="0" borderId="4" xfId="11" applyNumberFormat="1" applyFont="1" applyBorder="1" applyAlignment="1" applyProtection="1">
      <alignment horizontal="right" vertical="center" wrapText="1"/>
      <protection hidden="1"/>
    </xf>
    <xf numFmtId="0" fontId="1" fillId="0" borderId="6" xfId="209" applyBorder="1" applyProtection="1">
      <protection hidden="1"/>
    </xf>
    <xf numFmtId="0" fontId="1" fillId="0" borderId="7" xfId="209" applyBorder="1" applyProtection="1">
      <protection hidden="1"/>
    </xf>
    <xf numFmtId="0" fontId="18" fillId="0" borderId="6" xfId="209" applyFont="1" applyBorder="1" applyProtection="1">
      <protection hidden="1"/>
    </xf>
    <xf numFmtId="0" fontId="18" fillId="0" borderId="7" xfId="209" applyFont="1" applyBorder="1" applyProtection="1">
      <protection hidden="1"/>
    </xf>
    <xf numFmtId="1" fontId="16" fillId="0" borderId="8" xfId="209" applyNumberFormat="1" applyFont="1" applyBorder="1" applyAlignment="1" applyProtection="1">
      <alignment horizontal="left" vertical="center" wrapText="1" indent="3"/>
      <protection hidden="1"/>
    </xf>
    <xf numFmtId="0" fontId="16" fillId="0" borderId="5" xfId="209" applyFont="1" applyBorder="1" applyAlignment="1" applyProtection="1">
      <alignment horizontal="justify" vertical="center" wrapText="1"/>
      <protection hidden="1"/>
    </xf>
    <xf numFmtId="4" fontId="16" fillId="0" borderId="9" xfId="209" applyNumberFormat="1" applyFont="1" applyBorder="1" applyAlignment="1" applyProtection="1">
      <alignment horizontal="justify" vertical="center" wrapText="1"/>
      <protection hidden="1"/>
    </xf>
    <xf numFmtId="0" fontId="16" fillId="0" borderId="0" xfId="0" applyFont="1" applyProtection="1">
      <protection hidden="1"/>
    </xf>
    <xf numFmtId="0" fontId="15" fillId="0" borderId="0" xfId="0" applyFont="1" applyProtection="1">
      <protection hidden="1"/>
    </xf>
    <xf numFmtId="0" fontId="44" fillId="0" borderId="0" xfId="205" applyFont="1" applyAlignment="1" applyProtection="1">
      <alignment vertical="top"/>
      <protection hidden="1"/>
    </xf>
    <xf numFmtId="2" fontId="44" fillId="0" borderId="0" xfId="205" applyNumberFormat="1" applyFont="1" applyAlignment="1" applyProtection="1">
      <alignment vertical="top"/>
      <protection hidden="1"/>
    </xf>
    <xf numFmtId="166" fontId="39" fillId="0" borderId="0" xfId="205" applyNumberFormat="1" applyFont="1" applyAlignment="1" applyProtection="1">
      <alignment vertical="top"/>
      <protection hidden="1"/>
    </xf>
    <xf numFmtId="2" fontId="44" fillId="2" borderId="0" xfId="205" applyNumberFormat="1" applyFont="1" applyFill="1" applyAlignment="1" applyProtection="1">
      <alignment vertical="top"/>
      <protection hidden="1"/>
    </xf>
    <xf numFmtId="0" fontId="33" fillId="0" borderId="0" xfId="0" applyFont="1" applyAlignment="1" applyProtection="1">
      <alignment horizontal="right" vertical="center"/>
      <protection hidden="1"/>
    </xf>
    <xf numFmtId="0" fontId="46" fillId="0" borderId="0" xfId="209" applyFont="1" applyProtection="1">
      <protection hidden="1"/>
    </xf>
    <xf numFmtId="0" fontId="45" fillId="0" borderId="0" xfId="209" applyFont="1" applyProtection="1">
      <protection hidden="1"/>
    </xf>
    <xf numFmtId="0" fontId="45" fillId="0" borderId="0" xfId="209" applyFont="1" applyAlignment="1" applyProtection="1">
      <alignment vertical="center"/>
      <protection hidden="1"/>
    </xf>
    <xf numFmtId="0" fontId="45" fillId="0" borderId="0" xfId="209" applyFont="1" applyAlignment="1" applyProtection="1">
      <alignment wrapText="1"/>
      <protection hidden="1"/>
    </xf>
    <xf numFmtId="10" fontId="45" fillId="0" borderId="0" xfId="209" applyNumberFormat="1" applyFont="1" applyAlignment="1" applyProtection="1">
      <alignment vertical="center"/>
      <protection hidden="1"/>
    </xf>
    <xf numFmtId="0" fontId="33" fillId="0" borderId="0" xfId="203" applyNumberFormat="1" applyFont="1" applyFill="1" applyBorder="1" applyAlignment="1" applyProtection="1">
      <alignment vertical="center" wrapText="1"/>
      <protection hidden="1"/>
    </xf>
    <xf numFmtId="0" fontId="46" fillId="3" borderId="0" xfId="209" applyFont="1" applyFill="1" applyProtection="1">
      <protection hidden="1"/>
    </xf>
    <xf numFmtId="4" fontId="16" fillId="4" borderId="7" xfId="209" applyNumberFormat="1" applyFont="1" applyFill="1" applyBorder="1" applyAlignment="1" applyProtection="1">
      <alignment horizontal="right" vertical="center" wrapText="1"/>
      <protection hidden="1"/>
    </xf>
    <xf numFmtId="0" fontId="20" fillId="0" borderId="18" xfId="205" applyFont="1" applyBorder="1" applyAlignment="1" applyProtection="1">
      <alignment horizontal="center" vertical="center"/>
      <protection hidden="1"/>
    </xf>
    <xf numFmtId="0" fontId="0" fillId="0" borderId="0" xfId="0" applyAlignment="1">
      <alignment vertical="top"/>
    </xf>
    <xf numFmtId="0" fontId="3" fillId="0" borderId="4" xfId="205" applyFont="1" applyBorder="1" applyAlignment="1" applyProtection="1">
      <alignment vertical="center"/>
      <protection hidden="1"/>
    </xf>
    <xf numFmtId="0" fontId="48" fillId="0" borderId="0" xfId="0" applyFont="1" applyAlignment="1" applyProtection="1">
      <alignment horizontal="center" vertical="center" wrapText="1"/>
      <protection hidden="1"/>
    </xf>
    <xf numFmtId="0" fontId="38" fillId="0" borderId="0" xfId="0" applyFont="1" applyProtection="1">
      <protection hidden="1"/>
    </xf>
    <xf numFmtId="0" fontId="0" fillId="0" borderId="0" xfId="0" applyProtection="1">
      <protection hidden="1"/>
    </xf>
    <xf numFmtId="0" fontId="0" fillId="0" borderId="0" xfId="0" applyAlignment="1" applyProtection="1">
      <alignment vertical="top"/>
      <protection hidden="1"/>
    </xf>
    <xf numFmtId="0" fontId="4" fillId="0" borderId="0" xfId="0" applyFont="1" applyAlignment="1" applyProtection="1">
      <alignment vertical="top"/>
      <protection hidden="1"/>
    </xf>
    <xf numFmtId="0" fontId="4" fillId="0" borderId="0" xfId="0" applyFont="1" applyAlignment="1" applyProtection="1">
      <alignment vertical="center"/>
      <protection hidden="1"/>
    </xf>
    <xf numFmtId="0" fontId="19" fillId="0" borderId="0" xfId="0" applyFont="1" applyProtection="1">
      <protection hidden="1"/>
    </xf>
    <xf numFmtId="0" fontId="15" fillId="0" borderId="0" xfId="0" applyFont="1" applyAlignment="1" applyProtection="1">
      <alignment horizontal="center" vertical="top"/>
      <protection hidden="1"/>
    </xf>
    <xf numFmtId="0" fontId="4" fillId="0" borderId="0" xfId="0" applyFont="1" applyAlignment="1" applyProtection="1">
      <alignment horizontal="justify" vertical="center"/>
      <protection hidden="1"/>
    </xf>
    <xf numFmtId="0" fontId="19" fillId="0" borderId="0" xfId="0" applyFont="1" applyAlignment="1" applyProtection="1">
      <alignment vertical="top" wrapText="1"/>
      <protection hidden="1"/>
    </xf>
    <xf numFmtId="165" fontId="5" fillId="0" borderId="0" xfId="0" quotePrefix="1" applyNumberFormat="1" applyFont="1" applyAlignment="1" applyProtection="1">
      <alignment horizontal="left" vertical="top" wrapText="1" indent="1"/>
      <protection hidden="1"/>
    </xf>
    <xf numFmtId="0" fontId="4" fillId="0" borderId="0" xfId="0" applyFont="1" applyAlignment="1" applyProtection="1">
      <alignment horizontal="justify" vertical="top"/>
      <protection hidden="1"/>
    </xf>
    <xf numFmtId="165" fontId="5" fillId="0" borderId="0" xfId="0" quotePrefix="1" applyNumberFormat="1" applyFont="1" applyAlignment="1" applyProtection="1">
      <alignment horizontal="left" vertical="top" wrapText="1"/>
      <protection hidden="1"/>
    </xf>
    <xf numFmtId="0" fontId="20" fillId="0" borderId="0" xfId="0" applyFont="1" applyAlignment="1" applyProtection="1">
      <alignment horizontal="justify" vertical="center"/>
      <protection hidden="1"/>
    </xf>
    <xf numFmtId="0" fontId="4" fillId="0" borderId="0" xfId="0" applyFont="1" applyAlignment="1" applyProtection="1">
      <alignment horizontal="right" vertical="top" wrapText="1"/>
      <protection hidden="1"/>
    </xf>
    <xf numFmtId="0" fontId="4" fillId="0" borderId="0" xfId="0" applyFont="1" applyAlignment="1" applyProtection="1">
      <alignment horizontal="center" vertical="top" wrapText="1"/>
      <protection hidden="1"/>
    </xf>
    <xf numFmtId="0" fontId="16" fillId="0" borderId="0" xfId="0" applyFont="1" applyAlignment="1" applyProtection="1">
      <alignment vertical="top"/>
      <protection hidden="1"/>
    </xf>
    <xf numFmtId="0" fontId="4" fillId="0" borderId="0" xfId="0" applyFont="1" applyAlignment="1" applyProtection="1">
      <alignment horizontal="justify"/>
      <protection hidden="1"/>
    </xf>
    <xf numFmtId="0" fontId="4" fillId="0" borderId="0" xfId="0" applyFont="1" applyProtection="1">
      <protection hidden="1"/>
    </xf>
    <xf numFmtId="0" fontId="20" fillId="0" borderId="0" xfId="0" applyFont="1" applyAlignment="1" applyProtection="1">
      <alignment horizontal="center" vertical="top"/>
      <protection hidden="1"/>
    </xf>
    <xf numFmtId="0" fontId="15" fillId="0" borderId="0" xfId="0" applyFont="1" applyAlignment="1" applyProtection="1">
      <alignment horizontal="left" vertical="center" wrapText="1"/>
      <protection hidden="1"/>
    </xf>
    <xf numFmtId="0" fontId="15" fillId="0" borderId="0" xfId="200" applyNumberFormat="1" applyFont="1" applyFill="1" applyBorder="1" applyAlignment="1" applyProtection="1">
      <alignment horizontal="center" vertical="center" wrapText="1"/>
      <protection hidden="1"/>
    </xf>
    <xf numFmtId="0" fontId="16" fillId="0" borderId="0" xfId="206" applyAlignment="1" applyProtection="1">
      <alignment horizontal="left" vertical="center"/>
      <protection hidden="1"/>
    </xf>
    <xf numFmtId="2" fontId="16" fillId="0" borderId="0" xfId="200" applyNumberFormat="1" applyFill="1" applyBorder="1" applyAlignment="1" applyProtection="1">
      <alignment horizontal="right" vertical="center"/>
      <protection hidden="1"/>
    </xf>
    <xf numFmtId="10" fontId="16" fillId="0" borderId="0" xfId="0" applyNumberFormat="1" applyFont="1" applyAlignment="1">
      <alignment horizontal="center" vertical="center"/>
    </xf>
    <xf numFmtId="0" fontId="15" fillId="0" borderId="0" xfId="0" applyFont="1" applyAlignment="1" applyProtection="1">
      <alignment horizontal="center" vertical="center" wrapText="1"/>
      <protection hidden="1"/>
    </xf>
    <xf numFmtId="168" fontId="15" fillId="0" borderId="0" xfId="0" applyNumberFormat="1" applyFont="1" applyAlignment="1" applyProtection="1">
      <alignment horizontal="center" vertical="center" wrapText="1"/>
      <protection hidden="1"/>
    </xf>
    <xf numFmtId="169" fontId="15" fillId="0" borderId="0" xfId="11" applyNumberFormat="1" applyFont="1" applyFill="1" applyBorder="1" applyAlignment="1" applyProtection="1">
      <alignment horizontal="left" vertical="center" wrapText="1" indent="1"/>
      <protection hidden="1"/>
    </xf>
    <xf numFmtId="0" fontId="15" fillId="0" borderId="0" xfId="0" applyFont="1" applyAlignment="1" applyProtection="1">
      <alignment vertical="center" wrapText="1"/>
      <protection hidden="1"/>
    </xf>
    <xf numFmtId="169" fontId="16" fillId="0" borderId="0" xfId="11" applyNumberFormat="1" applyFont="1" applyFill="1" applyBorder="1" applyAlignment="1" applyProtection="1">
      <alignment horizontal="right" vertical="center" wrapText="1" indent="1"/>
      <protection hidden="1"/>
    </xf>
    <xf numFmtId="0" fontId="16" fillId="0" borderId="0" xfId="0" applyFont="1" applyAlignment="1" applyProtection="1">
      <alignment vertical="center" wrapText="1"/>
      <protection hidden="1"/>
    </xf>
    <xf numFmtId="2" fontId="16" fillId="0" borderId="0" xfId="206" applyNumberFormat="1" applyAlignment="1" applyProtection="1">
      <alignment horizontal="right" vertical="center"/>
      <protection hidden="1"/>
    </xf>
    <xf numFmtId="2" fontId="16" fillId="0" borderId="0" xfId="206" applyNumberFormat="1" applyAlignment="1" applyProtection="1">
      <alignment vertical="center"/>
      <protection hidden="1"/>
    </xf>
    <xf numFmtId="169" fontId="16" fillId="0" borderId="0" xfId="11" applyNumberFormat="1" applyFont="1" applyFill="1" applyBorder="1" applyAlignment="1" applyProtection="1">
      <alignment horizontal="left" vertical="center" wrapText="1"/>
      <protection hidden="1"/>
    </xf>
    <xf numFmtId="165" fontId="15" fillId="0" borderId="0" xfId="206" applyNumberFormat="1" applyFont="1" applyAlignment="1" applyProtection="1">
      <alignment horizontal="center" vertical="center"/>
      <protection hidden="1"/>
    </xf>
    <xf numFmtId="169" fontId="15" fillId="0" borderId="0" xfId="11" applyNumberFormat="1" applyFont="1" applyFill="1" applyBorder="1" applyAlignment="1" applyProtection="1">
      <alignment horizontal="right" vertical="center" wrapText="1" indent="1"/>
      <protection hidden="1"/>
    </xf>
    <xf numFmtId="169" fontId="15" fillId="0" borderId="0" xfId="11" applyNumberFormat="1" applyFont="1" applyFill="1" applyBorder="1" applyAlignment="1" applyProtection="1">
      <alignment horizontal="left" vertical="center" wrapText="1"/>
      <protection hidden="1"/>
    </xf>
    <xf numFmtId="0" fontId="16" fillId="0" borderId="0" xfId="206" applyAlignment="1" applyProtection="1">
      <alignment horizontal="left" vertical="center" wrapText="1"/>
      <protection hidden="1"/>
    </xf>
    <xf numFmtId="0" fontId="16" fillId="0" borderId="0" xfId="206" applyAlignment="1" applyProtection="1">
      <alignment horizontal="right" vertical="center" wrapText="1"/>
      <protection hidden="1"/>
    </xf>
    <xf numFmtId="0" fontId="16" fillId="0" borderId="0" xfId="0" applyFont="1" applyAlignment="1" applyProtection="1">
      <alignment horizontal="left" vertical="center" wrapText="1"/>
      <protection hidden="1"/>
    </xf>
    <xf numFmtId="169" fontId="16" fillId="0" borderId="0" xfId="11" applyNumberFormat="1" applyFont="1" applyFill="1" applyBorder="1" applyAlignment="1" applyProtection="1">
      <alignment horizontal="right" vertical="center" wrapText="1"/>
      <protection hidden="1"/>
    </xf>
    <xf numFmtId="0" fontId="50" fillId="0" borderId="0" xfId="0" applyFont="1"/>
    <xf numFmtId="0" fontId="50" fillId="0" borderId="0" xfId="0" applyFont="1" applyAlignment="1">
      <alignment horizontal="left" vertical="center"/>
    </xf>
    <xf numFmtId="0" fontId="50" fillId="0" borderId="0" xfId="0" applyFont="1" applyAlignment="1">
      <alignment vertical="center"/>
    </xf>
    <xf numFmtId="0" fontId="50" fillId="0" borderId="0" xfId="0" applyFont="1" applyAlignment="1">
      <alignment horizontal="center" vertical="center"/>
    </xf>
    <xf numFmtId="0" fontId="50" fillId="0" borderId="0" xfId="206" applyFont="1" applyAlignment="1" applyProtection="1">
      <alignment vertical="center"/>
      <protection hidden="1"/>
    </xf>
    <xf numFmtId="0" fontId="50" fillId="0" borderId="0" xfId="206" applyFont="1" applyAlignment="1" applyProtection="1">
      <alignment horizontal="left" vertical="center" indent="1"/>
      <protection hidden="1"/>
    </xf>
    <xf numFmtId="2" fontId="50" fillId="0" borderId="4" xfId="0" applyNumberFormat="1" applyFont="1" applyBorder="1" applyAlignment="1">
      <alignment horizontal="right" vertical="center"/>
    </xf>
    <xf numFmtId="0" fontId="50" fillId="0" borderId="4" xfId="211" applyNumberFormat="1" applyFont="1" applyFill="1" applyBorder="1" applyAlignment="1" applyProtection="1">
      <alignment horizontal="center" vertical="center"/>
    </xf>
    <xf numFmtId="0" fontId="51" fillId="0" borderId="0" xfId="213" applyFont="1" applyAlignment="1" applyProtection="1">
      <alignment horizontal="center"/>
      <protection hidden="1"/>
    </xf>
    <xf numFmtId="0" fontId="51" fillId="0" borderId="0" xfId="213" applyFont="1" applyProtection="1">
      <protection hidden="1"/>
    </xf>
    <xf numFmtId="0" fontId="51" fillId="0" borderId="0" xfId="198" applyFont="1" applyAlignment="1" applyProtection="1">
      <alignment horizontal="left" vertical="center"/>
      <protection hidden="1"/>
    </xf>
    <xf numFmtId="0" fontId="51" fillId="0" borderId="0" xfId="198" applyFont="1" applyProtection="1">
      <protection hidden="1"/>
    </xf>
    <xf numFmtId="0" fontId="51" fillId="0" borderId="0" xfId="198" applyFont="1" applyAlignment="1" applyProtection="1">
      <alignment vertical="center"/>
      <protection hidden="1"/>
    </xf>
    <xf numFmtId="0" fontId="51" fillId="0" borderId="0" xfId="198" applyFont="1" applyAlignment="1" applyProtection="1">
      <alignment horizontal="center" vertical="center"/>
      <protection hidden="1"/>
    </xf>
    <xf numFmtId="0" fontId="51" fillId="0" borderId="0" xfId="198" applyFont="1" applyAlignment="1" applyProtection="1">
      <alignment horizontal="left"/>
      <protection hidden="1"/>
    </xf>
    <xf numFmtId="0" fontId="51" fillId="0" borderId="0" xfId="198" applyFont="1" applyAlignment="1" applyProtection="1">
      <alignment horizontal="center"/>
      <protection hidden="1"/>
    </xf>
    <xf numFmtId="1" fontId="16" fillId="4" borderId="11" xfId="197" applyNumberFormat="1" applyFont="1" applyFill="1" applyBorder="1" applyAlignment="1" applyProtection="1">
      <alignment horizontal="center" vertical="center"/>
      <protection locked="0"/>
    </xf>
    <xf numFmtId="0" fontId="29" fillId="0" borderId="0" xfId="197" applyFont="1" applyAlignment="1" applyProtection="1">
      <alignment horizontal="center" vertical="center"/>
      <protection hidden="1"/>
    </xf>
    <xf numFmtId="0" fontId="52" fillId="0" borderId="0" xfId="197" applyFont="1" applyAlignment="1" applyProtection="1">
      <alignment vertical="center"/>
      <protection hidden="1"/>
    </xf>
    <xf numFmtId="0" fontId="34" fillId="0" borderId="0" xfId="197" applyAlignment="1" applyProtection="1">
      <alignment horizontal="center"/>
      <protection hidden="1"/>
    </xf>
    <xf numFmtId="0" fontId="16" fillId="0" borderId="0" xfId="0" applyFont="1" applyAlignment="1">
      <alignment horizontal="center"/>
    </xf>
    <xf numFmtId="1" fontId="16" fillId="0" borderId="0" xfId="0" applyNumberFormat="1" applyFont="1"/>
    <xf numFmtId="2" fontId="16" fillId="0" borderId="0" xfId="0" applyNumberFormat="1" applyFont="1"/>
    <xf numFmtId="1" fontId="16" fillId="0" borderId="0" xfId="0" applyNumberFormat="1" applyFont="1" applyAlignment="1">
      <alignment vertical="center"/>
    </xf>
    <xf numFmtId="10" fontId="15" fillId="0" borderId="0" xfId="0" applyNumberFormat="1" applyFont="1" applyAlignment="1">
      <alignment horizontal="center" vertical="center"/>
    </xf>
    <xf numFmtId="2" fontId="16" fillId="0" borderId="0" xfId="0" applyNumberFormat="1" applyFont="1" applyAlignment="1">
      <alignment horizontal="center" vertical="center"/>
    </xf>
    <xf numFmtId="180" fontId="16" fillId="0" borderId="0" xfId="0" applyNumberFormat="1" applyFont="1" applyAlignment="1">
      <alignment horizontal="center"/>
    </xf>
    <xf numFmtId="15" fontId="16" fillId="0" borderId="0" xfId="0" applyNumberFormat="1" applyFont="1"/>
    <xf numFmtId="2" fontId="15" fillId="0" borderId="0" xfId="0" applyNumberFormat="1" applyFont="1" applyAlignment="1" applyProtection="1">
      <alignment horizontal="center" vertical="center"/>
      <protection hidden="1"/>
    </xf>
    <xf numFmtId="2" fontId="16" fillId="0" borderId="0" xfId="0" applyNumberFormat="1" applyFont="1" applyAlignment="1" applyProtection="1">
      <alignment vertical="center" wrapText="1"/>
      <protection hidden="1"/>
    </xf>
    <xf numFmtId="168" fontId="16" fillId="0" borderId="0" xfId="0" applyNumberFormat="1" applyFont="1" applyAlignment="1" applyProtection="1">
      <alignment horizontal="right" vertical="center" wrapText="1"/>
      <protection hidden="1"/>
    </xf>
    <xf numFmtId="2" fontId="16" fillId="0" borderId="0" xfId="0" applyNumberFormat="1" applyFont="1" applyAlignment="1" applyProtection="1">
      <alignment vertical="center"/>
      <protection hidden="1"/>
    </xf>
    <xf numFmtId="2" fontId="16" fillId="0" borderId="0" xfId="0" applyNumberFormat="1" applyFont="1" applyAlignment="1">
      <alignment vertical="center"/>
    </xf>
    <xf numFmtId="2" fontId="16" fillId="0" borderId="0" xfId="11" applyNumberFormat="1" applyFont="1" applyFill="1" applyBorder="1" applyAlignment="1" applyProtection="1">
      <alignment horizontal="center" vertical="center"/>
      <protection hidden="1"/>
    </xf>
    <xf numFmtId="2" fontId="15" fillId="0" borderId="0" xfId="0" applyNumberFormat="1" applyFont="1" applyAlignment="1" applyProtection="1">
      <alignment vertical="center"/>
      <protection hidden="1"/>
    </xf>
    <xf numFmtId="0" fontId="16" fillId="0" borderId="0" xfId="0" applyFont="1" applyAlignment="1">
      <alignment horizontal="right" vertical="center"/>
    </xf>
    <xf numFmtId="180" fontId="16" fillId="0" borderId="0" xfId="0" applyNumberFormat="1" applyFont="1" applyAlignment="1">
      <alignment vertical="center"/>
    </xf>
    <xf numFmtId="0" fontId="15" fillId="0" borderId="0" xfId="0" applyFont="1" applyAlignment="1">
      <alignment horizontal="left" vertical="center"/>
    </xf>
    <xf numFmtId="2" fontId="15" fillId="0" borderId="0" xfId="0" applyNumberFormat="1" applyFont="1" applyAlignment="1">
      <alignment horizontal="center" vertical="center"/>
    </xf>
    <xf numFmtId="2" fontId="15" fillId="0" borderId="0" xfId="0" applyNumberFormat="1" applyFont="1" applyAlignment="1">
      <alignment vertical="center"/>
    </xf>
    <xf numFmtId="0" fontId="16" fillId="5" borderId="0" xfId="0" applyFont="1" applyFill="1"/>
    <xf numFmtId="0" fontId="15" fillId="0" borderId="0" xfId="0" applyFont="1" applyAlignment="1">
      <alignment vertical="center" wrapText="1"/>
    </xf>
    <xf numFmtId="0" fontId="50" fillId="0" borderId="0" xfId="0" applyFont="1" applyAlignment="1">
      <alignment horizontal="justify" vertical="center"/>
    </xf>
    <xf numFmtId="0" fontId="50" fillId="0" borderId="0" xfId="200" applyNumberFormat="1" applyFont="1" applyFill="1" applyBorder="1" applyAlignment="1" applyProtection="1">
      <alignment vertical="center"/>
    </xf>
    <xf numFmtId="0" fontId="50" fillId="0" borderId="0" xfId="200" applyNumberFormat="1" applyFont="1" applyFill="1" applyBorder="1" applyAlignment="1" applyProtection="1">
      <alignment vertical="center" wrapText="1"/>
    </xf>
    <xf numFmtId="0" fontId="50" fillId="0" borderId="0" xfId="200" applyNumberFormat="1" applyFont="1" applyFill="1" applyBorder="1" applyAlignment="1" applyProtection="1">
      <alignment vertical="center"/>
      <protection hidden="1"/>
    </xf>
    <xf numFmtId="0" fontId="50" fillId="0" borderId="0" xfId="200" applyNumberFormat="1" applyFont="1" applyFill="1" applyBorder="1" applyAlignment="1" applyProtection="1">
      <alignment vertical="center" wrapText="1"/>
      <protection hidden="1"/>
    </xf>
    <xf numFmtId="165" fontId="15" fillId="0" borderId="0" xfId="212" applyNumberFormat="1" applyFont="1" applyFill="1" applyBorder="1" applyAlignment="1" applyProtection="1">
      <alignment horizontal="center" vertical="center" wrapText="1"/>
      <protection hidden="1"/>
    </xf>
    <xf numFmtId="0" fontId="16" fillId="0" borderId="0" xfId="202" applyNumberFormat="1" applyFont="1" applyFill="1" applyBorder="1" applyAlignment="1" applyProtection="1">
      <alignment horizontal="justify" vertical="center" wrapText="1"/>
      <protection hidden="1"/>
    </xf>
    <xf numFmtId="179" fontId="16" fillId="0" borderId="0" xfId="11" applyNumberFormat="1" applyFont="1" applyFill="1" applyBorder="1" applyAlignment="1" applyProtection="1">
      <alignment horizontal="center" vertical="center" wrapText="1"/>
      <protection hidden="1"/>
    </xf>
    <xf numFmtId="0" fontId="16" fillId="0" borderId="0" xfId="202" applyNumberFormat="1" applyFont="1" applyFill="1" applyBorder="1" applyAlignment="1" applyProtection="1">
      <alignment horizontal="right" vertical="center"/>
      <protection hidden="1"/>
    </xf>
    <xf numFmtId="0" fontId="50" fillId="0" borderId="0" xfId="206" applyFont="1" applyAlignment="1" applyProtection="1">
      <alignment horizontal="left" vertical="center"/>
      <protection hidden="1"/>
    </xf>
    <xf numFmtId="2" fontId="33" fillId="0" borderId="0" xfId="200" applyNumberFormat="1" applyFont="1" applyFill="1" applyBorder="1" applyAlignment="1" applyProtection="1">
      <alignment horizontal="right" vertical="center"/>
      <protection hidden="1"/>
    </xf>
    <xf numFmtId="2" fontId="27" fillId="0" borderId="0" xfId="200" applyNumberFormat="1" applyFont="1" applyFill="1" applyBorder="1" applyAlignment="1" applyProtection="1">
      <alignment horizontal="right" vertical="center"/>
      <protection hidden="1"/>
    </xf>
    <xf numFmtId="0" fontId="16" fillId="5" borderId="0" xfId="0" applyFont="1" applyFill="1" applyAlignment="1">
      <alignment horizontal="left" vertical="center"/>
    </xf>
    <xf numFmtId="1" fontId="16" fillId="5" borderId="0" xfId="0" applyNumberFormat="1" applyFont="1" applyFill="1"/>
    <xf numFmtId="0" fontId="50" fillId="0" borderId="0" xfId="0" applyFont="1" applyProtection="1">
      <protection hidden="1"/>
    </xf>
    <xf numFmtId="0" fontId="50" fillId="0" borderId="0" xfId="0" applyFont="1" applyAlignment="1" applyProtection="1">
      <alignment horizontal="left" vertical="center"/>
      <protection hidden="1"/>
    </xf>
    <xf numFmtId="0" fontId="50" fillId="0" borderId="0" xfId="0" applyFont="1" applyAlignment="1" applyProtection="1">
      <alignment horizontal="justify" vertical="center"/>
      <protection hidden="1"/>
    </xf>
    <xf numFmtId="0" fontId="50" fillId="0" borderId="0" xfId="0" applyFont="1" applyAlignment="1" applyProtection="1">
      <alignment horizontal="center" vertical="center"/>
      <protection hidden="1"/>
    </xf>
    <xf numFmtId="0" fontId="50" fillId="0" borderId="0" xfId="205" applyFont="1" applyAlignment="1" applyProtection="1">
      <alignment vertical="top"/>
      <protection hidden="1"/>
    </xf>
    <xf numFmtId="0" fontId="50" fillId="0" borderId="0" xfId="205" applyFont="1" applyAlignment="1" applyProtection="1">
      <alignment horizontal="left" vertical="top"/>
      <protection hidden="1"/>
    </xf>
    <xf numFmtId="0" fontId="29" fillId="0" borderId="0" xfId="206" applyFont="1" applyAlignment="1" applyProtection="1">
      <alignment horizontal="center" vertical="center" wrapText="1"/>
      <protection hidden="1"/>
    </xf>
    <xf numFmtId="0" fontId="50" fillId="4" borderId="22" xfId="0" applyFont="1" applyFill="1" applyBorder="1" applyAlignment="1" applyProtection="1">
      <alignment horizontal="left" vertical="center"/>
      <protection locked="0"/>
    </xf>
    <xf numFmtId="0" fontId="50" fillId="0" borderId="0" xfId="206" applyFont="1" applyAlignment="1">
      <alignment horizontal="left" vertical="center"/>
    </xf>
    <xf numFmtId="0" fontId="15" fillId="0" borderId="0" xfId="0" applyFont="1" applyAlignment="1">
      <alignment horizontal="left" vertical="center" wrapText="1"/>
    </xf>
    <xf numFmtId="0" fontId="28" fillId="0" borderId="0" xfId="0" applyFont="1" applyAlignment="1">
      <alignment horizontal="left" vertical="center"/>
    </xf>
    <xf numFmtId="10" fontId="28" fillId="0" borderId="0" xfId="0" applyNumberFormat="1" applyFont="1" applyAlignment="1">
      <alignment horizontal="center" vertical="center"/>
    </xf>
    <xf numFmtId="0" fontId="28" fillId="0" borderId="0" xfId="0" applyFont="1" applyAlignment="1">
      <alignment vertical="center"/>
    </xf>
    <xf numFmtId="0" fontId="50" fillId="0" borderId="0" xfId="200" applyNumberFormat="1" applyFont="1" applyFill="1" applyBorder="1" applyAlignment="1" applyProtection="1">
      <alignment horizontal="center" vertical="center"/>
    </xf>
    <xf numFmtId="10" fontId="50" fillId="0" borderId="0" xfId="0" applyNumberFormat="1" applyFont="1" applyAlignment="1">
      <alignment horizontal="center" vertical="center"/>
    </xf>
    <xf numFmtId="0" fontId="50" fillId="0" borderId="0" xfId="200" applyNumberFormat="1" applyFont="1" applyFill="1" applyBorder="1" applyAlignment="1" applyProtection="1">
      <alignment horizontal="center" vertical="center"/>
      <protection hidden="1"/>
    </xf>
    <xf numFmtId="0" fontId="29" fillId="0" borderId="0" xfId="0" applyFont="1" applyAlignment="1">
      <alignment vertical="center"/>
    </xf>
    <xf numFmtId="2" fontId="16" fillId="0" borderId="4" xfId="200" applyNumberFormat="1" applyFill="1" applyBorder="1" applyAlignment="1" applyProtection="1">
      <alignment horizontal="right" vertical="top"/>
    </xf>
    <xf numFmtId="0" fontId="50" fillId="0" borderId="0" xfId="0" applyFont="1" applyAlignment="1">
      <alignment horizontal="center" vertical="center" wrapText="1"/>
    </xf>
    <xf numFmtId="0" fontId="15" fillId="0" borderId="0" xfId="211" applyFont="1" applyFill="1" applyBorder="1" applyAlignment="1">
      <alignment vertical="center" wrapText="1"/>
    </xf>
    <xf numFmtId="2" fontId="16" fillId="0" borderId="0" xfId="0" applyNumberFormat="1" applyFont="1" applyAlignment="1">
      <alignment horizontal="right" vertical="center"/>
    </xf>
    <xf numFmtId="2" fontId="16" fillId="6" borderId="4" xfId="0" applyNumberFormat="1" applyFont="1" applyFill="1" applyBorder="1" applyAlignment="1">
      <alignment horizontal="right" vertical="center"/>
    </xf>
    <xf numFmtId="0" fontId="16" fillId="6" borderId="4" xfId="0" applyFont="1" applyFill="1" applyBorder="1" applyAlignment="1">
      <alignment horizontal="center" vertical="top" wrapText="1"/>
    </xf>
    <xf numFmtId="0" fontId="15" fillId="6" borderId="14" xfId="211" applyFont="1" applyFill="1" applyBorder="1" applyAlignment="1">
      <alignment vertical="center" wrapText="1"/>
    </xf>
    <xf numFmtId="0" fontId="15" fillId="6" borderId="3" xfId="211" applyFont="1" applyFill="1" applyBorder="1" applyAlignment="1">
      <alignment vertical="center" wrapText="1"/>
    </xf>
    <xf numFmtId="0" fontId="15" fillId="6" borderId="15" xfId="211" applyFont="1" applyFill="1" applyBorder="1" applyAlignment="1">
      <alignment vertical="center" wrapText="1"/>
    </xf>
    <xf numFmtId="0" fontId="17" fillId="6" borderId="4" xfId="0" applyFont="1" applyFill="1" applyBorder="1" applyAlignment="1" applyProtection="1">
      <alignment vertical="center"/>
      <protection locked="0"/>
    </xf>
    <xf numFmtId="0" fontId="50" fillId="7" borderId="4" xfId="211" applyNumberFormat="1" applyFont="1" applyFill="1" applyBorder="1" applyAlignment="1" applyProtection="1">
      <alignment horizontal="center" vertical="center"/>
    </xf>
    <xf numFmtId="2" fontId="16" fillId="7" borderId="4" xfId="0" applyNumberFormat="1" applyFont="1" applyFill="1" applyBorder="1" applyAlignment="1">
      <alignment horizontal="right" vertical="center"/>
    </xf>
    <xf numFmtId="0" fontId="16" fillId="7" borderId="4" xfId="0" applyFont="1" applyFill="1" applyBorder="1" applyAlignment="1">
      <alignment vertical="center"/>
    </xf>
    <xf numFmtId="2" fontId="16" fillId="0" borderId="4" xfId="200" applyNumberFormat="1" applyFill="1" applyBorder="1" applyAlignment="1" applyProtection="1">
      <alignment horizontal="right" vertical="top"/>
      <protection hidden="1"/>
    </xf>
    <xf numFmtId="0" fontId="15" fillId="0" borderId="0" xfId="211" applyFont="1" applyFill="1" applyBorder="1" applyAlignment="1">
      <alignment vertical="top" wrapText="1"/>
    </xf>
    <xf numFmtId="2" fontId="16" fillId="0" borderId="0" xfId="0" applyNumberFormat="1" applyFont="1" applyAlignment="1">
      <alignment horizontal="right" vertical="top"/>
    </xf>
    <xf numFmtId="0" fontId="15" fillId="0" borderId="0" xfId="0" applyFont="1" applyAlignment="1">
      <alignment horizontal="justify" vertical="top"/>
    </xf>
    <xf numFmtId="178" fontId="15" fillId="0" borderId="0" xfId="0" applyNumberFormat="1" applyFont="1" applyAlignment="1" applyProtection="1">
      <alignment horizontal="justify" vertical="top"/>
      <protection hidden="1"/>
    </xf>
    <xf numFmtId="14" fontId="16" fillId="0" borderId="0" xfId="0" applyNumberFormat="1" applyFont="1" applyAlignment="1">
      <alignment horizontal="left" vertical="top"/>
    </xf>
    <xf numFmtId="0" fontId="15" fillId="0" borderId="0" xfId="0" applyFont="1" applyAlignment="1">
      <alignment horizontal="right" vertical="top"/>
    </xf>
    <xf numFmtId="0" fontId="16" fillId="0" borderId="0" xfId="0" applyFont="1" applyAlignment="1">
      <alignment vertical="top"/>
    </xf>
    <xf numFmtId="0" fontId="15" fillId="0" borderId="0" xfId="0" applyFont="1" applyAlignment="1" applyProtection="1">
      <alignment vertical="top"/>
      <protection hidden="1"/>
    </xf>
    <xf numFmtId="0" fontId="33" fillId="0" borderId="0" xfId="0" applyFont="1" applyAlignment="1" applyProtection="1">
      <alignment horizontal="center" vertical="top"/>
      <protection hidden="1"/>
    </xf>
    <xf numFmtId="0" fontId="33" fillId="0" borderId="0" xfId="0" applyFont="1" applyAlignment="1" applyProtection="1">
      <alignment horizontal="justify" vertical="top"/>
      <protection hidden="1"/>
    </xf>
    <xf numFmtId="0" fontId="33" fillId="0" borderId="0" xfId="0" applyFont="1" applyAlignment="1" applyProtection="1">
      <alignment vertical="top"/>
      <protection hidden="1"/>
    </xf>
    <xf numFmtId="0" fontId="50" fillId="7" borderId="4" xfId="0" applyFont="1" applyFill="1" applyBorder="1" applyAlignment="1">
      <alignment horizontal="center" vertical="center" wrapText="1"/>
    </xf>
    <xf numFmtId="0" fontId="15" fillId="7" borderId="4" xfId="211" applyFont="1" applyFill="1" applyBorder="1" applyAlignment="1">
      <alignment vertical="center" wrapText="1"/>
    </xf>
    <xf numFmtId="0" fontId="50" fillId="4" borderId="0" xfId="0" applyFont="1" applyFill="1" applyAlignment="1">
      <alignment vertical="center"/>
    </xf>
    <xf numFmtId="0" fontId="15" fillId="0" borderId="5" xfId="194" applyFont="1" applyBorder="1" applyAlignment="1">
      <alignment vertical="center"/>
    </xf>
    <xf numFmtId="0" fontId="16" fillId="0" borderId="5" xfId="194" applyFont="1" applyBorder="1" applyAlignment="1">
      <alignment vertical="center"/>
    </xf>
    <xf numFmtId="0" fontId="15" fillId="0" borderId="5" xfId="194" applyFont="1" applyBorder="1" applyAlignment="1">
      <alignment horizontal="right" vertical="center"/>
    </xf>
    <xf numFmtId="0" fontId="16" fillId="0" borderId="0" xfId="194" applyFont="1" applyAlignment="1">
      <alignment vertical="center"/>
    </xf>
    <xf numFmtId="0" fontId="16" fillId="0" borderId="0" xfId="194" applyFont="1"/>
    <xf numFmtId="0" fontId="33" fillId="0" borderId="0" xfId="194" applyFont="1"/>
    <xf numFmtId="0" fontId="33" fillId="0" borderId="0" xfId="194" applyFont="1" applyAlignment="1">
      <alignment horizontal="center" vertical="center"/>
    </xf>
    <xf numFmtId="0" fontId="50" fillId="0" borderId="0" xfId="194" applyFont="1"/>
    <xf numFmtId="0" fontId="50" fillId="0" borderId="0" xfId="194" applyFont="1" applyAlignment="1">
      <alignment vertical="center"/>
    </xf>
    <xf numFmtId="0" fontId="15" fillId="0" borderId="0" xfId="194" applyFont="1" applyAlignment="1">
      <alignment horizontal="center" vertical="center"/>
    </xf>
    <xf numFmtId="0" fontId="50" fillId="0" borderId="0" xfId="194" applyFont="1" applyAlignment="1">
      <alignment horizontal="left" vertical="center"/>
    </xf>
    <xf numFmtId="178" fontId="50" fillId="0" borderId="0" xfId="194" applyNumberFormat="1" applyFont="1" applyAlignment="1">
      <alignment horizontal="left" vertical="center"/>
    </xf>
    <xf numFmtId="0" fontId="33" fillId="0" borderId="0" xfId="194" applyFont="1" applyAlignment="1">
      <alignment horizontal="center"/>
    </xf>
    <xf numFmtId="0" fontId="50" fillId="0" borderId="0" xfId="196" applyFont="1" applyAlignment="1">
      <alignment horizontal="left" vertical="center"/>
    </xf>
    <xf numFmtId="0" fontId="15" fillId="0" borderId="0" xfId="196" applyFont="1" applyAlignment="1">
      <alignment horizontal="left" vertical="center"/>
    </xf>
    <xf numFmtId="0" fontId="16" fillId="0" borderId="0" xfId="194" applyFont="1" applyAlignment="1">
      <alignment horizontal="justify" vertical="center"/>
    </xf>
    <xf numFmtId="0" fontId="50" fillId="0" borderId="0" xfId="207" applyFont="1" applyAlignment="1">
      <alignment horizontal="left" vertical="center"/>
    </xf>
    <xf numFmtId="0" fontId="50" fillId="0" borderId="0" xfId="194" applyFont="1" applyAlignment="1">
      <alignment horizontal="justify" vertical="center"/>
    </xf>
    <xf numFmtId="0" fontId="50" fillId="0" borderId="0" xfId="194" applyFont="1" applyAlignment="1">
      <alignment vertical="top"/>
    </xf>
    <xf numFmtId="165" fontId="50" fillId="0" borderId="0" xfId="194" applyNumberFormat="1" applyFont="1" applyAlignment="1">
      <alignment horizontal="center" vertical="top"/>
    </xf>
    <xf numFmtId="0" fontId="50" fillId="0" borderId="0" xfId="194" applyFont="1" applyAlignment="1">
      <alignment horizontal="justify"/>
    </xf>
    <xf numFmtId="4" fontId="15" fillId="0" borderId="0" xfId="194" applyNumberFormat="1" applyFont="1" applyAlignment="1">
      <alignment vertical="center"/>
    </xf>
    <xf numFmtId="0" fontId="15" fillId="0" borderId="0" xfId="194" applyFont="1" applyAlignment="1">
      <alignment horizontal="justify" vertical="center"/>
    </xf>
    <xf numFmtId="165" fontId="50" fillId="0" borderId="0" xfId="194" applyNumberFormat="1" applyFont="1" applyAlignment="1">
      <alignment horizontal="center" vertical="center"/>
    </xf>
    <xf numFmtId="0" fontId="33" fillId="0" borderId="0" xfId="194" applyFont="1" applyAlignment="1">
      <alignment vertical="center"/>
    </xf>
    <xf numFmtId="0" fontId="50" fillId="0" borderId="0" xfId="194" applyFont="1" applyAlignment="1">
      <alignment horizontal="center" vertical="top"/>
    </xf>
    <xf numFmtId="165" fontId="50" fillId="0" borderId="0" xfId="0" applyNumberFormat="1" applyFont="1" applyAlignment="1">
      <alignment horizontal="center" vertical="center"/>
    </xf>
    <xf numFmtId="0" fontId="50" fillId="0" borderId="0" xfId="0" applyFont="1" applyAlignment="1">
      <alignment horizontal="right" vertical="center"/>
    </xf>
    <xf numFmtId="178" fontId="15" fillId="0" borderId="0" xfId="194" applyNumberFormat="1" applyFont="1" applyAlignment="1">
      <alignment vertical="center"/>
    </xf>
    <xf numFmtId="0" fontId="15" fillId="0" borderId="0" xfId="194" applyFont="1" applyAlignment="1">
      <alignment horizontal="right" vertical="center"/>
    </xf>
    <xf numFmtId="0" fontId="16" fillId="0" borderId="0" xfId="194" applyFont="1" applyAlignment="1">
      <alignment horizontal="left" vertical="center"/>
    </xf>
    <xf numFmtId="0" fontId="15" fillId="0" borderId="0" xfId="194" applyFont="1" applyAlignment="1">
      <alignment horizontal="left" vertical="center" indent="2"/>
    </xf>
    <xf numFmtId="0" fontId="15" fillId="0" borderId="0" xfId="194" applyFont="1" applyAlignment="1">
      <alignment horizontal="left" vertical="center" indent="1"/>
    </xf>
    <xf numFmtId="0" fontId="16" fillId="0" borderId="0" xfId="194" applyFont="1" applyAlignment="1">
      <alignment horizontal="left" vertical="center" indent="1"/>
    </xf>
    <xf numFmtId="0" fontId="50" fillId="0" borderId="0" xfId="0" applyFont="1" applyAlignment="1">
      <alignment horizontal="left" vertical="center" wrapText="1" indent="2"/>
    </xf>
    <xf numFmtId="0" fontId="50" fillId="0" borderId="0" xfId="0" applyFont="1" applyAlignment="1">
      <alignment vertical="center" wrapText="1"/>
    </xf>
    <xf numFmtId="0" fontId="50" fillId="0" borderId="0" xfId="0" applyFont="1" applyAlignment="1">
      <alignment horizontal="left" vertical="center" indent="2"/>
    </xf>
    <xf numFmtId="0" fontId="16" fillId="0" borderId="0" xfId="205" applyFont="1" applyAlignment="1" applyProtection="1">
      <alignment horizontal="left" vertical="top"/>
      <protection hidden="1"/>
    </xf>
    <xf numFmtId="0" fontId="15" fillId="0" borderId="0" xfId="200" applyNumberFormat="1" applyFont="1" applyFill="1" applyBorder="1" applyAlignment="1" applyProtection="1">
      <alignment horizontal="justify" vertical="center"/>
      <protection hidden="1"/>
    </xf>
    <xf numFmtId="0" fontId="29" fillId="0" borderId="0" xfId="206" applyFont="1" applyAlignment="1" applyProtection="1">
      <alignment horizontal="justify" vertical="center" wrapText="1"/>
      <protection hidden="1"/>
    </xf>
    <xf numFmtId="0" fontId="0" fillId="0" borderId="0" xfId="0" applyAlignment="1">
      <alignment wrapText="1"/>
    </xf>
    <xf numFmtId="165" fontId="3" fillId="0" borderId="23" xfId="0" applyNumberFormat="1" applyFont="1" applyBorder="1" applyAlignment="1">
      <alignment horizontal="center" vertical="top" wrapText="1"/>
    </xf>
    <xf numFmtId="0" fontId="19" fillId="0" borderId="0" xfId="0" applyFont="1" applyAlignment="1">
      <alignment vertical="top"/>
    </xf>
    <xf numFmtId="39" fontId="19" fillId="0" borderId="4" xfId="11" applyNumberFormat="1" applyFont="1" applyFill="1" applyBorder="1" applyAlignment="1" applyProtection="1">
      <alignment horizontal="right" vertical="top" wrapText="1"/>
    </xf>
    <xf numFmtId="165" fontId="19" fillId="0" borderId="23" xfId="0" applyNumberFormat="1" applyFont="1" applyBorder="1" applyAlignment="1">
      <alignment horizontal="right" vertical="top" wrapText="1"/>
    </xf>
    <xf numFmtId="0" fontId="55" fillId="0" borderId="0" xfId="0" applyFont="1" applyAlignment="1">
      <alignment vertical="top"/>
    </xf>
    <xf numFmtId="0" fontId="56" fillId="0" borderId="0" xfId="0" applyFont="1" applyAlignment="1">
      <alignment vertical="top"/>
    </xf>
    <xf numFmtId="165" fontId="3" fillId="0" borderId="15" xfId="0" applyNumberFormat="1" applyFont="1" applyBorder="1" applyAlignment="1">
      <alignment horizontal="right" vertical="top" wrapText="1"/>
    </xf>
    <xf numFmtId="0" fontId="19" fillId="0" borderId="3" xfId="0" applyFont="1" applyBorder="1" applyAlignment="1">
      <alignment horizontal="center" vertical="top" wrapText="1"/>
    </xf>
    <xf numFmtId="0" fontId="19" fillId="0" borderId="15" xfId="0" applyFont="1" applyBorder="1" applyAlignment="1">
      <alignment horizontal="center" vertical="top" wrapText="1"/>
    </xf>
    <xf numFmtId="0" fontId="59" fillId="4" borderId="4" xfId="0" applyFont="1" applyFill="1" applyBorder="1" applyAlignment="1" applyProtection="1">
      <alignment vertical="center"/>
      <protection locked="0"/>
    </xf>
    <xf numFmtId="0" fontId="58" fillId="0" borderId="0" xfId="200" applyNumberFormat="1" applyFont="1" applyFill="1" applyBorder="1" applyProtection="1">
      <alignment vertical="top"/>
    </xf>
    <xf numFmtId="0" fontId="19" fillId="0" borderId="0" xfId="200" applyNumberFormat="1" applyFont="1" applyFill="1" applyBorder="1" applyProtection="1">
      <alignment vertical="top"/>
    </xf>
    <xf numFmtId="0" fontId="58" fillId="0" borderId="6" xfId="200" applyNumberFormat="1" applyFont="1" applyFill="1" applyBorder="1" applyProtection="1">
      <alignment vertical="top"/>
    </xf>
    <xf numFmtId="0" fontId="19" fillId="0" borderId="6" xfId="200" applyNumberFormat="1" applyFont="1" applyFill="1" applyBorder="1" applyProtection="1">
      <alignment vertical="top"/>
    </xf>
    <xf numFmtId="0" fontId="3" fillId="0" borderId="10" xfId="0" applyFont="1" applyBorder="1" applyAlignment="1">
      <alignment horizontal="left" vertical="top"/>
    </xf>
    <xf numFmtId="0" fontId="3" fillId="0" borderId="0" xfId="0" applyFont="1" applyAlignment="1">
      <alignment horizontal="left" vertical="top"/>
    </xf>
    <xf numFmtId="0" fontId="19" fillId="0" borderId="4" xfId="200" applyNumberFormat="1" applyFont="1" applyFill="1" applyBorder="1" applyAlignment="1" applyProtection="1">
      <alignment vertical="top" wrapText="1"/>
    </xf>
    <xf numFmtId="0" fontId="55" fillId="0" borderId="4" xfId="200" applyNumberFormat="1" applyFont="1" applyFill="1" applyBorder="1" applyAlignment="1" applyProtection="1">
      <alignment vertical="top" wrapText="1"/>
    </xf>
    <xf numFmtId="0" fontId="16" fillId="7" borderId="4" xfId="0" applyFont="1" applyFill="1" applyBorder="1" applyAlignment="1">
      <alignment horizontal="center" vertical="center" wrapText="1"/>
    </xf>
    <xf numFmtId="0" fontId="16" fillId="0" borderId="0" xfId="0" applyFont="1" applyAlignment="1">
      <alignment horizontal="center" vertical="top" wrapText="1"/>
    </xf>
    <xf numFmtId="0" fontId="16" fillId="0" borderId="0" xfId="200" applyNumberFormat="1" applyFill="1" applyBorder="1" applyProtection="1">
      <alignment vertical="top"/>
    </xf>
    <xf numFmtId="0" fontId="16" fillId="0" borderId="0" xfId="200" applyNumberFormat="1" applyFill="1" applyBorder="1" applyAlignment="1" applyProtection="1">
      <alignment vertical="top" wrapText="1"/>
    </xf>
    <xf numFmtId="0" fontId="16" fillId="0" borderId="0" xfId="200" applyNumberFormat="1" applyFill="1" applyBorder="1" applyAlignment="1" applyProtection="1">
      <alignment vertical="center" wrapText="1"/>
    </xf>
    <xf numFmtId="165" fontId="15" fillId="0" borderId="23" xfId="0" applyNumberFormat="1" applyFont="1" applyBorder="1" applyAlignment="1">
      <alignment horizontal="center" vertical="top" wrapText="1"/>
    </xf>
    <xf numFmtId="0" fontId="3" fillId="0" borderId="0" xfId="204" applyNumberFormat="1" applyFont="1" applyFill="1" applyBorder="1" applyAlignment="1" applyProtection="1">
      <alignment horizontal="center" vertical="top"/>
      <protection hidden="1"/>
    </xf>
    <xf numFmtId="0" fontId="37" fillId="0" borderId="0" xfId="204" applyNumberFormat="1" applyFont="1" applyFill="1" applyBorder="1" applyAlignment="1" applyProtection="1">
      <alignment vertical="top"/>
      <protection hidden="1"/>
    </xf>
    <xf numFmtId="0" fontId="16" fillId="0" borderId="0" xfId="204" applyFont="1" applyAlignment="1" applyProtection="1">
      <alignment vertical="top"/>
      <protection hidden="1"/>
    </xf>
    <xf numFmtId="0" fontId="16" fillId="0" borderId="0" xfId="204" applyFont="1" applyAlignment="1" applyProtection="1">
      <alignment vertical="center"/>
      <protection hidden="1"/>
    </xf>
    <xf numFmtId="0" fontId="16" fillId="0" borderId="0" xfId="204" applyFont="1" applyAlignment="1" applyProtection="1">
      <alignment vertical="center" wrapText="1"/>
      <protection hidden="1"/>
    </xf>
    <xf numFmtId="0" fontId="16" fillId="0" borderId="0" xfId="204" applyNumberFormat="1" applyFont="1" applyFill="1" applyBorder="1" applyAlignment="1" applyProtection="1">
      <alignment vertical="center"/>
      <protection hidden="1"/>
    </xf>
    <xf numFmtId="0" fontId="16" fillId="0" borderId="4" xfId="204" applyFont="1" applyBorder="1" applyAlignment="1" applyProtection="1">
      <alignment horizontal="center" vertical="top"/>
      <protection hidden="1"/>
    </xf>
    <xf numFmtId="4" fontId="16" fillId="4" borderId="4" xfId="204" applyNumberFormat="1" applyFont="1" applyFill="1" applyBorder="1" applyAlignment="1" applyProtection="1">
      <alignment horizontal="right" vertical="center"/>
      <protection locked="0"/>
    </xf>
    <xf numFmtId="10" fontId="16" fillId="4" borderId="4" xfId="204" applyNumberFormat="1" applyFont="1" applyFill="1" applyBorder="1" applyAlignment="1" applyProtection="1">
      <alignment horizontal="right" vertical="center"/>
      <protection locked="0"/>
    </xf>
    <xf numFmtId="0" fontId="54" fillId="0" borderId="0" xfId="204" applyNumberFormat="1" applyFont="1" applyFill="1" applyBorder="1" applyAlignment="1" applyProtection="1">
      <alignment vertical="top"/>
      <protection hidden="1"/>
    </xf>
    <xf numFmtId="0" fontId="16" fillId="0" borderId="11" xfId="204" applyFont="1" applyBorder="1" applyAlignment="1" applyProtection="1">
      <alignment horizontal="center" vertical="top"/>
      <protection hidden="1"/>
    </xf>
    <xf numFmtId="0" fontId="54" fillId="0" borderId="24" xfId="204" applyNumberFormat="1" applyFont="1" applyFill="1" applyBorder="1" applyAlignment="1" applyProtection="1">
      <alignment horizontal="right" vertical="top"/>
      <protection hidden="1"/>
    </xf>
    <xf numFmtId="0" fontId="15" fillId="0" borderId="12" xfId="204" applyFont="1" applyBorder="1" applyAlignment="1" applyProtection="1">
      <alignment horizontal="center" vertical="center" wrapText="1"/>
      <protection hidden="1"/>
    </xf>
    <xf numFmtId="0" fontId="16" fillId="0" borderId="18" xfId="204" applyNumberFormat="1" applyFont="1" applyFill="1" applyBorder="1" applyAlignment="1" applyProtection="1">
      <alignment horizontal="left" vertical="center" indent="3"/>
      <protection hidden="1"/>
    </xf>
    <xf numFmtId="0" fontId="54" fillId="0" borderId="22" xfId="204" applyNumberFormat="1" applyFont="1" applyFill="1" applyBorder="1" applyAlignment="1" applyProtection="1">
      <alignment vertical="top"/>
      <protection hidden="1"/>
    </xf>
    <xf numFmtId="0" fontId="16" fillId="0" borderId="22" xfId="204" applyFont="1" applyBorder="1" applyAlignment="1" applyProtection="1">
      <alignment horizontal="center" vertical="center"/>
      <protection hidden="1"/>
    </xf>
    <xf numFmtId="0" fontId="16" fillId="0" borderId="19" xfId="204" applyFont="1" applyBorder="1" applyAlignment="1" applyProtection="1">
      <alignment horizontal="right" vertical="center"/>
      <protection hidden="1"/>
    </xf>
    <xf numFmtId="4" fontId="16" fillId="4" borderId="25" xfId="204" applyNumberFormat="1" applyFont="1" applyFill="1" applyBorder="1" applyAlignment="1" applyProtection="1">
      <alignment horizontal="right" vertical="center" wrapText="1"/>
      <protection locked="0"/>
    </xf>
    <xf numFmtId="0" fontId="15" fillId="0" borderId="13" xfId="204" applyFont="1" applyBorder="1" applyAlignment="1" applyProtection="1">
      <alignment horizontal="center" vertical="center" wrapText="1"/>
      <protection hidden="1"/>
    </xf>
    <xf numFmtId="0" fontId="0" fillId="0" borderId="26" xfId="204" applyNumberFormat="1" applyFont="1" applyFill="1" applyBorder="1" applyAlignment="1" applyProtection="1">
      <alignment horizontal="left" vertical="center" indent="3"/>
      <protection hidden="1"/>
    </xf>
    <xf numFmtId="0" fontId="54" fillId="0" borderId="27" xfId="204" applyNumberFormat="1" applyFont="1" applyFill="1" applyBorder="1" applyAlignment="1" applyProtection="1">
      <alignment vertical="top"/>
      <protection hidden="1"/>
    </xf>
    <xf numFmtId="0" fontId="16" fillId="0" borderId="28" xfId="204" applyFont="1" applyBorder="1" applyAlignment="1" applyProtection="1">
      <alignment horizontal="right" vertical="center"/>
      <protection hidden="1"/>
    </xf>
    <xf numFmtId="0" fontId="15" fillId="0" borderId="0" xfId="204" applyFont="1" applyAlignment="1" applyProtection="1">
      <alignment horizontal="center" vertical="center" wrapText="1"/>
      <protection hidden="1"/>
    </xf>
    <xf numFmtId="0" fontId="16" fillId="0" borderId="22" xfId="204" applyFont="1" applyBorder="1" applyAlignment="1" applyProtection="1">
      <alignment horizontal="right" vertical="center"/>
      <protection hidden="1"/>
    </xf>
    <xf numFmtId="10" fontId="16" fillId="4" borderId="25" xfId="204" applyNumberFormat="1" applyFont="1" applyFill="1" applyBorder="1" applyAlignment="1" applyProtection="1">
      <alignment horizontal="right" vertical="center" wrapText="1"/>
      <protection locked="0"/>
    </xf>
    <xf numFmtId="0" fontId="16" fillId="0" borderId="27" xfId="204" applyFont="1" applyBorder="1" applyAlignment="1" applyProtection="1">
      <alignment horizontal="right" vertical="center"/>
      <protection hidden="1"/>
    </xf>
    <xf numFmtId="0" fontId="16" fillId="0" borderId="10" xfId="204" applyFont="1" applyBorder="1" applyAlignment="1" applyProtection="1">
      <alignment vertical="center"/>
      <protection hidden="1"/>
    </xf>
    <xf numFmtId="0" fontId="15" fillId="0" borderId="0" xfId="204" applyFont="1" applyBorder="1" applyAlignment="1" applyProtection="1">
      <alignment horizontal="center" vertical="center" wrapText="1"/>
      <protection hidden="1"/>
    </xf>
    <xf numFmtId="0" fontId="16" fillId="0" borderId="0" xfId="204" applyNumberFormat="1" applyFont="1" applyFill="1" applyBorder="1" applyAlignment="1" applyProtection="1">
      <alignment horizontal="left" vertical="center" indent="6"/>
      <protection hidden="1"/>
    </xf>
    <xf numFmtId="0" fontId="16" fillId="0" borderId="0" xfId="204" applyFont="1" applyBorder="1" applyAlignment="1" applyProtection="1">
      <alignment horizontal="justify" vertical="center"/>
      <protection hidden="1"/>
    </xf>
    <xf numFmtId="0" fontId="16" fillId="0" borderId="0" xfId="204" applyNumberFormat="1" applyFont="1" applyFill="1" applyBorder="1" applyAlignment="1" applyProtection="1">
      <alignment vertical="center" wrapText="1"/>
      <protection hidden="1"/>
    </xf>
    <xf numFmtId="0" fontId="16" fillId="0" borderId="0" xfId="195" applyFont="1" applyAlignment="1" applyProtection="1">
      <alignment vertical="center"/>
      <protection hidden="1"/>
    </xf>
    <xf numFmtId="165" fontId="16" fillId="0" borderId="0" xfId="0" applyNumberFormat="1" applyFont="1" applyAlignment="1" applyProtection="1">
      <alignment horizontal="center" vertical="center"/>
      <protection hidden="1"/>
    </xf>
    <xf numFmtId="0" fontId="18" fillId="0" borderId="0" xfId="195" applyProtection="1">
      <protection hidden="1"/>
    </xf>
    <xf numFmtId="178" fontId="15" fillId="0" borderId="0" xfId="195" applyNumberFormat="1" applyFont="1" applyAlignment="1" applyProtection="1">
      <alignment vertical="center"/>
      <protection hidden="1"/>
    </xf>
    <xf numFmtId="0" fontId="15" fillId="0" borderId="0" xfId="195" applyFont="1" applyAlignment="1" applyProtection="1">
      <alignment horizontal="right" vertical="center"/>
      <protection hidden="1"/>
    </xf>
    <xf numFmtId="0" fontId="15" fillId="0" borderId="0" xfId="195" applyFont="1" applyAlignment="1" applyProtection="1">
      <alignment horizontal="left" vertical="center" indent="2"/>
      <protection hidden="1"/>
    </xf>
    <xf numFmtId="0" fontId="16" fillId="0" borderId="0" xfId="195" applyFont="1" applyAlignment="1" applyProtection="1">
      <alignment horizontal="left" vertical="center" indent="1"/>
      <protection hidden="1"/>
    </xf>
    <xf numFmtId="0" fontId="0" fillId="0" borderId="0" xfId="0" applyAlignment="1" applyProtection="1">
      <alignment horizontal="center" vertical="center" wrapText="1"/>
      <protection hidden="1"/>
    </xf>
    <xf numFmtId="0" fontId="0" fillId="0" borderId="0" xfId="0" applyAlignment="1" applyProtection="1">
      <alignment vertical="center" wrapText="1"/>
      <protection hidden="1"/>
    </xf>
    <xf numFmtId="0" fontId="15" fillId="0" borderId="4" xfId="0" applyFont="1" applyBorder="1" applyAlignment="1" applyProtection="1">
      <alignment horizontal="center" vertical="center" wrapText="1"/>
      <protection hidden="1"/>
    </xf>
    <xf numFmtId="0" fontId="15" fillId="0" borderId="4" xfId="0" applyFont="1" applyBorder="1" applyAlignment="1" applyProtection="1">
      <alignment vertical="center" wrapText="1"/>
      <protection hidden="1"/>
    </xf>
    <xf numFmtId="0" fontId="15" fillId="0" borderId="4" xfId="0" quotePrefix="1" applyFont="1" applyBorder="1" applyAlignment="1" applyProtection="1">
      <alignment horizontal="center" vertical="center"/>
      <protection hidden="1"/>
    </xf>
    <xf numFmtId="0" fontId="0" fillId="0" borderId="4" xfId="0" applyBorder="1" applyAlignment="1" applyProtection="1">
      <alignment horizontal="center" vertical="center"/>
      <protection hidden="1"/>
    </xf>
    <xf numFmtId="0" fontId="0" fillId="4" borderId="4" xfId="0" applyFill="1" applyBorder="1" applyAlignment="1" applyProtection="1">
      <alignment vertical="center"/>
      <protection locked="0"/>
    </xf>
    <xf numFmtId="2" fontId="0" fillId="4" borderId="4" xfId="0" applyNumberFormat="1" applyFill="1" applyBorder="1" applyAlignment="1" applyProtection="1">
      <alignment vertical="center"/>
      <protection locked="0"/>
    </xf>
    <xf numFmtId="10" fontId="0" fillId="4" borderId="4" xfId="0" applyNumberFormat="1" applyFill="1" applyBorder="1" applyAlignment="1" applyProtection="1">
      <alignment vertical="center"/>
      <protection locked="0"/>
    </xf>
    <xf numFmtId="0" fontId="0" fillId="0" borderId="4" xfId="0" applyBorder="1" applyAlignment="1" applyProtection="1">
      <alignment vertical="center"/>
      <protection hidden="1"/>
    </xf>
    <xf numFmtId="0" fontId="15" fillId="0" borderId="4" xfId="0" applyFont="1" applyBorder="1" applyAlignment="1" applyProtection="1">
      <alignment horizontal="center" vertical="center"/>
      <protection hidden="1"/>
    </xf>
    <xf numFmtId="0" fontId="15" fillId="0" borderId="4" xfId="0" applyFont="1" applyBorder="1" applyAlignment="1" applyProtection="1">
      <alignment vertical="center"/>
      <protection hidden="1"/>
    </xf>
    <xf numFmtId="0" fontId="0" fillId="0" borderId="0" xfId="0" applyAlignment="1" applyProtection="1">
      <alignment horizontal="center" vertical="center"/>
      <protection hidden="1"/>
    </xf>
    <xf numFmtId="0" fontId="0" fillId="0" borderId="0" xfId="0" applyAlignment="1" applyProtection="1">
      <alignment vertical="center"/>
      <protection hidden="1"/>
    </xf>
    <xf numFmtId="0" fontId="15" fillId="0" borderId="0" xfId="0" quotePrefix="1" applyFont="1" applyAlignment="1" applyProtection="1">
      <alignment horizontal="center" vertical="center"/>
      <protection hidden="1"/>
    </xf>
    <xf numFmtId="2" fontId="15" fillId="0" borderId="0" xfId="206" applyNumberFormat="1" applyFont="1" applyAlignment="1" applyProtection="1">
      <alignment vertical="center"/>
      <protection hidden="1"/>
    </xf>
    <xf numFmtId="0" fontId="50" fillId="0" borderId="0" xfId="206" applyFont="1" applyAlignment="1" applyProtection="1">
      <alignment horizontal="left" vertical="center" wrapText="1"/>
      <protection hidden="1"/>
    </xf>
    <xf numFmtId="0" fontId="0" fillId="0" borderId="0" xfId="205" applyFont="1" applyAlignment="1" applyProtection="1">
      <alignment vertical="center"/>
      <protection hidden="1"/>
    </xf>
    <xf numFmtId="0" fontId="15" fillId="0" borderId="0" xfId="200" applyNumberFormat="1" applyFont="1" applyFill="1" applyBorder="1" applyAlignment="1" applyProtection="1">
      <alignment vertical="center"/>
      <protection hidden="1"/>
    </xf>
    <xf numFmtId="0" fontId="15" fillId="0" borderId="4" xfId="0" applyFont="1" applyBorder="1" applyAlignment="1">
      <alignment horizontal="left" vertical="top" wrapText="1"/>
    </xf>
    <xf numFmtId="0" fontId="4" fillId="0" borderId="4" xfId="0" applyFont="1" applyBorder="1" applyAlignment="1">
      <alignment vertical="top"/>
    </xf>
    <xf numFmtId="2" fontId="0" fillId="0" borderId="4" xfId="200" applyNumberFormat="1" applyFont="1" applyFill="1" applyBorder="1" applyAlignment="1" applyProtection="1">
      <alignment horizontal="right" vertical="top"/>
    </xf>
    <xf numFmtId="0" fontId="4" fillId="0" borderId="4" xfId="0" applyFont="1" applyBorder="1" applyAlignment="1" applyProtection="1">
      <alignment vertical="top"/>
      <protection locked="0"/>
    </xf>
    <xf numFmtId="0" fontId="5" fillId="0" borderId="4" xfId="0" applyFont="1" applyBorder="1" applyAlignment="1">
      <alignment horizontal="center" vertical="top" wrapText="1"/>
    </xf>
    <xf numFmtId="0" fontId="4" fillId="0" borderId="4" xfId="0" applyFont="1" applyBorder="1" applyAlignment="1">
      <alignment horizontal="right" vertical="top" wrapText="1"/>
    </xf>
    <xf numFmtId="0" fontId="4" fillId="0" borderId="4" xfId="0" applyFont="1" applyBorder="1" applyAlignment="1">
      <alignment horizontal="center" vertical="top"/>
    </xf>
    <xf numFmtId="3" fontId="4" fillId="0" borderId="4" xfId="11" applyNumberFormat="1" applyFont="1" applyFill="1" applyBorder="1" applyAlignment="1" applyProtection="1">
      <alignment horizontal="center" vertical="top"/>
    </xf>
    <xf numFmtId="0" fontId="4" fillId="6" borderId="4" xfId="0" applyFont="1" applyFill="1" applyBorder="1" applyAlignment="1">
      <alignment horizontal="center" vertical="top" wrapText="1"/>
    </xf>
    <xf numFmtId="0" fontId="4" fillId="6" borderId="4" xfId="206" applyFont="1" applyFill="1" applyBorder="1" applyAlignment="1">
      <alignment vertical="top" wrapText="1"/>
    </xf>
    <xf numFmtId="0" fontId="15" fillId="6" borderId="4" xfId="0" applyFont="1" applyFill="1" applyBorder="1" applyAlignment="1">
      <alignment horizontal="left" vertical="top" wrapText="1"/>
    </xf>
    <xf numFmtId="2" fontId="15" fillId="6" borderId="4" xfId="0" applyNumberFormat="1" applyFont="1" applyFill="1" applyBorder="1" applyAlignment="1">
      <alignment horizontal="right" vertical="top" wrapText="1"/>
    </xf>
    <xf numFmtId="4" fontId="15" fillId="6" borderId="4" xfId="11" applyNumberFormat="1" applyFont="1" applyFill="1" applyBorder="1" applyAlignment="1" applyProtection="1">
      <alignment vertical="top" wrapText="1"/>
    </xf>
    <xf numFmtId="4" fontId="19" fillId="0" borderId="4" xfId="0" applyNumberFormat="1" applyFont="1" applyBorder="1" applyAlignment="1">
      <alignment vertical="top" wrapText="1"/>
    </xf>
    <xf numFmtId="1" fontId="0" fillId="4" borderId="4" xfId="0" applyNumberFormat="1" applyFill="1" applyBorder="1" applyAlignment="1">
      <alignment vertical="center"/>
    </xf>
    <xf numFmtId="170" fontId="57" fillId="0" borderId="4" xfId="0" applyNumberFormat="1" applyFont="1" applyBorder="1" applyAlignment="1">
      <alignment horizontal="center" vertical="top" wrapText="1"/>
    </xf>
    <xf numFmtId="0" fontId="60" fillId="0" borderId="0" xfId="197" applyFont="1" applyAlignment="1" applyProtection="1">
      <alignment horizontal="center" vertical="center"/>
      <protection hidden="1"/>
    </xf>
    <xf numFmtId="178" fontId="0" fillId="4" borderId="11" xfId="197" applyNumberFormat="1" applyFont="1" applyFill="1" applyBorder="1" applyAlignment="1" applyProtection="1">
      <alignment horizontal="center" vertical="center"/>
      <protection locked="0"/>
    </xf>
    <xf numFmtId="0" fontId="61" fillId="0" borderId="0" xfId="205" applyFont="1" applyAlignment="1" applyProtection="1">
      <alignment vertical="top"/>
      <protection hidden="1"/>
    </xf>
    <xf numFmtId="0" fontId="50" fillId="4" borderId="0" xfId="0" applyFont="1" applyFill="1" applyAlignment="1" applyProtection="1">
      <alignment vertical="center"/>
      <protection locked="0"/>
    </xf>
    <xf numFmtId="0" fontId="64" fillId="0" borderId="0" xfId="205" applyFont="1" applyAlignment="1" applyProtection="1">
      <alignment vertical="top"/>
      <protection hidden="1"/>
    </xf>
    <xf numFmtId="0" fontId="68" fillId="0" borderId="0" xfId="0" applyFont="1" applyAlignment="1">
      <alignment vertical="top"/>
    </xf>
    <xf numFmtId="0" fontId="69" fillId="0" borderId="0" xfId="204" applyNumberFormat="1" applyFont="1" applyFill="1" applyBorder="1" applyAlignment="1" applyProtection="1">
      <alignment horizontal="center" vertical="top"/>
      <protection hidden="1"/>
    </xf>
    <xf numFmtId="0" fontId="70" fillId="0" borderId="0" xfId="204" applyNumberFormat="1" applyFont="1" applyFill="1" applyBorder="1" applyAlignment="1" applyProtection="1">
      <alignment horizontal="center" vertical="top"/>
      <protection hidden="1"/>
    </xf>
    <xf numFmtId="0" fontId="71" fillId="0" borderId="0" xfId="204" applyNumberFormat="1" applyFont="1" applyFill="1" applyBorder="1" applyAlignment="1" applyProtection="1">
      <alignment vertical="top"/>
      <protection hidden="1"/>
    </xf>
    <xf numFmtId="0" fontId="72" fillId="0" borderId="0" xfId="204" applyNumberFormat="1" applyFont="1" applyFill="1" applyBorder="1" applyAlignment="1" applyProtection="1">
      <alignment vertical="top"/>
      <protection hidden="1"/>
    </xf>
    <xf numFmtId="0" fontId="67" fillId="0" borderId="0" xfId="204" applyNumberFormat="1" applyFont="1" applyFill="1" applyBorder="1" applyAlignment="1" applyProtection="1">
      <alignment vertical="top"/>
      <protection hidden="1"/>
    </xf>
    <xf numFmtId="0" fontId="73" fillId="0" borderId="0" xfId="204" applyNumberFormat="1" applyFont="1" applyFill="1" applyBorder="1" applyAlignment="1" applyProtection="1">
      <alignment vertical="top"/>
      <protection hidden="1"/>
    </xf>
    <xf numFmtId="0" fontId="16" fillId="0" borderId="0" xfId="204" applyFont="1" applyBorder="1" applyAlignment="1" applyProtection="1">
      <alignment horizontal="center" vertical="center"/>
      <protection hidden="1"/>
    </xf>
    <xf numFmtId="1" fontId="16" fillId="0" borderId="0" xfId="210" applyNumberFormat="1" applyFont="1" applyAlignment="1" applyProtection="1">
      <alignment vertical="center" wrapText="1"/>
      <protection hidden="1"/>
    </xf>
    <xf numFmtId="1" fontId="15" fillId="0" borderId="0" xfId="210" applyNumberFormat="1" applyFont="1" applyAlignment="1" applyProtection="1">
      <alignment horizontal="center" vertical="center" wrapText="1"/>
      <protection hidden="1"/>
    </xf>
    <xf numFmtId="0" fontId="15" fillId="0" borderId="0" xfId="210" applyFont="1" applyAlignment="1" applyProtection="1">
      <alignment horizontal="center" vertical="center" wrapText="1"/>
      <protection hidden="1"/>
    </xf>
    <xf numFmtId="0" fontId="37" fillId="0" borderId="0" xfId="210" applyProtection="1">
      <protection hidden="1"/>
    </xf>
    <xf numFmtId="4" fontId="15" fillId="0" borderId="0" xfId="210" applyNumberFormat="1" applyFont="1" applyAlignment="1" applyProtection="1">
      <alignment horizontal="center" vertical="center" wrapText="1"/>
      <protection hidden="1"/>
    </xf>
    <xf numFmtId="0" fontId="18" fillId="0" borderId="0" xfId="210" applyFont="1" applyProtection="1">
      <protection hidden="1"/>
    </xf>
    <xf numFmtId="1" fontId="15" fillId="0" borderId="4" xfId="210" applyNumberFormat="1" applyFont="1" applyBorder="1" applyAlignment="1" applyProtection="1">
      <alignment vertical="center" wrapText="1"/>
      <protection hidden="1"/>
    </xf>
    <xf numFmtId="4" fontId="15" fillId="0" borderId="4" xfId="210" applyNumberFormat="1" applyFont="1" applyBorder="1" applyAlignment="1" applyProtection="1">
      <alignment horizontal="right" vertical="center" wrapText="1"/>
      <protection hidden="1"/>
    </xf>
    <xf numFmtId="4" fontId="15" fillId="0" borderId="14" xfId="210" applyNumberFormat="1" applyFont="1" applyBorder="1" applyAlignment="1" applyProtection="1">
      <alignment horizontal="right" vertical="center" wrapText="1"/>
      <protection hidden="1"/>
    </xf>
    <xf numFmtId="4" fontId="16" fillId="0" borderId="15" xfId="210" applyNumberFormat="1" applyFont="1" applyBorder="1" applyAlignment="1" applyProtection="1">
      <alignment horizontal="right" vertical="center" wrapText="1"/>
      <protection hidden="1"/>
    </xf>
    <xf numFmtId="0" fontId="18" fillId="0" borderId="0" xfId="210" applyFont="1" applyAlignment="1" applyProtection="1">
      <alignment vertical="center"/>
      <protection hidden="1"/>
    </xf>
    <xf numFmtId="1" fontId="16" fillId="0" borderId="4" xfId="210" applyNumberFormat="1" applyFont="1" applyBorder="1" applyAlignment="1" applyProtection="1">
      <alignment horizontal="center" vertical="center" wrapText="1"/>
      <protection hidden="1"/>
    </xf>
    <xf numFmtId="0" fontId="15" fillId="0" borderId="14" xfId="210" applyFont="1" applyBorder="1" applyAlignment="1" applyProtection="1">
      <alignment vertical="center" wrapText="1"/>
      <protection hidden="1"/>
    </xf>
    <xf numFmtId="0" fontId="15" fillId="0" borderId="15" xfId="210" applyFont="1" applyBorder="1" applyAlignment="1" applyProtection="1">
      <alignment vertical="center" wrapText="1"/>
      <protection hidden="1"/>
    </xf>
    <xf numFmtId="4" fontId="16" fillId="0" borderId="4" xfId="210" applyNumberFormat="1" applyFont="1" applyBorder="1" applyAlignment="1" applyProtection="1">
      <alignment vertical="center" wrapText="1"/>
      <protection hidden="1"/>
    </xf>
    <xf numFmtId="4" fontId="15" fillId="0" borderId="14" xfId="210" applyNumberFormat="1" applyFont="1" applyBorder="1" applyAlignment="1" applyProtection="1">
      <alignment vertical="center" wrapText="1"/>
      <protection hidden="1"/>
    </xf>
    <xf numFmtId="4" fontId="16" fillId="0" borderId="15" xfId="210" applyNumberFormat="1" applyFont="1" applyBorder="1" applyAlignment="1" applyProtection="1">
      <alignment vertical="center" wrapText="1"/>
      <protection hidden="1"/>
    </xf>
    <xf numFmtId="3" fontId="18" fillId="0" borderId="0" xfId="210" applyNumberFormat="1" applyFont="1" applyProtection="1">
      <protection hidden="1"/>
    </xf>
    <xf numFmtId="4" fontId="16" fillId="0" borderId="4" xfId="210" applyNumberFormat="1" applyFont="1" applyBorder="1" applyAlignment="1" applyProtection="1">
      <alignment horizontal="right" vertical="center" wrapText="1"/>
      <protection hidden="1"/>
    </xf>
    <xf numFmtId="4" fontId="15" fillId="0" borderId="4" xfId="210" applyNumberFormat="1" applyFont="1" applyBorder="1" applyAlignment="1" applyProtection="1">
      <alignment vertical="center" wrapText="1"/>
      <protection hidden="1"/>
    </xf>
    <xf numFmtId="4" fontId="15" fillId="0" borderId="15" xfId="210" applyNumberFormat="1" applyFont="1" applyBorder="1" applyAlignment="1" applyProtection="1">
      <alignment vertical="center" wrapText="1"/>
      <protection hidden="1"/>
    </xf>
    <xf numFmtId="0" fontId="15" fillId="2" borderId="14" xfId="210" applyFont="1" applyFill="1" applyBorder="1" applyAlignment="1" applyProtection="1">
      <alignment vertical="center" wrapText="1"/>
      <protection hidden="1"/>
    </xf>
    <xf numFmtId="0" fontId="16" fillId="0" borderId="15" xfId="210" applyFont="1" applyBorder="1" applyAlignment="1" applyProtection="1">
      <alignment vertical="center" wrapText="1"/>
      <protection hidden="1"/>
    </xf>
    <xf numFmtId="4" fontId="16" fillId="0" borderId="14" xfId="210" applyNumberFormat="1" applyFont="1" applyBorder="1" applyAlignment="1" applyProtection="1">
      <alignment vertical="center" wrapText="1"/>
      <protection hidden="1"/>
    </xf>
    <xf numFmtId="2" fontId="18" fillId="0" borderId="0" xfId="210" applyNumberFormat="1" applyFont="1" applyProtection="1">
      <protection hidden="1"/>
    </xf>
    <xf numFmtId="179" fontId="18" fillId="0" borderId="0" xfId="210" applyNumberFormat="1" applyFont="1" applyProtection="1">
      <protection hidden="1"/>
    </xf>
    <xf numFmtId="0" fontId="16" fillId="0" borderId="15" xfId="210" applyFont="1" applyBorder="1" applyAlignment="1" applyProtection="1">
      <alignment horizontal="center" vertical="center" wrapText="1"/>
      <protection hidden="1"/>
    </xf>
    <xf numFmtId="3" fontId="16" fillId="0" borderId="4" xfId="210" applyNumberFormat="1" applyFont="1" applyBorder="1" applyAlignment="1" applyProtection="1">
      <alignment horizontal="right" vertical="center" wrapText="1"/>
      <protection hidden="1"/>
    </xf>
    <xf numFmtId="3" fontId="16" fillId="0" borderId="14" xfId="210" applyNumberFormat="1" applyFont="1" applyBorder="1" applyAlignment="1" applyProtection="1">
      <alignment horizontal="right" vertical="center" wrapText="1"/>
      <protection hidden="1"/>
    </xf>
    <xf numFmtId="3" fontId="15" fillId="0" borderId="14" xfId="210" applyNumberFormat="1" applyFont="1" applyBorder="1" applyAlignment="1" applyProtection="1">
      <alignment horizontal="right" vertical="center" wrapText="1"/>
      <protection hidden="1"/>
    </xf>
    <xf numFmtId="4" fontId="15" fillId="0" borderId="15" xfId="38" applyNumberFormat="1" applyFont="1" applyBorder="1" applyAlignment="1" applyProtection="1">
      <alignment horizontal="right" vertical="center" wrapText="1"/>
      <protection hidden="1"/>
    </xf>
    <xf numFmtId="3" fontId="15" fillId="0" borderId="4" xfId="38" applyNumberFormat="1" applyFont="1" applyBorder="1" applyAlignment="1" applyProtection="1">
      <alignment horizontal="right" vertical="center" wrapText="1"/>
      <protection hidden="1"/>
    </xf>
    <xf numFmtId="4" fontId="15" fillId="0" borderId="14" xfId="38" applyNumberFormat="1" applyFont="1" applyBorder="1" applyAlignment="1" applyProtection="1">
      <alignment horizontal="right" vertical="center" wrapText="1"/>
      <protection hidden="1"/>
    </xf>
    <xf numFmtId="4" fontId="15" fillId="0" borderId="14" xfId="210" applyNumberFormat="1" applyFont="1" applyBorder="1" applyAlignment="1" applyProtection="1">
      <alignment horizontal="center" vertical="center" wrapText="1"/>
      <protection hidden="1"/>
    </xf>
    <xf numFmtId="4" fontId="15" fillId="0" borderId="15" xfId="210" applyNumberFormat="1" applyFont="1" applyBorder="1" applyAlignment="1" applyProtection="1">
      <alignment horizontal="right" vertical="center" wrapText="1"/>
      <protection hidden="1"/>
    </xf>
    <xf numFmtId="1" fontId="16" fillId="0" borderId="29" xfId="210" applyNumberFormat="1" applyFont="1" applyBorder="1" applyAlignment="1" applyProtection="1">
      <alignment horizontal="center" vertical="center" wrapText="1"/>
      <protection hidden="1"/>
    </xf>
    <xf numFmtId="0" fontId="15" fillId="0" borderId="10" xfId="210" applyFont="1" applyBorder="1" applyAlignment="1" applyProtection="1">
      <alignment vertical="center" wrapText="1"/>
      <protection hidden="1"/>
    </xf>
    <xf numFmtId="4" fontId="16" fillId="0" borderId="10" xfId="210" applyNumberFormat="1" applyFont="1" applyBorder="1" applyAlignment="1" applyProtection="1">
      <alignment vertical="center" wrapText="1"/>
      <protection hidden="1"/>
    </xf>
    <xf numFmtId="4" fontId="15" fillId="0" borderId="10" xfId="210" applyNumberFormat="1" applyFont="1" applyBorder="1" applyAlignment="1" applyProtection="1">
      <alignment vertical="center" wrapText="1"/>
      <protection hidden="1"/>
    </xf>
    <xf numFmtId="4" fontId="16" fillId="0" borderId="30" xfId="210" applyNumberFormat="1" applyFont="1" applyBorder="1" applyAlignment="1" applyProtection="1">
      <alignment vertical="center" wrapText="1"/>
      <protection hidden="1"/>
    </xf>
    <xf numFmtId="1" fontId="15" fillId="0" borderId="6" xfId="210" applyNumberFormat="1" applyFont="1" applyBorder="1" applyAlignment="1" applyProtection="1">
      <alignment horizontal="center" vertical="center" wrapText="1"/>
      <protection hidden="1"/>
    </xf>
    <xf numFmtId="0" fontId="16" fillId="0" borderId="0" xfId="210" applyFont="1" applyAlignment="1" applyProtection="1">
      <alignment horizontal="justify" vertical="center" wrapText="1"/>
      <protection hidden="1"/>
    </xf>
    <xf numFmtId="2" fontId="0" fillId="0" borderId="6" xfId="210" applyNumberFormat="1" applyFont="1" applyBorder="1" applyAlignment="1" applyProtection="1">
      <alignment horizontal="left" vertical="center" wrapText="1" indent="3"/>
      <protection hidden="1"/>
    </xf>
    <xf numFmtId="0" fontId="0" fillId="0" borderId="0" xfId="210" applyFont="1" applyAlignment="1" applyProtection="1">
      <alignment vertical="center" wrapText="1"/>
      <protection hidden="1"/>
    </xf>
    <xf numFmtId="2" fontId="16" fillId="0" borderId="0" xfId="210" applyNumberFormat="1" applyFont="1" applyAlignment="1" applyProtection="1">
      <alignment horizontal="left" vertical="center" wrapText="1"/>
      <protection hidden="1"/>
    </xf>
    <xf numFmtId="0" fontId="0" fillId="0" borderId="0" xfId="210" applyFont="1" applyAlignment="1" applyProtection="1">
      <alignment horizontal="justify" vertical="center" wrapText="1"/>
      <protection hidden="1"/>
    </xf>
    <xf numFmtId="3" fontId="16" fillId="0" borderId="7" xfId="210" applyNumberFormat="1" applyFont="1" applyBorder="1" applyAlignment="1" applyProtection="1">
      <alignment horizontal="right" vertical="center" wrapText="1"/>
      <protection hidden="1"/>
    </xf>
    <xf numFmtId="10" fontId="16" fillId="0" borderId="0" xfId="210" applyNumberFormat="1" applyFont="1" applyAlignment="1" applyProtection="1">
      <alignment horizontal="left" vertical="center" wrapText="1"/>
      <protection hidden="1"/>
    </xf>
    <xf numFmtId="4" fontId="16" fillId="0" borderId="7" xfId="210" applyNumberFormat="1" applyFont="1" applyBorder="1" applyAlignment="1" applyProtection="1">
      <alignment horizontal="right" vertical="center" wrapText="1"/>
      <protection hidden="1"/>
    </xf>
    <xf numFmtId="1" fontId="15" fillId="0" borderId="6" xfId="210" applyNumberFormat="1" applyFont="1" applyBorder="1" applyAlignment="1" applyProtection="1">
      <alignment horizontal="center" vertical="top" wrapText="1"/>
      <protection hidden="1"/>
    </xf>
    <xf numFmtId="1" fontId="16" fillId="0" borderId="6" xfId="210" applyNumberFormat="1" applyFont="1" applyBorder="1" applyAlignment="1" applyProtection="1">
      <alignment horizontal="left" vertical="center" wrapText="1" indent="3"/>
      <protection hidden="1"/>
    </xf>
    <xf numFmtId="0" fontId="16" fillId="0" borderId="0" xfId="210" applyFont="1" applyAlignment="1" applyProtection="1">
      <alignment vertical="center" wrapText="1"/>
      <protection hidden="1"/>
    </xf>
    <xf numFmtId="10" fontId="15" fillId="7" borderId="0" xfId="210" applyNumberFormat="1" applyFont="1" applyFill="1" applyAlignment="1" applyProtection="1">
      <alignment vertical="center" wrapText="1"/>
      <protection locked="0" hidden="1"/>
    </xf>
    <xf numFmtId="1" fontId="0" fillId="0" borderId="6" xfId="210" applyNumberFormat="1" applyFont="1" applyBorder="1" applyAlignment="1" applyProtection="1">
      <alignment horizontal="left" vertical="center" wrapText="1" indent="3"/>
      <protection hidden="1"/>
    </xf>
    <xf numFmtId="2" fontId="15" fillId="0" borderId="0" xfId="210" applyNumberFormat="1" applyFont="1" applyAlignment="1" applyProtection="1">
      <alignment vertical="center" wrapText="1"/>
      <protection hidden="1"/>
    </xf>
    <xf numFmtId="4" fontId="16" fillId="7" borderId="7" xfId="210" applyNumberFormat="1" applyFont="1" applyFill="1" applyBorder="1" applyAlignment="1" applyProtection="1">
      <alignment horizontal="right" vertical="center" wrapText="1"/>
      <protection locked="0" hidden="1"/>
    </xf>
    <xf numFmtId="3" fontId="16" fillId="7" borderId="7" xfId="210" applyNumberFormat="1" applyFont="1" applyFill="1" applyBorder="1" applyAlignment="1" applyProtection="1">
      <alignment horizontal="right" vertical="center" wrapText="1"/>
      <protection locked="0" hidden="1"/>
    </xf>
    <xf numFmtId="4" fontId="16" fillId="0" borderId="7" xfId="210" applyNumberFormat="1" applyFont="1" applyBorder="1" applyAlignment="1" applyProtection="1">
      <alignment horizontal="justify" vertical="center" wrapText="1"/>
      <protection hidden="1"/>
    </xf>
    <xf numFmtId="1" fontId="0" fillId="0" borderId="0" xfId="210" applyNumberFormat="1" applyFont="1" applyAlignment="1" applyProtection="1">
      <alignment vertical="center" wrapText="1"/>
      <protection hidden="1"/>
    </xf>
    <xf numFmtId="4" fontId="16" fillId="0" borderId="0" xfId="210" applyNumberFormat="1" applyFont="1" applyAlignment="1" applyProtection="1">
      <alignment vertical="center" wrapText="1"/>
      <protection hidden="1"/>
    </xf>
    <xf numFmtId="1" fontId="63" fillId="0" borderId="8" xfId="210" applyNumberFormat="1" applyFont="1" applyBorder="1" applyAlignment="1" applyProtection="1">
      <alignment vertical="center" wrapText="1"/>
      <protection hidden="1"/>
    </xf>
    <xf numFmtId="1" fontId="16" fillId="0" borderId="5" xfId="210" applyNumberFormat="1" applyFont="1" applyBorder="1" applyAlignment="1" applyProtection="1">
      <alignment vertical="center" wrapText="1"/>
      <protection hidden="1"/>
    </xf>
    <xf numFmtId="1" fontId="16" fillId="0" borderId="9" xfId="210" applyNumberFormat="1" applyFont="1" applyBorder="1" applyAlignment="1" applyProtection="1">
      <alignment vertical="center" wrapText="1"/>
      <protection hidden="1"/>
    </xf>
    <xf numFmtId="4" fontId="16" fillId="0" borderId="8" xfId="210" applyNumberFormat="1" applyFont="1" applyBorder="1" applyAlignment="1" applyProtection="1">
      <alignment vertical="center" wrapText="1"/>
      <protection hidden="1"/>
    </xf>
    <xf numFmtId="4" fontId="16" fillId="0" borderId="9" xfId="210" applyNumberFormat="1" applyFont="1" applyBorder="1" applyAlignment="1" applyProtection="1">
      <alignment vertical="center" wrapText="1"/>
      <protection hidden="1"/>
    </xf>
    <xf numFmtId="4" fontId="15" fillId="0" borderId="11" xfId="210" applyNumberFormat="1" applyFont="1" applyBorder="1" applyAlignment="1" applyProtection="1">
      <alignment horizontal="center" vertical="center" wrapText="1"/>
      <protection hidden="1"/>
    </xf>
    <xf numFmtId="4" fontId="16" fillId="0" borderId="13" xfId="210" applyNumberFormat="1" applyFont="1" applyBorder="1" applyAlignment="1" applyProtection="1">
      <alignment vertical="center" wrapText="1"/>
      <protection hidden="1"/>
    </xf>
    <xf numFmtId="0" fontId="65" fillId="0" borderId="0" xfId="0" applyFont="1" applyAlignment="1" applyProtection="1">
      <alignment vertical="center"/>
      <protection hidden="1"/>
    </xf>
    <xf numFmtId="0" fontId="66" fillId="0" borderId="0" xfId="0" applyFont="1" applyProtection="1">
      <protection hidden="1"/>
    </xf>
    <xf numFmtId="0" fontId="0" fillId="0" borderId="13" xfId="205" applyFont="1" applyBorder="1" applyAlignment="1" applyProtection="1">
      <alignment horizontal="justify" vertical="top" wrapText="1"/>
      <protection hidden="1"/>
    </xf>
    <xf numFmtId="0" fontId="80" fillId="0" borderId="0" xfId="204" applyNumberFormat="1" applyFont="1" applyFill="1" applyBorder="1" applyAlignment="1" applyProtection="1">
      <alignment horizontal="center" vertical="center"/>
      <protection hidden="1"/>
    </xf>
    <xf numFmtId="0" fontId="80" fillId="0" borderId="0" xfId="204" applyNumberFormat="1" applyFont="1" applyFill="1" applyBorder="1" applyAlignment="1" applyProtection="1">
      <alignment horizontal="center" vertical="top"/>
      <protection hidden="1"/>
    </xf>
    <xf numFmtId="0" fontId="79" fillId="0" borderId="0" xfId="204" applyNumberFormat="1" applyFont="1" applyFill="1" applyBorder="1" applyAlignment="1" applyProtection="1">
      <alignment vertical="center"/>
      <protection hidden="1"/>
    </xf>
    <xf numFmtId="0" fontId="81" fillId="0" borderId="0" xfId="204" applyNumberFormat="1" applyFont="1" applyFill="1" applyBorder="1" applyAlignment="1" applyProtection="1">
      <alignment vertical="center"/>
      <protection hidden="1"/>
    </xf>
    <xf numFmtId="0" fontId="81" fillId="0" borderId="0" xfId="204" applyNumberFormat="1" applyFont="1" applyFill="1" applyBorder="1" applyAlignment="1" applyProtection="1">
      <alignment vertical="top"/>
      <protection hidden="1"/>
    </xf>
    <xf numFmtId="0" fontId="82" fillId="0" borderId="0" xfId="204" applyNumberFormat="1" applyFont="1" applyFill="1" applyBorder="1" applyAlignment="1" applyProtection="1">
      <alignment vertical="top"/>
      <protection hidden="1"/>
    </xf>
    <xf numFmtId="0" fontId="81" fillId="0" borderId="0" xfId="204" applyNumberFormat="1" applyFont="1" applyFill="1" applyBorder="1" applyAlignment="1" applyProtection="1">
      <alignment vertical="top" wrapText="1"/>
      <protection hidden="1"/>
    </xf>
    <xf numFmtId="2" fontId="81" fillId="0" borderId="0" xfId="204" applyNumberFormat="1" applyFont="1" applyFill="1" applyBorder="1" applyAlignment="1" applyProtection="1">
      <alignment vertical="center"/>
      <protection hidden="1"/>
    </xf>
    <xf numFmtId="181" fontId="79" fillId="0" borderId="0" xfId="204" applyNumberFormat="1" applyFont="1" applyFill="1" applyBorder="1" applyAlignment="1" applyProtection="1">
      <alignment vertical="center"/>
      <protection hidden="1"/>
    </xf>
    <xf numFmtId="10" fontId="81" fillId="0" borderId="0" xfId="204" applyNumberFormat="1" applyFont="1" applyFill="1" applyBorder="1" applyAlignment="1" applyProtection="1">
      <alignment vertical="top"/>
      <protection hidden="1"/>
    </xf>
    <xf numFmtId="0" fontId="79" fillId="0" borderId="0" xfId="204" applyNumberFormat="1" applyFont="1" applyFill="1" applyBorder="1" applyAlignment="1" applyProtection="1">
      <alignment vertical="top"/>
      <protection hidden="1"/>
    </xf>
    <xf numFmtId="0" fontId="83" fillId="0" borderId="0" xfId="204" applyNumberFormat="1" applyFont="1" applyFill="1" applyBorder="1" applyAlignment="1" applyProtection="1">
      <alignment vertical="top"/>
      <protection hidden="1"/>
    </xf>
    <xf numFmtId="2" fontId="79" fillId="0" borderId="0" xfId="204" applyNumberFormat="1" applyFont="1" applyFill="1" applyBorder="1" applyAlignment="1" applyProtection="1">
      <alignment vertical="center"/>
      <protection hidden="1"/>
    </xf>
    <xf numFmtId="181" fontId="79" fillId="0" borderId="0" xfId="204" applyNumberFormat="1" applyFont="1" applyFill="1" applyBorder="1" applyAlignment="1" applyProtection="1">
      <alignment vertical="top"/>
      <protection hidden="1"/>
    </xf>
    <xf numFmtId="0" fontId="84" fillId="0" borderId="0" xfId="204" applyNumberFormat="1" applyFont="1" applyFill="1" applyBorder="1" applyAlignment="1" applyProtection="1">
      <alignment horizontal="left" vertical="center" indent="3"/>
      <protection hidden="1"/>
    </xf>
    <xf numFmtId="10" fontId="79" fillId="0" borderId="0" xfId="204" applyNumberFormat="1" applyFont="1" applyFill="1" applyBorder="1" applyAlignment="1" applyProtection="1">
      <alignment vertical="top"/>
      <protection hidden="1"/>
    </xf>
    <xf numFmtId="0" fontId="4" fillId="0" borderId="0" xfId="200" applyNumberFormat="1" applyFont="1" applyFill="1" applyBorder="1" applyProtection="1">
      <alignment vertical="top"/>
    </xf>
    <xf numFmtId="0" fontId="62" fillId="0" borderId="0" xfId="200" applyNumberFormat="1" applyFont="1" applyFill="1" applyBorder="1" applyProtection="1">
      <alignment vertical="top"/>
    </xf>
    <xf numFmtId="165" fontId="39" fillId="0" borderId="0" xfId="0" applyNumberFormat="1" applyFont="1" applyAlignment="1">
      <alignment horizontal="center" vertical="top"/>
    </xf>
    <xf numFmtId="0" fontId="18" fillId="0" borderId="4" xfId="205" quotePrefix="1" applyFont="1" applyBorder="1" applyAlignment="1" applyProtection="1">
      <alignment horizontal="left" vertical="center"/>
      <protection hidden="1"/>
    </xf>
    <xf numFmtId="0" fontId="0" fillId="0" borderId="0" xfId="0" quotePrefix="1" applyAlignment="1">
      <alignment horizontal="left"/>
    </xf>
    <xf numFmtId="0" fontId="55" fillId="0" borderId="0" xfId="0" applyFont="1" applyAlignment="1">
      <alignment horizontal="right" vertical="top"/>
    </xf>
    <xf numFmtId="0" fontId="16" fillId="0" borderId="8" xfId="197" applyFont="1" applyBorder="1" applyAlignment="1" applyProtection="1">
      <alignment vertical="center" wrapText="1"/>
      <protection hidden="1"/>
    </xf>
    <xf numFmtId="0" fontId="16" fillId="0" borderId="31" xfId="197" applyFont="1" applyBorder="1" applyAlignment="1" applyProtection="1">
      <alignment vertical="center" wrapText="1"/>
      <protection hidden="1"/>
    </xf>
    <xf numFmtId="0" fontId="16" fillId="0" borderId="5" xfId="197" applyFont="1" applyBorder="1" applyAlignment="1" applyProtection="1">
      <alignment vertical="center" wrapText="1"/>
      <protection hidden="1"/>
    </xf>
    <xf numFmtId="0" fontId="16" fillId="0" borderId="32" xfId="197" applyFont="1" applyBorder="1" applyAlignment="1" applyProtection="1">
      <alignment vertical="center" wrapText="1"/>
      <protection hidden="1"/>
    </xf>
    <xf numFmtId="0" fontId="4" fillId="0" borderId="0" xfId="0" applyFont="1" applyAlignment="1">
      <alignment horizontal="center" vertical="top"/>
    </xf>
    <xf numFmtId="0" fontId="55" fillId="2" borderId="4" xfId="199" applyNumberFormat="1" applyFont="1" applyFill="1" applyBorder="1" applyAlignment="1" applyProtection="1">
      <alignment horizontal="center" vertical="top" wrapText="1"/>
    </xf>
    <xf numFmtId="0" fontId="55" fillId="2" borderId="4" xfId="199" applyNumberFormat="1" applyFont="1" applyFill="1" applyBorder="1" applyAlignment="1" applyProtection="1">
      <alignment vertical="top" wrapText="1"/>
    </xf>
    <xf numFmtId="0" fontId="4" fillId="8" borderId="0" xfId="200" applyNumberFormat="1" applyFont="1" applyFill="1" applyBorder="1" applyProtection="1">
      <alignment vertical="top"/>
    </xf>
    <xf numFmtId="0" fontId="62" fillId="8" borderId="0" xfId="200" applyNumberFormat="1" applyFont="1" applyFill="1" applyBorder="1" applyProtection="1">
      <alignment vertical="top"/>
    </xf>
    <xf numFmtId="165" fontId="5" fillId="0" borderId="0" xfId="0" applyNumberFormat="1" applyFont="1" applyAlignment="1">
      <alignment horizontal="center" vertical="top"/>
    </xf>
    <xf numFmtId="0" fontId="87" fillId="0" borderId="0" xfId="0" applyFont="1" applyAlignment="1" applyProtection="1">
      <alignment vertical="top" wrapText="1"/>
      <protection hidden="1"/>
    </xf>
    <xf numFmtId="0" fontId="85" fillId="11" borderId="15" xfId="0" applyFont="1" applyFill="1" applyBorder="1" applyAlignment="1">
      <alignment horizontal="center" vertical="top" wrapText="1"/>
    </xf>
    <xf numFmtId="0" fontId="4" fillId="0" borderId="4" xfId="214" applyFont="1" applyFill="1" applyBorder="1" applyAlignment="1">
      <alignment horizontal="justify" vertical="top" wrapText="1"/>
    </xf>
    <xf numFmtId="0" fontId="5" fillId="0" borderId="5" xfId="0" applyFont="1" applyBorder="1" applyAlignment="1">
      <alignment horizontal="left" vertical="top"/>
    </xf>
    <xf numFmtId="0" fontId="5" fillId="0" borderId="5" xfId="0" applyFont="1" applyBorder="1" applyAlignment="1">
      <alignment horizontal="justify" vertical="top"/>
    </xf>
    <xf numFmtId="0" fontId="5" fillId="0" borderId="5" xfId="0" applyFont="1" applyBorder="1" applyAlignment="1">
      <alignment horizontal="center" vertical="top"/>
    </xf>
    <xf numFmtId="0" fontId="5" fillId="0" borderId="5" xfId="0" applyFont="1" applyBorder="1" applyAlignment="1">
      <alignment vertical="top"/>
    </xf>
    <xf numFmtId="0" fontId="5" fillId="0" borderId="5" xfId="0" applyFont="1" applyBorder="1" applyAlignment="1">
      <alignment horizontal="right" vertical="top"/>
    </xf>
    <xf numFmtId="0" fontId="39" fillId="0" borderId="0" xfId="0" applyFont="1" applyAlignment="1">
      <alignment vertical="top"/>
    </xf>
    <xf numFmtId="0" fontId="4" fillId="0" borderId="0" xfId="0" applyFont="1" applyAlignment="1">
      <alignment vertical="top"/>
    </xf>
    <xf numFmtId="0" fontId="4" fillId="0" borderId="0" xfId="0" applyFont="1" applyAlignment="1">
      <alignment horizontal="justify" vertical="top"/>
    </xf>
    <xf numFmtId="0" fontId="39" fillId="0" borderId="0" xfId="0" applyFont="1" applyAlignment="1">
      <alignment horizontal="left" vertical="top"/>
    </xf>
    <xf numFmtId="0" fontId="39" fillId="0" borderId="0" xfId="0" applyFont="1" applyAlignment="1">
      <alignment horizontal="center" vertical="top"/>
    </xf>
    <xf numFmtId="0" fontId="4" fillId="0" borderId="0" xfId="200" applyNumberFormat="1" applyFont="1" applyFill="1" applyBorder="1" applyAlignment="1" applyProtection="1">
      <alignment horizontal="center" vertical="top"/>
    </xf>
    <xf numFmtId="0" fontId="4" fillId="0" borderId="0" xfId="200" applyNumberFormat="1" applyFont="1" applyFill="1" applyBorder="1" applyAlignment="1" applyProtection="1">
      <alignment horizontal="justify" vertical="top" wrapText="1"/>
    </xf>
    <xf numFmtId="0" fontId="4" fillId="0" borderId="0" xfId="206" applyFont="1" applyAlignment="1" applyProtection="1">
      <alignment horizontal="justify" vertical="top"/>
      <protection hidden="1"/>
    </xf>
    <xf numFmtId="0" fontId="4" fillId="0" borderId="0" xfId="206" applyFont="1" applyAlignment="1" applyProtection="1">
      <alignment horizontal="left" vertical="top"/>
      <protection hidden="1"/>
    </xf>
    <xf numFmtId="0" fontId="39" fillId="0" borderId="0" xfId="0" applyFont="1" applyAlignment="1" applyProtection="1">
      <alignment vertical="top"/>
      <protection hidden="1"/>
    </xf>
    <xf numFmtId="0" fontId="5" fillId="0" borderId="0" xfId="0" applyFont="1" applyAlignment="1">
      <alignment horizontal="center" vertical="top"/>
    </xf>
    <xf numFmtId="14" fontId="4" fillId="0" borderId="0" xfId="0" applyNumberFormat="1" applyFont="1" applyAlignment="1">
      <alignment horizontal="center" vertical="top"/>
    </xf>
    <xf numFmtId="0" fontId="5" fillId="0" borderId="0" xfId="0" applyFont="1" applyAlignment="1">
      <alignment vertical="top"/>
    </xf>
    <xf numFmtId="0" fontId="39" fillId="0" borderId="0" xfId="0" applyFont="1" applyAlignment="1">
      <alignment horizontal="justify" vertical="top"/>
    </xf>
    <xf numFmtId="178" fontId="5" fillId="0" borderId="0" xfId="0" applyNumberFormat="1" applyFont="1" applyAlignment="1" applyProtection="1">
      <alignment horizontal="justify" vertical="top"/>
      <protection hidden="1"/>
    </xf>
    <xf numFmtId="0" fontId="4" fillId="0" borderId="0" xfId="200" applyNumberFormat="1" applyFont="1" applyFill="1" applyBorder="1" applyAlignment="1" applyProtection="1">
      <alignment horizontal="center" vertical="top"/>
      <protection hidden="1"/>
    </xf>
    <xf numFmtId="0" fontId="4" fillId="0" borderId="0" xfId="200" applyNumberFormat="1" applyFont="1" applyFill="1" applyBorder="1" applyAlignment="1" applyProtection="1">
      <alignment horizontal="justify" vertical="top" wrapText="1"/>
      <protection hidden="1"/>
    </xf>
    <xf numFmtId="0" fontId="4" fillId="0" borderId="0" xfId="200" applyNumberFormat="1" applyFont="1" applyFill="1" applyBorder="1" applyProtection="1">
      <alignment vertical="top"/>
      <protection hidden="1"/>
    </xf>
    <xf numFmtId="165" fontId="4" fillId="0" borderId="4" xfId="0" applyNumberFormat="1" applyFont="1" applyBorder="1" applyAlignment="1">
      <alignment horizontal="center" vertical="top" wrapText="1"/>
    </xf>
    <xf numFmtId="165" fontId="5" fillId="0" borderId="5" xfId="0" applyNumberFormat="1" applyFont="1" applyBorder="1" applyAlignment="1">
      <alignment horizontal="left" vertical="top"/>
    </xf>
    <xf numFmtId="165" fontId="4" fillId="0" borderId="0" xfId="0" applyNumberFormat="1" applyFont="1" applyAlignment="1">
      <alignment horizontal="center" vertical="top"/>
    </xf>
    <xf numFmtId="10" fontId="39" fillId="0" borderId="0" xfId="0" applyNumberFormat="1" applyFont="1" applyAlignment="1">
      <alignment horizontal="center" vertical="top"/>
    </xf>
    <xf numFmtId="165" fontId="4" fillId="0" borderId="0" xfId="200" applyNumberFormat="1" applyFont="1" applyFill="1" applyBorder="1" applyAlignment="1" applyProtection="1">
      <alignment horizontal="center" vertical="top"/>
    </xf>
    <xf numFmtId="165" fontId="5" fillId="0" borderId="0" xfId="206" applyNumberFormat="1" applyFont="1" applyAlignment="1" applyProtection="1">
      <alignment horizontal="left" vertical="top"/>
      <protection hidden="1"/>
    </xf>
    <xf numFmtId="0" fontId="5" fillId="0" borderId="0" xfId="200" applyNumberFormat="1" applyFont="1" applyFill="1" applyBorder="1" applyAlignment="1" applyProtection="1">
      <alignment vertical="top" wrapText="1"/>
    </xf>
    <xf numFmtId="0" fontId="4" fillId="0" borderId="0" xfId="206" applyFont="1" applyAlignment="1">
      <alignment vertical="top"/>
    </xf>
    <xf numFmtId="165" fontId="4" fillId="0" borderId="0" xfId="206" applyNumberFormat="1" applyFont="1" applyAlignment="1" applyProtection="1">
      <alignment horizontal="left" vertical="top"/>
      <protection hidden="1"/>
    </xf>
    <xf numFmtId="165" fontId="4" fillId="0" borderId="0" xfId="206" applyNumberFormat="1" applyFont="1" applyAlignment="1" applyProtection="1">
      <alignment horizontal="center" vertical="top"/>
      <protection hidden="1"/>
    </xf>
    <xf numFmtId="0" fontId="4" fillId="0" borderId="0" xfId="206" applyFont="1" applyAlignment="1">
      <alignment horizontal="justify" vertical="top"/>
    </xf>
    <xf numFmtId="0" fontId="4" fillId="0" borderId="0" xfId="206" applyFont="1" applyAlignment="1">
      <alignment horizontal="center" vertical="top"/>
    </xf>
    <xf numFmtId="0" fontId="62" fillId="0" borderId="0" xfId="0" applyFont="1" applyAlignment="1">
      <alignment vertical="top"/>
    </xf>
    <xf numFmtId="0" fontId="44" fillId="0" borderId="0" xfId="0" applyFont="1" applyAlignment="1">
      <alignment horizontal="center" vertical="top"/>
    </xf>
    <xf numFmtId="0" fontId="44" fillId="0" borderId="0" xfId="200" applyNumberFormat="1" applyFont="1" applyFill="1" applyBorder="1" applyAlignment="1" applyProtection="1">
      <alignment horizontal="center" vertical="top" wrapText="1"/>
      <protection hidden="1"/>
    </xf>
    <xf numFmtId="0" fontId="4" fillId="0" borderId="4" xfId="201" applyNumberFormat="1" applyFont="1" applyFill="1" applyBorder="1" applyAlignment="1" applyProtection="1">
      <alignment horizontal="center" vertical="top"/>
    </xf>
    <xf numFmtId="2" fontId="4" fillId="0" borderId="4" xfId="200" applyNumberFormat="1" applyFont="1" applyFill="1" applyBorder="1" applyAlignment="1" applyProtection="1">
      <alignment horizontal="right" vertical="top"/>
    </xf>
    <xf numFmtId="0" fontId="4" fillId="0" borderId="4" xfId="201" applyNumberFormat="1" applyFont="1" applyFill="1" applyBorder="1" applyAlignment="1" applyProtection="1">
      <alignment horizontal="justify" vertical="top" wrapText="1"/>
    </xf>
    <xf numFmtId="179" fontId="4" fillId="0" borderId="4" xfId="70" applyNumberFormat="1" applyFont="1" applyBorder="1" applyAlignment="1">
      <alignment horizontal="center" vertical="top" wrapText="1"/>
    </xf>
    <xf numFmtId="1" fontId="4" fillId="0" borderId="4" xfId="200" applyNumberFormat="1" applyFont="1" applyFill="1" applyBorder="1" applyAlignment="1" applyProtection="1">
      <alignment horizontal="right" vertical="top"/>
      <protection locked="0"/>
    </xf>
    <xf numFmtId="0" fontId="4" fillId="0" borderId="4" xfId="214" applyFont="1" applyFill="1" applyBorder="1" applyAlignment="1">
      <alignment horizontal="center" vertical="top" wrapText="1"/>
    </xf>
    <xf numFmtId="0" fontId="5" fillId="0" borderId="0" xfId="0" applyFont="1" applyAlignment="1">
      <alignment horizontal="center" vertical="top" wrapText="1"/>
    </xf>
    <xf numFmtId="2" fontId="4" fillId="0" borderId="0" xfId="200" applyNumberFormat="1" applyFont="1" applyFill="1" applyBorder="1" applyAlignment="1" applyProtection="1">
      <alignment horizontal="right" vertical="top"/>
    </xf>
    <xf numFmtId="165" fontId="5" fillId="0" borderId="0" xfId="212" applyNumberFormat="1" applyFont="1" applyFill="1" applyBorder="1" applyAlignment="1" applyProtection="1">
      <alignment horizontal="center" vertical="top" wrapText="1"/>
      <protection hidden="1"/>
    </xf>
    <xf numFmtId="0" fontId="4" fillId="0" borderId="0" xfId="202" applyNumberFormat="1" applyFont="1" applyFill="1" applyBorder="1" applyAlignment="1" applyProtection="1">
      <alignment horizontal="justify" vertical="top" wrapText="1"/>
      <protection hidden="1"/>
    </xf>
    <xf numFmtId="179" fontId="4" fillId="0" borderId="0" xfId="11" applyNumberFormat="1" applyFont="1" applyFill="1" applyBorder="1" applyAlignment="1" applyProtection="1">
      <alignment horizontal="center" vertical="top" wrapText="1"/>
      <protection hidden="1"/>
    </xf>
    <xf numFmtId="0" fontId="4" fillId="0" borderId="0" xfId="202" applyNumberFormat="1" applyFont="1" applyFill="1" applyBorder="1" applyAlignment="1" applyProtection="1">
      <alignment horizontal="center" vertical="top"/>
      <protection hidden="1"/>
    </xf>
    <xf numFmtId="2" fontId="4" fillId="0" borderId="0" xfId="200" applyNumberFormat="1" applyFont="1" applyFill="1" applyBorder="1" applyAlignment="1" applyProtection="1">
      <alignment horizontal="right" vertical="top"/>
      <protection hidden="1"/>
    </xf>
    <xf numFmtId="2" fontId="39" fillId="0" borderId="0" xfId="200" applyNumberFormat="1" applyFont="1" applyFill="1" applyBorder="1" applyAlignment="1" applyProtection="1">
      <alignment horizontal="right" vertical="top"/>
      <protection hidden="1"/>
    </xf>
    <xf numFmtId="4" fontId="39" fillId="0" borderId="0" xfId="200" applyNumberFormat="1" applyFont="1" applyFill="1" applyBorder="1" applyProtection="1">
      <alignment vertical="top"/>
      <protection hidden="1"/>
    </xf>
    <xf numFmtId="2" fontId="44" fillId="0" borderId="0" xfId="200" applyNumberFormat="1" applyFont="1" applyFill="1" applyBorder="1" applyAlignment="1" applyProtection="1">
      <alignment horizontal="right" vertical="top"/>
      <protection hidden="1"/>
    </xf>
    <xf numFmtId="2" fontId="39" fillId="0" borderId="0" xfId="0" applyNumberFormat="1" applyFont="1" applyAlignment="1" applyProtection="1">
      <alignment vertical="top"/>
      <protection hidden="1"/>
    </xf>
    <xf numFmtId="165" fontId="39" fillId="0" borderId="0" xfId="200" applyNumberFormat="1" applyFont="1" applyFill="1" applyBorder="1" applyAlignment="1" applyProtection="1">
      <alignment horizontal="center" vertical="top"/>
      <protection hidden="1"/>
    </xf>
    <xf numFmtId="0" fontId="39" fillId="0" borderId="0" xfId="0" applyFont="1" applyAlignment="1" applyProtection="1">
      <alignment horizontal="justify" vertical="top" wrapText="1"/>
      <protection hidden="1"/>
    </xf>
    <xf numFmtId="0" fontId="39" fillId="0" borderId="0" xfId="200" applyNumberFormat="1" applyFont="1" applyFill="1" applyBorder="1" applyAlignment="1" applyProtection="1">
      <alignment horizontal="center" vertical="top"/>
      <protection hidden="1"/>
    </xf>
    <xf numFmtId="0" fontId="44" fillId="0" borderId="0" xfId="200" applyNumberFormat="1" applyFont="1" applyFill="1" applyBorder="1" applyAlignment="1" applyProtection="1">
      <alignment horizontal="justify" vertical="top" wrapText="1"/>
      <protection hidden="1"/>
    </xf>
    <xf numFmtId="165" fontId="4" fillId="0" borderId="0" xfId="200" applyNumberFormat="1" applyFont="1" applyFill="1" applyBorder="1" applyAlignment="1" applyProtection="1">
      <alignment horizontal="center" vertical="top"/>
      <protection hidden="1"/>
    </xf>
    <xf numFmtId="165" fontId="5" fillId="0" borderId="0" xfId="0" applyNumberFormat="1" applyFont="1" applyAlignment="1" applyProtection="1">
      <alignment horizontal="center" vertical="top"/>
      <protection hidden="1"/>
    </xf>
    <xf numFmtId="0" fontId="5" fillId="0" borderId="0" xfId="0" applyFont="1" applyAlignment="1" applyProtection="1">
      <alignment horizontal="justify" vertical="top"/>
      <protection hidden="1"/>
    </xf>
    <xf numFmtId="0" fontId="5" fillId="0" borderId="0" xfId="0" applyFont="1" applyAlignment="1" applyProtection="1">
      <alignment horizontal="center" vertical="top"/>
      <protection hidden="1"/>
    </xf>
    <xf numFmtId="0" fontId="5" fillId="0" borderId="0" xfId="0" applyFont="1" applyAlignment="1" applyProtection="1">
      <alignment vertical="top"/>
      <protection hidden="1"/>
    </xf>
    <xf numFmtId="0" fontId="5" fillId="0" borderId="0" xfId="0" applyFont="1" applyAlignment="1" applyProtection="1">
      <alignment horizontal="right" vertical="top"/>
      <protection hidden="1"/>
    </xf>
    <xf numFmtId="4" fontId="15" fillId="0" borderId="11" xfId="205" applyNumberFormat="1" applyFont="1" applyBorder="1" applyAlignment="1" applyProtection="1">
      <alignment horizontal="right" vertical="top"/>
      <protection hidden="1"/>
    </xf>
    <xf numFmtId="0" fontId="4" fillId="0" borderId="0" xfId="0" applyFont="1" applyAlignment="1" applyProtection="1">
      <alignment horizontal="center" vertical="top"/>
      <protection hidden="1"/>
    </xf>
    <xf numFmtId="2" fontId="5" fillId="0" borderId="0" xfId="200" applyNumberFormat="1" applyFont="1" applyFill="1" applyBorder="1" applyAlignment="1" applyProtection="1">
      <alignment horizontal="right" vertical="top"/>
    </xf>
    <xf numFmtId="9" fontId="4" fillId="0" borderId="4" xfId="0" applyNumberFormat="1" applyFont="1" applyBorder="1" applyAlignment="1">
      <alignment horizontal="center" vertical="top" wrapText="1"/>
    </xf>
    <xf numFmtId="0" fontId="5" fillId="11" borderId="13" xfId="0" applyFont="1" applyFill="1" applyBorder="1" applyAlignment="1">
      <alignment horizontal="center" vertical="top" wrapText="1"/>
    </xf>
    <xf numFmtId="0" fontId="4" fillId="0" borderId="0" xfId="0" applyFont="1" applyAlignment="1">
      <alignment vertical="top" wrapText="1"/>
    </xf>
    <xf numFmtId="0" fontId="5" fillId="0" borderId="0" xfId="206" applyFont="1" applyAlignment="1" applyProtection="1">
      <alignment horizontal="left" vertical="top"/>
      <protection hidden="1"/>
    </xf>
    <xf numFmtId="0" fontId="4" fillId="0" borderId="0" xfId="206" applyFont="1" applyAlignment="1" applyProtection="1">
      <alignment horizontal="center" vertical="top"/>
      <protection hidden="1"/>
    </xf>
    <xf numFmtId="0" fontId="5" fillId="0" borderId="0" xfId="212" applyNumberFormat="1" applyFont="1" applyFill="1" applyBorder="1" applyAlignment="1" applyProtection="1">
      <alignment horizontal="center" vertical="top" wrapText="1"/>
      <protection hidden="1"/>
    </xf>
    <xf numFmtId="1" fontId="5" fillId="0" borderId="5" xfId="0" applyNumberFormat="1" applyFont="1" applyBorder="1" applyAlignment="1">
      <alignment horizontal="center" vertical="center"/>
    </xf>
    <xf numFmtId="1" fontId="4" fillId="0" borderId="0" xfId="0" applyNumberFormat="1" applyFont="1" applyAlignment="1">
      <alignment horizontal="center" vertical="center"/>
    </xf>
    <xf numFmtId="1" fontId="4" fillId="0" borderId="0" xfId="200" applyNumberFormat="1" applyFont="1" applyFill="1" applyBorder="1" applyAlignment="1" applyProtection="1">
      <alignment horizontal="center" vertical="center"/>
    </xf>
    <xf numFmtId="1" fontId="5" fillId="0" borderId="0" xfId="206" applyNumberFormat="1" applyFont="1" applyAlignment="1" applyProtection="1">
      <alignment horizontal="center" vertical="center"/>
      <protection hidden="1"/>
    </xf>
    <xf numFmtId="1" fontId="5" fillId="0" borderId="0" xfId="200" applyNumberFormat="1" applyFont="1" applyFill="1" applyBorder="1" applyAlignment="1" applyProtection="1">
      <alignment horizontal="center" vertical="center" wrapText="1"/>
    </xf>
    <xf numFmtId="1" fontId="4" fillId="0" borderId="0" xfId="206" applyNumberFormat="1" applyFont="1" applyAlignment="1" applyProtection="1">
      <alignment horizontal="center" vertical="center"/>
      <protection hidden="1"/>
    </xf>
    <xf numFmtId="1" fontId="39" fillId="0" borderId="0" xfId="0" applyNumberFormat="1" applyFont="1" applyAlignment="1">
      <alignment horizontal="center" vertical="center"/>
    </xf>
    <xf numFmtId="1" fontId="5" fillId="0" borderId="0" xfId="0" applyNumberFormat="1" applyFont="1" applyAlignment="1">
      <alignment horizontal="center" vertical="center"/>
    </xf>
    <xf numFmtId="1" fontId="5" fillId="0" borderId="0" xfId="212" applyNumberFormat="1" applyFont="1" applyFill="1" applyBorder="1" applyAlignment="1" applyProtection="1">
      <alignment horizontal="center" vertical="center" wrapText="1"/>
      <protection hidden="1"/>
    </xf>
    <xf numFmtId="1" fontId="39" fillId="0" borderId="0" xfId="200" applyNumberFormat="1" applyFont="1" applyFill="1" applyBorder="1" applyAlignment="1" applyProtection="1">
      <alignment horizontal="center" vertical="center"/>
      <protection hidden="1"/>
    </xf>
    <xf numFmtId="1" fontId="4" fillId="0" borderId="0" xfId="200" applyNumberFormat="1" applyFont="1" applyFill="1" applyBorder="1" applyAlignment="1" applyProtection="1">
      <alignment horizontal="center" vertical="center"/>
      <protection hidden="1"/>
    </xf>
    <xf numFmtId="1" fontId="5" fillId="0" borderId="0" xfId="0" applyNumberFormat="1" applyFont="1" applyAlignment="1" applyProtection="1">
      <alignment horizontal="center" vertical="center"/>
      <protection hidden="1"/>
    </xf>
    <xf numFmtId="0" fontId="39" fillId="0" borderId="0" xfId="0" applyFont="1" applyAlignment="1">
      <alignment vertical="center"/>
    </xf>
    <xf numFmtId="0" fontId="62" fillId="0" borderId="0" xfId="0" applyFont="1" applyAlignment="1">
      <alignment vertical="center"/>
    </xf>
    <xf numFmtId="0" fontId="44" fillId="0" borderId="0" xfId="0" applyFont="1" applyAlignment="1" applyProtection="1">
      <alignment horizontal="center" vertical="center"/>
      <protection hidden="1"/>
    </xf>
    <xf numFmtId="0" fontId="39" fillId="0" borderId="0" xfId="0" applyFont="1" applyAlignment="1">
      <alignment horizontal="center" vertical="center"/>
    </xf>
    <xf numFmtId="0" fontId="4" fillId="0" borderId="0" xfId="0" applyFont="1" applyAlignment="1">
      <alignment vertical="center"/>
    </xf>
    <xf numFmtId="0" fontId="4" fillId="0" borderId="0" xfId="206" applyFont="1" applyAlignment="1" applyProtection="1">
      <alignment vertical="top"/>
      <protection hidden="1"/>
    </xf>
    <xf numFmtId="1" fontId="4" fillId="0" borderId="13" xfId="200" applyNumberFormat="1" applyFont="1" applyFill="1" applyBorder="1" applyAlignment="1" applyProtection="1">
      <alignment horizontal="center" vertical="top"/>
      <protection locked="0" hidden="1"/>
    </xf>
    <xf numFmtId="2" fontId="4" fillId="0" borderId="0" xfId="0" applyNumberFormat="1" applyFont="1" applyAlignment="1">
      <alignment vertical="top"/>
    </xf>
    <xf numFmtId="10" fontId="4" fillId="0" borderId="13" xfId="200" applyNumberFormat="1" applyFont="1" applyFill="1" applyBorder="1" applyAlignment="1" applyProtection="1">
      <alignment horizontal="center" vertical="top"/>
      <protection locked="0" hidden="1"/>
    </xf>
    <xf numFmtId="1" fontId="4" fillId="0" borderId="4" xfId="200" applyNumberFormat="1" applyFont="1" applyFill="1" applyBorder="1" applyAlignment="1" applyProtection="1">
      <alignment horizontal="center" vertical="top"/>
      <protection locked="0"/>
    </xf>
    <xf numFmtId="9" fontId="15" fillId="4" borderId="29" xfId="205" applyNumberFormat="1" applyFont="1" applyFill="1" applyBorder="1" applyAlignment="1" applyProtection="1">
      <alignment vertical="center"/>
      <protection locked="0"/>
    </xf>
    <xf numFmtId="9" fontId="15" fillId="4" borderId="30" xfId="205" applyNumberFormat="1" applyFont="1" applyFill="1" applyBorder="1" applyAlignment="1" applyProtection="1">
      <alignment vertical="center"/>
      <protection locked="0"/>
    </xf>
    <xf numFmtId="0" fontId="15" fillId="4" borderId="29" xfId="205" applyFont="1" applyFill="1" applyBorder="1" applyAlignment="1" applyProtection="1">
      <alignment vertical="center"/>
      <protection locked="0"/>
    </xf>
    <xf numFmtId="0" fontId="15" fillId="4" borderId="30" xfId="205" applyFont="1" applyFill="1" applyBorder="1" applyAlignment="1" applyProtection="1">
      <alignment vertical="center"/>
      <protection locked="0"/>
    </xf>
    <xf numFmtId="2" fontId="15" fillId="6" borderId="29" xfId="205" applyNumberFormat="1" applyFont="1" applyFill="1" applyBorder="1" applyAlignment="1" applyProtection="1">
      <alignment vertical="center"/>
      <protection hidden="1"/>
    </xf>
    <xf numFmtId="2" fontId="15" fillId="6" borderId="30" xfId="205" applyNumberFormat="1" applyFont="1" applyFill="1" applyBorder="1" applyAlignment="1" applyProtection="1">
      <alignment vertical="center"/>
      <protection hidden="1"/>
    </xf>
    <xf numFmtId="2" fontId="15" fillId="6" borderId="14" xfId="205" applyNumberFormat="1" applyFont="1" applyFill="1" applyBorder="1" applyAlignment="1" applyProtection="1">
      <alignment vertical="center" wrapText="1"/>
      <protection hidden="1"/>
    </xf>
    <xf numFmtId="2" fontId="15" fillId="6" borderId="15" xfId="205" applyNumberFormat="1" applyFont="1" applyFill="1" applyBorder="1" applyAlignment="1" applyProtection="1">
      <alignment vertical="center" wrapText="1"/>
      <protection hidden="1"/>
    </xf>
    <xf numFmtId="2" fontId="15" fillId="6" borderId="14" xfId="205" applyNumberFormat="1" applyFont="1" applyFill="1" applyBorder="1" applyAlignment="1" applyProtection="1">
      <alignment vertical="center"/>
      <protection hidden="1"/>
    </xf>
    <xf numFmtId="2" fontId="15" fillId="6" borderId="15" xfId="205" applyNumberFormat="1" applyFont="1" applyFill="1" applyBorder="1" applyAlignment="1" applyProtection="1">
      <alignment vertical="center"/>
      <protection hidden="1"/>
    </xf>
    <xf numFmtId="0" fontId="0" fillId="0" borderId="18" xfId="204" applyNumberFormat="1" applyFont="1" applyFill="1" applyBorder="1" applyAlignment="1" applyProtection="1">
      <alignment horizontal="left" vertical="center" indent="3"/>
      <protection hidden="1"/>
    </xf>
    <xf numFmtId="168" fontId="27" fillId="0" borderId="0" xfId="0" applyNumberFormat="1" applyFont="1" applyAlignment="1" applyProtection="1">
      <alignment horizontal="center" vertical="center" wrapText="1"/>
      <protection hidden="1"/>
    </xf>
    <xf numFmtId="0" fontId="0" fillId="0" borderId="0" xfId="194" quotePrefix="1" applyFont="1" applyAlignment="1">
      <alignment horizontal="justify"/>
    </xf>
    <xf numFmtId="0" fontId="0" fillId="0" borderId="0" xfId="194" applyFont="1" applyAlignment="1">
      <alignment vertical="top"/>
    </xf>
    <xf numFmtId="0" fontId="106" fillId="12" borderId="4" xfId="0" applyFont="1" applyFill="1" applyBorder="1" applyAlignment="1">
      <alignment vertical="top" wrapText="1"/>
    </xf>
    <xf numFmtId="0" fontId="106" fillId="12" borderId="15" xfId="0" applyFont="1" applyFill="1" applyBorder="1" applyAlignment="1">
      <alignment vertical="top" wrapText="1"/>
    </xf>
    <xf numFmtId="2" fontId="4" fillId="0" borderId="4" xfId="200" applyNumberFormat="1" applyFont="1" applyFill="1" applyBorder="1" applyProtection="1">
      <alignment vertical="top"/>
    </xf>
    <xf numFmtId="171" fontId="89" fillId="13" borderId="4" xfId="0" applyNumberFormat="1" applyFont="1" applyFill="1" applyBorder="1" applyAlignment="1">
      <alignment horizontal="justify" vertical="top" wrapText="1"/>
    </xf>
    <xf numFmtId="0" fontId="4" fillId="13" borderId="4" xfId="0" applyFont="1" applyFill="1" applyBorder="1" applyAlignment="1">
      <alignment horizontal="center" vertical="top" wrapText="1"/>
    </xf>
    <xf numFmtId="0" fontId="4" fillId="13" borderId="4" xfId="0" applyFont="1" applyFill="1" applyBorder="1" applyAlignment="1">
      <alignment horizontal="center" vertical="top"/>
    </xf>
    <xf numFmtId="2" fontId="4" fillId="13" borderId="4" xfId="200" applyNumberFormat="1" applyFont="1" applyFill="1" applyBorder="1" applyAlignment="1" applyProtection="1">
      <alignment horizontal="right" vertical="top"/>
    </xf>
    <xf numFmtId="2" fontId="5" fillId="13" borderId="4" xfId="200" applyNumberFormat="1" applyFont="1" applyFill="1" applyBorder="1" applyAlignment="1" applyProtection="1">
      <alignment horizontal="right" vertical="top"/>
    </xf>
    <xf numFmtId="0" fontId="39" fillId="13" borderId="4" xfId="0" applyFont="1" applyFill="1" applyBorder="1" applyAlignment="1">
      <alignment vertical="top"/>
    </xf>
    <xf numFmtId="2" fontId="5" fillId="13" borderId="4" xfId="200" applyNumberFormat="1" applyFont="1" applyFill="1" applyBorder="1" applyProtection="1">
      <alignment vertical="top"/>
    </xf>
    <xf numFmtId="9" fontId="0" fillId="0" borderId="4" xfId="0" applyNumberFormat="1" applyBorder="1" applyAlignment="1">
      <alignment horizontal="center" vertical="top"/>
    </xf>
    <xf numFmtId="0" fontId="4" fillId="8" borderId="0" xfId="200" applyNumberFormat="1" applyFont="1" applyFill="1" applyBorder="1" applyAlignment="1" applyProtection="1">
      <alignment vertical="top" wrapText="1"/>
    </xf>
    <xf numFmtId="0" fontId="4" fillId="0" borderId="0" xfId="200" applyNumberFormat="1" applyFont="1" applyFill="1" applyBorder="1" applyAlignment="1" applyProtection="1">
      <alignment vertical="top" wrapText="1"/>
    </xf>
    <xf numFmtId="0" fontId="66" fillId="0" borderId="0" xfId="0" applyFont="1" applyAlignment="1" applyProtection="1">
      <alignment horizontal="center"/>
      <protection hidden="1"/>
    </xf>
    <xf numFmtId="0" fontId="33" fillId="0" borderId="0" xfId="0" applyFont="1" applyAlignment="1" applyProtection="1">
      <alignment horizontal="center"/>
      <protection hidden="1"/>
    </xf>
    <xf numFmtId="0" fontId="50" fillId="0" borderId="0" xfId="0" applyFont="1" applyAlignment="1" applyProtection="1">
      <alignment horizontal="center"/>
      <protection hidden="1"/>
    </xf>
    <xf numFmtId="165" fontId="4" fillId="0" borderId="0" xfId="206" applyNumberFormat="1" applyFont="1" applyAlignment="1" applyProtection="1">
      <alignment vertical="top"/>
      <protection hidden="1"/>
    </xf>
    <xf numFmtId="1" fontId="5" fillId="0" borderId="5" xfId="0" applyNumberFormat="1" applyFont="1" applyBorder="1" applyAlignment="1">
      <alignment horizontal="left" vertical="top"/>
    </xf>
    <xf numFmtId="1" fontId="4" fillId="0" borderId="0" xfId="0" applyNumberFormat="1" applyFont="1" applyAlignment="1">
      <alignment horizontal="center" vertical="top"/>
    </xf>
    <xf numFmtId="1" fontId="4" fillId="0" borderId="0" xfId="200" applyNumberFormat="1" applyFont="1" applyFill="1" applyBorder="1" applyAlignment="1" applyProtection="1">
      <alignment horizontal="center" vertical="top"/>
    </xf>
    <xf numFmtId="1" fontId="5" fillId="0" borderId="0" xfId="206" applyNumberFormat="1" applyFont="1" applyAlignment="1" applyProtection="1">
      <alignment horizontal="left" vertical="top"/>
      <protection hidden="1"/>
    </xf>
    <xf numFmtId="1" fontId="5" fillId="0" borderId="0" xfId="200" applyNumberFormat="1" applyFont="1" applyFill="1" applyBorder="1" applyAlignment="1" applyProtection="1">
      <alignment vertical="top" wrapText="1"/>
    </xf>
    <xf numFmtId="1" fontId="4" fillId="0" borderId="0" xfId="206" applyNumberFormat="1" applyFont="1" applyAlignment="1" applyProtection="1">
      <alignment horizontal="left" vertical="top"/>
      <protection hidden="1"/>
    </xf>
    <xf numFmtId="1" fontId="4" fillId="0" borderId="0" xfId="206" applyNumberFormat="1" applyFont="1" applyAlignment="1" applyProtection="1">
      <alignment horizontal="center" vertical="top"/>
      <protection hidden="1"/>
    </xf>
    <xf numFmtId="1" fontId="5" fillId="11" borderId="13" xfId="0" applyNumberFormat="1" applyFont="1" applyFill="1" applyBorder="1" applyAlignment="1">
      <alignment horizontal="center" vertical="top" wrapText="1"/>
    </xf>
    <xf numFmtId="1" fontId="55" fillId="0" borderId="0" xfId="0" applyNumberFormat="1" applyFont="1" applyAlignment="1">
      <alignment horizontal="right" vertical="top"/>
    </xf>
    <xf numFmtId="1" fontId="4" fillId="0" borderId="0" xfId="0" applyNumberFormat="1" applyFont="1" applyAlignment="1">
      <alignment horizontal="right" vertical="top"/>
    </xf>
    <xf numFmtId="1" fontId="5" fillId="0" borderId="0" xfId="0" applyNumberFormat="1" applyFont="1" applyAlignment="1">
      <alignment horizontal="center" vertical="top"/>
    </xf>
    <xf numFmtId="1" fontId="39" fillId="0" borderId="0" xfId="0" applyNumberFormat="1" applyFont="1" applyAlignment="1">
      <alignment horizontal="center" vertical="top"/>
    </xf>
    <xf numFmtId="1" fontId="5" fillId="0" borderId="0" xfId="212" applyNumberFormat="1" applyFont="1" applyFill="1" applyBorder="1" applyAlignment="1" applyProtection="1">
      <alignment horizontal="center" vertical="top" wrapText="1"/>
      <protection hidden="1"/>
    </xf>
    <xf numFmtId="1" fontId="39" fillId="0" borderId="0" xfId="200" applyNumberFormat="1" applyFont="1" applyFill="1" applyBorder="1" applyAlignment="1" applyProtection="1">
      <alignment horizontal="center" vertical="top"/>
      <protection hidden="1"/>
    </xf>
    <xf numFmtId="1" fontId="4" fillId="0" borderId="0" xfId="200" applyNumberFormat="1" applyFont="1" applyFill="1" applyBorder="1" applyAlignment="1" applyProtection="1">
      <alignment horizontal="center" vertical="top"/>
      <protection hidden="1"/>
    </xf>
    <xf numFmtId="1" fontId="5" fillId="0" borderId="0" xfId="0" applyNumberFormat="1" applyFont="1" applyAlignment="1" applyProtection="1">
      <alignment horizontal="center" vertical="top"/>
      <protection hidden="1"/>
    </xf>
    <xf numFmtId="1" fontId="4" fillId="0" borderId="4" xfId="0" applyNumberFormat="1" applyFont="1" applyBorder="1" applyAlignment="1">
      <alignment horizontal="center" vertical="top" wrapText="1"/>
    </xf>
    <xf numFmtId="10" fontId="4" fillId="0" borderId="4" xfId="200" applyNumberFormat="1" applyFont="1" applyFill="1" applyBorder="1" applyAlignment="1" applyProtection="1">
      <alignment horizontal="center" vertical="top"/>
      <protection locked="0" hidden="1"/>
    </xf>
    <xf numFmtId="0" fontId="0" fillId="0" borderId="4" xfId="0" applyBorder="1" applyAlignment="1">
      <alignment horizontal="center" vertical="center"/>
    </xf>
    <xf numFmtId="0" fontId="18" fillId="0" borderId="0" xfId="197" applyFont="1" applyProtection="1">
      <protection hidden="1"/>
    </xf>
    <xf numFmtId="0" fontId="42" fillId="14" borderId="0" xfId="203" applyFont="1" applyFill="1" applyAlignment="1" applyProtection="1">
      <alignment vertical="center"/>
      <protection hidden="1"/>
    </xf>
    <xf numFmtId="0" fontId="4" fillId="14" borderId="0" xfId="203" applyFont="1" applyFill="1" applyAlignment="1" applyProtection="1">
      <alignment vertical="center" wrapText="1"/>
      <protection hidden="1"/>
    </xf>
    <xf numFmtId="0" fontId="4" fillId="14" borderId="0" xfId="203" applyFont="1" applyFill="1" applyAlignment="1" applyProtection="1">
      <alignment vertical="center"/>
      <protection hidden="1"/>
    </xf>
    <xf numFmtId="0" fontId="32" fillId="14" borderId="0" xfId="203" applyFont="1" applyFill="1" applyAlignment="1" applyProtection="1">
      <alignment vertical="center" wrapText="1"/>
      <protection hidden="1"/>
    </xf>
    <xf numFmtId="0" fontId="32" fillId="14" borderId="0" xfId="203" applyFont="1" applyFill="1" applyAlignment="1" applyProtection="1">
      <alignment vertical="center"/>
      <protection hidden="1"/>
    </xf>
    <xf numFmtId="0" fontId="85" fillId="15" borderId="4" xfId="0" applyFont="1" applyFill="1" applyBorder="1" applyAlignment="1">
      <alignment horizontal="center" vertical="top" wrapText="1"/>
    </xf>
    <xf numFmtId="0" fontId="5" fillId="15" borderId="4" xfId="200" applyNumberFormat="1" applyFont="1" applyFill="1" applyBorder="1" applyAlignment="1" applyProtection="1">
      <alignment horizontal="center" vertical="top" wrapText="1"/>
    </xf>
    <xf numFmtId="0" fontId="5" fillId="15" borderId="4" xfId="200" applyNumberFormat="1" applyFont="1" applyFill="1" applyBorder="1" applyAlignment="1" applyProtection="1">
      <alignment horizontal="center" vertical="top"/>
    </xf>
    <xf numFmtId="1" fontId="5" fillId="15" borderId="4" xfId="200" applyNumberFormat="1" applyFont="1" applyFill="1" applyBorder="1" applyAlignment="1" applyProtection="1">
      <alignment horizontal="center" vertical="top" wrapText="1"/>
    </xf>
    <xf numFmtId="165" fontId="5" fillId="15" borderId="4" xfId="200" applyNumberFormat="1" applyFont="1" applyFill="1" applyBorder="1" applyAlignment="1" applyProtection="1">
      <alignment horizontal="center" vertical="top" wrapText="1"/>
    </xf>
    <xf numFmtId="1" fontId="90" fillId="15" borderId="4" xfId="0" applyNumberFormat="1" applyFont="1" applyFill="1" applyBorder="1" applyAlignment="1">
      <alignment horizontal="center" vertical="top" wrapText="1"/>
    </xf>
    <xf numFmtId="0" fontId="90" fillId="15" borderId="4" xfId="0" applyFont="1" applyFill="1" applyBorder="1" applyAlignment="1">
      <alignment horizontal="center" vertical="top" wrapText="1"/>
    </xf>
    <xf numFmtId="0" fontId="5" fillId="15" borderId="4" xfId="0" applyFont="1" applyFill="1" applyBorder="1" applyAlignment="1">
      <alignment vertical="top" wrapText="1"/>
    </xf>
    <xf numFmtId="1" fontId="5" fillId="15" borderId="4" xfId="0" applyNumberFormat="1" applyFont="1" applyFill="1" applyBorder="1" applyAlignment="1">
      <alignment horizontal="center" vertical="center"/>
    </xf>
    <xf numFmtId="1" fontId="91" fillId="15" borderId="4" xfId="0" applyNumberFormat="1" applyFont="1" applyFill="1" applyBorder="1" applyAlignment="1">
      <alignment horizontal="center" vertical="center"/>
    </xf>
    <xf numFmtId="1" fontId="91" fillId="15" borderId="4" xfId="0" applyNumberFormat="1" applyFont="1" applyFill="1" applyBorder="1" applyAlignment="1">
      <alignment horizontal="center" vertical="center" wrapText="1"/>
    </xf>
    <xf numFmtId="1" fontId="90" fillId="15" borderId="4" xfId="0" applyNumberFormat="1" applyFont="1" applyFill="1" applyBorder="1" applyAlignment="1">
      <alignment horizontal="center" vertical="center" wrapText="1"/>
    </xf>
    <xf numFmtId="0" fontId="90" fillId="15" borderId="4" xfId="0" applyFont="1" applyFill="1" applyBorder="1" applyAlignment="1">
      <alignment horizontal="center" vertical="center" wrapText="1"/>
    </xf>
    <xf numFmtId="0" fontId="5" fillId="15" borderId="4" xfId="0" applyFont="1" applyFill="1" applyBorder="1" applyAlignment="1">
      <alignment horizontal="center" vertical="center"/>
    </xf>
    <xf numFmtId="0" fontId="26" fillId="0" borderId="4" xfId="203" applyNumberFormat="1" applyFont="1" applyFill="1" applyBorder="1" applyAlignment="1" applyProtection="1">
      <alignment vertical="center" wrapText="1"/>
      <protection hidden="1"/>
    </xf>
    <xf numFmtId="0" fontId="26" fillId="11" borderId="0" xfId="203" applyNumberFormat="1" applyFont="1" applyFill="1" applyBorder="1" applyAlignment="1" applyProtection="1">
      <alignment vertical="center" wrapText="1"/>
      <protection hidden="1"/>
    </xf>
    <xf numFmtId="1" fontId="4" fillId="13" borderId="0" xfId="0" applyNumberFormat="1" applyFont="1" applyFill="1" applyAlignment="1">
      <alignment horizontal="center" vertical="top" wrapText="1"/>
    </xf>
    <xf numFmtId="165" fontId="4" fillId="13" borderId="0" xfId="0" applyNumberFormat="1" applyFont="1" applyFill="1" applyAlignment="1">
      <alignment horizontal="center" vertical="top" wrapText="1"/>
    </xf>
    <xf numFmtId="1" fontId="4" fillId="13" borderId="0" xfId="0" applyNumberFormat="1" applyFont="1" applyFill="1" applyAlignment="1">
      <alignment horizontal="center" vertical="center" wrapText="1"/>
    </xf>
    <xf numFmtId="0" fontId="4" fillId="13" borderId="0" xfId="0" applyFont="1" applyFill="1" applyAlignment="1">
      <alignment horizontal="center" vertical="top" wrapText="1"/>
    </xf>
    <xf numFmtId="0" fontId="15" fillId="15" borderId="4" xfId="0" applyFont="1" applyFill="1" applyBorder="1" applyAlignment="1" applyProtection="1">
      <alignment horizontal="left" vertical="center" wrapText="1"/>
      <protection hidden="1"/>
    </xf>
    <xf numFmtId="0" fontId="5" fillId="15" borderId="33" xfId="0" applyFont="1" applyFill="1" applyBorder="1" applyAlignment="1">
      <alignment horizontal="center" vertical="top" wrapText="1"/>
    </xf>
    <xf numFmtId="0" fontId="15" fillId="15" borderId="34" xfId="0" applyFont="1" applyFill="1" applyBorder="1" applyAlignment="1">
      <alignment horizontal="left" vertical="top" wrapText="1"/>
    </xf>
    <xf numFmtId="0" fontId="15" fillId="15" borderId="4" xfId="0" applyFont="1" applyFill="1" applyBorder="1" applyAlignment="1" applyProtection="1">
      <alignment horizontal="center" vertical="center" wrapText="1"/>
      <protection hidden="1"/>
    </xf>
    <xf numFmtId="168" fontId="15" fillId="15" borderId="4" xfId="0" applyNumberFormat="1" applyFont="1" applyFill="1" applyBorder="1" applyAlignment="1" applyProtection="1">
      <alignment horizontal="center" vertical="center" wrapText="1"/>
      <protection hidden="1"/>
    </xf>
    <xf numFmtId="0" fontId="15" fillId="15" borderId="15" xfId="0" applyFont="1" applyFill="1" applyBorder="1" applyAlignment="1" applyProtection="1">
      <alignment horizontal="center" vertical="center" wrapText="1"/>
      <protection hidden="1"/>
    </xf>
    <xf numFmtId="0" fontId="85" fillId="15" borderId="15" xfId="0" applyFont="1" applyFill="1" applyBorder="1" applyAlignment="1">
      <alignment horizontal="center" vertical="top" wrapText="1"/>
    </xf>
    <xf numFmtId="0" fontId="106" fillId="0" borderId="0" xfId="0" applyFont="1" applyAlignment="1">
      <alignment vertical="top"/>
    </xf>
    <xf numFmtId="0" fontId="107" fillId="0" borderId="0" xfId="0" applyFont="1" applyAlignment="1">
      <alignment vertical="top"/>
    </xf>
    <xf numFmtId="2" fontId="19" fillId="0" borderId="4" xfId="0" applyNumberFormat="1" applyFont="1" applyBorder="1" applyAlignment="1">
      <alignment vertical="top"/>
    </xf>
    <xf numFmtId="0" fontId="15" fillId="13" borderId="4" xfId="0" applyFont="1" applyFill="1" applyBorder="1" applyAlignment="1">
      <alignment horizontal="left" vertical="top" wrapText="1"/>
    </xf>
    <xf numFmtId="4" fontId="15" fillId="13" borderId="4" xfId="11" applyNumberFormat="1" applyFont="1" applyFill="1" applyBorder="1" applyAlignment="1" applyProtection="1">
      <alignment vertical="top" wrapText="1"/>
    </xf>
    <xf numFmtId="0" fontId="68" fillId="13" borderId="4" xfId="0" applyFont="1" applyFill="1" applyBorder="1" applyAlignment="1">
      <alignment vertical="top"/>
    </xf>
    <xf numFmtId="0" fontId="15" fillId="13" borderId="4" xfId="0" applyFont="1" applyFill="1" applyBorder="1" applyAlignment="1" applyProtection="1">
      <alignment horizontal="left" vertical="center" wrapText="1"/>
      <protection hidden="1"/>
    </xf>
    <xf numFmtId="181" fontId="79" fillId="0" borderId="4" xfId="204" applyNumberFormat="1" applyFont="1" applyFill="1" applyBorder="1" applyAlignment="1" applyProtection="1">
      <alignment vertical="top"/>
      <protection hidden="1"/>
    </xf>
    <xf numFmtId="0" fontId="81" fillId="0" borderId="0" xfId="204" applyNumberFormat="1" applyFont="1" applyFill="1" applyBorder="1" applyAlignment="1" applyProtection="1">
      <alignment horizontal="left" vertical="top" wrapText="1"/>
      <protection hidden="1"/>
    </xf>
    <xf numFmtId="0" fontId="15" fillId="11" borderId="15" xfId="0" applyFont="1" applyFill="1" applyBorder="1" applyAlignment="1" applyProtection="1">
      <alignment horizontal="center" vertical="center" wrapText="1"/>
      <protection hidden="1"/>
    </xf>
    <xf numFmtId="165" fontId="4" fillId="0" borderId="4" xfId="0" applyNumberFormat="1" applyFont="1" applyBorder="1" applyAlignment="1">
      <alignment horizontal="left" vertical="top" wrapText="1"/>
    </xf>
    <xf numFmtId="0" fontId="15" fillId="16" borderId="12" xfId="204" applyFont="1" applyFill="1" applyBorder="1" applyAlignment="1" applyProtection="1">
      <alignment horizontal="center" vertical="center" wrapText="1"/>
      <protection hidden="1"/>
    </xf>
    <xf numFmtId="165" fontId="32" fillId="14" borderId="0" xfId="206" applyNumberFormat="1" applyFont="1" applyFill="1" applyAlignment="1" applyProtection="1">
      <alignment vertical="top"/>
      <protection hidden="1"/>
    </xf>
    <xf numFmtId="0" fontId="39" fillId="14" borderId="0" xfId="0" applyFont="1" applyFill="1" applyAlignment="1">
      <alignment vertical="top"/>
    </xf>
    <xf numFmtId="0" fontId="85" fillId="17" borderId="15" xfId="0" applyFont="1" applyFill="1" applyBorder="1" applyAlignment="1">
      <alignment horizontal="center" vertical="top" wrapText="1"/>
    </xf>
    <xf numFmtId="0" fontId="85" fillId="17" borderId="3" xfId="214" applyFont="1" applyFill="1" applyBorder="1" applyAlignment="1">
      <alignment vertical="top" wrapText="1"/>
    </xf>
    <xf numFmtId="0" fontId="85" fillId="17" borderId="15" xfId="214" applyFont="1" applyFill="1" applyBorder="1" applyAlignment="1">
      <alignment vertical="top" wrapText="1"/>
    </xf>
    <xf numFmtId="0" fontId="93" fillId="0" borderId="5" xfId="0" applyFont="1" applyBorder="1" applyAlignment="1">
      <alignment horizontal="left" vertical="top"/>
    </xf>
    <xf numFmtId="10" fontId="93" fillId="0" borderId="5" xfId="0" applyNumberFormat="1" applyFont="1" applyBorder="1" applyAlignment="1">
      <alignment horizontal="left" vertical="top"/>
    </xf>
    <xf numFmtId="0" fontId="94" fillId="0" borderId="5" xfId="0" applyFont="1" applyBorder="1" applyAlignment="1">
      <alignment vertical="top"/>
    </xf>
    <xf numFmtId="0" fontId="93" fillId="0" borderId="5" xfId="0" applyFont="1" applyBorder="1" applyAlignment="1">
      <alignment horizontal="center" vertical="top"/>
    </xf>
    <xf numFmtId="0" fontId="93" fillId="0" borderId="5" xfId="0" applyFont="1" applyBorder="1" applyAlignment="1">
      <alignment vertical="top"/>
    </xf>
    <xf numFmtId="0" fontId="94" fillId="0" borderId="5" xfId="0" applyFont="1" applyBorder="1" applyAlignment="1">
      <alignment horizontal="right" vertical="top"/>
    </xf>
    <xf numFmtId="0" fontId="95" fillId="0" borderId="0" xfId="0" applyFont="1" applyAlignment="1">
      <alignment horizontal="left" vertical="top"/>
    </xf>
    <xf numFmtId="0" fontId="96" fillId="0" borderId="0" xfId="0" applyFont="1" applyAlignment="1">
      <alignment horizontal="center" vertical="top"/>
    </xf>
    <xf numFmtId="0" fontId="96" fillId="0" borderId="0" xfId="0" applyFont="1" applyAlignment="1">
      <alignment vertical="top"/>
    </xf>
    <xf numFmtId="0" fontId="94" fillId="0" borderId="0" xfId="0" applyFont="1" applyAlignment="1">
      <alignment vertical="top"/>
    </xf>
    <xf numFmtId="0" fontId="94" fillId="0" borderId="0" xfId="0" applyFont="1" applyAlignment="1">
      <alignment horizontal="center" vertical="top"/>
    </xf>
    <xf numFmtId="0" fontId="94" fillId="5" borderId="0" xfId="0" applyFont="1" applyFill="1" applyAlignment="1">
      <alignment horizontal="left" vertical="top"/>
    </xf>
    <xf numFmtId="0" fontId="94" fillId="5" borderId="0" xfId="0" applyFont="1" applyFill="1" applyAlignment="1">
      <alignment vertical="top"/>
    </xf>
    <xf numFmtId="0" fontId="94" fillId="0" borderId="0" xfId="0" applyFont="1" applyAlignment="1">
      <alignment horizontal="left" vertical="top"/>
    </xf>
    <xf numFmtId="10" fontId="94" fillId="0" borderId="0" xfId="0" applyNumberFormat="1" applyFont="1" applyAlignment="1">
      <alignment horizontal="left" vertical="top"/>
    </xf>
    <xf numFmtId="1" fontId="94" fillId="5" borderId="0" xfId="0" applyNumberFormat="1" applyFont="1" applyFill="1" applyAlignment="1">
      <alignment vertical="top"/>
    </xf>
    <xf numFmtId="2" fontId="94" fillId="0" borderId="0" xfId="0" applyNumberFormat="1" applyFont="1" applyAlignment="1">
      <alignment vertical="top"/>
    </xf>
    <xf numFmtId="0" fontId="96" fillId="0" borderId="0" xfId="0" applyFont="1" applyAlignment="1">
      <alignment horizontal="left" vertical="top"/>
    </xf>
    <xf numFmtId="10" fontId="94" fillId="0" borderId="0" xfId="0" applyNumberFormat="1" applyFont="1" applyAlignment="1">
      <alignment horizontal="center" vertical="top"/>
    </xf>
    <xf numFmtId="1" fontId="94" fillId="0" borderId="0" xfId="0" applyNumberFormat="1" applyFont="1" applyAlignment="1">
      <alignment vertical="top"/>
    </xf>
    <xf numFmtId="0" fontId="93" fillId="0" borderId="0" xfId="206" applyFont="1" applyAlignment="1" applyProtection="1">
      <alignment vertical="top"/>
      <protection hidden="1"/>
    </xf>
    <xf numFmtId="10" fontId="93" fillId="0" borderId="0" xfId="206" applyNumberFormat="1" applyFont="1" applyAlignment="1" applyProtection="1">
      <alignment vertical="top"/>
      <protection hidden="1"/>
    </xf>
    <xf numFmtId="0" fontId="94" fillId="0" borderId="0" xfId="206" applyFont="1" applyAlignment="1" applyProtection="1">
      <alignment vertical="top"/>
      <protection hidden="1"/>
    </xf>
    <xf numFmtId="0" fontId="93" fillId="0" borderId="0" xfId="206" applyFont="1" applyAlignment="1" applyProtection="1">
      <alignment horizontal="center" vertical="top"/>
      <protection hidden="1"/>
    </xf>
    <xf numFmtId="0" fontId="94" fillId="0" borderId="0" xfId="0" applyFont="1" applyAlignment="1" applyProtection="1">
      <alignment horizontal="left" vertical="top"/>
      <protection hidden="1"/>
    </xf>
    <xf numFmtId="0" fontId="94" fillId="0" borderId="0" xfId="206" applyFont="1" applyAlignment="1" applyProtection="1">
      <alignment horizontal="left" vertical="top"/>
      <protection hidden="1"/>
    </xf>
    <xf numFmtId="10" fontId="93" fillId="0" borderId="0" xfId="0" applyNumberFormat="1" applyFont="1" applyAlignment="1">
      <alignment horizontal="center" vertical="top"/>
    </xf>
    <xf numFmtId="2" fontId="94" fillId="0" borderId="0" xfId="0" applyNumberFormat="1" applyFont="1" applyAlignment="1">
      <alignment horizontal="center" vertical="top"/>
    </xf>
    <xf numFmtId="10" fontId="94" fillId="0" borderId="0" xfId="206" applyNumberFormat="1" applyFont="1" applyAlignment="1" applyProtection="1">
      <alignment vertical="top"/>
      <protection hidden="1"/>
    </xf>
    <xf numFmtId="2" fontId="93" fillId="0" borderId="0" xfId="0" applyNumberFormat="1" applyFont="1" applyAlignment="1">
      <alignment horizontal="center" vertical="top"/>
    </xf>
    <xf numFmtId="180" fontId="94" fillId="0" borderId="0" xfId="0" applyNumberFormat="1" applyFont="1" applyAlignment="1">
      <alignment horizontal="center" vertical="top"/>
    </xf>
    <xf numFmtId="0" fontId="94" fillId="0" borderId="0" xfId="206" applyFont="1" applyAlignment="1" applyProtection="1">
      <alignment horizontal="center" vertical="top"/>
      <protection hidden="1"/>
    </xf>
    <xf numFmtId="0" fontId="94" fillId="0" borderId="0" xfId="0" applyFont="1" applyAlignment="1" applyProtection="1">
      <alignment vertical="top"/>
      <protection hidden="1"/>
    </xf>
    <xf numFmtId="15" fontId="94" fillId="0" borderId="0" xfId="0" applyNumberFormat="1" applyFont="1" applyAlignment="1">
      <alignment vertical="top"/>
    </xf>
    <xf numFmtId="0" fontId="95" fillId="0" borderId="0" xfId="0" applyFont="1" applyAlignment="1">
      <alignment horizontal="left" vertical="top" wrapText="1"/>
    </xf>
    <xf numFmtId="0" fontId="96" fillId="0" borderId="0" xfId="0" applyFont="1" applyAlignment="1">
      <alignment horizontal="center" vertical="top" wrapText="1"/>
    </xf>
    <xf numFmtId="0" fontId="96" fillId="0" borderId="0" xfId="0" applyFont="1" applyAlignment="1">
      <alignment vertical="top" wrapText="1"/>
    </xf>
    <xf numFmtId="0" fontId="94" fillId="0" borderId="0" xfId="0" applyFont="1" applyAlignment="1">
      <alignment horizontal="justify" vertical="top" wrapText="1"/>
    </xf>
    <xf numFmtId="10" fontId="94" fillId="0" borderId="0" xfId="0" applyNumberFormat="1" applyFont="1" applyAlignment="1">
      <alignment horizontal="justify" vertical="top" wrapText="1"/>
    </xf>
    <xf numFmtId="0" fontId="93" fillId="0" borderId="0" xfId="0" applyFont="1" applyAlignment="1">
      <alignment vertical="top"/>
    </xf>
    <xf numFmtId="0" fontId="94" fillId="0" borderId="0" xfId="0" applyFont="1" applyAlignment="1">
      <alignment horizontal="right" vertical="top"/>
    </xf>
    <xf numFmtId="0" fontId="93" fillId="0" borderId="0" xfId="0" applyFont="1" applyAlignment="1">
      <alignment horizontal="center" vertical="top"/>
    </xf>
    <xf numFmtId="0" fontId="93" fillId="0" borderId="0" xfId="0" applyFont="1" applyAlignment="1" applyProtection="1">
      <alignment horizontal="center" vertical="top" wrapText="1"/>
      <protection hidden="1"/>
    </xf>
    <xf numFmtId="0" fontId="93" fillId="0" borderId="0" xfId="0" applyFont="1" applyAlignment="1" applyProtection="1">
      <alignment horizontal="center" vertical="top"/>
      <protection hidden="1"/>
    </xf>
    <xf numFmtId="1" fontId="96" fillId="0" borderId="0" xfId="0" applyNumberFormat="1" applyFont="1" applyAlignment="1" applyProtection="1">
      <alignment vertical="top"/>
      <protection hidden="1"/>
    </xf>
    <xf numFmtId="0" fontId="96" fillId="0" borderId="0" xfId="0" applyFont="1" applyAlignment="1" applyProtection="1">
      <alignment vertical="top"/>
      <protection hidden="1"/>
    </xf>
    <xf numFmtId="0" fontId="93" fillId="11" borderId="15" xfId="0" applyFont="1" applyFill="1" applyBorder="1" applyAlignment="1">
      <alignment horizontal="center" vertical="top" wrapText="1"/>
    </xf>
    <xf numFmtId="2" fontId="0" fillId="0" borderId="0" xfId="0" applyNumberFormat="1" applyAlignment="1">
      <alignment vertical="top"/>
    </xf>
    <xf numFmtId="0" fontId="0" fillId="0" borderId="4" xfId="0" applyBorder="1" applyAlignment="1">
      <alignment horizontal="left" vertical="top" wrapText="1"/>
    </xf>
    <xf numFmtId="2" fontId="93" fillId="0" borderId="0" xfId="0" applyNumberFormat="1" applyFont="1" applyAlignment="1">
      <alignment vertical="top"/>
    </xf>
    <xf numFmtId="0" fontId="94" fillId="6" borderId="35" xfId="0" applyFont="1" applyFill="1" applyBorder="1" applyAlignment="1">
      <alignment horizontal="center" vertical="top" wrapText="1"/>
    </xf>
    <xf numFmtId="0" fontId="94" fillId="6" borderId="5" xfId="0" applyFont="1" applyFill="1" applyBorder="1" applyAlignment="1">
      <alignment horizontal="center" vertical="top" wrapText="1"/>
    </xf>
    <xf numFmtId="164" fontId="94" fillId="6" borderId="13" xfId="11" applyFont="1" applyFill="1" applyBorder="1" applyAlignment="1" applyProtection="1">
      <alignment horizontal="right" vertical="top"/>
    </xf>
    <xf numFmtId="0" fontId="94" fillId="0" borderId="23" xfId="211" applyNumberFormat="1" applyFont="1" applyFill="1" applyBorder="1" applyAlignment="1" applyProtection="1">
      <alignment horizontal="center" vertical="top"/>
    </xf>
    <xf numFmtId="0" fontId="94" fillId="0" borderId="3" xfId="211" applyNumberFormat="1" applyFont="1" applyFill="1" applyBorder="1" applyAlignment="1" applyProtection="1">
      <alignment horizontal="center" vertical="top"/>
    </xf>
    <xf numFmtId="164" fontId="94" fillId="0" borderId="4" xfId="11" applyFont="1" applyFill="1" applyBorder="1" applyAlignment="1" applyProtection="1">
      <alignment horizontal="right" vertical="top"/>
    </xf>
    <xf numFmtId="0" fontId="94" fillId="0" borderId="36" xfId="0" applyFont="1" applyBorder="1" applyAlignment="1">
      <alignment vertical="top"/>
    </xf>
    <xf numFmtId="0" fontId="94" fillId="7" borderId="37" xfId="211" applyNumberFormat="1" applyFont="1" applyFill="1" applyBorder="1" applyAlignment="1" applyProtection="1">
      <alignment horizontal="center" vertical="top"/>
    </xf>
    <xf numFmtId="0" fontId="94" fillId="7" borderId="38" xfId="211" applyNumberFormat="1" applyFont="1" applyFill="1" applyBorder="1" applyAlignment="1" applyProtection="1">
      <alignment horizontal="center" vertical="top"/>
    </xf>
    <xf numFmtId="164" fontId="94" fillId="7" borderId="4" xfId="11" applyFont="1" applyFill="1" applyBorder="1" applyAlignment="1" applyProtection="1">
      <alignment horizontal="right" vertical="top"/>
    </xf>
    <xf numFmtId="0" fontId="94" fillId="7" borderId="4" xfId="0" applyFont="1" applyFill="1" applyBorder="1" applyAlignment="1">
      <alignment vertical="top"/>
    </xf>
    <xf numFmtId="0" fontId="94" fillId="7" borderId="0" xfId="211" applyNumberFormat="1" applyFont="1" applyFill="1" applyBorder="1" applyAlignment="1" applyProtection="1">
      <alignment horizontal="center" vertical="top"/>
    </xf>
    <xf numFmtId="0" fontId="93" fillId="0" borderId="0" xfId="0" applyFont="1" applyAlignment="1">
      <alignment horizontal="left" vertical="top"/>
    </xf>
    <xf numFmtId="0" fontId="93" fillId="0" borderId="0" xfId="0" applyFont="1" applyAlignment="1">
      <alignment horizontal="justify" vertical="top"/>
    </xf>
    <xf numFmtId="178" fontId="93" fillId="0" borderId="0" xfId="0" applyNumberFormat="1" applyFont="1" applyAlignment="1">
      <alignment vertical="top"/>
    </xf>
    <xf numFmtId="10" fontId="93" fillId="0" borderId="0" xfId="0" applyNumberFormat="1" applyFont="1" applyAlignment="1">
      <alignment horizontal="justify" vertical="top"/>
    </xf>
    <xf numFmtId="14" fontId="94" fillId="0" borderId="0" xfId="0" applyNumberFormat="1" applyFont="1" applyAlignment="1">
      <alignment horizontal="center" vertical="top"/>
    </xf>
    <xf numFmtId="0" fontId="93" fillId="0" borderId="0" xfId="0" applyFont="1" applyAlignment="1">
      <alignment horizontal="right" vertical="top"/>
    </xf>
    <xf numFmtId="10" fontId="96" fillId="0" borderId="0" xfId="0" applyNumberFormat="1" applyFont="1" applyAlignment="1">
      <alignment horizontal="center" vertical="top"/>
    </xf>
    <xf numFmtId="0" fontId="96" fillId="0" borderId="0" xfId="0" applyFont="1" applyAlignment="1" applyProtection="1">
      <alignment horizontal="center" vertical="top"/>
      <protection hidden="1"/>
    </xf>
    <xf numFmtId="10" fontId="96" fillId="0" borderId="0" xfId="0" applyNumberFormat="1" applyFont="1" applyAlignment="1" applyProtection="1">
      <alignment horizontal="center" vertical="top"/>
      <protection hidden="1"/>
    </xf>
    <xf numFmtId="0" fontId="95" fillId="0" borderId="0" xfId="0" applyFont="1" applyAlignment="1" applyProtection="1">
      <alignment horizontal="right" vertical="top"/>
      <protection hidden="1"/>
    </xf>
    <xf numFmtId="0" fontId="95" fillId="0" borderId="0" xfId="0" applyFont="1" applyAlignment="1" applyProtection="1">
      <alignment horizontal="left" vertical="top"/>
      <protection hidden="1"/>
    </xf>
    <xf numFmtId="10" fontId="95" fillId="0" borderId="0" xfId="0" applyNumberFormat="1" applyFont="1" applyAlignment="1" applyProtection="1">
      <alignment horizontal="left" vertical="top"/>
      <protection hidden="1"/>
    </xf>
    <xf numFmtId="0" fontId="95" fillId="0" borderId="0" xfId="0" applyFont="1" applyAlignment="1" applyProtection="1">
      <alignment horizontal="center" vertical="top"/>
      <protection hidden="1"/>
    </xf>
    <xf numFmtId="0" fontId="95" fillId="0" borderId="0" xfId="0" applyFont="1" applyAlignment="1" applyProtection="1">
      <alignment vertical="top"/>
      <protection hidden="1"/>
    </xf>
    <xf numFmtId="0" fontId="94" fillId="0" borderId="0" xfId="0" applyFont="1" applyAlignment="1" applyProtection="1">
      <alignment horizontal="right" vertical="top"/>
      <protection hidden="1"/>
    </xf>
    <xf numFmtId="0" fontId="96" fillId="0" borderId="0" xfId="0" applyFont="1" applyAlignment="1" applyProtection="1">
      <alignment horizontal="left" vertical="top"/>
      <protection hidden="1"/>
    </xf>
    <xf numFmtId="10" fontId="96" fillId="0" borderId="0" xfId="0" applyNumberFormat="1" applyFont="1" applyAlignment="1" applyProtection="1">
      <alignment horizontal="left" vertical="top"/>
      <protection hidden="1"/>
    </xf>
    <xf numFmtId="0" fontId="95" fillId="0" borderId="0" xfId="0" applyFont="1" applyAlignment="1" applyProtection="1">
      <alignment horizontal="center" vertical="top" wrapText="1"/>
      <protection hidden="1"/>
    </xf>
    <xf numFmtId="0" fontId="95" fillId="0" borderId="0" xfId="206" applyFont="1" applyAlignment="1" applyProtection="1">
      <alignment vertical="top"/>
      <protection hidden="1"/>
    </xf>
    <xf numFmtId="10" fontId="95" fillId="0" borderId="0" xfId="206" applyNumberFormat="1" applyFont="1" applyAlignment="1" applyProtection="1">
      <alignment vertical="top"/>
      <protection hidden="1"/>
    </xf>
    <xf numFmtId="0" fontId="96" fillId="0" borderId="0" xfId="206" applyFont="1" applyAlignment="1" applyProtection="1">
      <alignment vertical="top"/>
      <protection hidden="1"/>
    </xf>
    <xf numFmtId="0" fontId="95" fillId="0" borderId="0" xfId="206" applyFont="1" applyAlignment="1" applyProtection="1">
      <alignment horizontal="center" vertical="top"/>
      <protection hidden="1"/>
    </xf>
    <xf numFmtId="0" fontId="96" fillId="0" borderId="0" xfId="206" applyFont="1" applyAlignment="1" applyProtection="1">
      <alignment horizontal="left" vertical="top"/>
      <protection hidden="1"/>
    </xf>
    <xf numFmtId="10" fontId="96" fillId="0" borderId="0" xfId="206" applyNumberFormat="1" applyFont="1" applyAlignment="1" applyProtection="1">
      <alignment vertical="top"/>
      <protection hidden="1"/>
    </xf>
    <xf numFmtId="180" fontId="94" fillId="0" borderId="0" xfId="0" applyNumberFormat="1" applyFont="1" applyAlignment="1">
      <alignment vertical="top"/>
    </xf>
    <xf numFmtId="0" fontId="96" fillId="0" borderId="0" xfId="206" applyFont="1" applyAlignment="1" applyProtection="1">
      <alignment horizontal="center" vertical="top"/>
      <protection hidden="1"/>
    </xf>
    <xf numFmtId="10" fontId="95" fillId="0" borderId="0" xfId="0" applyNumberFormat="1" applyFont="1" applyAlignment="1" applyProtection="1">
      <alignment horizontal="center" vertical="top" wrapText="1"/>
      <protection hidden="1"/>
    </xf>
    <xf numFmtId="0" fontId="95" fillId="0" borderId="0" xfId="0" applyFont="1" applyAlignment="1" applyProtection="1">
      <alignment vertical="top" wrapText="1"/>
      <protection hidden="1"/>
    </xf>
    <xf numFmtId="0" fontId="94" fillId="0" borderId="0" xfId="0" applyFont="1" applyAlignment="1" applyProtection="1">
      <alignment horizontal="center" vertical="top" wrapText="1"/>
      <protection hidden="1"/>
    </xf>
    <xf numFmtId="10" fontId="95" fillId="0" borderId="0" xfId="0" applyNumberFormat="1" applyFont="1" applyAlignment="1" applyProtection="1">
      <alignment horizontal="center" vertical="top"/>
      <protection hidden="1"/>
    </xf>
    <xf numFmtId="0" fontId="94" fillId="0" borderId="0" xfId="0" applyFont="1" applyAlignment="1" applyProtection="1">
      <alignment horizontal="center" vertical="top"/>
      <protection hidden="1"/>
    </xf>
    <xf numFmtId="165" fontId="95" fillId="0" borderId="0" xfId="211" applyNumberFormat="1" applyFont="1" applyFill="1" applyBorder="1" applyAlignment="1" applyProtection="1">
      <alignment horizontal="center" vertical="top" wrapText="1"/>
      <protection hidden="1"/>
    </xf>
    <xf numFmtId="10" fontId="95" fillId="0" borderId="0" xfId="211" applyNumberFormat="1" applyFont="1" applyFill="1" applyBorder="1" applyAlignment="1" applyProtection="1">
      <alignment horizontal="center" vertical="top" wrapText="1"/>
      <protection hidden="1"/>
    </xf>
    <xf numFmtId="0" fontId="95" fillId="0" borderId="0" xfId="211" applyFont="1" applyFill="1" applyBorder="1" applyAlignment="1" applyProtection="1">
      <alignment vertical="top"/>
      <protection hidden="1"/>
    </xf>
    <xf numFmtId="0" fontId="96" fillId="0" borderId="0" xfId="211" applyNumberFormat="1" applyFont="1" applyFill="1" applyBorder="1" applyAlignment="1" applyProtection="1">
      <alignment horizontal="center" vertical="top" wrapText="1"/>
      <protection hidden="1"/>
    </xf>
    <xf numFmtId="0" fontId="96" fillId="0" borderId="0" xfId="211" applyNumberFormat="1" applyFont="1" applyFill="1" applyBorder="1" applyAlignment="1" applyProtection="1">
      <alignment horizontal="right" vertical="top" wrapText="1"/>
      <protection hidden="1"/>
    </xf>
    <xf numFmtId="2" fontId="96" fillId="0" borderId="0" xfId="0" applyNumberFormat="1" applyFont="1" applyAlignment="1" applyProtection="1">
      <alignment horizontal="right" vertical="top" wrapText="1"/>
      <protection hidden="1"/>
    </xf>
    <xf numFmtId="2" fontId="96" fillId="0" borderId="0" xfId="0" applyNumberFormat="1" applyFont="1" applyAlignment="1" applyProtection="1">
      <alignment horizontal="right" vertical="top"/>
      <protection hidden="1"/>
    </xf>
    <xf numFmtId="2" fontId="93" fillId="0" borderId="0" xfId="0" applyNumberFormat="1" applyFont="1" applyAlignment="1" applyProtection="1">
      <alignment horizontal="center" vertical="top"/>
      <protection hidden="1"/>
    </xf>
    <xf numFmtId="165" fontId="96" fillId="0" borderId="0" xfId="211" applyNumberFormat="1" applyFont="1" applyFill="1" applyBorder="1" applyAlignment="1" applyProtection="1">
      <alignment horizontal="center" vertical="top" wrapText="1"/>
      <protection hidden="1"/>
    </xf>
    <xf numFmtId="10" fontId="96" fillId="0" borderId="0" xfId="211" applyNumberFormat="1" applyFont="1" applyFill="1" applyBorder="1" applyAlignment="1" applyProtection="1">
      <alignment horizontal="center" vertical="top" wrapText="1"/>
      <protection hidden="1"/>
    </xf>
    <xf numFmtId="0" fontId="96" fillId="0" borderId="0" xfId="211" applyFont="1" applyFill="1" applyBorder="1" applyAlignment="1" applyProtection="1">
      <alignment vertical="top" wrapText="1"/>
      <protection hidden="1"/>
    </xf>
    <xf numFmtId="168" fontId="96" fillId="0" borderId="0" xfId="0" applyNumberFormat="1" applyFont="1" applyAlignment="1" applyProtection="1">
      <alignment horizontal="right" vertical="top" wrapText="1"/>
      <protection hidden="1"/>
    </xf>
    <xf numFmtId="2" fontId="96" fillId="0" borderId="0" xfId="0" applyNumberFormat="1" applyFont="1" applyAlignment="1" applyProtection="1">
      <alignment vertical="top" wrapText="1"/>
      <protection hidden="1"/>
    </xf>
    <xf numFmtId="0" fontId="94" fillId="0" borderId="0" xfId="0" applyFont="1" applyAlignment="1" applyProtection="1">
      <alignment vertical="top" wrapText="1"/>
      <protection hidden="1"/>
    </xf>
    <xf numFmtId="168" fontId="94" fillId="0" borderId="0" xfId="0" applyNumberFormat="1" applyFont="1" applyAlignment="1" applyProtection="1">
      <alignment horizontal="right" vertical="top" wrapText="1"/>
      <protection hidden="1"/>
    </xf>
    <xf numFmtId="2" fontId="94" fillId="0" borderId="0" xfId="0" applyNumberFormat="1" applyFont="1" applyAlignment="1" applyProtection="1">
      <alignment vertical="top" wrapText="1"/>
      <protection hidden="1"/>
    </xf>
    <xf numFmtId="0" fontId="96" fillId="0" borderId="0" xfId="211" applyNumberFormat="1" applyFont="1" applyFill="1" applyBorder="1" applyAlignment="1" applyProtection="1">
      <alignment vertical="top"/>
      <protection hidden="1"/>
    </xf>
    <xf numFmtId="167" fontId="96" fillId="0" borderId="0" xfId="0" applyNumberFormat="1" applyFont="1" applyAlignment="1" applyProtection="1">
      <alignment horizontal="right" vertical="top" wrapText="1"/>
      <protection hidden="1"/>
    </xf>
    <xf numFmtId="2" fontId="96" fillId="0" borderId="0" xfId="0" applyNumberFormat="1" applyFont="1" applyAlignment="1" applyProtection="1">
      <alignment vertical="top"/>
      <protection hidden="1"/>
    </xf>
    <xf numFmtId="2" fontId="94" fillId="0" borderId="0" xfId="0" applyNumberFormat="1" applyFont="1" applyAlignment="1" applyProtection="1">
      <alignment vertical="top"/>
      <protection hidden="1"/>
    </xf>
    <xf numFmtId="0" fontId="96" fillId="0" borderId="0" xfId="211" applyFont="1" applyFill="1" applyBorder="1" applyAlignment="1" applyProtection="1">
      <alignment horizontal="center" vertical="top" wrapText="1"/>
      <protection hidden="1"/>
    </xf>
    <xf numFmtId="2" fontId="96" fillId="0" borderId="0" xfId="11" applyNumberFormat="1" applyFont="1" applyFill="1" applyBorder="1" applyAlignment="1" applyProtection="1">
      <alignment horizontal="right" vertical="top" wrapText="1"/>
      <protection hidden="1"/>
    </xf>
    <xf numFmtId="168" fontId="94" fillId="0" borderId="0" xfId="11" applyNumberFormat="1" applyFont="1" applyFill="1" applyBorder="1" applyAlignment="1" applyProtection="1">
      <alignment horizontal="center" vertical="top"/>
      <protection hidden="1"/>
    </xf>
    <xf numFmtId="171" fontId="96" fillId="0" borderId="0" xfId="211" quotePrefix="1" applyNumberFormat="1" applyFont="1" applyFill="1" applyBorder="1" applyAlignment="1" applyProtection="1">
      <alignment vertical="top" wrapText="1"/>
      <protection hidden="1"/>
    </xf>
    <xf numFmtId="171" fontId="96" fillId="0" borderId="0" xfId="211" applyNumberFormat="1" applyFont="1" applyFill="1" applyBorder="1" applyAlignment="1" applyProtection="1">
      <alignment vertical="top" wrapText="1"/>
      <protection hidden="1"/>
    </xf>
    <xf numFmtId="0" fontId="95" fillId="0" borderId="0" xfId="211" applyFont="1" applyFill="1" applyBorder="1" applyAlignment="1" applyProtection="1">
      <alignment vertical="top" wrapText="1"/>
      <protection hidden="1"/>
    </xf>
    <xf numFmtId="165" fontId="96" fillId="0" borderId="0" xfId="211" applyNumberFormat="1" applyFont="1" applyFill="1" applyBorder="1" applyAlignment="1" applyProtection="1">
      <alignment vertical="top" wrapText="1"/>
      <protection hidden="1"/>
    </xf>
    <xf numFmtId="2" fontId="94" fillId="0" borderId="0" xfId="11" applyNumberFormat="1" applyFont="1" applyFill="1" applyBorder="1" applyAlignment="1" applyProtection="1">
      <alignment horizontal="center" vertical="top"/>
      <protection hidden="1"/>
    </xf>
    <xf numFmtId="0" fontId="96" fillId="0" borderId="0" xfId="211" applyNumberFormat="1" applyFont="1" applyFill="1" applyBorder="1" applyAlignment="1" applyProtection="1">
      <alignment vertical="top" wrapText="1"/>
      <protection hidden="1"/>
    </xf>
    <xf numFmtId="3" fontId="96" fillId="0" borderId="0" xfId="211" applyNumberFormat="1" applyFont="1" applyFill="1" applyBorder="1" applyAlignment="1" applyProtection="1">
      <alignment vertical="top" wrapText="1"/>
      <protection hidden="1"/>
    </xf>
    <xf numFmtId="0" fontId="96" fillId="0" borderId="0" xfId="211" applyFont="1" applyFill="1" applyBorder="1" applyAlignment="1" applyProtection="1">
      <alignment horizontal="right" vertical="top" wrapText="1"/>
      <protection hidden="1"/>
    </xf>
    <xf numFmtId="0" fontId="95" fillId="0" borderId="0" xfId="211" applyFont="1" applyFill="1" applyBorder="1" applyAlignment="1" applyProtection="1">
      <alignment horizontal="center" vertical="top" wrapText="1"/>
      <protection hidden="1"/>
    </xf>
    <xf numFmtId="0" fontId="96" fillId="0" borderId="0" xfId="211" applyNumberFormat="1" applyFont="1" applyFill="1" applyBorder="1" applyAlignment="1" applyProtection="1">
      <alignment horizontal="center" vertical="top"/>
      <protection hidden="1"/>
    </xf>
    <xf numFmtId="10" fontId="96" fillId="0" borderId="0" xfId="211" applyNumberFormat="1" applyFont="1" applyFill="1" applyBorder="1" applyAlignment="1" applyProtection="1">
      <alignment horizontal="center" vertical="top"/>
      <protection hidden="1"/>
    </xf>
    <xf numFmtId="0" fontId="96" fillId="0" borderId="0" xfId="211" applyNumberFormat="1" applyFont="1" applyFill="1" applyBorder="1" applyAlignment="1" applyProtection="1">
      <alignment horizontal="right" vertical="top"/>
      <protection hidden="1"/>
    </xf>
    <xf numFmtId="0" fontId="15" fillId="0" borderId="5" xfId="0" applyFont="1" applyBorder="1" applyAlignment="1">
      <alignment horizontal="left" vertical="top"/>
    </xf>
    <xf numFmtId="0" fontId="15" fillId="0" borderId="5" xfId="0" applyFont="1" applyBorder="1" applyAlignment="1">
      <alignment horizontal="justify" vertical="top"/>
    </xf>
    <xf numFmtId="0" fontId="15" fillId="0" borderId="5" xfId="0" applyFont="1" applyBorder="1" applyAlignment="1">
      <alignment horizontal="center" vertical="top"/>
    </xf>
    <xf numFmtId="0" fontId="15" fillId="0" borderId="5" xfId="0" applyFont="1" applyBorder="1" applyAlignment="1">
      <alignment vertical="top"/>
    </xf>
    <xf numFmtId="0" fontId="15" fillId="0" borderId="5" xfId="0" applyFont="1" applyBorder="1" applyAlignment="1">
      <alignment horizontal="right" vertical="top"/>
    </xf>
    <xf numFmtId="0" fontId="33" fillId="0" borderId="0" xfId="0" applyFont="1" applyAlignment="1">
      <alignment vertical="top"/>
    </xf>
    <xf numFmtId="0" fontId="0" fillId="0" borderId="0" xfId="0" applyAlignment="1">
      <alignment horizontal="center" vertical="top"/>
    </xf>
    <xf numFmtId="0" fontId="0" fillId="0" borderId="0" xfId="0" applyAlignment="1">
      <alignment horizontal="justify" vertical="top"/>
    </xf>
    <xf numFmtId="0" fontId="15" fillId="0" borderId="0" xfId="0" applyFont="1" applyAlignment="1">
      <alignment vertical="top" wrapText="1"/>
    </xf>
    <xf numFmtId="0" fontId="29" fillId="0" borderId="0" xfId="0" applyFont="1" applyAlignment="1">
      <alignment vertical="top"/>
    </xf>
    <xf numFmtId="0" fontId="33" fillId="0" borderId="0" xfId="0" applyFont="1" applyAlignment="1">
      <alignment horizontal="center" vertical="top"/>
    </xf>
    <xf numFmtId="0" fontId="33" fillId="0" borderId="0" xfId="0" applyFont="1" applyAlignment="1">
      <alignment horizontal="left" vertical="top"/>
    </xf>
    <xf numFmtId="0" fontId="27" fillId="0" borderId="0" xfId="0" applyFont="1" applyAlignment="1">
      <alignment vertical="top"/>
    </xf>
    <xf numFmtId="0" fontId="0" fillId="0" borderId="0" xfId="200" applyNumberFormat="1" applyFont="1" applyFill="1" applyBorder="1" applyAlignment="1" applyProtection="1">
      <alignment horizontal="center" vertical="top"/>
    </xf>
    <xf numFmtId="0" fontId="0" fillId="0" borderId="0" xfId="200" applyNumberFormat="1" applyFont="1" applyFill="1" applyBorder="1" applyAlignment="1" applyProtection="1">
      <alignment horizontal="justify" vertical="top" wrapText="1"/>
    </xf>
    <xf numFmtId="0" fontId="0" fillId="0" borderId="0" xfId="200" applyNumberFormat="1" applyFont="1" applyFill="1" applyBorder="1" applyProtection="1">
      <alignment vertical="top"/>
    </xf>
    <xf numFmtId="0" fontId="15" fillId="0" borderId="0" xfId="206" applyFont="1" applyAlignment="1" applyProtection="1">
      <alignment horizontal="center" vertical="top"/>
      <protection hidden="1"/>
    </xf>
    <xf numFmtId="0" fontId="0" fillId="0" borderId="0" xfId="206" applyFont="1" applyAlignment="1" applyProtection="1">
      <alignment horizontal="justify" vertical="top"/>
      <protection hidden="1"/>
    </xf>
    <xf numFmtId="0" fontId="0" fillId="0" borderId="0" xfId="206" applyFont="1" applyAlignment="1" applyProtection="1">
      <alignment horizontal="center" vertical="top"/>
      <protection hidden="1"/>
    </xf>
    <xf numFmtId="0" fontId="0" fillId="0" borderId="0" xfId="0" applyAlignment="1" applyProtection="1">
      <alignment horizontal="left" vertical="top"/>
      <protection hidden="1"/>
    </xf>
    <xf numFmtId="0" fontId="33" fillId="0" borderId="0" xfId="206" applyFont="1" applyAlignment="1" applyProtection="1">
      <alignment vertical="top"/>
      <protection hidden="1"/>
    </xf>
    <xf numFmtId="0" fontId="0" fillId="0" borderId="0" xfId="206" applyFont="1" applyAlignment="1" applyProtection="1">
      <alignment horizontal="left" vertical="top"/>
      <protection hidden="1"/>
    </xf>
    <xf numFmtId="0" fontId="0" fillId="0" borderId="0" xfId="206" applyFont="1" applyAlignment="1">
      <alignment horizontal="left" vertical="top"/>
    </xf>
    <xf numFmtId="0" fontId="15" fillId="0" borderId="0" xfId="206" applyFont="1" applyAlignment="1" applyProtection="1">
      <alignment horizontal="justify" vertical="top"/>
      <protection hidden="1"/>
    </xf>
    <xf numFmtId="0" fontId="15" fillId="15" borderId="4" xfId="200" applyNumberFormat="1" applyFont="1" applyFill="1" applyBorder="1" applyAlignment="1" applyProtection="1">
      <alignment horizontal="center" vertical="top" wrapText="1"/>
    </xf>
    <xf numFmtId="0" fontId="15" fillId="15" borderId="4" xfId="200" applyNumberFormat="1" applyFont="1" applyFill="1" applyBorder="1" applyAlignment="1" applyProtection="1">
      <alignment horizontal="center" vertical="top"/>
    </xf>
    <xf numFmtId="0" fontId="27" fillId="0" borderId="0" xfId="0" applyFont="1" applyAlignment="1">
      <alignment horizontal="center" vertical="top"/>
    </xf>
    <xf numFmtId="0" fontId="15" fillId="0" borderId="15" xfId="0" applyFont="1" applyBorder="1" applyAlignment="1">
      <alignment horizontal="center" vertical="top"/>
    </xf>
    <xf numFmtId="0" fontId="15" fillId="0" borderId="4" xfId="0" applyFont="1" applyBorder="1" applyAlignment="1">
      <alignment horizontal="center" vertical="top"/>
    </xf>
    <xf numFmtId="0" fontId="15" fillId="0" borderId="14" xfId="0" applyFont="1" applyBorder="1" applyAlignment="1">
      <alignment horizontal="center" vertical="top"/>
    </xf>
    <xf numFmtId="0" fontId="93" fillId="11" borderId="3" xfId="0" applyFont="1" applyFill="1" applyBorder="1" applyAlignment="1">
      <alignment horizontal="center" vertical="top" wrapText="1"/>
    </xf>
    <xf numFmtId="0" fontId="59" fillId="0" borderId="0" xfId="0" applyFont="1" applyAlignment="1">
      <alignment horizontal="center" vertical="top"/>
    </xf>
    <xf numFmtId="0" fontId="0" fillId="7" borderId="4" xfId="0" applyFill="1" applyBorder="1" applyAlignment="1">
      <alignment horizontal="center" vertical="top" wrapText="1"/>
    </xf>
    <xf numFmtId="0" fontId="15" fillId="7" borderId="4" xfId="211" applyFont="1" applyFill="1" applyBorder="1" applyAlignment="1" applyProtection="1">
      <alignment horizontal="justify" vertical="top" wrapText="1"/>
    </xf>
    <xf numFmtId="0" fontId="15" fillId="7" borderId="4" xfId="211" applyFont="1" applyFill="1" applyBorder="1" applyAlignment="1" applyProtection="1">
      <alignment horizontal="center" vertical="top" wrapText="1"/>
    </xf>
    <xf numFmtId="2" fontId="0" fillId="7" borderId="4" xfId="0" applyNumberFormat="1" applyFill="1" applyBorder="1" applyAlignment="1">
      <alignment horizontal="right" vertical="top"/>
    </xf>
    <xf numFmtId="164" fontId="0" fillId="7" borderId="4" xfId="11" applyFont="1" applyFill="1" applyBorder="1" applyAlignment="1" applyProtection="1">
      <alignment horizontal="right" vertical="top"/>
    </xf>
    <xf numFmtId="0" fontId="0" fillId="2" borderId="0" xfId="0" applyFill="1" applyAlignment="1">
      <alignment horizontal="center" vertical="top" wrapText="1"/>
    </xf>
    <xf numFmtId="0" fontId="15" fillId="2" borderId="0" xfId="211" applyFont="1" applyFill="1" applyBorder="1" applyAlignment="1" applyProtection="1">
      <alignment horizontal="justify" vertical="top" wrapText="1"/>
    </xf>
    <xf numFmtId="0" fontId="15" fillId="2" borderId="0" xfId="211" applyFont="1" applyFill="1" applyBorder="1" applyAlignment="1" applyProtection="1">
      <alignment horizontal="center" vertical="top" wrapText="1"/>
    </xf>
    <xf numFmtId="2" fontId="0" fillId="2" borderId="0" xfId="0" applyNumberFormat="1" applyFill="1" applyAlignment="1">
      <alignment horizontal="right" vertical="top"/>
    </xf>
    <xf numFmtId="164" fontId="0" fillId="2" borderId="0" xfId="11" applyFont="1" applyFill="1" applyBorder="1" applyAlignment="1" applyProtection="1">
      <alignment horizontal="right" vertical="top"/>
    </xf>
    <xf numFmtId="0" fontId="15" fillId="0" borderId="0" xfId="0" applyFont="1" applyAlignment="1">
      <alignment horizontal="center" vertical="top"/>
    </xf>
    <xf numFmtId="178" fontId="15" fillId="0" borderId="0" xfId="0" applyNumberFormat="1" applyFont="1" applyAlignment="1">
      <alignment horizontal="justify" vertical="top"/>
    </xf>
    <xf numFmtId="14" fontId="0" fillId="0" borderId="0" xfId="0" applyNumberFormat="1" applyAlignment="1">
      <alignment horizontal="center" vertical="top"/>
    </xf>
    <xf numFmtId="0" fontId="15" fillId="0" borderId="0" xfId="0" applyFont="1" applyAlignment="1">
      <alignment vertical="top"/>
    </xf>
    <xf numFmtId="0" fontId="33" fillId="0" borderId="0" xfId="0" applyFont="1" applyAlignment="1">
      <alignment horizontal="justify" vertical="top"/>
    </xf>
    <xf numFmtId="0" fontId="0" fillId="0" borderId="0" xfId="200" applyNumberFormat="1" applyFont="1" applyFill="1" applyBorder="1" applyAlignment="1" applyProtection="1">
      <alignment horizontal="center" vertical="top"/>
      <protection hidden="1"/>
    </xf>
    <xf numFmtId="0" fontId="0" fillId="0" borderId="0" xfId="200" applyNumberFormat="1" applyFont="1" applyFill="1" applyBorder="1" applyAlignment="1" applyProtection="1">
      <alignment horizontal="justify" vertical="top"/>
      <protection hidden="1"/>
    </xf>
    <xf numFmtId="0" fontId="0" fillId="0" borderId="0" xfId="200" applyNumberFormat="1" applyFont="1" applyFill="1" applyBorder="1" applyAlignment="1" applyProtection="1">
      <alignment horizontal="justify" vertical="top" wrapText="1"/>
      <protection hidden="1"/>
    </xf>
    <xf numFmtId="0" fontId="0" fillId="0" borderId="0" xfId="200" applyNumberFormat="1" applyFont="1" applyFill="1" applyBorder="1" applyProtection="1">
      <alignment vertical="top"/>
      <protection hidden="1"/>
    </xf>
    <xf numFmtId="1" fontId="15" fillId="15" borderId="4" xfId="200" applyNumberFormat="1" applyFont="1" applyFill="1" applyBorder="1" applyAlignment="1" applyProtection="1">
      <alignment horizontal="center" vertical="top" wrapText="1"/>
    </xf>
    <xf numFmtId="165" fontId="15" fillId="15" borderId="4" xfId="200" applyNumberFormat="1" applyFont="1" applyFill="1" applyBorder="1" applyAlignment="1" applyProtection="1">
      <alignment horizontal="center" vertical="top" wrapText="1"/>
    </xf>
    <xf numFmtId="0" fontId="15" fillId="15" borderId="4" xfId="0" applyFont="1" applyFill="1" applyBorder="1" applyAlignment="1">
      <alignment vertical="top" wrapText="1"/>
    </xf>
    <xf numFmtId="1" fontId="15" fillId="15" borderId="4" xfId="0" applyNumberFormat="1" applyFont="1" applyFill="1" applyBorder="1" applyAlignment="1">
      <alignment horizontal="center" vertical="center"/>
    </xf>
    <xf numFmtId="1" fontId="99" fillId="15" borderId="4" xfId="0" applyNumberFormat="1" applyFont="1" applyFill="1" applyBorder="1" applyAlignment="1">
      <alignment horizontal="center" vertical="center"/>
    </xf>
    <xf numFmtId="1" fontId="99" fillId="15" borderId="4" xfId="0" applyNumberFormat="1" applyFont="1" applyFill="1" applyBorder="1" applyAlignment="1">
      <alignment horizontal="center" vertical="center" wrapText="1"/>
    </xf>
    <xf numFmtId="0" fontId="15" fillId="15" borderId="4" xfId="0" applyFont="1" applyFill="1" applyBorder="1" applyAlignment="1">
      <alignment horizontal="center" vertical="center"/>
    </xf>
    <xf numFmtId="0" fontId="100" fillId="15" borderId="4" xfId="0" applyFont="1" applyFill="1" applyBorder="1" applyAlignment="1">
      <alignment horizontal="center" vertical="top" wrapText="1"/>
    </xf>
    <xf numFmtId="10" fontId="100" fillId="15" borderId="4" xfId="0" applyNumberFormat="1" applyFont="1" applyFill="1" applyBorder="1" applyAlignment="1">
      <alignment horizontal="center" vertical="top" wrapText="1"/>
    </xf>
    <xf numFmtId="0" fontId="100" fillId="15" borderId="4" xfId="0" applyFont="1" applyFill="1" applyBorder="1" applyAlignment="1">
      <alignment vertical="top" wrapText="1"/>
    </xf>
    <xf numFmtId="0" fontId="100" fillId="15" borderId="4" xfId="0" applyFont="1" applyFill="1" applyBorder="1" applyAlignment="1">
      <alignment horizontal="center" vertical="top"/>
    </xf>
    <xf numFmtId="0" fontId="100" fillId="15" borderId="23" xfId="0" applyFont="1" applyFill="1" applyBorder="1" applyAlignment="1">
      <alignment horizontal="center" vertical="top"/>
    </xf>
    <xf numFmtId="0" fontId="100" fillId="15" borderId="15" xfId="0" applyFont="1" applyFill="1" applyBorder="1" applyAlignment="1">
      <alignment horizontal="center" vertical="top"/>
    </xf>
    <xf numFmtId="0" fontId="101" fillId="15" borderId="36" xfId="0" applyFont="1" applyFill="1" applyBorder="1" applyAlignment="1">
      <alignment horizontal="center" vertical="top"/>
    </xf>
    <xf numFmtId="0" fontId="23" fillId="15" borderId="4" xfId="200" applyNumberFormat="1" applyFont="1" applyFill="1" applyBorder="1" applyAlignment="1" applyProtection="1">
      <alignment horizontal="center" vertical="top" wrapText="1"/>
    </xf>
    <xf numFmtId="0" fontId="23" fillId="15" borderId="4" xfId="200" applyNumberFormat="1" applyFont="1" applyFill="1" applyBorder="1" applyAlignment="1" applyProtection="1">
      <alignment horizontal="justify" vertical="top" wrapText="1"/>
    </xf>
    <xf numFmtId="0" fontId="23" fillId="15" borderId="4" xfId="200" applyNumberFormat="1" applyFont="1" applyFill="1" applyBorder="1" applyAlignment="1" applyProtection="1">
      <alignment horizontal="center" vertical="top"/>
    </xf>
    <xf numFmtId="0" fontId="23" fillId="15" borderId="4" xfId="0" applyFont="1" applyFill="1" applyBorder="1" applyAlignment="1">
      <alignment horizontal="center" vertical="top"/>
    </xf>
    <xf numFmtId="1" fontId="23" fillId="15" borderId="4" xfId="200" applyNumberFormat="1" applyFont="1" applyFill="1" applyBorder="1" applyAlignment="1" applyProtection="1">
      <alignment horizontal="center" vertical="top" wrapText="1"/>
    </xf>
    <xf numFmtId="165" fontId="23" fillId="15" borderId="4" xfId="200" applyNumberFormat="1" applyFont="1" applyFill="1" applyBorder="1" applyAlignment="1" applyProtection="1">
      <alignment horizontal="center" vertical="top" wrapText="1"/>
    </xf>
    <xf numFmtId="1" fontId="23" fillId="15" borderId="4" xfId="0" applyNumberFormat="1" applyFont="1" applyFill="1" applyBorder="1" applyAlignment="1">
      <alignment horizontal="center" vertical="top" wrapText="1"/>
    </xf>
    <xf numFmtId="0" fontId="23" fillId="15" borderId="4" xfId="0" applyFont="1" applyFill="1" applyBorder="1" applyAlignment="1">
      <alignment horizontal="center" vertical="top" wrapText="1"/>
    </xf>
    <xf numFmtId="0" fontId="23" fillId="15" borderId="4" xfId="0" applyFont="1" applyFill="1" applyBorder="1" applyAlignment="1">
      <alignment vertical="top" wrapText="1"/>
    </xf>
    <xf numFmtId="1" fontId="23" fillId="15" borderId="4" xfId="0" applyNumberFormat="1" applyFont="1" applyFill="1" applyBorder="1" applyAlignment="1">
      <alignment horizontal="center" vertical="center"/>
    </xf>
    <xf numFmtId="1" fontId="102" fillId="15" borderId="4" xfId="0" applyNumberFormat="1" applyFont="1" applyFill="1" applyBorder="1" applyAlignment="1">
      <alignment horizontal="center" vertical="center"/>
    </xf>
    <xf numFmtId="1" fontId="102" fillId="15" borderId="4" xfId="0" applyNumberFormat="1" applyFont="1" applyFill="1" applyBorder="1" applyAlignment="1">
      <alignment horizontal="center" vertical="center" wrapText="1"/>
    </xf>
    <xf numFmtId="1" fontId="23" fillId="15" borderId="4" xfId="0" applyNumberFormat="1" applyFont="1" applyFill="1" applyBorder="1" applyAlignment="1">
      <alignment horizontal="center" vertical="center" wrapText="1"/>
    </xf>
    <xf numFmtId="0" fontId="23" fillId="15" borderId="4" xfId="0" applyFont="1" applyFill="1" applyBorder="1" applyAlignment="1">
      <alignment horizontal="center" vertical="center" wrapText="1"/>
    </xf>
    <xf numFmtId="0" fontId="23" fillId="15" borderId="4" xfId="0" applyFont="1" applyFill="1" applyBorder="1" applyAlignment="1">
      <alignment horizontal="center" vertical="center"/>
    </xf>
    <xf numFmtId="0" fontId="18" fillId="0" borderId="0" xfId="197" applyFont="1" applyAlignment="1" applyProtection="1">
      <alignment horizontal="center"/>
      <protection hidden="1"/>
    </xf>
    <xf numFmtId="0" fontId="108" fillId="0" borderId="0" xfId="197" applyFont="1" applyAlignment="1" applyProtection="1">
      <alignment horizontal="center" vertical="center"/>
      <protection hidden="1"/>
    </xf>
    <xf numFmtId="0" fontId="93" fillId="0" borderId="4" xfId="0" applyFont="1" applyBorder="1" applyAlignment="1">
      <alignment horizontal="left" vertical="top" wrapText="1"/>
    </xf>
    <xf numFmtId="10" fontId="93" fillId="0" borderId="4" xfId="0" applyNumberFormat="1" applyFont="1" applyBorder="1" applyAlignment="1">
      <alignment horizontal="left" vertical="top" wrapText="1"/>
    </xf>
    <xf numFmtId="164" fontId="94" fillId="0" borderId="4" xfId="0" applyNumberFormat="1" applyFont="1" applyBorder="1" applyAlignment="1">
      <alignment horizontal="left" vertical="top" wrapText="1"/>
    </xf>
    <xf numFmtId="0" fontId="94" fillId="0" borderId="4" xfId="0" applyFont="1" applyBorder="1" applyAlignment="1">
      <alignment horizontal="left" vertical="top" wrapText="1"/>
    </xf>
    <xf numFmtId="0" fontId="93" fillId="0" borderId="4" xfId="214" applyFont="1" applyFill="1" applyBorder="1" applyAlignment="1">
      <alignment horizontal="left" vertical="top" wrapText="1"/>
    </xf>
    <xf numFmtId="1" fontId="0" fillId="0" borderId="4" xfId="200" applyNumberFormat="1" applyFont="1" applyFill="1" applyBorder="1" applyAlignment="1" applyProtection="1">
      <alignment horizontal="left" vertical="top" wrapText="1"/>
      <protection locked="0" hidden="1"/>
    </xf>
    <xf numFmtId="10" fontId="0" fillId="0" borderId="4" xfId="200" applyNumberFormat="1" applyFont="1" applyFill="1" applyBorder="1" applyAlignment="1" applyProtection="1">
      <alignment horizontal="left" vertical="top" wrapText="1"/>
      <protection locked="0" hidden="1"/>
    </xf>
    <xf numFmtId="2" fontId="0" fillId="0" borderId="4" xfId="200" applyNumberFormat="1" applyFont="1" applyFill="1" applyBorder="1" applyAlignment="1" applyProtection="1">
      <alignment horizontal="left" vertical="top" wrapText="1"/>
      <protection locked="0" hidden="1"/>
    </xf>
    <xf numFmtId="2" fontId="94" fillId="0" borderId="4" xfId="0" applyNumberFormat="1" applyFont="1" applyBorder="1" applyAlignment="1">
      <alignment horizontal="left" vertical="top" wrapText="1"/>
    </xf>
    <xf numFmtId="2" fontId="59" fillId="0" borderId="4" xfId="0" applyNumberFormat="1" applyFont="1" applyBorder="1" applyAlignment="1">
      <alignment horizontal="left" vertical="top" wrapText="1"/>
    </xf>
    <xf numFmtId="1" fontId="4" fillId="0" borderId="4" xfId="0" applyNumberFormat="1" applyFont="1" applyBorder="1" applyAlignment="1">
      <alignment horizontal="left" vertical="top" wrapText="1"/>
    </xf>
    <xf numFmtId="1" fontId="4" fillId="0" borderId="4" xfId="200" applyNumberFormat="1" applyFont="1" applyFill="1" applyBorder="1" applyAlignment="1" applyProtection="1">
      <alignment horizontal="left" vertical="top" wrapText="1"/>
      <protection locked="0"/>
    </xf>
    <xf numFmtId="10" fontId="4" fillId="0" borderId="4" xfId="200" applyNumberFormat="1" applyFont="1" applyFill="1" applyBorder="1" applyAlignment="1" applyProtection="1">
      <alignment horizontal="left" vertical="top" wrapText="1"/>
      <protection locked="0" hidden="1"/>
    </xf>
    <xf numFmtId="2" fontId="4" fillId="0" borderId="4" xfId="200" applyNumberFormat="1" applyFont="1" applyFill="1" applyBorder="1" applyAlignment="1" applyProtection="1">
      <alignment horizontal="left" vertical="top" wrapText="1"/>
    </xf>
    <xf numFmtId="0" fontId="109" fillId="0" borderId="0" xfId="0" applyFont="1"/>
    <xf numFmtId="0" fontId="50" fillId="0" borderId="0" xfId="194" applyFont="1" applyAlignment="1">
      <alignment vertical="top" wrapText="1"/>
    </xf>
    <xf numFmtId="0" fontId="15" fillId="11" borderId="4" xfId="0" applyFont="1" applyFill="1" applyBorder="1" applyAlignment="1">
      <alignment horizontal="center" vertical="center"/>
    </xf>
    <xf numFmtId="165" fontId="42" fillId="14" borderId="0" xfId="206" applyNumberFormat="1" applyFont="1" applyFill="1" applyAlignment="1" applyProtection="1">
      <alignment vertical="top"/>
      <protection hidden="1"/>
    </xf>
    <xf numFmtId="0" fontId="5" fillId="11" borderId="4" xfId="0" applyFont="1" applyFill="1" applyBorder="1" applyAlignment="1">
      <alignment horizontal="center" vertical="top" wrapText="1"/>
    </xf>
    <xf numFmtId="0" fontId="5" fillId="11" borderId="4" xfId="0" applyFont="1" applyFill="1" applyBorder="1" applyAlignment="1">
      <alignment horizontal="left" vertical="top" wrapText="1"/>
    </xf>
    <xf numFmtId="0" fontId="4" fillId="11" borderId="4" xfId="0" applyFont="1" applyFill="1" applyBorder="1" applyAlignment="1">
      <alignment horizontal="left" vertical="top" wrapText="1"/>
    </xf>
    <xf numFmtId="1" fontId="39" fillId="0" borderId="0" xfId="0" applyNumberFormat="1" applyFont="1" applyAlignment="1" applyProtection="1">
      <alignment vertical="top"/>
      <protection hidden="1"/>
    </xf>
    <xf numFmtId="0" fontId="5" fillId="11" borderId="3" xfId="214" applyFont="1" applyFill="1" applyBorder="1" applyAlignment="1">
      <alignment vertical="top"/>
    </xf>
    <xf numFmtId="0" fontId="5" fillId="11" borderId="15" xfId="214" applyFont="1" applyFill="1" applyBorder="1" applyAlignment="1">
      <alignment vertical="top"/>
    </xf>
    <xf numFmtId="0" fontId="15" fillId="11" borderId="14" xfId="0" applyFont="1" applyFill="1" applyBorder="1" applyAlignment="1">
      <alignment vertical="center"/>
    </xf>
    <xf numFmtId="0" fontId="15" fillId="11" borderId="3" xfId="0" applyFont="1" applyFill="1" applyBorder="1" applyAlignment="1">
      <alignment vertical="center" wrapText="1"/>
    </xf>
    <xf numFmtId="0" fontId="15" fillId="11" borderId="15" xfId="0" applyFont="1" applyFill="1" applyBorder="1" applyAlignment="1">
      <alignment vertical="center" wrapText="1"/>
    </xf>
    <xf numFmtId="0" fontId="5" fillId="11" borderId="3" xfId="0" applyFont="1" applyFill="1" applyBorder="1" applyAlignment="1">
      <alignment vertical="top" wrapText="1"/>
    </xf>
    <xf numFmtId="0" fontId="5" fillId="11" borderId="15" xfId="0" applyFont="1" applyFill="1" applyBorder="1" applyAlignment="1">
      <alignment vertical="top" wrapText="1"/>
    </xf>
    <xf numFmtId="0" fontId="5" fillId="11" borderId="14" xfId="0" applyFont="1" applyFill="1" applyBorder="1" applyAlignment="1">
      <alignment vertical="top"/>
    </xf>
    <xf numFmtId="0" fontId="110" fillId="0" borderId="0" xfId="205" applyFont="1" applyAlignment="1" applyProtection="1">
      <alignment vertical="center"/>
      <protection hidden="1"/>
    </xf>
    <xf numFmtId="0" fontId="93" fillId="17" borderId="4" xfId="0" applyFont="1" applyFill="1" applyBorder="1" applyAlignment="1">
      <alignment horizontal="left" vertical="top" wrapText="1"/>
    </xf>
    <xf numFmtId="164" fontId="94" fillId="17" borderId="4" xfId="0" applyNumberFormat="1" applyFont="1" applyFill="1" applyBorder="1" applyAlignment="1">
      <alignment horizontal="left" vertical="top" wrapText="1"/>
    </xf>
    <xf numFmtId="0" fontId="4" fillId="17" borderId="4" xfId="0" applyFont="1" applyFill="1" applyBorder="1" applyAlignment="1">
      <alignment horizontal="left" vertical="top" wrapText="1"/>
    </xf>
    <xf numFmtId="0" fontId="15" fillId="17" borderId="15" xfId="0" applyFont="1" applyFill="1" applyBorder="1" applyAlignment="1">
      <alignment horizontal="center" vertical="top"/>
    </xf>
    <xf numFmtId="0" fontId="15" fillId="17" borderId="3" xfId="0" applyFont="1" applyFill="1" applyBorder="1" applyAlignment="1">
      <alignment horizontal="center" vertical="top"/>
    </xf>
    <xf numFmtId="1" fontId="15" fillId="17" borderId="13" xfId="0" applyNumberFormat="1" applyFont="1" applyFill="1" applyBorder="1" applyAlignment="1">
      <alignment horizontal="center" vertical="center"/>
    </xf>
    <xf numFmtId="0" fontId="15" fillId="17" borderId="13" xfId="0" applyFont="1" applyFill="1" applyBorder="1" applyAlignment="1">
      <alignment horizontal="center" vertical="center"/>
    </xf>
    <xf numFmtId="0" fontId="0" fillId="0" borderId="4" xfId="0" applyBorder="1" applyAlignment="1">
      <alignment horizontal="justify" vertical="top" wrapText="1"/>
    </xf>
    <xf numFmtId="0" fontId="18" fillId="0" borderId="0" xfId="0" applyFont="1" applyAlignment="1">
      <alignment horizontal="justify" vertical="top" wrapText="1"/>
    </xf>
    <xf numFmtId="0" fontId="0" fillId="0" borderId="4" xfId="0" applyBorder="1" applyAlignment="1">
      <alignment horizontal="center" vertical="top" wrapText="1"/>
    </xf>
    <xf numFmtId="0" fontId="59" fillId="0" borderId="0" xfId="0" applyFont="1" applyAlignment="1">
      <alignment horizontal="center" vertical="top" wrapText="1"/>
    </xf>
    <xf numFmtId="0" fontId="0" fillId="0" borderId="0" xfId="200" applyNumberFormat="1" applyFont="1" applyFill="1" applyBorder="1" applyAlignment="1" applyProtection="1">
      <alignment vertical="top" wrapText="1"/>
    </xf>
    <xf numFmtId="0" fontId="0" fillId="0" borderId="0" xfId="0" applyAlignment="1">
      <alignment vertical="top" wrapText="1"/>
    </xf>
    <xf numFmtId="0" fontId="62" fillId="0" borderId="0" xfId="200" applyNumberFormat="1" applyFont="1" applyFill="1" applyBorder="1" applyAlignment="1" applyProtection="1">
      <alignment vertical="top" wrapText="1"/>
    </xf>
    <xf numFmtId="0" fontId="103" fillId="15" borderId="0" xfId="205" applyFont="1" applyFill="1" applyAlignment="1" applyProtection="1">
      <alignment horizontal="left" vertical="top" wrapText="1"/>
      <protection hidden="1"/>
    </xf>
    <xf numFmtId="0" fontId="27" fillId="9" borderId="0" xfId="205" applyFont="1" applyFill="1" applyAlignment="1" applyProtection="1">
      <alignment horizontal="center" vertical="center"/>
      <protection hidden="1"/>
    </xf>
    <xf numFmtId="0" fontId="15" fillId="0" borderId="0" xfId="200" applyNumberFormat="1" applyFont="1" applyFill="1" applyBorder="1" applyAlignment="1" applyProtection="1">
      <alignment horizontal="justify" vertical="center" wrapText="1"/>
      <protection hidden="1"/>
    </xf>
    <xf numFmtId="0" fontId="16" fillId="0" borderId="0" xfId="205" applyFont="1" applyAlignment="1" applyProtection="1">
      <alignment horizontal="left" vertical="top"/>
      <protection hidden="1"/>
    </xf>
    <xf numFmtId="0" fontId="15" fillId="0" borderId="14" xfId="205" applyFont="1" applyBorder="1" applyAlignment="1" applyProtection="1">
      <alignment horizontal="center" vertical="center" wrapText="1"/>
      <protection hidden="1"/>
    </xf>
    <xf numFmtId="0" fontId="15" fillId="0" borderId="15" xfId="205" applyFont="1" applyBorder="1" applyAlignment="1" applyProtection="1">
      <alignment horizontal="center" vertical="center" wrapText="1"/>
      <protection hidden="1"/>
    </xf>
    <xf numFmtId="0" fontId="15" fillId="6" borderId="24" xfId="205" applyFont="1" applyFill="1" applyBorder="1" applyAlignment="1" applyProtection="1">
      <alignment horizontal="left" vertical="center" wrapText="1"/>
      <protection hidden="1"/>
    </xf>
    <xf numFmtId="0" fontId="16" fillId="0" borderId="26" xfId="205" applyFont="1" applyBorder="1" applyAlignment="1" applyProtection="1">
      <alignment horizontal="justify" vertical="center" wrapText="1"/>
      <protection hidden="1"/>
    </xf>
    <xf numFmtId="0" fontId="16" fillId="0" borderId="28" xfId="205" applyFont="1" applyBorder="1" applyAlignment="1" applyProtection="1">
      <alignment horizontal="justify" vertical="center" wrapText="1"/>
      <protection hidden="1"/>
    </xf>
    <xf numFmtId="0" fontId="0" fillId="0" borderId="26" xfId="205" applyFont="1" applyBorder="1" applyAlignment="1" applyProtection="1">
      <alignment horizontal="justify" vertical="center" wrapText="1"/>
      <protection hidden="1"/>
    </xf>
    <xf numFmtId="0" fontId="16" fillId="0" borderId="4" xfId="205" applyFont="1" applyBorder="1" applyAlignment="1" applyProtection="1">
      <alignment horizontal="center" vertical="center"/>
      <protection hidden="1"/>
    </xf>
    <xf numFmtId="0" fontId="15" fillId="0" borderId="4" xfId="205" applyFont="1" applyBorder="1" applyAlignment="1" applyProtection="1">
      <alignment horizontal="left" vertical="center" wrapText="1"/>
      <protection hidden="1"/>
    </xf>
    <xf numFmtId="0" fontId="87" fillId="0" borderId="0" xfId="0" quotePrefix="1" applyFont="1" applyAlignment="1" applyProtection="1">
      <alignment horizontal="left" vertical="center"/>
      <protection hidden="1"/>
    </xf>
    <xf numFmtId="0" fontId="87" fillId="0" borderId="0" xfId="0" applyFont="1" applyAlignment="1" applyProtection="1">
      <alignment vertical="center"/>
      <protection hidden="1"/>
    </xf>
    <xf numFmtId="0" fontId="5" fillId="0" borderId="14" xfId="205" applyFont="1" applyBorder="1" applyAlignment="1" applyProtection="1">
      <alignment horizontal="center" vertical="center"/>
      <protection hidden="1"/>
    </xf>
    <xf numFmtId="0" fontId="5" fillId="0" borderId="3" xfId="205" applyFont="1" applyBorder="1" applyAlignment="1" applyProtection="1">
      <alignment horizontal="center" vertical="center"/>
      <protection hidden="1"/>
    </xf>
    <xf numFmtId="0" fontId="5" fillId="0" borderId="15" xfId="205" applyFont="1" applyBorder="1" applyAlignment="1" applyProtection="1">
      <alignment horizontal="center" vertical="center"/>
      <protection hidden="1"/>
    </xf>
    <xf numFmtId="0" fontId="20" fillId="0" borderId="22" xfId="205" applyFont="1" applyBorder="1" applyAlignment="1" applyProtection="1">
      <alignment horizontal="justify" vertical="center"/>
      <protection hidden="1"/>
    </xf>
    <xf numFmtId="0" fontId="20" fillId="0" borderId="19" xfId="205" applyFont="1" applyBorder="1" applyAlignment="1" applyProtection="1">
      <alignment horizontal="justify" vertical="center"/>
      <protection hidden="1"/>
    </xf>
    <xf numFmtId="0" fontId="104" fillId="15" borderId="16" xfId="205" applyFont="1" applyFill="1" applyBorder="1" applyAlignment="1" applyProtection="1">
      <alignment horizontal="left" vertical="center" wrapText="1"/>
      <protection hidden="1"/>
    </xf>
    <xf numFmtId="0" fontId="104" fillId="15" borderId="39" xfId="205" applyFont="1" applyFill="1" applyBorder="1" applyAlignment="1" applyProtection="1">
      <alignment horizontal="left" vertical="center" wrapText="1"/>
      <protection hidden="1"/>
    </xf>
    <xf numFmtId="0" fontId="104" fillId="15" borderId="17" xfId="205" applyFont="1" applyFill="1" applyBorder="1" applyAlignment="1" applyProtection="1">
      <alignment horizontal="left" vertical="center" wrapText="1"/>
      <protection hidden="1"/>
    </xf>
    <xf numFmtId="0" fontId="21" fillId="0" borderId="18" xfId="205" applyFont="1" applyBorder="1" applyAlignment="1" applyProtection="1">
      <alignment horizontal="center" vertical="center"/>
      <protection hidden="1"/>
    </xf>
    <xf numFmtId="0" fontId="21" fillId="0" borderId="22" xfId="205" applyFont="1" applyBorder="1" applyAlignment="1" applyProtection="1">
      <alignment horizontal="center" vertical="center"/>
      <protection hidden="1"/>
    </xf>
    <xf numFmtId="0" fontId="21" fillId="0" borderId="19" xfId="205" applyFont="1" applyBorder="1" applyAlignment="1" applyProtection="1">
      <alignment horizontal="center" vertical="center"/>
      <protection hidden="1"/>
    </xf>
    <xf numFmtId="0" fontId="24" fillId="0" borderId="6" xfId="205" applyFont="1" applyBorder="1" applyAlignment="1" applyProtection="1">
      <alignment horizontal="right" vertical="center"/>
      <protection hidden="1"/>
    </xf>
    <xf numFmtId="0" fontId="24" fillId="0" borderId="0" xfId="205" applyFont="1" applyAlignment="1" applyProtection="1">
      <alignment horizontal="right" vertical="center"/>
      <protection hidden="1"/>
    </xf>
    <xf numFmtId="0" fontId="22" fillId="0" borderId="6" xfId="205" applyFont="1" applyBorder="1" applyAlignment="1" applyProtection="1">
      <alignment horizontal="right" vertical="center"/>
      <protection hidden="1"/>
    </xf>
    <xf numFmtId="0" fontId="22" fillId="0" borderId="0" xfId="205" applyFont="1" applyAlignment="1" applyProtection="1">
      <alignment horizontal="right" vertical="center"/>
      <protection hidden="1"/>
    </xf>
    <xf numFmtId="0" fontId="25" fillId="0" borderId="4" xfId="205" applyFont="1" applyBorder="1" applyAlignment="1" applyProtection="1">
      <alignment horizontal="center" vertical="center"/>
      <protection hidden="1"/>
    </xf>
    <xf numFmtId="0" fontId="18" fillId="0" borderId="4" xfId="205" applyFont="1" applyBorder="1" applyAlignment="1" applyProtection="1">
      <alignment horizontal="center" vertical="center"/>
      <protection hidden="1"/>
    </xf>
    <xf numFmtId="0" fontId="92" fillId="0" borderId="11" xfId="205" applyFont="1" applyBorder="1" applyAlignment="1" applyProtection="1">
      <alignment horizontal="center" vertical="center" textRotation="90"/>
      <protection hidden="1"/>
    </xf>
    <xf numFmtId="0" fontId="92" fillId="0" borderId="12" xfId="205" applyFont="1" applyBorder="1" applyAlignment="1" applyProtection="1">
      <alignment horizontal="center" vertical="center" textRotation="90"/>
      <protection hidden="1"/>
    </xf>
    <xf numFmtId="0" fontId="92" fillId="0" borderId="13" xfId="205" applyFont="1" applyBorder="1" applyAlignment="1" applyProtection="1">
      <alignment horizontal="center" vertical="center" textRotation="90"/>
      <protection hidden="1"/>
    </xf>
    <xf numFmtId="0" fontId="111" fillId="0" borderId="11" xfId="205" applyFont="1" applyBorder="1" applyAlignment="1" applyProtection="1">
      <alignment horizontal="center" vertical="center" textRotation="90"/>
      <protection hidden="1"/>
    </xf>
    <xf numFmtId="0" fontId="111" fillId="0" borderId="12" xfId="205" applyFont="1" applyBorder="1" applyAlignment="1" applyProtection="1">
      <alignment horizontal="center" vertical="center" textRotation="90"/>
      <protection hidden="1"/>
    </xf>
    <xf numFmtId="0" fontId="111" fillId="0" borderId="13" xfId="205" applyFont="1" applyBorder="1" applyAlignment="1" applyProtection="1">
      <alignment horizontal="center" vertical="center" textRotation="90"/>
      <protection hidden="1"/>
    </xf>
    <xf numFmtId="0" fontId="24" fillId="0" borderId="8" xfId="205" applyFont="1" applyBorder="1" applyAlignment="1" applyProtection="1">
      <alignment horizontal="right" vertical="center"/>
      <protection hidden="1"/>
    </xf>
    <xf numFmtId="0" fontId="24" fillId="0" borderId="5" xfId="205" applyFont="1" applyBorder="1" applyAlignment="1" applyProtection="1">
      <alignment horizontal="right" vertical="center"/>
      <protection hidden="1"/>
    </xf>
    <xf numFmtId="0" fontId="22" fillId="0" borderId="29" xfId="205" applyFont="1" applyBorder="1" applyAlignment="1" applyProtection="1">
      <alignment horizontal="right" vertical="center"/>
      <protection hidden="1"/>
    </xf>
    <xf numFmtId="0" fontId="22" fillId="0" borderId="10" xfId="205" applyFont="1" applyBorder="1" applyAlignment="1" applyProtection="1">
      <alignment horizontal="right" vertical="center"/>
      <protection hidden="1"/>
    </xf>
    <xf numFmtId="0" fontId="1" fillId="0" borderId="6" xfId="205" applyBorder="1"/>
    <xf numFmtId="0" fontId="1" fillId="0" borderId="0" xfId="205"/>
    <xf numFmtId="0" fontId="1" fillId="0" borderId="7" xfId="205" applyBorder="1"/>
    <xf numFmtId="0" fontId="31" fillId="9" borderId="0" xfId="0" applyFont="1" applyFill="1" applyAlignment="1" applyProtection="1">
      <alignment horizontal="center" vertical="top" wrapText="1"/>
      <protection hidden="1"/>
    </xf>
    <xf numFmtId="0" fontId="20" fillId="0" borderId="0" xfId="0" applyFont="1" applyAlignment="1" applyProtection="1">
      <alignment horizontal="left" vertical="top"/>
      <protection hidden="1"/>
    </xf>
    <xf numFmtId="0" fontId="20" fillId="0" borderId="22" xfId="0" applyFont="1" applyBorder="1" applyAlignment="1" applyProtection="1">
      <alignment horizontal="center" vertical="center"/>
      <protection hidden="1"/>
    </xf>
    <xf numFmtId="0" fontId="42" fillId="0" borderId="40" xfId="0" applyFont="1" applyBorder="1" applyAlignment="1" applyProtection="1">
      <alignment horizontal="center" vertical="top"/>
      <protection hidden="1"/>
    </xf>
    <xf numFmtId="0" fontId="42" fillId="0" borderId="0" xfId="0" applyFont="1" applyAlignment="1" applyProtection="1">
      <alignment horizontal="center" vertical="top"/>
      <protection hidden="1"/>
    </xf>
    <xf numFmtId="0" fontId="0" fillId="4" borderId="14" xfId="197" applyFont="1" applyFill="1" applyBorder="1" applyAlignment="1" applyProtection="1">
      <alignment horizontal="left" vertical="center" wrapText="1"/>
      <protection locked="0"/>
    </xf>
    <xf numFmtId="0" fontId="0" fillId="4" borderId="3" xfId="197" applyFont="1" applyFill="1" applyBorder="1" applyAlignment="1" applyProtection="1">
      <alignment horizontal="left" vertical="center" wrapText="1"/>
      <protection locked="0"/>
    </xf>
    <xf numFmtId="0" fontId="0" fillId="4" borderId="15" xfId="197" applyFont="1" applyFill="1" applyBorder="1" applyAlignment="1" applyProtection="1">
      <alignment horizontal="left" vertical="center" wrapText="1"/>
      <protection locked="0"/>
    </xf>
    <xf numFmtId="0" fontId="0" fillId="4" borderId="14" xfId="197" applyFont="1" applyFill="1" applyBorder="1" applyAlignment="1" applyProtection="1">
      <alignment horizontal="left" vertical="center"/>
      <protection locked="0"/>
    </xf>
    <xf numFmtId="0" fontId="0" fillId="4" borderId="3" xfId="197" applyFont="1" applyFill="1" applyBorder="1" applyAlignment="1" applyProtection="1">
      <alignment horizontal="left" vertical="center"/>
      <protection locked="0"/>
    </xf>
    <xf numFmtId="0" fontId="0" fillId="4" borderId="15" xfId="197" applyFont="1" applyFill="1" applyBorder="1" applyAlignment="1" applyProtection="1">
      <alignment horizontal="left" vertical="center"/>
      <protection locked="0"/>
    </xf>
    <xf numFmtId="0" fontId="0" fillId="4" borderId="16" xfId="197" applyFont="1" applyFill="1" applyBorder="1" applyAlignment="1" applyProtection="1">
      <alignment horizontal="left" vertical="center"/>
      <protection locked="0"/>
    </xf>
    <xf numFmtId="0" fontId="16" fillId="4" borderId="39" xfId="197" applyFont="1" applyFill="1" applyBorder="1" applyAlignment="1" applyProtection="1">
      <alignment horizontal="left" vertical="center"/>
      <protection locked="0"/>
    </xf>
    <xf numFmtId="0" fontId="16" fillId="4" borderId="17" xfId="197" applyFont="1" applyFill="1" applyBorder="1" applyAlignment="1" applyProtection="1">
      <alignment horizontal="left" vertical="center"/>
      <protection locked="0"/>
    </xf>
    <xf numFmtId="0" fontId="60" fillId="4" borderId="16" xfId="197" applyFont="1" applyFill="1" applyBorder="1" applyAlignment="1" applyProtection="1">
      <alignment horizontal="left" vertical="center"/>
      <protection locked="0"/>
    </xf>
    <xf numFmtId="0" fontId="60" fillId="4" borderId="39" xfId="197" applyFont="1" applyFill="1" applyBorder="1" applyAlignment="1" applyProtection="1">
      <alignment horizontal="left" vertical="center"/>
      <protection locked="0"/>
    </xf>
    <xf numFmtId="0" fontId="60" fillId="4" borderId="17" xfId="197" applyFont="1" applyFill="1" applyBorder="1" applyAlignment="1" applyProtection="1">
      <alignment horizontal="left" vertical="center"/>
      <protection locked="0"/>
    </xf>
    <xf numFmtId="0" fontId="0" fillId="4" borderId="39" xfId="197" applyFont="1" applyFill="1" applyBorder="1" applyAlignment="1" applyProtection="1">
      <alignment horizontal="left" vertical="center"/>
      <protection locked="0"/>
    </xf>
    <xf numFmtId="0" fontId="0" fillId="4" borderId="17" xfId="197" applyFont="1" applyFill="1" applyBorder="1" applyAlignment="1" applyProtection="1">
      <alignment horizontal="left" vertical="center"/>
      <protection locked="0"/>
    </xf>
    <xf numFmtId="0" fontId="40" fillId="15" borderId="5" xfId="197" applyFont="1" applyFill="1" applyBorder="1" applyAlignment="1" applyProtection="1">
      <alignment horizontal="left" vertical="top" wrapText="1"/>
      <protection hidden="1"/>
    </xf>
    <xf numFmtId="0" fontId="15" fillId="0" borderId="0" xfId="197" applyFont="1" applyAlignment="1" applyProtection="1">
      <alignment horizontal="center" vertical="center"/>
      <protection hidden="1"/>
    </xf>
    <xf numFmtId="0" fontId="27" fillId="9" borderId="0" xfId="197" applyFont="1" applyFill="1" applyAlignment="1" applyProtection="1">
      <alignment horizontal="center" vertical="center"/>
      <protection hidden="1"/>
    </xf>
    <xf numFmtId="0" fontId="4" fillId="4" borderId="4" xfId="197" applyFont="1" applyFill="1" applyBorder="1" applyAlignment="1" applyProtection="1">
      <alignment horizontal="center" vertical="center"/>
      <protection locked="0"/>
    </xf>
    <xf numFmtId="0" fontId="16" fillId="4" borderId="14" xfId="197" applyFont="1" applyFill="1" applyBorder="1" applyAlignment="1" applyProtection="1">
      <alignment horizontal="center" vertical="center" wrapText="1"/>
      <protection locked="0"/>
    </xf>
    <xf numFmtId="0" fontId="16" fillId="4" borderId="3" xfId="197" applyFont="1" applyFill="1" applyBorder="1" applyAlignment="1" applyProtection="1">
      <alignment horizontal="center" vertical="center" wrapText="1"/>
      <protection locked="0"/>
    </xf>
    <xf numFmtId="0" fontId="16" fillId="4" borderId="15" xfId="197" applyFont="1" applyFill="1" applyBorder="1" applyAlignment="1" applyProtection="1">
      <alignment horizontal="center" vertical="center" wrapText="1"/>
      <protection locked="0"/>
    </xf>
    <xf numFmtId="0" fontId="95" fillId="0" borderId="0" xfId="0" applyFont="1" applyAlignment="1">
      <alignment horizontal="center" vertical="top"/>
    </xf>
    <xf numFmtId="0" fontId="93" fillId="0" borderId="0" xfId="0" applyFont="1" applyAlignment="1">
      <alignment horizontal="center" vertical="top"/>
    </xf>
    <xf numFmtId="0" fontId="94" fillId="0" borderId="0" xfId="0" applyFont="1" applyAlignment="1">
      <alignment horizontal="center" vertical="top"/>
    </xf>
    <xf numFmtId="0" fontId="105" fillId="17" borderId="14" xfId="0" applyFont="1" applyFill="1" applyBorder="1" applyAlignment="1">
      <alignment horizontal="left" vertical="top" wrapText="1"/>
    </xf>
    <xf numFmtId="0" fontId="105" fillId="17" borderId="3" xfId="0" applyFont="1" applyFill="1" applyBorder="1" applyAlignment="1">
      <alignment horizontal="left" vertical="top" wrapText="1"/>
    </xf>
    <xf numFmtId="0" fontId="105" fillId="17" borderId="15" xfId="0" applyFont="1" applyFill="1" applyBorder="1" applyAlignment="1">
      <alignment horizontal="left" vertical="top" wrapText="1"/>
    </xf>
    <xf numFmtId="0" fontId="93" fillId="0" borderId="3" xfId="211" applyNumberFormat="1" applyFont="1" applyFill="1" applyBorder="1" applyAlignment="1" applyProtection="1">
      <alignment horizontal="left" vertical="top"/>
    </xf>
    <xf numFmtId="0" fontId="93" fillId="0" borderId="15" xfId="211" applyNumberFormat="1" applyFont="1" applyFill="1" applyBorder="1" applyAlignment="1" applyProtection="1">
      <alignment horizontal="left" vertical="top"/>
    </xf>
    <xf numFmtId="0" fontId="93" fillId="7" borderId="4" xfId="211" applyNumberFormat="1" applyFont="1" applyFill="1" applyBorder="1" applyAlignment="1" applyProtection="1">
      <alignment horizontal="left" vertical="top" wrapText="1"/>
    </xf>
    <xf numFmtId="0" fontId="95" fillId="0" borderId="0" xfId="0" applyFont="1" applyAlignment="1" applyProtection="1">
      <alignment horizontal="justify" vertical="top" wrapText="1"/>
      <protection hidden="1"/>
    </xf>
    <xf numFmtId="0" fontId="95" fillId="0" borderId="0" xfId="0" applyFont="1" applyAlignment="1" applyProtection="1">
      <alignment horizontal="center" vertical="top" wrapText="1"/>
      <protection hidden="1"/>
    </xf>
    <xf numFmtId="10" fontId="93" fillId="6" borderId="5" xfId="0" applyNumberFormat="1" applyFont="1" applyFill="1" applyBorder="1" applyAlignment="1">
      <alignment horizontal="center" vertical="top" wrapText="1"/>
    </xf>
    <xf numFmtId="10" fontId="93" fillId="6" borderId="9" xfId="0" applyNumberFormat="1" applyFont="1" applyFill="1" applyBorder="1" applyAlignment="1">
      <alignment horizontal="center" vertical="top" wrapText="1"/>
    </xf>
    <xf numFmtId="0" fontId="97" fillId="0" borderId="41" xfId="211" applyNumberFormat="1" applyFont="1" applyFill="1" applyBorder="1" applyAlignment="1" applyProtection="1">
      <alignment horizontal="justify" vertical="top"/>
    </xf>
    <xf numFmtId="0" fontId="97" fillId="0" borderId="0" xfId="211" applyNumberFormat="1" applyFont="1" applyFill="1" applyBorder="1" applyAlignment="1" applyProtection="1">
      <alignment horizontal="justify" vertical="top"/>
    </xf>
    <xf numFmtId="0" fontId="93" fillId="7" borderId="14" xfId="211" applyNumberFormat="1" applyFont="1" applyFill="1" applyBorder="1" applyAlignment="1" applyProtection="1">
      <alignment horizontal="left" vertical="top" wrapText="1"/>
    </xf>
    <xf numFmtId="0" fontId="93" fillId="7" borderId="3" xfId="211" applyNumberFormat="1" applyFont="1" applyFill="1" applyBorder="1" applyAlignment="1" applyProtection="1">
      <alignment horizontal="left" vertical="top" wrapText="1"/>
    </xf>
    <xf numFmtId="0" fontId="93" fillId="7" borderId="15" xfId="211" applyNumberFormat="1" applyFont="1" applyFill="1" applyBorder="1" applyAlignment="1" applyProtection="1">
      <alignment horizontal="left" vertical="top" wrapText="1"/>
    </xf>
    <xf numFmtId="0" fontId="94" fillId="0" borderId="0" xfId="0" applyFont="1" applyAlignment="1">
      <alignment horizontal="left" vertical="top" wrapText="1"/>
    </xf>
    <xf numFmtId="0" fontId="95" fillId="0" borderId="0" xfId="211" applyNumberFormat="1" applyFont="1" applyFill="1" applyBorder="1" applyAlignment="1" applyProtection="1">
      <alignment horizontal="left" vertical="top"/>
      <protection hidden="1"/>
    </xf>
    <xf numFmtId="0" fontId="95" fillId="0" borderId="0" xfId="0" applyFont="1" applyAlignment="1" applyProtection="1">
      <alignment horizontal="center" vertical="top"/>
      <protection hidden="1"/>
    </xf>
    <xf numFmtId="0" fontId="95" fillId="0" borderId="0" xfId="211" applyNumberFormat="1" applyFont="1" applyFill="1" applyBorder="1" applyAlignment="1" applyProtection="1">
      <alignment horizontal="left" vertical="top" wrapText="1"/>
      <protection hidden="1"/>
    </xf>
    <xf numFmtId="0" fontId="96" fillId="0" borderId="0" xfId="206" applyFont="1" applyAlignment="1" applyProtection="1">
      <alignment horizontal="left" vertical="top"/>
      <protection hidden="1"/>
    </xf>
    <xf numFmtId="0" fontId="95" fillId="0" borderId="0" xfId="211" applyFont="1" applyFill="1" applyBorder="1" applyAlignment="1" applyProtection="1">
      <alignment horizontal="left" vertical="top" wrapText="1"/>
      <protection hidden="1"/>
    </xf>
    <xf numFmtId="0" fontId="96" fillId="0" borderId="0" xfId="0" applyFont="1" applyAlignment="1" applyProtection="1">
      <alignment horizontal="justify" vertical="top" wrapText="1"/>
      <protection hidden="1"/>
    </xf>
    <xf numFmtId="0" fontId="94" fillId="0" borderId="0" xfId="206" applyFont="1" applyAlignment="1" applyProtection="1">
      <alignment horizontal="left" vertical="top"/>
      <protection hidden="1"/>
    </xf>
    <xf numFmtId="0" fontId="42" fillId="14" borderId="0" xfId="0" applyFont="1" applyFill="1" applyAlignment="1">
      <alignment horizontal="center" vertical="top" wrapText="1"/>
    </xf>
    <xf numFmtId="0" fontId="42" fillId="15" borderId="0" xfId="0" applyFont="1" applyFill="1" applyAlignment="1">
      <alignment horizontal="left" vertical="top" wrapText="1"/>
    </xf>
    <xf numFmtId="0" fontId="95" fillId="9" borderId="0" xfId="0" applyFont="1" applyFill="1" applyAlignment="1">
      <alignment horizontal="center" vertical="top"/>
    </xf>
    <xf numFmtId="0" fontId="93" fillId="0" borderId="0" xfId="0" applyFont="1" applyAlignment="1">
      <alignment horizontal="justify" vertical="top" wrapText="1"/>
    </xf>
    <xf numFmtId="0" fontId="27" fillId="0" borderId="0" xfId="211" applyNumberFormat="1" applyFont="1" applyFill="1" applyBorder="1" applyAlignment="1" applyProtection="1">
      <alignment horizontal="left" vertical="center" wrapText="1"/>
      <protection hidden="1"/>
    </xf>
    <xf numFmtId="0" fontId="33" fillId="0" borderId="0" xfId="206" applyFont="1" applyAlignment="1" applyProtection="1">
      <alignment horizontal="left" vertical="center"/>
      <protection hidden="1"/>
    </xf>
    <xf numFmtId="0" fontId="16" fillId="0" borderId="0" xfId="0" applyFont="1" applyAlignment="1">
      <alignment horizontal="center" vertical="center"/>
    </xf>
    <xf numFmtId="0" fontId="33" fillId="0" borderId="0" xfId="0" applyFont="1" applyAlignment="1" applyProtection="1">
      <alignment horizontal="justify" vertical="center" wrapText="1"/>
      <protection hidden="1"/>
    </xf>
    <xf numFmtId="0" fontId="27" fillId="0" borderId="0" xfId="0" applyFont="1" applyAlignment="1">
      <alignment horizontal="center" vertical="center"/>
    </xf>
    <xf numFmtId="0" fontId="27" fillId="0" borderId="0" xfId="211" applyFont="1" applyFill="1" applyBorder="1" applyAlignment="1" applyProtection="1">
      <alignment horizontal="left" vertical="center" wrapText="1"/>
      <protection hidden="1"/>
    </xf>
    <xf numFmtId="0" fontId="27" fillId="0" borderId="0" xfId="211" applyNumberFormat="1" applyFont="1" applyFill="1" applyBorder="1" applyAlignment="1" applyProtection="1">
      <alignment horizontal="left" vertical="center"/>
      <protection hidden="1"/>
    </xf>
    <xf numFmtId="0" fontId="15" fillId="0" borderId="0" xfId="0" applyFont="1" applyAlignment="1">
      <alignment horizontal="center" vertical="center"/>
    </xf>
    <xf numFmtId="0" fontId="27" fillId="0" borderId="0" xfId="0" applyFont="1" applyAlignment="1" applyProtection="1">
      <alignment horizontal="center" vertical="center"/>
      <protection hidden="1"/>
    </xf>
    <xf numFmtId="0" fontId="27" fillId="0" borderId="0" xfId="0" applyFont="1" applyAlignment="1" applyProtection="1">
      <alignment horizontal="justify" vertical="center" wrapText="1"/>
      <protection hidden="1"/>
    </xf>
    <xf numFmtId="0" fontId="15" fillId="0" borderId="4" xfId="211" applyNumberFormat="1" applyFont="1" applyFill="1" applyBorder="1" applyAlignment="1" applyProtection="1">
      <alignment horizontal="left" vertical="center"/>
    </xf>
    <xf numFmtId="0" fontId="15" fillId="7" borderId="4" xfId="211" applyNumberFormat="1" applyFont="1" applyFill="1" applyBorder="1" applyAlignment="1" applyProtection="1">
      <alignment horizontal="left" vertical="center" wrapText="1"/>
    </xf>
    <xf numFmtId="0" fontId="29" fillId="0" borderId="10" xfId="211" applyNumberFormat="1" applyFont="1" applyFill="1" applyBorder="1" applyAlignment="1" applyProtection="1">
      <alignment horizontal="center" vertical="center"/>
    </xf>
    <xf numFmtId="0" fontId="29" fillId="0" borderId="0" xfId="0" applyFont="1" applyAlignment="1">
      <alignment horizontal="justify" vertical="center" wrapText="1"/>
    </xf>
    <xf numFmtId="0" fontId="16" fillId="0" borderId="0" xfId="0" applyFont="1" applyAlignment="1">
      <alignment horizontal="justify" vertical="top" wrapText="1"/>
    </xf>
    <xf numFmtId="0" fontId="27" fillId="0" borderId="0" xfId="0" applyFont="1" applyAlignment="1" applyProtection="1">
      <alignment horizontal="center" vertical="center" wrapText="1"/>
      <protection hidden="1"/>
    </xf>
    <xf numFmtId="0" fontId="15" fillId="0" borderId="0" xfId="0" applyFont="1" applyAlignment="1">
      <alignment horizontal="center" vertical="center" wrapText="1"/>
    </xf>
    <xf numFmtId="0" fontId="27" fillId="9" borderId="0" xfId="0" applyFont="1" applyFill="1" applyAlignment="1">
      <alignment horizontal="center" vertical="center"/>
    </xf>
    <xf numFmtId="0" fontId="15" fillId="0" borderId="0" xfId="0" applyFont="1" applyAlignment="1">
      <alignment horizontal="justify" vertical="center" wrapText="1"/>
    </xf>
    <xf numFmtId="0" fontId="16" fillId="0" borderId="0" xfId="206" applyAlignment="1" applyProtection="1">
      <alignment horizontal="left" vertical="center"/>
      <protection hidden="1"/>
    </xf>
    <xf numFmtId="0" fontId="50" fillId="0" borderId="0" xfId="206" applyFont="1" applyAlignment="1" applyProtection="1">
      <alignment horizontal="left" vertical="center"/>
      <protection hidden="1"/>
    </xf>
    <xf numFmtId="0" fontId="50" fillId="0" borderId="0" xfId="0" applyFont="1" applyAlignment="1">
      <alignment horizontal="justify" vertical="center" wrapText="1"/>
    </xf>
    <xf numFmtId="0" fontId="15" fillId="0" borderId="0" xfId="206" applyFont="1" applyAlignment="1" applyProtection="1">
      <alignment horizontal="left" vertical="top"/>
      <protection hidden="1"/>
    </xf>
    <xf numFmtId="0" fontId="98" fillId="0" borderId="0" xfId="0" applyFont="1" applyAlignment="1">
      <alignment horizontal="left" vertical="top" wrapText="1"/>
    </xf>
    <xf numFmtId="0" fontId="15" fillId="0" borderId="0" xfId="0" applyFont="1" applyAlignment="1">
      <alignment horizontal="center" vertical="top"/>
    </xf>
    <xf numFmtId="0" fontId="33" fillId="0" borderId="0" xfId="0" applyFont="1" applyAlignment="1">
      <alignment horizontal="center" vertical="top"/>
    </xf>
    <xf numFmtId="0" fontId="27" fillId="9" borderId="0" xfId="0" applyFont="1" applyFill="1" applyAlignment="1">
      <alignment horizontal="center" vertical="top"/>
    </xf>
    <xf numFmtId="0" fontId="15" fillId="0" borderId="0" xfId="200" applyNumberFormat="1" applyFont="1" applyFill="1" applyBorder="1" applyAlignment="1" applyProtection="1">
      <alignment horizontal="justify" vertical="top" wrapText="1"/>
    </xf>
    <xf numFmtId="0" fontId="0" fillId="0" borderId="0" xfId="206" applyFont="1" applyAlignment="1">
      <alignment horizontal="left" vertical="top"/>
    </xf>
    <xf numFmtId="0" fontId="0" fillId="0" borderId="10" xfId="0" applyBorder="1" applyAlignment="1">
      <alignment horizontal="center" vertical="top" wrapText="1"/>
    </xf>
    <xf numFmtId="0" fontId="15" fillId="0" borderId="0" xfId="0" applyFont="1" applyAlignment="1">
      <alignment horizontal="right" vertical="top"/>
    </xf>
    <xf numFmtId="0" fontId="105" fillId="17" borderId="14" xfId="0" applyFont="1" applyFill="1" applyBorder="1" applyAlignment="1">
      <alignment horizontal="left" vertical="top"/>
    </xf>
    <xf numFmtId="0" fontId="105" fillId="17" borderId="3" xfId="0" applyFont="1" applyFill="1" applyBorder="1" applyAlignment="1">
      <alignment horizontal="left" vertical="top"/>
    </xf>
    <xf numFmtId="0" fontId="105" fillId="17" borderId="15" xfId="0" applyFont="1" applyFill="1" applyBorder="1" applyAlignment="1">
      <alignment horizontal="left" vertical="top"/>
    </xf>
    <xf numFmtId="0" fontId="42" fillId="14" borderId="0" xfId="206" applyFont="1" applyFill="1" applyAlignment="1" applyProtection="1">
      <alignment horizontal="center" vertical="top"/>
      <protection hidden="1"/>
    </xf>
    <xf numFmtId="0" fontId="33" fillId="0" borderId="0" xfId="0" applyFont="1" applyAlignment="1">
      <alignment horizontal="center" vertical="center"/>
    </xf>
    <xf numFmtId="0" fontId="15" fillId="0" borderId="0" xfId="200" applyNumberFormat="1" applyFont="1" applyFill="1" applyBorder="1" applyAlignment="1" applyProtection="1">
      <alignment horizontal="justify" vertical="center" wrapText="1"/>
    </xf>
    <xf numFmtId="0" fontId="16" fillId="0" borderId="0" xfId="206" applyAlignment="1">
      <alignment horizontal="left" vertical="center"/>
    </xf>
    <xf numFmtId="0" fontId="50" fillId="0" borderId="0" xfId="206" applyFont="1" applyAlignment="1">
      <alignment horizontal="left" vertical="center"/>
    </xf>
    <xf numFmtId="0" fontId="42" fillId="15" borderId="0" xfId="0" applyFont="1" applyFill="1" applyAlignment="1">
      <alignment vertical="top" wrapText="1"/>
    </xf>
    <xf numFmtId="0" fontId="90" fillId="0" borderId="0" xfId="0" applyFont="1" applyAlignment="1">
      <alignment horizontal="left" vertical="top" wrapText="1"/>
    </xf>
    <xf numFmtId="0" fontId="44" fillId="9" borderId="0" xfId="0" applyFont="1" applyFill="1" applyAlignment="1">
      <alignment horizontal="center" vertical="top"/>
    </xf>
    <xf numFmtId="0" fontId="4" fillId="0" borderId="0" xfId="206" applyFont="1" applyAlignment="1" applyProtection="1">
      <alignment horizontal="left" vertical="top"/>
      <protection hidden="1"/>
    </xf>
    <xf numFmtId="171" fontId="89" fillId="13" borderId="14" xfId="0" applyNumberFormat="1" applyFont="1" applyFill="1" applyBorder="1" applyAlignment="1">
      <alignment horizontal="left" vertical="top" wrapText="1"/>
    </xf>
    <xf numFmtId="171" fontId="89" fillId="13" borderId="3" xfId="0" applyNumberFormat="1" applyFont="1" applyFill="1" applyBorder="1" applyAlignment="1">
      <alignment horizontal="left" vertical="top" wrapText="1"/>
    </xf>
    <xf numFmtId="171" fontId="89" fillId="13" borderId="15" xfId="0" applyNumberFormat="1" applyFont="1" applyFill="1" applyBorder="1" applyAlignment="1">
      <alignment horizontal="left" vertical="top" wrapText="1"/>
    </xf>
    <xf numFmtId="0" fontId="44" fillId="0" borderId="0" xfId="0" applyFont="1" applyAlignment="1">
      <alignment horizontal="center" vertical="top"/>
    </xf>
    <xf numFmtId="0" fontId="55" fillId="0" borderId="0" xfId="0" applyFont="1" applyAlignment="1">
      <alignment horizontal="left" vertical="top" wrapText="1"/>
    </xf>
    <xf numFmtId="1" fontId="5" fillId="0" borderId="0" xfId="0" applyNumberFormat="1" applyFont="1" applyAlignment="1">
      <alignment horizontal="center" vertical="center" wrapText="1"/>
    </xf>
    <xf numFmtId="1" fontId="62" fillId="0" borderId="0" xfId="0" applyNumberFormat="1" applyFont="1" applyAlignment="1">
      <alignment horizontal="center" vertical="center" wrapText="1"/>
    </xf>
    <xf numFmtId="1" fontId="105" fillId="17" borderId="14" xfId="0" applyNumberFormat="1" applyFont="1" applyFill="1" applyBorder="1" applyAlignment="1">
      <alignment horizontal="left" vertical="center"/>
    </xf>
    <xf numFmtId="1" fontId="105" fillId="17" borderId="3" xfId="0" applyNumberFormat="1" applyFont="1" applyFill="1" applyBorder="1" applyAlignment="1">
      <alignment horizontal="left" vertical="center"/>
    </xf>
    <xf numFmtId="1" fontId="105" fillId="17" borderId="15" xfId="0" applyNumberFormat="1" applyFont="1" applyFill="1" applyBorder="1" applyAlignment="1">
      <alignment horizontal="left" vertical="center"/>
    </xf>
    <xf numFmtId="0" fontId="4" fillId="0" borderId="0" xfId="0" applyFont="1" applyAlignment="1">
      <alignment horizontal="right" vertical="top"/>
    </xf>
    <xf numFmtId="0" fontId="5" fillId="0" borderId="0" xfId="0" applyFont="1" applyAlignment="1">
      <alignment horizontal="right" vertical="top"/>
    </xf>
    <xf numFmtId="1" fontId="4" fillId="13" borderId="14" xfId="0" applyNumberFormat="1" applyFont="1" applyFill="1" applyBorder="1" applyAlignment="1">
      <alignment horizontal="center" vertical="top" wrapText="1"/>
    </xf>
    <xf numFmtId="1" fontId="4" fillId="13" borderId="3" xfId="0" applyNumberFormat="1" applyFont="1" applyFill="1" applyBorder="1" applyAlignment="1">
      <alignment horizontal="center" vertical="top" wrapText="1"/>
    </xf>
    <xf numFmtId="1" fontId="4" fillId="13" borderId="15" xfId="0" applyNumberFormat="1" applyFont="1" applyFill="1" applyBorder="1" applyAlignment="1">
      <alignment horizontal="center" vertical="top" wrapText="1"/>
    </xf>
    <xf numFmtId="1" fontId="4" fillId="0" borderId="42" xfId="0" applyNumberFormat="1" applyFont="1" applyBorder="1" applyAlignment="1">
      <alignment horizontal="center" vertical="top" wrapText="1"/>
    </xf>
    <xf numFmtId="1" fontId="4" fillId="0" borderId="3" xfId="0" applyNumberFormat="1" applyFont="1" applyBorder="1" applyAlignment="1">
      <alignment horizontal="center" vertical="top" wrapText="1"/>
    </xf>
    <xf numFmtId="1" fontId="4" fillId="0" borderId="15" xfId="0" applyNumberFormat="1" applyFont="1" applyBorder="1" applyAlignment="1">
      <alignment horizontal="center" vertical="top" wrapText="1"/>
    </xf>
    <xf numFmtId="1" fontId="5" fillId="0" borderId="0" xfId="0" applyNumberFormat="1" applyFont="1" applyAlignment="1">
      <alignment horizontal="right" vertical="top"/>
    </xf>
    <xf numFmtId="0" fontId="15" fillId="0" borderId="0" xfId="0" applyFont="1" applyAlignment="1" applyProtection="1">
      <alignment horizontal="left" vertical="center" wrapText="1"/>
      <protection hidden="1"/>
    </xf>
    <xf numFmtId="0" fontId="85" fillId="11" borderId="14" xfId="214" applyFont="1" applyFill="1" applyBorder="1" applyAlignment="1">
      <alignment horizontal="left" vertical="top" wrapText="1"/>
    </xf>
    <xf numFmtId="0" fontId="85" fillId="11" borderId="3" xfId="214" applyFont="1" applyFill="1" applyBorder="1" applyAlignment="1">
      <alignment horizontal="left" vertical="top" wrapText="1"/>
    </xf>
    <xf numFmtId="0" fontId="85" fillId="11" borderId="15" xfId="214" applyFont="1" applyFill="1" applyBorder="1" applyAlignment="1">
      <alignment horizontal="left" vertical="top" wrapText="1"/>
    </xf>
    <xf numFmtId="171" fontId="89" fillId="13" borderId="10" xfId="0" applyNumberFormat="1" applyFont="1" applyFill="1" applyBorder="1" applyAlignment="1">
      <alignment horizontal="center" vertical="top" wrapText="1"/>
    </xf>
    <xf numFmtId="171" fontId="89" fillId="13" borderId="30" xfId="0" applyNumberFormat="1" applyFont="1" applyFill="1" applyBorder="1" applyAlignment="1">
      <alignment horizontal="center" vertical="top" wrapText="1"/>
    </xf>
    <xf numFmtId="0" fontId="42" fillId="15" borderId="0" xfId="0" applyFont="1" applyFill="1" applyAlignment="1" applyProtection="1">
      <alignment horizontal="left" vertical="top" wrapText="1"/>
      <protection hidden="1"/>
    </xf>
    <xf numFmtId="0" fontId="27" fillId="9" borderId="0" xfId="0" applyFont="1" applyFill="1" applyAlignment="1" applyProtection="1">
      <alignment horizontal="center" vertical="center"/>
      <protection hidden="1"/>
    </xf>
    <xf numFmtId="0" fontId="14" fillId="0" borderId="14" xfId="205" applyFont="1" applyBorder="1" applyAlignment="1" applyProtection="1">
      <alignment horizontal="center" vertical="top"/>
      <protection hidden="1"/>
    </xf>
    <xf numFmtId="0" fontId="14" fillId="0" borderId="3" xfId="205" applyFont="1" applyBorder="1" applyAlignment="1" applyProtection="1">
      <alignment horizontal="center" vertical="top"/>
      <protection hidden="1"/>
    </xf>
    <xf numFmtId="0" fontId="14" fillId="0" borderId="15" xfId="205" applyFont="1" applyBorder="1" applyAlignment="1" applyProtection="1">
      <alignment horizontal="center" vertical="top"/>
      <protection hidden="1"/>
    </xf>
    <xf numFmtId="171" fontId="89" fillId="13" borderId="14" xfId="0" applyNumberFormat="1" applyFont="1" applyFill="1" applyBorder="1" applyAlignment="1">
      <alignment horizontal="center" vertical="top" wrapText="1"/>
    </xf>
    <xf numFmtId="171" fontId="89" fillId="13" borderId="3" xfId="0" applyNumberFormat="1" applyFont="1" applyFill="1" applyBorder="1" applyAlignment="1">
      <alignment horizontal="center" vertical="top" wrapText="1"/>
    </xf>
    <xf numFmtId="171" fontId="89" fillId="13" borderId="15" xfId="0" applyNumberFormat="1" applyFont="1" applyFill="1" applyBorder="1" applyAlignment="1">
      <alignment horizontal="center" vertical="top" wrapText="1"/>
    </xf>
    <xf numFmtId="0" fontId="15" fillId="15" borderId="0" xfId="0" applyFont="1" applyFill="1" applyAlignment="1" applyProtection="1">
      <alignment horizontal="left" vertical="top" wrapText="1"/>
      <protection hidden="1"/>
    </xf>
    <xf numFmtId="0" fontId="85" fillId="17" borderId="14" xfId="214" applyFont="1" applyFill="1" applyBorder="1" applyAlignment="1">
      <alignment horizontal="left" vertical="top" wrapText="1"/>
    </xf>
    <xf numFmtId="0" fontId="85" fillId="17" borderId="3" xfId="214" applyFont="1" applyFill="1" applyBorder="1" applyAlignment="1">
      <alignment horizontal="left" vertical="top" wrapText="1"/>
    </xf>
    <xf numFmtId="0" fontId="16" fillId="0" borderId="0" xfId="205" applyFont="1" applyAlignment="1" applyProtection="1">
      <alignment horizontal="justify" vertical="center" wrapText="1"/>
      <protection hidden="1"/>
    </xf>
    <xf numFmtId="0" fontId="15" fillId="6" borderId="8" xfId="205" applyFont="1" applyFill="1" applyBorder="1" applyAlignment="1" applyProtection="1">
      <alignment horizontal="justify" vertical="center" wrapText="1"/>
      <protection hidden="1"/>
    </xf>
    <xf numFmtId="0" fontId="15" fillId="6" borderId="9" xfId="205" applyFont="1" applyFill="1" applyBorder="1" applyAlignment="1" applyProtection="1">
      <alignment horizontal="justify" vertical="center" wrapText="1"/>
      <protection hidden="1"/>
    </xf>
    <xf numFmtId="0" fontId="43" fillId="6" borderId="8" xfId="205" applyFont="1" applyFill="1" applyBorder="1" applyAlignment="1" applyProtection="1">
      <alignment horizontal="justify" vertical="center" wrapText="1"/>
      <protection hidden="1"/>
    </xf>
    <xf numFmtId="0" fontId="43" fillId="6" borderId="9" xfId="205" applyFont="1" applyFill="1" applyBorder="1" applyAlignment="1" applyProtection="1">
      <alignment horizontal="justify" vertical="center" wrapText="1"/>
      <protection hidden="1"/>
    </xf>
    <xf numFmtId="0" fontId="15" fillId="6" borderId="29" xfId="205" applyFont="1" applyFill="1" applyBorder="1" applyAlignment="1" applyProtection="1">
      <alignment horizontal="left" vertical="center" wrapText="1"/>
      <protection hidden="1"/>
    </xf>
    <xf numFmtId="0" fontId="15" fillId="6" borderId="30" xfId="205" applyFont="1" applyFill="1" applyBorder="1" applyAlignment="1" applyProtection="1">
      <alignment horizontal="left" vertical="center" wrapText="1"/>
      <protection hidden="1"/>
    </xf>
    <xf numFmtId="2" fontId="0" fillId="0" borderId="14" xfId="205" applyNumberFormat="1" applyFont="1" applyBorder="1" applyAlignment="1" applyProtection="1">
      <alignment horizontal="center" vertical="center" wrapText="1"/>
      <protection hidden="1"/>
    </xf>
    <xf numFmtId="2" fontId="16" fillId="0" borderId="15" xfId="205" applyNumberFormat="1" applyFont="1" applyBorder="1" applyAlignment="1" applyProtection="1">
      <alignment horizontal="center" vertical="center" wrapText="1"/>
      <protection hidden="1"/>
    </xf>
    <xf numFmtId="0" fontId="15" fillId="6" borderId="14" xfId="205" applyFont="1" applyFill="1" applyBorder="1" applyAlignment="1" applyProtection="1">
      <alignment horizontal="left" vertical="center" wrapText="1"/>
      <protection hidden="1"/>
    </xf>
    <xf numFmtId="0" fontId="15" fillId="6" borderId="3" xfId="205" applyFont="1" applyFill="1" applyBorder="1" applyAlignment="1" applyProtection="1">
      <alignment horizontal="left" vertical="center" wrapText="1"/>
      <protection hidden="1"/>
    </xf>
    <xf numFmtId="0" fontId="0" fillId="0" borderId="4" xfId="205" applyFont="1" applyBorder="1" applyAlignment="1" applyProtection="1">
      <alignment horizontal="justify" vertical="center" wrapText="1"/>
      <protection hidden="1"/>
    </xf>
    <xf numFmtId="0" fontId="16" fillId="0" borderId="4" xfId="205" applyFont="1" applyBorder="1" applyAlignment="1" applyProtection="1">
      <alignment horizontal="justify" vertical="center" wrapText="1"/>
      <protection hidden="1"/>
    </xf>
    <xf numFmtId="2" fontId="15" fillId="6" borderId="4" xfId="205" applyNumberFormat="1" applyFont="1" applyFill="1" applyBorder="1" applyAlignment="1" applyProtection="1">
      <alignment horizontal="center" vertical="center" wrapText="1"/>
      <protection hidden="1"/>
    </xf>
    <xf numFmtId="2" fontId="15" fillId="6" borderId="14" xfId="205" applyNumberFormat="1" applyFont="1" applyFill="1" applyBorder="1" applyAlignment="1" applyProtection="1">
      <alignment horizontal="center" vertical="center" wrapText="1"/>
      <protection hidden="1"/>
    </xf>
    <xf numFmtId="2" fontId="15" fillId="6" borderId="15" xfId="205" applyNumberFormat="1" applyFont="1" applyFill="1" applyBorder="1" applyAlignment="1" applyProtection="1">
      <alignment horizontal="center" vertical="center" wrapText="1"/>
      <protection hidden="1"/>
    </xf>
    <xf numFmtId="164" fontId="15" fillId="6" borderId="29" xfId="11" applyFont="1" applyFill="1" applyBorder="1" applyAlignment="1" applyProtection="1">
      <alignment horizontal="center" vertical="top"/>
      <protection hidden="1"/>
    </xf>
    <xf numFmtId="164" fontId="15" fillId="6" borderId="30" xfId="11" applyFont="1" applyFill="1" applyBorder="1" applyAlignment="1" applyProtection="1">
      <alignment horizontal="center" vertical="top"/>
      <protection hidden="1"/>
    </xf>
    <xf numFmtId="0" fontId="44" fillId="0" borderId="0" xfId="205" applyFont="1" applyAlignment="1" applyProtection="1">
      <alignment horizontal="center" vertical="top"/>
      <protection hidden="1"/>
    </xf>
    <xf numFmtId="0" fontId="15" fillId="15" borderId="0" xfId="205" applyFont="1" applyFill="1" applyAlignment="1" applyProtection="1">
      <alignment horizontal="left" vertical="top" wrapText="1"/>
      <protection hidden="1"/>
    </xf>
    <xf numFmtId="0" fontId="15" fillId="0" borderId="14" xfId="205" applyFont="1" applyBorder="1" applyAlignment="1" applyProtection="1">
      <alignment horizontal="left" vertical="center" wrapText="1"/>
      <protection hidden="1"/>
    </xf>
    <xf numFmtId="0" fontId="15" fillId="0" borderId="15" xfId="205" applyFont="1" applyBorder="1" applyAlignment="1" applyProtection="1">
      <alignment horizontal="left" vertical="center" wrapText="1"/>
      <protection hidden="1"/>
    </xf>
    <xf numFmtId="0" fontId="15" fillId="15" borderId="0" xfId="205" applyFont="1" applyFill="1" applyAlignment="1" applyProtection="1">
      <alignment horizontal="center" vertical="center" wrapText="1"/>
      <protection hidden="1"/>
    </xf>
    <xf numFmtId="0" fontId="15" fillId="15" borderId="0" xfId="205" applyFont="1" applyFill="1" applyAlignment="1" applyProtection="1">
      <alignment horizontal="left" vertical="center" wrapText="1"/>
      <protection hidden="1"/>
    </xf>
    <xf numFmtId="2" fontId="16" fillId="0" borderId="0" xfId="206" applyNumberFormat="1" applyAlignment="1" applyProtection="1">
      <alignment horizontal="right" vertical="center"/>
      <protection hidden="1"/>
    </xf>
    <xf numFmtId="168" fontId="15" fillId="0" borderId="0" xfId="0" applyNumberFormat="1" applyFont="1" applyAlignment="1" applyProtection="1">
      <alignment horizontal="center" vertical="center" wrapText="1"/>
      <protection hidden="1"/>
    </xf>
    <xf numFmtId="0" fontId="15" fillId="0" borderId="0" xfId="206" applyFont="1" applyAlignment="1" applyProtection="1">
      <alignment horizontal="center" vertical="center"/>
      <protection hidden="1"/>
    </xf>
    <xf numFmtId="168" fontId="27" fillId="0" borderId="0" xfId="0" applyNumberFormat="1" applyFont="1" applyAlignment="1" applyProtection="1">
      <alignment horizontal="center" vertical="center" wrapText="1"/>
      <protection hidden="1"/>
    </xf>
    <xf numFmtId="0" fontId="15" fillId="0" borderId="0" xfId="200" applyNumberFormat="1" applyFont="1" applyFill="1" applyBorder="1" applyAlignment="1" applyProtection="1">
      <alignment horizontal="justify" vertical="center"/>
      <protection hidden="1"/>
    </xf>
    <xf numFmtId="0" fontId="16" fillId="0" borderId="0" xfId="206" applyAlignment="1" applyProtection="1">
      <alignment horizontal="left" vertical="top" wrapText="1"/>
      <protection hidden="1"/>
    </xf>
    <xf numFmtId="0" fontId="4" fillId="13" borderId="14" xfId="206" applyFont="1" applyFill="1" applyBorder="1" applyAlignment="1">
      <alignment horizontal="center" vertical="top" wrapText="1"/>
    </xf>
    <xf numFmtId="0" fontId="4" fillId="13" borderId="3" xfId="206" applyFont="1" applyFill="1" applyBorder="1" applyAlignment="1">
      <alignment horizontal="center" vertical="top" wrapText="1"/>
    </xf>
    <xf numFmtId="0" fontId="4" fillId="13" borderId="15" xfId="206" applyFont="1" applyFill="1" applyBorder="1" applyAlignment="1">
      <alignment horizontal="center" vertical="top" wrapText="1"/>
    </xf>
    <xf numFmtId="0" fontId="50" fillId="13" borderId="14" xfId="206" applyFont="1" applyFill="1" applyBorder="1" applyAlignment="1" applyProtection="1">
      <alignment horizontal="center" vertical="center" wrapText="1"/>
      <protection hidden="1"/>
    </xf>
    <xf numFmtId="0" fontId="50" fillId="13" borderId="3" xfId="206" applyFont="1" applyFill="1" applyBorder="1" applyAlignment="1" applyProtection="1">
      <alignment horizontal="center" vertical="center" wrapText="1"/>
      <protection hidden="1"/>
    </xf>
    <xf numFmtId="0" fontId="50" fillId="13" borderId="15" xfId="206" applyFont="1" applyFill="1" applyBorder="1" applyAlignment="1" applyProtection="1">
      <alignment horizontal="center" vertical="center" wrapText="1"/>
      <protection hidden="1"/>
    </xf>
    <xf numFmtId="0" fontId="15" fillId="11" borderId="14" xfId="0" applyFont="1" applyFill="1" applyBorder="1" applyAlignment="1" applyProtection="1">
      <alignment horizontal="left" vertical="center"/>
      <protection hidden="1"/>
    </xf>
    <xf numFmtId="0" fontId="15" fillId="11" borderId="3" xfId="0" applyFont="1" applyFill="1" applyBorder="1" applyAlignment="1" applyProtection="1">
      <alignment horizontal="left" vertical="center"/>
      <protection hidden="1"/>
    </xf>
    <xf numFmtId="0" fontId="15" fillId="11" borderId="15" xfId="0" applyFont="1" applyFill="1" applyBorder="1" applyAlignment="1" applyProtection="1">
      <alignment horizontal="left" vertical="center"/>
      <protection hidden="1"/>
    </xf>
    <xf numFmtId="0" fontId="105" fillId="15" borderId="0" xfId="206" applyFont="1" applyFill="1" applyAlignment="1" applyProtection="1">
      <alignment horizontal="left" vertical="top" wrapText="1"/>
      <protection hidden="1"/>
    </xf>
    <xf numFmtId="0" fontId="15" fillId="0" borderId="0" xfId="206" applyFont="1" applyAlignment="1" applyProtection="1">
      <alignment horizontal="center" vertical="center" wrapText="1"/>
      <protection hidden="1"/>
    </xf>
    <xf numFmtId="0" fontId="15" fillId="0" borderId="0" xfId="0" applyFont="1" applyAlignment="1" applyProtection="1">
      <alignment horizontal="center" vertical="center"/>
      <protection hidden="1"/>
    </xf>
    <xf numFmtId="0" fontId="50" fillId="0" borderId="0" xfId="205" applyFont="1" applyAlignment="1" applyProtection="1">
      <alignment horizontal="left" vertical="top"/>
      <protection hidden="1"/>
    </xf>
    <xf numFmtId="0" fontId="15" fillId="0" borderId="5" xfId="206" applyFont="1" applyBorder="1" applyAlignment="1" applyProtection="1">
      <alignment horizontal="left" vertical="center"/>
      <protection hidden="1"/>
    </xf>
    <xf numFmtId="0" fontId="15" fillId="0" borderId="0" xfId="206" applyFont="1" applyAlignment="1" applyProtection="1">
      <alignment horizontal="left" vertical="center"/>
      <protection hidden="1"/>
    </xf>
    <xf numFmtId="0" fontId="29" fillId="0" borderId="0" xfId="206" applyFont="1" applyAlignment="1" applyProtection="1">
      <alignment horizontal="center" vertical="center" wrapText="1"/>
      <protection hidden="1"/>
    </xf>
    <xf numFmtId="0" fontId="16" fillId="0" borderId="0" xfId="206" applyAlignment="1" applyProtection="1">
      <alignment horizontal="justify" vertical="center" wrapText="1"/>
      <protection hidden="1"/>
    </xf>
    <xf numFmtId="0" fontId="15" fillId="0" borderId="0" xfId="195" applyFont="1" applyAlignment="1" applyProtection="1">
      <alignment horizontal="left" vertical="center" indent="2"/>
      <protection hidden="1"/>
    </xf>
    <xf numFmtId="0" fontId="15" fillId="0" borderId="14" xfId="204" applyFont="1" applyBorder="1" applyAlignment="1" applyProtection="1">
      <alignment horizontal="justify" vertical="top"/>
      <protection hidden="1"/>
    </xf>
    <xf numFmtId="0" fontId="16" fillId="0" borderId="3" xfId="204" applyFont="1" applyBorder="1" applyAlignment="1" applyProtection="1">
      <alignment horizontal="justify" vertical="top"/>
      <protection hidden="1"/>
    </xf>
    <xf numFmtId="0" fontId="16" fillId="0" borderId="15" xfId="204" applyFont="1" applyBorder="1" applyAlignment="1" applyProtection="1">
      <alignment horizontal="justify" vertical="top"/>
      <protection hidden="1"/>
    </xf>
    <xf numFmtId="0" fontId="15" fillId="0" borderId="16" xfId="204" applyFont="1" applyBorder="1" applyAlignment="1" applyProtection="1">
      <alignment horizontal="justify" vertical="top"/>
      <protection hidden="1"/>
    </xf>
    <xf numFmtId="0" fontId="16" fillId="0" borderId="39" xfId="204" applyFont="1" applyBorder="1" applyAlignment="1" applyProtection="1">
      <alignment horizontal="justify" vertical="top"/>
      <protection hidden="1"/>
    </xf>
    <xf numFmtId="0" fontId="16" fillId="0" borderId="17" xfId="204" applyFont="1" applyBorder="1" applyAlignment="1" applyProtection="1">
      <alignment horizontal="justify" vertical="top"/>
      <protection hidden="1"/>
    </xf>
    <xf numFmtId="0" fontId="15" fillId="0" borderId="16" xfId="204" applyFont="1" applyBorder="1" applyAlignment="1" applyProtection="1">
      <alignment horizontal="justify" vertical="center"/>
      <protection hidden="1"/>
    </xf>
    <xf numFmtId="0" fontId="16" fillId="0" borderId="39" xfId="204" applyFont="1" applyBorder="1" applyAlignment="1" applyProtection="1">
      <alignment horizontal="justify" vertical="center"/>
      <protection hidden="1"/>
    </xf>
    <xf numFmtId="0" fontId="16" fillId="0" borderId="17" xfId="204" applyFont="1" applyBorder="1" applyAlignment="1" applyProtection="1">
      <alignment horizontal="justify" vertical="center"/>
      <protection hidden="1"/>
    </xf>
    <xf numFmtId="0" fontId="0" fillId="0" borderId="10" xfId="204" applyFont="1" applyBorder="1" applyAlignment="1" applyProtection="1">
      <alignment horizontal="justify" vertical="center"/>
      <protection hidden="1"/>
    </xf>
    <xf numFmtId="0" fontId="16" fillId="0" borderId="10" xfId="204" applyFont="1" applyBorder="1" applyAlignment="1" applyProtection="1">
      <alignment horizontal="justify" vertical="center"/>
      <protection hidden="1"/>
    </xf>
    <xf numFmtId="0" fontId="0" fillId="0" borderId="0" xfId="204" applyFont="1" applyBorder="1" applyAlignment="1" applyProtection="1">
      <alignment horizontal="justify" vertical="center"/>
      <protection hidden="1"/>
    </xf>
    <xf numFmtId="0" fontId="16" fillId="4" borderId="0" xfId="204" applyFont="1" applyFill="1" applyBorder="1" applyAlignment="1" applyProtection="1">
      <alignment horizontal="justify" vertical="top" wrapText="1"/>
      <protection locked="0" hidden="1"/>
    </xf>
    <xf numFmtId="0" fontId="16" fillId="0" borderId="0" xfId="204" applyFont="1" applyBorder="1" applyAlignment="1" applyProtection="1">
      <alignment horizontal="justify" vertical="center"/>
      <protection hidden="1"/>
    </xf>
    <xf numFmtId="0" fontId="15" fillId="10" borderId="0" xfId="204" applyNumberFormat="1" applyFont="1" applyFill="1" applyBorder="1" applyAlignment="1" applyProtection="1">
      <alignment horizontal="center" vertical="center" wrapText="1"/>
      <protection hidden="1"/>
    </xf>
    <xf numFmtId="0" fontId="42" fillId="15" borderId="0" xfId="0" applyFont="1" applyFill="1" applyAlignment="1" applyProtection="1">
      <alignment horizontal="justify" vertical="top" wrapText="1"/>
      <protection hidden="1"/>
    </xf>
    <xf numFmtId="0" fontId="16" fillId="0" borderId="0" xfId="204" applyFont="1" applyAlignment="1" applyProtection="1">
      <alignment horizontal="justify" vertical="center"/>
      <protection hidden="1"/>
    </xf>
    <xf numFmtId="0" fontId="31" fillId="9" borderId="0" xfId="0" applyFont="1" applyFill="1" applyAlignment="1" applyProtection="1">
      <alignment horizontal="center" vertical="center" wrapText="1"/>
      <protection hidden="1"/>
    </xf>
    <xf numFmtId="0" fontId="31" fillId="9" borderId="7" xfId="0" applyFont="1" applyFill="1" applyBorder="1" applyAlignment="1" applyProtection="1">
      <alignment horizontal="center" vertical="center" wrapText="1"/>
      <protection hidden="1"/>
    </xf>
    <xf numFmtId="0" fontId="50" fillId="0" borderId="0" xfId="194" applyFont="1" applyAlignment="1">
      <alignment horizontal="center" vertical="top"/>
    </xf>
    <xf numFmtId="0" fontId="0" fillId="0" borderId="0" xfId="194" applyFont="1" applyAlignment="1">
      <alignment horizontal="center" vertical="top"/>
    </xf>
    <xf numFmtId="0" fontId="0" fillId="0" borderId="0" xfId="194" applyFont="1" applyAlignment="1">
      <alignment horizontal="justify" vertical="top"/>
    </xf>
    <xf numFmtId="0" fontId="50" fillId="0" borderId="0" xfId="194" applyFont="1" applyAlignment="1">
      <alignment horizontal="justify" vertical="top"/>
    </xf>
    <xf numFmtId="0" fontId="0" fillId="0" borderId="0" xfId="0" applyAlignment="1">
      <alignment horizontal="left" vertical="top" wrapText="1"/>
    </xf>
    <xf numFmtId="0" fontId="0" fillId="4" borderId="22" xfId="0" applyFill="1" applyBorder="1" applyAlignment="1" applyProtection="1">
      <alignment horizontal="left" vertical="center"/>
      <protection locked="0"/>
    </xf>
    <xf numFmtId="0" fontId="50" fillId="4" borderId="22" xfId="0" applyFont="1" applyFill="1" applyBorder="1" applyAlignment="1" applyProtection="1">
      <alignment horizontal="left" vertical="center"/>
      <protection locked="0"/>
    </xf>
    <xf numFmtId="0" fontId="16" fillId="0" borderId="0" xfId="194" applyFont="1" applyAlignment="1">
      <alignment horizontal="center" vertical="top" wrapText="1"/>
    </xf>
    <xf numFmtId="0" fontId="50" fillId="0" borderId="43" xfId="0" applyFont="1" applyBorder="1" applyAlignment="1">
      <alignment horizontal="left" vertical="center" indent="2"/>
    </xf>
    <xf numFmtId="0" fontId="16" fillId="0" borderId="0" xfId="194" applyFont="1" applyAlignment="1">
      <alignment horizontal="justify" vertical="top"/>
    </xf>
    <xf numFmtId="178" fontId="15" fillId="0" borderId="0" xfId="194" applyNumberFormat="1" applyFont="1" applyAlignment="1">
      <alignment horizontal="left" vertical="center" indent="1"/>
    </xf>
    <xf numFmtId="0" fontId="42" fillId="0" borderId="0" xfId="194" quotePrefix="1" applyFont="1" applyAlignment="1">
      <alignment horizontal="center" vertical="center"/>
    </xf>
    <xf numFmtId="0" fontId="50" fillId="0" borderId="43" xfId="0" applyFont="1" applyBorder="1" applyAlignment="1">
      <alignment horizontal="justify" vertical="center" wrapText="1"/>
    </xf>
    <xf numFmtId="0" fontId="50" fillId="0" borderId="22" xfId="0" applyFont="1" applyBorder="1" applyAlignment="1">
      <alignment horizontal="left" vertical="center" indent="2"/>
    </xf>
    <xf numFmtId="0" fontId="50" fillId="0" borderId="40" xfId="0" applyFont="1" applyBorder="1" applyAlignment="1">
      <alignment horizontal="left" vertical="center" indent="2"/>
    </xf>
    <xf numFmtId="0" fontId="50" fillId="0" borderId="0" xfId="0" applyFont="1" applyAlignment="1">
      <alignment horizontal="left" vertical="center" indent="2"/>
    </xf>
    <xf numFmtId="0" fontId="5" fillId="15" borderId="0" xfId="194" applyFont="1" applyFill="1" applyAlignment="1">
      <alignment horizontal="justify" vertical="top" wrapText="1"/>
    </xf>
    <xf numFmtId="0" fontId="15" fillId="0" borderId="0" xfId="194" applyFont="1" applyAlignment="1">
      <alignment horizontal="justify" vertical="center"/>
    </xf>
    <xf numFmtId="0" fontId="15" fillId="0" borderId="0" xfId="194" applyFont="1" applyAlignment="1">
      <alignment horizontal="center" vertical="center"/>
    </xf>
    <xf numFmtId="0" fontId="50" fillId="4" borderId="0" xfId="194" applyFont="1" applyFill="1" applyAlignment="1" applyProtection="1">
      <alignment horizontal="left" vertical="center"/>
      <protection locked="0"/>
    </xf>
    <xf numFmtId="178" fontId="50" fillId="0" borderId="0" xfId="194" applyNumberFormat="1" applyFont="1" applyAlignment="1">
      <alignment horizontal="left" vertical="center"/>
    </xf>
    <xf numFmtId="0" fontId="50" fillId="0" borderId="0" xfId="194" applyFont="1" applyAlignment="1">
      <alignment horizontal="justify" vertical="center"/>
    </xf>
    <xf numFmtId="0" fontId="16" fillId="0" borderId="0" xfId="210" applyFont="1" applyAlignment="1" applyProtection="1">
      <alignment horizontal="justify" vertical="center" wrapText="1"/>
      <protection hidden="1"/>
    </xf>
    <xf numFmtId="1" fontId="23" fillId="0" borderId="29" xfId="210" applyNumberFormat="1" applyFont="1" applyBorder="1" applyAlignment="1" applyProtection="1">
      <alignment horizontal="justify" vertical="center" wrapText="1"/>
      <protection hidden="1"/>
    </xf>
    <xf numFmtId="1" fontId="23" fillId="0" borderId="10" xfId="210" applyNumberFormat="1" applyFont="1" applyBorder="1" applyAlignment="1" applyProtection="1">
      <alignment horizontal="justify" vertical="center" wrapText="1"/>
      <protection hidden="1"/>
    </xf>
    <xf numFmtId="1" fontId="23" fillId="0" borderId="30" xfId="210" applyNumberFormat="1" applyFont="1" applyBorder="1" applyAlignment="1" applyProtection="1">
      <alignment horizontal="justify" vertical="center" wrapText="1"/>
      <protection hidden="1"/>
    </xf>
    <xf numFmtId="4" fontId="15" fillId="0" borderId="29" xfId="210" applyNumberFormat="1" applyFont="1" applyBorder="1" applyAlignment="1" applyProtection="1">
      <alignment horizontal="center" vertical="center" wrapText="1"/>
      <protection hidden="1"/>
    </xf>
    <xf numFmtId="4" fontId="15" fillId="0" borderId="30" xfId="210" applyNumberFormat="1" applyFont="1" applyBorder="1" applyAlignment="1" applyProtection="1">
      <alignment horizontal="center" vertical="center" wrapText="1"/>
      <protection hidden="1"/>
    </xf>
    <xf numFmtId="0" fontId="16" fillId="0" borderId="0" xfId="210" applyFont="1" applyAlignment="1" applyProtection="1">
      <alignment horizontal="left" vertical="center" wrapText="1"/>
      <protection hidden="1"/>
    </xf>
    <xf numFmtId="0" fontId="0" fillId="0" borderId="0" xfId="0" applyAlignment="1">
      <alignment horizontal="left"/>
    </xf>
    <xf numFmtId="0" fontId="0" fillId="0" borderId="7" xfId="0" applyBorder="1" applyAlignment="1">
      <alignment horizontal="left"/>
    </xf>
    <xf numFmtId="1" fontId="16" fillId="0" borderId="0" xfId="210" applyNumberFormat="1" applyFont="1" applyAlignment="1" applyProtection="1">
      <alignment horizontal="justify" vertical="top" wrapText="1"/>
      <protection hidden="1"/>
    </xf>
    <xf numFmtId="0" fontId="16" fillId="0" borderId="0" xfId="210" applyFont="1" applyAlignment="1" applyProtection="1">
      <alignment horizontal="justify" vertical="top" wrapText="1"/>
      <protection hidden="1"/>
    </xf>
    <xf numFmtId="0" fontId="16" fillId="0" borderId="7" xfId="210" applyFont="1" applyBorder="1" applyAlignment="1" applyProtection="1">
      <alignment horizontal="justify" vertical="top" wrapText="1"/>
      <protection hidden="1"/>
    </xf>
    <xf numFmtId="0" fontId="18" fillId="0" borderId="0" xfId="210" applyFont="1" applyAlignment="1" applyProtection="1">
      <alignment horizontal="left"/>
      <protection hidden="1"/>
    </xf>
    <xf numFmtId="0" fontId="18" fillId="0" borderId="7" xfId="210" applyFont="1" applyBorder="1" applyAlignment="1" applyProtection="1">
      <alignment horizontal="left"/>
      <protection hidden="1"/>
    </xf>
    <xf numFmtId="1" fontId="15" fillId="0" borderId="14" xfId="210" applyNumberFormat="1" applyFont="1" applyBorder="1" applyAlignment="1" applyProtection="1">
      <alignment horizontal="center" vertical="center" wrapText="1"/>
      <protection hidden="1"/>
    </xf>
    <xf numFmtId="1" fontId="15" fillId="0" borderId="15" xfId="210" applyNumberFormat="1" applyFont="1" applyBorder="1" applyAlignment="1" applyProtection="1">
      <alignment horizontal="center" vertical="center" wrapText="1"/>
      <protection hidden="1"/>
    </xf>
    <xf numFmtId="4" fontId="15" fillId="0" borderId="14" xfId="210" applyNumberFormat="1" applyFont="1" applyBorder="1" applyAlignment="1" applyProtection="1">
      <alignment horizontal="right" vertical="center" wrapText="1"/>
      <protection hidden="1"/>
    </xf>
    <xf numFmtId="4" fontId="16" fillId="0" borderId="15" xfId="210" applyNumberFormat="1" applyFont="1" applyBorder="1" applyAlignment="1" applyProtection="1">
      <alignment horizontal="right" vertical="center" wrapText="1"/>
      <protection hidden="1"/>
    </xf>
    <xf numFmtId="1" fontId="15" fillId="0" borderId="0" xfId="210" applyNumberFormat="1" applyFont="1" applyAlignment="1" applyProtection="1">
      <alignment horizontal="center" vertical="center" wrapText="1"/>
      <protection hidden="1"/>
    </xf>
    <xf numFmtId="0" fontId="15" fillId="0" borderId="0" xfId="210" applyFont="1" applyAlignment="1" applyProtection="1">
      <alignment horizontal="center" vertical="center" wrapText="1"/>
      <protection hidden="1"/>
    </xf>
    <xf numFmtId="4" fontId="15" fillId="0" borderId="0" xfId="210" applyNumberFormat="1" applyFont="1" applyAlignment="1" applyProtection="1">
      <alignment horizontal="right" vertical="center" wrapText="1"/>
      <protection hidden="1"/>
    </xf>
    <xf numFmtId="1" fontId="15" fillId="0" borderId="4" xfId="210" applyNumberFormat="1" applyFont="1" applyBorder="1" applyAlignment="1" applyProtection="1">
      <alignment horizontal="center" vertical="center" wrapText="1"/>
      <protection hidden="1"/>
    </xf>
    <xf numFmtId="4" fontId="15" fillId="0" borderId="4" xfId="210" applyNumberFormat="1" applyFont="1" applyBorder="1" applyAlignment="1" applyProtection="1">
      <alignment horizontal="center" vertical="center" wrapText="1"/>
      <protection hidden="1"/>
    </xf>
    <xf numFmtId="0" fontId="16" fillId="0" borderId="7" xfId="210" applyFont="1" applyBorder="1" applyAlignment="1" applyProtection="1">
      <alignment horizontal="justify" vertical="center" wrapText="1"/>
      <protection hidden="1"/>
    </xf>
    <xf numFmtId="0" fontId="16" fillId="0" borderId="10" xfId="209" applyFont="1" applyBorder="1" applyAlignment="1" applyProtection="1">
      <alignment horizontal="left" vertical="center" wrapText="1"/>
      <protection hidden="1"/>
    </xf>
    <xf numFmtId="0" fontId="16" fillId="0" borderId="30" xfId="209" applyFont="1" applyBorder="1" applyAlignment="1" applyProtection="1">
      <alignment horizontal="left" vertical="center" wrapText="1"/>
      <protection hidden="1"/>
    </xf>
    <xf numFmtId="1" fontId="16" fillId="0" borderId="0" xfId="209" applyNumberFormat="1" applyFont="1" applyAlignment="1" applyProtection="1">
      <alignment horizontal="justify" vertical="top" wrapText="1"/>
      <protection hidden="1"/>
    </xf>
    <xf numFmtId="0" fontId="16" fillId="0" borderId="0" xfId="209" applyFont="1" applyAlignment="1" applyProtection="1">
      <alignment horizontal="justify" vertical="top" wrapText="1"/>
      <protection hidden="1"/>
    </xf>
    <xf numFmtId="0" fontId="16" fillId="0" borderId="7" xfId="209" applyFont="1" applyBorder="1" applyAlignment="1" applyProtection="1">
      <alignment horizontal="justify" vertical="top" wrapText="1"/>
      <protection hidden="1"/>
    </xf>
    <xf numFmtId="0" fontId="16" fillId="0" borderId="0" xfId="209" applyFont="1" applyAlignment="1" applyProtection="1">
      <alignment horizontal="left" vertical="center" wrapText="1"/>
      <protection hidden="1"/>
    </xf>
    <xf numFmtId="1" fontId="15" fillId="0" borderId="0" xfId="209" applyNumberFormat="1" applyFont="1" applyAlignment="1" applyProtection="1">
      <alignment horizontal="center" vertical="center" wrapText="1"/>
      <protection hidden="1"/>
    </xf>
    <xf numFmtId="0" fontId="15" fillId="0" borderId="0" xfId="209" applyFont="1" applyAlignment="1" applyProtection="1">
      <alignment horizontal="center" vertical="center" wrapText="1"/>
      <protection hidden="1"/>
    </xf>
    <xf numFmtId="4" fontId="15" fillId="0" borderId="0" xfId="209" applyNumberFormat="1" applyFont="1" applyAlignment="1" applyProtection="1">
      <alignment horizontal="right" vertical="center" wrapText="1"/>
      <protection hidden="1"/>
    </xf>
    <xf numFmtId="4" fontId="15" fillId="0" borderId="4" xfId="209" applyNumberFormat="1" applyFont="1" applyBorder="1" applyAlignment="1" applyProtection="1">
      <alignment horizontal="center" vertical="center" wrapText="1"/>
      <protection hidden="1"/>
    </xf>
    <xf numFmtId="4" fontId="15" fillId="0" borderId="14" xfId="209" applyNumberFormat="1" applyFont="1" applyBorder="1" applyAlignment="1" applyProtection="1">
      <alignment horizontal="right" vertical="center" wrapText="1"/>
      <protection hidden="1"/>
    </xf>
    <xf numFmtId="4" fontId="16" fillId="0" borderId="15" xfId="209" applyNumberFormat="1" applyFont="1" applyBorder="1" applyAlignment="1" applyProtection="1">
      <alignment horizontal="right" vertical="center" wrapText="1"/>
      <protection hidden="1"/>
    </xf>
    <xf numFmtId="1" fontId="15" fillId="0" borderId="14" xfId="209" applyNumberFormat="1" applyFont="1" applyBorder="1" applyAlignment="1" applyProtection="1">
      <alignment horizontal="center" vertical="center" wrapText="1"/>
      <protection hidden="1"/>
    </xf>
    <xf numFmtId="1" fontId="15" fillId="0" borderId="15" xfId="209" applyNumberFormat="1" applyFont="1" applyBorder="1" applyAlignment="1" applyProtection="1">
      <alignment horizontal="center" vertical="center" wrapText="1"/>
      <protection hidden="1"/>
    </xf>
    <xf numFmtId="1" fontId="15" fillId="0" borderId="4" xfId="209" applyNumberFormat="1" applyFont="1" applyBorder="1" applyAlignment="1" applyProtection="1">
      <alignment horizontal="center" vertical="center" wrapText="1"/>
      <protection hidden="1"/>
    </xf>
    <xf numFmtId="1" fontId="23" fillId="0" borderId="4" xfId="209" applyNumberFormat="1" applyFont="1" applyBorder="1" applyAlignment="1" applyProtection="1">
      <alignment horizontal="justify" vertical="center" wrapText="1"/>
      <protection hidden="1"/>
    </xf>
    <xf numFmtId="4" fontId="15" fillId="0" borderId="14" xfId="209" applyNumberFormat="1" applyFont="1" applyBorder="1" applyAlignment="1" applyProtection="1">
      <alignment horizontal="center" vertical="center" wrapText="1"/>
      <protection hidden="1"/>
    </xf>
    <xf numFmtId="4" fontId="15" fillId="0" borderId="3" xfId="209" applyNumberFormat="1" applyFont="1" applyBorder="1" applyAlignment="1" applyProtection="1">
      <alignment horizontal="center" vertical="center" wrapText="1"/>
      <protection hidden="1"/>
    </xf>
    <xf numFmtId="2" fontId="36" fillId="0" borderId="0" xfId="198" applyNumberFormat="1" applyFont="1" applyAlignment="1" applyProtection="1">
      <alignment horizontal="left" vertical="center"/>
      <protection hidden="1"/>
    </xf>
  </cellXfs>
  <cellStyles count="222">
    <cellStyle name="75" xfId="1" xr:uid="{00000000-0005-0000-0000-000000000000}"/>
    <cellStyle name="75 2" xfId="2" xr:uid="{00000000-0005-0000-0000-000001000000}"/>
    <cellStyle name="75 2 2" xfId="3" xr:uid="{00000000-0005-0000-0000-000002000000}"/>
    <cellStyle name="75 3" xfId="4" xr:uid="{00000000-0005-0000-0000-000003000000}"/>
    <cellStyle name="75 4" xfId="5" xr:uid="{00000000-0005-0000-0000-000004000000}"/>
    <cellStyle name="ÅëÈ­ [0]_±âÅ¸" xfId="6" xr:uid="{00000000-0005-0000-0000-000005000000}"/>
    <cellStyle name="ÅëÈ­_±âÅ¸" xfId="7" xr:uid="{00000000-0005-0000-0000-000006000000}"/>
    <cellStyle name="ÄÞ¸¶ [0]_±âÅ¸" xfId="8" xr:uid="{00000000-0005-0000-0000-000007000000}"/>
    <cellStyle name="ÄÞ¸¶_±âÅ¸" xfId="9" xr:uid="{00000000-0005-0000-0000-000008000000}"/>
    <cellStyle name="Ç¥ÁØ_¿¬°£´©°è¿¹»ó" xfId="10" xr:uid="{00000000-0005-0000-0000-000009000000}"/>
    <cellStyle name="Comma" xfId="11" builtinId="3"/>
    <cellStyle name="Comma  - Style1" xfId="12" xr:uid="{00000000-0005-0000-0000-00000B000000}"/>
    <cellStyle name="Comma  - Style1 2" xfId="13" xr:uid="{00000000-0005-0000-0000-00000C000000}"/>
    <cellStyle name="Comma  - Style2" xfId="14" xr:uid="{00000000-0005-0000-0000-00000D000000}"/>
    <cellStyle name="Comma  - Style2 2" xfId="15" xr:uid="{00000000-0005-0000-0000-00000E000000}"/>
    <cellStyle name="Comma  - Style3" xfId="16" xr:uid="{00000000-0005-0000-0000-00000F000000}"/>
    <cellStyle name="Comma  - Style3 2" xfId="17" xr:uid="{00000000-0005-0000-0000-000010000000}"/>
    <cellStyle name="Comma  - Style4" xfId="18" xr:uid="{00000000-0005-0000-0000-000011000000}"/>
    <cellStyle name="Comma  - Style4 2" xfId="19" xr:uid="{00000000-0005-0000-0000-000012000000}"/>
    <cellStyle name="Comma  - Style5" xfId="20" xr:uid="{00000000-0005-0000-0000-000013000000}"/>
    <cellStyle name="Comma  - Style5 2" xfId="21" xr:uid="{00000000-0005-0000-0000-000014000000}"/>
    <cellStyle name="Comma  - Style6" xfId="22" xr:uid="{00000000-0005-0000-0000-000015000000}"/>
    <cellStyle name="Comma  - Style6 2" xfId="23" xr:uid="{00000000-0005-0000-0000-000016000000}"/>
    <cellStyle name="Comma  - Style7" xfId="24" xr:uid="{00000000-0005-0000-0000-000017000000}"/>
    <cellStyle name="Comma  - Style7 2" xfId="25" xr:uid="{00000000-0005-0000-0000-000018000000}"/>
    <cellStyle name="Comma  - Style8" xfId="26" xr:uid="{00000000-0005-0000-0000-000019000000}"/>
    <cellStyle name="Comma  - Style8 2" xfId="27" xr:uid="{00000000-0005-0000-0000-00001A000000}"/>
    <cellStyle name="Comma 10" xfId="28" xr:uid="{00000000-0005-0000-0000-00001B000000}"/>
    <cellStyle name="Comma 11" xfId="29" xr:uid="{00000000-0005-0000-0000-00001C000000}"/>
    <cellStyle name="Comma 12" xfId="30" xr:uid="{00000000-0005-0000-0000-00001D000000}"/>
    <cellStyle name="Comma 13" xfId="31" xr:uid="{00000000-0005-0000-0000-00001E000000}"/>
    <cellStyle name="Comma 14" xfId="32" xr:uid="{00000000-0005-0000-0000-00001F000000}"/>
    <cellStyle name="Comma 15" xfId="33" xr:uid="{00000000-0005-0000-0000-000020000000}"/>
    <cellStyle name="Comma 16" xfId="34" xr:uid="{00000000-0005-0000-0000-000021000000}"/>
    <cellStyle name="Comma 17" xfId="35" xr:uid="{00000000-0005-0000-0000-000022000000}"/>
    <cellStyle name="Comma 18" xfId="36" xr:uid="{00000000-0005-0000-0000-000023000000}"/>
    <cellStyle name="Comma 19" xfId="37" xr:uid="{00000000-0005-0000-0000-000024000000}"/>
    <cellStyle name="Comma 2" xfId="38" xr:uid="{00000000-0005-0000-0000-000025000000}"/>
    <cellStyle name="Comma 20" xfId="39" xr:uid="{00000000-0005-0000-0000-000026000000}"/>
    <cellStyle name="Comma 21" xfId="40" xr:uid="{00000000-0005-0000-0000-000027000000}"/>
    <cellStyle name="Comma 22" xfId="41" xr:uid="{00000000-0005-0000-0000-000028000000}"/>
    <cellStyle name="Comma 23" xfId="42" xr:uid="{00000000-0005-0000-0000-000029000000}"/>
    <cellStyle name="Comma 24" xfId="43" xr:uid="{00000000-0005-0000-0000-00002A000000}"/>
    <cellStyle name="Comma 25" xfId="44" xr:uid="{00000000-0005-0000-0000-00002B000000}"/>
    <cellStyle name="Comma 26" xfId="45" xr:uid="{00000000-0005-0000-0000-00002C000000}"/>
    <cellStyle name="Comma 27" xfId="46" xr:uid="{00000000-0005-0000-0000-00002D000000}"/>
    <cellStyle name="Comma 28" xfId="47" xr:uid="{00000000-0005-0000-0000-00002E000000}"/>
    <cellStyle name="Comma 29" xfId="48" xr:uid="{00000000-0005-0000-0000-00002F000000}"/>
    <cellStyle name="Comma 3" xfId="49" xr:uid="{00000000-0005-0000-0000-000030000000}"/>
    <cellStyle name="Comma 30" xfId="50" xr:uid="{00000000-0005-0000-0000-000031000000}"/>
    <cellStyle name="Comma 31" xfId="51" xr:uid="{00000000-0005-0000-0000-000032000000}"/>
    <cellStyle name="Comma 32" xfId="52" xr:uid="{00000000-0005-0000-0000-000033000000}"/>
    <cellStyle name="Comma 33" xfId="53" xr:uid="{00000000-0005-0000-0000-000034000000}"/>
    <cellStyle name="Comma 34" xfId="54" xr:uid="{00000000-0005-0000-0000-000035000000}"/>
    <cellStyle name="Comma 35" xfId="55" xr:uid="{00000000-0005-0000-0000-000036000000}"/>
    <cellStyle name="Comma 36" xfId="56" xr:uid="{00000000-0005-0000-0000-000037000000}"/>
    <cellStyle name="Comma 37" xfId="57" xr:uid="{00000000-0005-0000-0000-000038000000}"/>
    <cellStyle name="Comma 38" xfId="58" xr:uid="{00000000-0005-0000-0000-000039000000}"/>
    <cellStyle name="Comma 39" xfId="59" xr:uid="{00000000-0005-0000-0000-00003A000000}"/>
    <cellStyle name="Comma 4" xfId="60" xr:uid="{00000000-0005-0000-0000-00003B000000}"/>
    <cellStyle name="Comma 40" xfId="61" xr:uid="{00000000-0005-0000-0000-00003C000000}"/>
    <cellStyle name="Comma 41" xfId="62" xr:uid="{00000000-0005-0000-0000-00003D000000}"/>
    <cellStyle name="Comma 42" xfId="63" xr:uid="{00000000-0005-0000-0000-00003E000000}"/>
    <cellStyle name="Comma 43" xfId="64" xr:uid="{00000000-0005-0000-0000-00003F000000}"/>
    <cellStyle name="Comma 5" xfId="65" xr:uid="{00000000-0005-0000-0000-000040000000}"/>
    <cellStyle name="Comma 6" xfId="66" xr:uid="{00000000-0005-0000-0000-000041000000}"/>
    <cellStyle name="Comma 7" xfId="67" xr:uid="{00000000-0005-0000-0000-000042000000}"/>
    <cellStyle name="Comma 8" xfId="68" xr:uid="{00000000-0005-0000-0000-000043000000}"/>
    <cellStyle name="Comma 9" xfId="69" xr:uid="{00000000-0005-0000-0000-000044000000}"/>
    <cellStyle name="Comma_tbcb BPS-6Z-Vem-khamDOM-1" xfId="70" xr:uid="{00000000-0005-0000-0000-000045000000}"/>
    <cellStyle name="Formula" xfId="71" xr:uid="{00000000-0005-0000-0000-000046000000}"/>
    <cellStyle name="Formula 2" xfId="72" xr:uid="{00000000-0005-0000-0000-000047000000}"/>
    <cellStyle name="Formula 2 2" xfId="73" xr:uid="{00000000-0005-0000-0000-000048000000}"/>
    <cellStyle name="Header1" xfId="74" xr:uid="{00000000-0005-0000-0000-000049000000}"/>
    <cellStyle name="Header2" xfId="75" xr:uid="{00000000-0005-0000-0000-00004A000000}"/>
    <cellStyle name="Hypertextový odkaz" xfId="76" xr:uid="{00000000-0005-0000-0000-00004B000000}"/>
    <cellStyle name="Hypertextový odkaz 2" xfId="77" xr:uid="{00000000-0005-0000-0000-00004C000000}"/>
    <cellStyle name="Hypertextový odkaz 2 2" xfId="78" xr:uid="{00000000-0005-0000-0000-00004D000000}"/>
    <cellStyle name="no dec" xfId="79" xr:uid="{00000000-0005-0000-0000-00004E000000}"/>
    <cellStyle name="no dec 2" xfId="80" xr:uid="{00000000-0005-0000-0000-00004F000000}"/>
    <cellStyle name="no dec 2 2" xfId="81" xr:uid="{00000000-0005-0000-0000-000050000000}"/>
    <cellStyle name="Normal" xfId="0" builtinId="0"/>
    <cellStyle name="Normal - Style1" xfId="82" xr:uid="{00000000-0005-0000-0000-000052000000}"/>
    <cellStyle name="Normal - Style1 2" xfId="83" xr:uid="{00000000-0005-0000-0000-000053000000}"/>
    <cellStyle name="Normal 10" xfId="84" xr:uid="{00000000-0005-0000-0000-000054000000}"/>
    <cellStyle name="Normal 10 2" xfId="85" xr:uid="{00000000-0005-0000-0000-000055000000}"/>
    <cellStyle name="Normal 11" xfId="86" xr:uid="{00000000-0005-0000-0000-000056000000}"/>
    <cellStyle name="Normal 11 2" xfId="87" xr:uid="{00000000-0005-0000-0000-000057000000}"/>
    <cellStyle name="Normal 12" xfId="88" xr:uid="{00000000-0005-0000-0000-000058000000}"/>
    <cellStyle name="Normal 12 2" xfId="89" xr:uid="{00000000-0005-0000-0000-000059000000}"/>
    <cellStyle name="Normal 13" xfId="90" xr:uid="{00000000-0005-0000-0000-00005A000000}"/>
    <cellStyle name="Normal 14" xfId="91" xr:uid="{00000000-0005-0000-0000-00005B000000}"/>
    <cellStyle name="Normal 15" xfId="92" xr:uid="{00000000-0005-0000-0000-00005C000000}"/>
    <cellStyle name="Normal 16" xfId="93" xr:uid="{00000000-0005-0000-0000-00005D000000}"/>
    <cellStyle name="Normal 17" xfId="94" xr:uid="{00000000-0005-0000-0000-00005E000000}"/>
    <cellStyle name="Normal 18" xfId="95" xr:uid="{00000000-0005-0000-0000-00005F000000}"/>
    <cellStyle name="Normal 19" xfId="96" xr:uid="{00000000-0005-0000-0000-000060000000}"/>
    <cellStyle name="Normal 2" xfId="97" xr:uid="{00000000-0005-0000-0000-000061000000}"/>
    <cellStyle name="Normal 2 2" xfId="98" xr:uid="{00000000-0005-0000-0000-000062000000}"/>
    <cellStyle name="Normal 2 3" xfId="99" xr:uid="{00000000-0005-0000-0000-000063000000}"/>
    <cellStyle name="Normal 20" xfId="100" xr:uid="{00000000-0005-0000-0000-000064000000}"/>
    <cellStyle name="Normal 21" xfId="101" xr:uid="{00000000-0005-0000-0000-000065000000}"/>
    <cellStyle name="Normal 22" xfId="102" xr:uid="{00000000-0005-0000-0000-000066000000}"/>
    <cellStyle name="Normal 23" xfId="103" xr:uid="{00000000-0005-0000-0000-000067000000}"/>
    <cellStyle name="Normal 24" xfId="104" xr:uid="{00000000-0005-0000-0000-000068000000}"/>
    <cellStyle name="Normal 25" xfId="105" xr:uid="{00000000-0005-0000-0000-000069000000}"/>
    <cellStyle name="Normal 26" xfId="106" xr:uid="{00000000-0005-0000-0000-00006A000000}"/>
    <cellStyle name="Normal 27" xfId="107" xr:uid="{00000000-0005-0000-0000-00006B000000}"/>
    <cellStyle name="Normal 28" xfId="108" xr:uid="{00000000-0005-0000-0000-00006C000000}"/>
    <cellStyle name="Normal 29" xfId="109" xr:uid="{00000000-0005-0000-0000-00006D000000}"/>
    <cellStyle name="Normal 3" xfId="110" xr:uid="{00000000-0005-0000-0000-00006E000000}"/>
    <cellStyle name="Normal 3 2" xfId="111" xr:uid="{00000000-0005-0000-0000-00006F000000}"/>
    <cellStyle name="Normal 3 3" xfId="112" xr:uid="{00000000-0005-0000-0000-000070000000}"/>
    <cellStyle name="Normal 30" xfId="113" xr:uid="{00000000-0005-0000-0000-000071000000}"/>
    <cellStyle name="Normal 31" xfId="114" xr:uid="{00000000-0005-0000-0000-000072000000}"/>
    <cellStyle name="Normal 32" xfId="115" xr:uid="{00000000-0005-0000-0000-000073000000}"/>
    <cellStyle name="Normal 33" xfId="116" xr:uid="{00000000-0005-0000-0000-000074000000}"/>
    <cellStyle name="Normal 34" xfId="117" xr:uid="{00000000-0005-0000-0000-000075000000}"/>
    <cellStyle name="Normal 35" xfId="118" xr:uid="{00000000-0005-0000-0000-000076000000}"/>
    <cellStyle name="Normal 36" xfId="119" xr:uid="{00000000-0005-0000-0000-000077000000}"/>
    <cellStyle name="Normal 37" xfId="120" xr:uid="{00000000-0005-0000-0000-000078000000}"/>
    <cellStyle name="Normal 38" xfId="121" xr:uid="{00000000-0005-0000-0000-000079000000}"/>
    <cellStyle name="Normal 39" xfId="122" xr:uid="{00000000-0005-0000-0000-00007A000000}"/>
    <cellStyle name="Normal 4" xfId="123" xr:uid="{00000000-0005-0000-0000-00007B000000}"/>
    <cellStyle name="Normal 4 2" xfId="124" xr:uid="{00000000-0005-0000-0000-00007C000000}"/>
    <cellStyle name="Normal 4 3" xfId="125" xr:uid="{00000000-0005-0000-0000-00007D000000}"/>
    <cellStyle name="Normal 40" xfId="126" xr:uid="{00000000-0005-0000-0000-00007E000000}"/>
    <cellStyle name="Normal 41" xfId="127" xr:uid="{00000000-0005-0000-0000-00007F000000}"/>
    <cellStyle name="Normal 42" xfId="128" xr:uid="{00000000-0005-0000-0000-000080000000}"/>
    <cellStyle name="Normal 43" xfId="129" xr:uid="{00000000-0005-0000-0000-000081000000}"/>
    <cellStyle name="Normal 44" xfId="130" xr:uid="{00000000-0005-0000-0000-000082000000}"/>
    <cellStyle name="Normal 45" xfId="131" xr:uid="{00000000-0005-0000-0000-000083000000}"/>
    <cellStyle name="Normal 46" xfId="132" xr:uid="{00000000-0005-0000-0000-000084000000}"/>
    <cellStyle name="Normal 47" xfId="133" xr:uid="{00000000-0005-0000-0000-000085000000}"/>
    <cellStyle name="Normal 48" xfId="134" xr:uid="{00000000-0005-0000-0000-000086000000}"/>
    <cellStyle name="Normal 49" xfId="135" xr:uid="{00000000-0005-0000-0000-000087000000}"/>
    <cellStyle name="Normal 5" xfId="136" xr:uid="{00000000-0005-0000-0000-000088000000}"/>
    <cellStyle name="Normal 5 2" xfId="137" xr:uid="{00000000-0005-0000-0000-000089000000}"/>
    <cellStyle name="Normal 50" xfId="138" xr:uid="{00000000-0005-0000-0000-00008A000000}"/>
    <cellStyle name="Normal 51" xfId="139" xr:uid="{00000000-0005-0000-0000-00008B000000}"/>
    <cellStyle name="Normal 52" xfId="140" xr:uid="{00000000-0005-0000-0000-00008C000000}"/>
    <cellStyle name="Normal 53" xfId="141" xr:uid="{00000000-0005-0000-0000-00008D000000}"/>
    <cellStyle name="Normal 54" xfId="142" xr:uid="{00000000-0005-0000-0000-00008E000000}"/>
    <cellStyle name="Normal 55" xfId="143" xr:uid="{00000000-0005-0000-0000-00008F000000}"/>
    <cellStyle name="Normal 56" xfId="144" xr:uid="{00000000-0005-0000-0000-000090000000}"/>
    <cellStyle name="Normal 57" xfId="145" xr:uid="{00000000-0005-0000-0000-000091000000}"/>
    <cellStyle name="Normal 58" xfId="146" xr:uid="{00000000-0005-0000-0000-000092000000}"/>
    <cellStyle name="Normal 59" xfId="147" xr:uid="{00000000-0005-0000-0000-000093000000}"/>
    <cellStyle name="Normal 6" xfId="148" xr:uid="{00000000-0005-0000-0000-000094000000}"/>
    <cellStyle name="Normal 6 2" xfId="149" xr:uid="{00000000-0005-0000-0000-000095000000}"/>
    <cellStyle name="Normal 60" xfId="150" xr:uid="{00000000-0005-0000-0000-000096000000}"/>
    <cellStyle name="Normal 61" xfId="151" xr:uid="{00000000-0005-0000-0000-000097000000}"/>
    <cellStyle name="Normal 62" xfId="152" xr:uid="{00000000-0005-0000-0000-000098000000}"/>
    <cellStyle name="Normal 63" xfId="153" xr:uid="{00000000-0005-0000-0000-000099000000}"/>
    <cellStyle name="Normal 64" xfId="154" xr:uid="{00000000-0005-0000-0000-00009A000000}"/>
    <cellStyle name="Normal 65" xfId="155" xr:uid="{00000000-0005-0000-0000-00009B000000}"/>
    <cellStyle name="Normal 66" xfId="156" xr:uid="{00000000-0005-0000-0000-00009C000000}"/>
    <cellStyle name="Normal 67" xfId="157" xr:uid="{00000000-0005-0000-0000-00009D000000}"/>
    <cellStyle name="Normal 68" xfId="158" xr:uid="{00000000-0005-0000-0000-00009E000000}"/>
    <cellStyle name="Normal 69" xfId="159" xr:uid="{00000000-0005-0000-0000-00009F000000}"/>
    <cellStyle name="Normal 7" xfId="160" xr:uid="{00000000-0005-0000-0000-0000A0000000}"/>
    <cellStyle name="Normal 7 2" xfId="161" xr:uid="{00000000-0005-0000-0000-0000A1000000}"/>
    <cellStyle name="Normal 70" xfId="162" xr:uid="{00000000-0005-0000-0000-0000A2000000}"/>
    <cellStyle name="Normal 71" xfId="163" xr:uid="{00000000-0005-0000-0000-0000A3000000}"/>
    <cellStyle name="Normal 72" xfId="164" xr:uid="{00000000-0005-0000-0000-0000A4000000}"/>
    <cellStyle name="Normal 73" xfId="165" xr:uid="{00000000-0005-0000-0000-0000A5000000}"/>
    <cellStyle name="Normal 74" xfId="166" xr:uid="{00000000-0005-0000-0000-0000A6000000}"/>
    <cellStyle name="Normal 75" xfId="167" xr:uid="{00000000-0005-0000-0000-0000A7000000}"/>
    <cellStyle name="Normal 76" xfId="168" xr:uid="{00000000-0005-0000-0000-0000A8000000}"/>
    <cellStyle name="Normal 77" xfId="169" xr:uid="{00000000-0005-0000-0000-0000A9000000}"/>
    <cellStyle name="Normal 78" xfId="170" xr:uid="{00000000-0005-0000-0000-0000AA000000}"/>
    <cellStyle name="Normal 79" xfId="171" xr:uid="{00000000-0005-0000-0000-0000AB000000}"/>
    <cellStyle name="Normal 8" xfId="172" xr:uid="{00000000-0005-0000-0000-0000AC000000}"/>
    <cellStyle name="Normal 8 2" xfId="173" xr:uid="{00000000-0005-0000-0000-0000AD000000}"/>
    <cellStyle name="Normal 80" xfId="174" xr:uid="{00000000-0005-0000-0000-0000AE000000}"/>
    <cellStyle name="Normal 81" xfId="175" xr:uid="{00000000-0005-0000-0000-0000AF000000}"/>
    <cellStyle name="Normal 82" xfId="176" xr:uid="{00000000-0005-0000-0000-0000B0000000}"/>
    <cellStyle name="Normal 83" xfId="177" xr:uid="{00000000-0005-0000-0000-0000B1000000}"/>
    <cellStyle name="Normal 84" xfId="178" xr:uid="{00000000-0005-0000-0000-0000B2000000}"/>
    <cellStyle name="Normal 85" xfId="179" xr:uid="{00000000-0005-0000-0000-0000B3000000}"/>
    <cellStyle name="Normal 86" xfId="180" xr:uid="{00000000-0005-0000-0000-0000B4000000}"/>
    <cellStyle name="Normal 87" xfId="181" xr:uid="{00000000-0005-0000-0000-0000B5000000}"/>
    <cellStyle name="Normal 88" xfId="182" xr:uid="{00000000-0005-0000-0000-0000B6000000}"/>
    <cellStyle name="Normal 89" xfId="183" xr:uid="{00000000-0005-0000-0000-0000B7000000}"/>
    <cellStyle name="Normal 9" xfId="184" xr:uid="{00000000-0005-0000-0000-0000B8000000}"/>
    <cellStyle name="Normal 9 2" xfId="185" xr:uid="{00000000-0005-0000-0000-0000B9000000}"/>
    <cellStyle name="Normal 90" xfId="186" xr:uid="{00000000-0005-0000-0000-0000BA000000}"/>
    <cellStyle name="Normal 91" xfId="187" xr:uid="{00000000-0005-0000-0000-0000BB000000}"/>
    <cellStyle name="Normal 92" xfId="188" xr:uid="{00000000-0005-0000-0000-0000BC000000}"/>
    <cellStyle name="Normal 93" xfId="189" xr:uid="{00000000-0005-0000-0000-0000BD000000}"/>
    <cellStyle name="Normal 94" xfId="190" xr:uid="{00000000-0005-0000-0000-0000BE000000}"/>
    <cellStyle name="Normal 95" xfId="191" xr:uid="{00000000-0005-0000-0000-0000BF000000}"/>
    <cellStyle name="Normal 96" xfId="192" xr:uid="{00000000-0005-0000-0000-0000C0000000}"/>
    <cellStyle name="Normal 97" xfId="193" xr:uid="{00000000-0005-0000-0000-0000C1000000}"/>
    <cellStyle name="Normal_Annexures TW 04" xfId="194" xr:uid="{00000000-0005-0000-0000-0000C2000000}"/>
    <cellStyle name="Normal_Annexures TW 04 2" xfId="195" xr:uid="{00000000-0005-0000-0000-0000C3000000}"/>
    <cellStyle name="Normal_Attach 3(JV)" xfId="196" xr:uid="{00000000-0005-0000-0000-0000C4000000}"/>
    <cellStyle name="Normal_Attacments TW 04" xfId="197" xr:uid="{00000000-0005-0000-0000-0000C5000000}"/>
    <cellStyle name="Normal_Entertainment Form" xfId="198" xr:uid="{00000000-0005-0000-0000-0000C6000000}"/>
    <cellStyle name="Normal_final 765-6Z-DOM-1" xfId="199" xr:uid="{00000000-0005-0000-0000-0000C7000000}"/>
    <cellStyle name="Normal_pgcil-tivim-pricesched" xfId="200" xr:uid="{00000000-0005-0000-0000-0000C8000000}"/>
    <cellStyle name="Normal_pgcil-tivim-pricesched 3" xfId="201" xr:uid="{00000000-0005-0000-0000-0000C9000000}"/>
    <cellStyle name="Normal_pgcil-tivim-pricesched_Sch-3 " xfId="202" xr:uid="{00000000-0005-0000-0000-0000CA000000}"/>
    <cellStyle name="Normal_PRICE SCHEDULE-4 to 6-A4" xfId="203" xr:uid="{00000000-0005-0000-0000-0000CB000000}"/>
    <cellStyle name="Normal_PRICE SCHEDULE-4 to 6-A4 2" xfId="204" xr:uid="{00000000-0005-0000-0000-0000CC000000}"/>
    <cellStyle name="Normal_Price_Schedules for Insulator Package Rev-01" xfId="205" xr:uid="{00000000-0005-0000-0000-0000CD000000}"/>
    <cellStyle name="Normal_PRICE-SCHE Bihar-Rev-2-corrections" xfId="206" xr:uid="{00000000-0005-0000-0000-0000CE000000}"/>
    <cellStyle name="Normal_PRICE-SCHE Bihar-Rev-2-corrections_Annexures TW 04" xfId="207" xr:uid="{00000000-0005-0000-0000-0000CF000000}"/>
    <cellStyle name="Normal_PRICE-SCHE Bihar-Rev-2-corrections_Price_Schedules for Insulator Package Rev-01" xfId="208" xr:uid="{00000000-0005-0000-0000-0000D0000000}"/>
    <cellStyle name="Normal_QUOTED CORRECTED" xfId="209" xr:uid="{00000000-0005-0000-0000-0000D1000000}"/>
    <cellStyle name="Normal_QUOTED CORRECTED 2" xfId="210" xr:uid="{00000000-0005-0000-0000-0000D2000000}"/>
    <cellStyle name="Normal_Sch-1" xfId="211" xr:uid="{00000000-0005-0000-0000-0000D3000000}"/>
    <cellStyle name="Normal_Sch-3 " xfId="212" xr:uid="{00000000-0005-0000-0000-0000D4000000}"/>
    <cellStyle name="Normal_Sheet1" xfId="213" xr:uid="{00000000-0005-0000-0000-0000D5000000}"/>
    <cellStyle name="Normal_tbcb BPS-6Z-Vem-khamDOM-1" xfId="214" xr:uid="{00000000-0005-0000-0000-0000D6000000}"/>
    <cellStyle name="Percent 2" xfId="215" xr:uid="{00000000-0005-0000-0000-0000D7000000}"/>
    <cellStyle name="Percent 2 2" xfId="216" xr:uid="{00000000-0005-0000-0000-0000D8000000}"/>
    <cellStyle name="Popis" xfId="217" xr:uid="{00000000-0005-0000-0000-0000D9000000}"/>
    <cellStyle name="Sledovaný hypertextový odkaz" xfId="218" xr:uid="{00000000-0005-0000-0000-0000DA000000}"/>
    <cellStyle name="Sledovaný hypertextový odkaz 2" xfId="219" xr:uid="{00000000-0005-0000-0000-0000DB000000}"/>
    <cellStyle name="Sledovaný hypertextový odkaz 2 2" xfId="220" xr:uid="{00000000-0005-0000-0000-0000DC000000}"/>
    <cellStyle name="Standard_BS14" xfId="221" xr:uid="{00000000-0005-0000-0000-0000DD000000}"/>
  </cellStyles>
  <dxfs count="61">
    <dxf>
      <font>
        <condense val="0"/>
        <extend val="0"/>
        <color indexed="9"/>
      </font>
      <fill>
        <patternFill patternType="none">
          <bgColor indexed="65"/>
        </patternFill>
      </fill>
    </dxf>
    <dxf>
      <fill>
        <patternFill patternType="none">
          <bgColor indexed="65"/>
        </patternFill>
      </fill>
    </dxf>
    <dxf>
      <font>
        <strike/>
      </font>
    </dxf>
    <dxf>
      <font>
        <condense val="0"/>
        <extend val="0"/>
        <color indexed="9"/>
      </font>
    </dxf>
    <dxf>
      <fill>
        <patternFill>
          <bgColor rgb="FFCCFFCC"/>
        </patternFill>
      </fill>
    </dxf>
    <dxf>
      <font>
        <condense val="0"/>
        <extend val="0"/>
        <color indexed="9"/>
      </font>
    </dxf>
    <dxf>
      <font>
        <condense val="0"/>
        <extend val="0"/>
        <color indexed="9"/>
      </font>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ont>
        <condense val="0"/>
        <extend val="0"/>
        <color indexed="10"/>
      </font>
    </dxf>
    <dxf>
      <fill>
        <patternFill>
          <bgColor rgb="FFCCFFCC"/>
        </patternFill>
      </fill>
    </dxf>
    <dxf>
      <fill>
        <patternFill>
          <bgColor rgb="FFCCFFCC"/>
        </patternFill>
      </fill>
    </dxf>
    <dxf>
      <font>
        <condense val="0"/>
        <extend val="0"/>
        <color indexed="10"/>
      </font>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ont>
        <condense val="0"/>
        <extend val="0"/>
        <color indexed="10"/>
      </font>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ont>
        <condense val="0"/>
        <extend val="0"/>
        <color indexed="10"/>
      </font>
    </dxf>
    <dxf>
      <fill>
        <patternFill>
          <bgColor rgb="FFCCFFCC"/>
        </patternFill>
      </fill>
    </dxf>
    <dxf>
      <font>
        <condense val="0"/>
        <extend val="0"/>
        <color indexed="10"/>
      </font>
    </dxf>
    <dxf>
      <fill>
        <patternFill>
          <bgColor rgb="FFCCFFCC"/>
        </patternFill>
      </fill>
    </dxf>
    <dxf>
      <fill>
        <patternFill>
          <bgColor rgb="FFCCFFCC"/>
        </patternFill>
      </fill>
    </dxf>
    <dxf>
      <font>
        <condense val="0"/>
        <extend val="0"/>
        <color indexed="10"/>
      </font>
    </dxf>
    <dxf>
      <fill>
        <patternFill>
          <bgColor rgb="FFCCFFCC"/>
        </patternFill>
      </fill>
    </dxf>
    <dxf>
      <fill>
        <patternFill>
          <bgColor rgb="FFCCFFCC"/>
        </patternFill>
      </fill>
    </dxf>
    <dxf>
      <font>
        <condense val="0"/>
        <extend val="0"/>
        <color indexed="10"/>
      </font>
    </dxf>
    <dxf>
      <fill>
        <patternFill>
          <bgColor rgb="FFCCFFCC"/>
        </patternFill>
      </fill>
    </dxf>
    <dxf>
      <fill>
        <patternFill patternType="none">
          <bgColor indexed="65"/>
        </patternFill>
      </fill>
    </dxf>
    <dxf>
      <font>
        <condense val="0"/>
        <extend val="0"/>
        <color indexed="9"/>
      </font>
      <fill>
        <patternFill patternType="none">
          <bgColor indexed="65"/>
        </patternFill>
      </fill>
    </dxf>
    <dxf>
      <font>
        <b val="0"/>
        <condense val="0"/>
        <extend val="0"/>
        <color indexed="10"/>
      </font>
    </dxf>
    <dxf>
      <fill>
        <patternFill>
          <bgColor rgb="FFCCFFCC"/>
        </patternFill>
      </fill>
    </dxf>
    <dxf>
      <font>
        <condense val="0"/>
        <extend val="0"/>
        <color indexed="10"/>
      </font>
    </dxf>
    <dxf>
      <fill>
        <patternFill patternType="none">
          <bgColor indexed="65"/>
        </patternFill>
      </fill>
    </dxf>
    <dxf>
      <fill>
        <patternFill patternType="none">
          <bgColor indexed="65"/>
        </patternFill>
      </fill>
    </dxf>
    <dxf>
      <font>
        <condense val="0"/>
        <extend val="0"/>
        <color indexed="9"/>
      </font>
      <fill>
        <patternFill patternType="none">
          <bgColor indexed="65"/>
        </patternFill>
      </fill>
    </dxf>
    <dxf>
      <font>
        <b val="0"/>
        <condense val="0"/>
        <extend val="0"/>
        <color indexed="10"/>
      </font>
    </dxf>
    <dxf>
      <font>
        <condense val="0"/>
        <extend val="0"/>
        <color indexed="10"/>
      </font>
    </dxf>
    <dxf>
      <font>
        <condense val="0"/>
        <extend val="0"/>
        <color indexed="10"/>
      </font>
    </dxf>
    <dxf>
      <fill>
        <patternFill>
          <bgColor rgb="FFCCFFCC"/>
        </patternFill>
      </fill>
    </dxf>
    <dxf>
      <fill>
        <patternFill>
          <bgColor rgb="FFCCFFCC"/>
        </patternFill>
      </fill>
    </dxf>
    <dxf>
      <font>
        <condense val="0"/>
        <extend val="0"/>
        <color indexed="10"/>
      </font>
    </dxf>
    <dxf>
      <fill>
        <patternFill>
          <bgColor rgb="FFCCFFCC"/>
        </patternFill>
      </fill>
    </dxf>
    <dxf>
      <fill>
        <patternFill>
          <bgColor rgb="FFCCFFCC"/>
        </patternFill>
      </fill>
    </dxf>
    <dxf>
      <fill>
        <patternFill>
          <bgColor rgb="FFCCFFCC"/>
        </patternFill>
      </fill>
    </dxf>
    <dxf>
      <font>
        <color theme="0"/>
      </font>
      <fill>
        <patternFill patternType="none">
          <bgColor indexed="65"/>
        </patternFill>
      </fill>
      <border>
        <left/>
        <right/>
        <top/>
        <bottom/>
      </border>
    </dxf>
    <dxf>
      <font>
        <color theme="0"/>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Names of Bidder'!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Sch-5'!A1"/></Relationships>
</file>

<file path=xl/drawings/_rels/drawing11.xml.rels><?xml version="1.0" encoding="UTF-8" standalone="yes"?>
<Relationships xmlns="http://schemas.openxmlformats.org/package/2006/relationships"><Relationship Id="rId1" Type="http://schemas.openxmlformats.org/officeDocument/2006/relationships/hyperlink" Target="#'Sch-5'!A1"/></Relationships>
</file>

<file path=xl/drawings/_rels/drawing12.xml.rels><?xml version="1.0" encoding="UTF-8" standalone="yes"?>
<Relationships xmlns="http://schemas.openxmlformats.org/package/2006/relationships"><Relationship Id="rId1" Type="http://schemas.openxmlformats.org/officeDocument/2006/relationships/hyperlink" Target="#'Sch-6'!A1"/></Relationships>
</file>

<file path=xl/drawings/_rels/drawing13.xml.rels><?xml version="1.0" encoding="UTF-8" standalone="yes"?>
<Relationships xmlns="http://schemas.openxmlformats.org/package/2006/relationships"><Relationship Id="rId1" Type="http://schemas.openxmlformats.org/officeDocument/2006/relationships/hyperlink" Target="#'Sch-6'!A1"/></Relationships>
</file>

<file path=xl/drawings/_rels/drawing14.xml.rels><?xml version="1.0" encoding="UTF-8" standalone="yes"?>
<Relationships xmlns="http://schemas.openxmlformats.org/package/2006/relationships"><Relationship Id="rId1" Type="http://schemas.openxmlformats.org/officeDocument/2006/relationships/hyperlink" Target="#'Sch-7'!A1"/></Relationships>
</file>

<file path=xl/drawings/_rels/drawing15.xml.rels><?xml version="1.0" encoding="UTF-8" standalone="yes"?>
<Relationships xmlns="http://schemas.openxmlformats.org/package/2006/relationships"><Relationship Id="rId1" Type="http://schemas.openxmlformats.org/officeDocument/2006/relationships/hyperlink" Target="#'Sch-7'!A1"/></Relationships>
</file>

<file path=xl/drawings/_rels/drawing16.xml.rels><?xml version="1.0" encoding="UTF-8" standalone="yes"?>
<Relationships xmlns="http://schemas.openxmlformats.org/package/2006/relationships"><Relationship Id="rId2" Type="http://schemas.openxmlformats.org/officeDocument/2006/relationships/hyperlink" Target="#'Bid Form 2nd Envelope'!A1"/><Relationship Id="rId1" Type="http://schemas.openxmlformats.org/officeDocument/2006/relationships/hyperlink" Target="#'Sch-7'!A1"/></Relationships>
</file>

<file path=xl/drawings/_rels/drawing17.xml.rels><?xml version="1.0" encoding="UTF-8" standalone="yes"?>
<Relationships xmlns="http://schemas.openxmlformats.org/package/2006/relationships"><Relationship Id="rId2" Type="http://schemas.openxmlformats.org/officeDocument/2006/relationships/hyperlink" Target="#'Bid Form 2nd Envelope'!A1"/><Relationship Id="rId1" Type="http://schemas.openxmlformats.org/officeDocument/2006/relationships/hyperlink" Target="#'Sch-7'!A1"/></Relationships>
</file>

<file path=xl/drawings/_rels/drawing18.xml.rels><?xml version="1.0" encoding="UTF-8" standalone="yes"?>
<Relationships xmlns="http://schemas.openxmlformats.org/package/2006/relationships"><Relationship Id="rId1" Type="http://schemas.openxmlformats.org/officeDocument/2006/relationships/hyperlink" Target="#'Bid Form 2nd Envelope'!A1"/></Relationships>
</file>

<file path=xl/drawings/_rels/drawing19.xml.rels><?xml version="1.0" encoding="UTF-8" standalone="yes"?>
<Relationships xmlns="http://schemas.openxmlformats.org/package/2006/relationships"><Relationship Id="rId1" Type="http://schemas.openxmlformats.org/officeDocument/2006/relationships/hyperlink" Target="#'Sch-5'!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mes of Bidder'!A1"/></Relationships>
</file>

<file path=xl/drawings/_rels/drawing20.xml.rels><?xml version="1.0" encoding="UTF-8" standalone="yes"?>
<Relationships xmlns="http://schemas.openxmlformats.org/package/2006/relationships"><Relationship Id="rId1" Type="http://schemas.openxmlformats.org/officeDocument/2006/relationships/hyperlink" Target="#'Sch-5'!A1"/></Relationships>
</file>

<file path=xl/drawings/_rels/drawing21.xml.rels><?xml version="1.0" encoding="UTF-8" standalone="yes"?>
<Relationships xmlns="http://schemas.openxmlformats.org/package/2006/relationships"><Relationship Id="rId1" Type="http://schemas.openxmlformats.org/officeDocument/2006/relationships/hyperlink" Target="#'Sch-5'!A1"/></Relationships>
</file>

<file path=xl/drawings/_rels/drawing22.xml.rels><?xml version="1.0" encoding="UTF-8" standalone="yes"?>
<Relationships xmlns="http://schemas.openxmlformats.org/package/2006/relationships"><Relationship Id="rId1" Type="http://schemas.openxmlformats.org/officeDocument/2006/relationships/hyperlink" Target="#Cover!A1"/></Relationships>
</file>

<file path=xl/drawings/_rels/drawing3.xml.rels><?xml version="1.0" encoding="UTF-8" standalone="yes"?>
<Relationships xmlns="http://schemas.openxmlformats.org/package/2006/relationships"><Relationship Id="rId1" Type="http://schemas.openxmlformats.org/officeDocument/2006/relationships/hyperlink" Target="#'Sch-1'!A1"/></Relationships>
</file>

<file path=xl/drawings/_rels/drawing4.xml.rels><?xml version="1.0" encoding="UTF-8" standalone="yes"?>
<Relationships xmlns="http://schemas.openxmlformats.org/package/2006/relationships"><Relationship Id="rId1" Type="http://schemas.openxmlformats.org/officeDocument/2006/relationships/hyperlink" Target="#'Sch-2'!A1"/></Relationships>
</file>

<file path=xl/drawings/_rels/drawing5.xml.rels><?xml version="1.0" encoding="UTF-8" standalone="yes"?>
<Relationships xmlns="http://schemas.openxmlformats.org/package/2006/relationships"><Relationship Id="rId1" Type="http://schemas.openxmlformats.org/officeDocument/2006/relationships/hyperlink" Target="#'Sch-2'!A1"/></Relationships>
</file>

<file path=xl/drawings/_rels/drawing6.xml.rels><?xml version="1.0" encoding="UTF-8" standalone="yes"?>
<Relationships xmlns="http://schemas.openxmlformats.org/package/2006/relationships"><Relationship Id="rId1" Type="http://schemas.openxmlformats.org/officeDocument/2006/relationships/hyperlink" Target="#'Sch-3 '!A1"/></Relationships>
</file>

<file path=xl/drawings/_rels/drawing7.xml.rels><?xml version="1.0" encoding="UTF-8" standalone="yes"?>
<Relationships xmlns="http://schemas.openxmlformats.org/package/2006/relationships"><Relationship Id="rId1" Type="http://schemas.openxmlformats.org/officeDocument/2006/relationships/hyperlink" Target="#'Sch-3 '!A1"/></Relationships>
</file>

<file path=xl/drawings/_rels/drawing8.xml.rels><?xml version="1.0" encoding="UTF-8" standalone="yes"?>
<Relationships xmlns="http://schemas.openxmlformats.org/package/2006/relationships"><Relationship Id="rId1" Type="http://schemas.openxmlformats.org/officeDocument/2006/relationships/hyperlink" Target="#'Sch-4'!A1"/></Relationships>
</file>

<file path=xl/drawings/_rels/drawing9.xml.rels><?xml version="1.0" encoding="UTF-8" standalone="yes"?>
<Relationships xmlns="http://schemas.openxmlformats.org/package/2006/relationships"><Relationship Id="rId1" Type="http://schemas.openxmlformats.org/officeDocument/2006/relationships/hyperlink" Target="#'Sch-4'!A1"/></Relationships>
</file>

<file path=xl/drawings/drawing1.xml><?xml version="1.0" encoding="utf-8"?>
<xdr:wsDr xmlns:xdr="http://schemas.openxmlformats.org/drawingml/2006/spreadsheetDrawing" xmlns:a="http://schemas.openxmlformats.org/drawingml/2006/main">
  <xdr:twoCellAnchor>
    <xdr:from>
      <xdr:col>4</xdr:col>
      <xdr:colOff>133350</xdr:colOff>
      <xdr:row>10</xdr:row>
      <xdr:rowOff>123825</xdr:rowOff>
    </xdr:from>
    <xdr:to>
      <xdr:col>4</xdr:col>
      <xdr:colOff>752475</xdr:colOff>
      <xdr:row>13</xdr:row>
      <xdr:rowOff>47625</xdr:rowOff>
    </xdr:to>
    <xdr:pic>
      <xdr:nvPicPr>
        <xdr:cNvPr id="4908024" name="Picture 1">
          <a:extLst>
            <a:ext uri="{FF2B5EF4-FFF2-40B4-BE49-F238E27FC236}">
              <a16:creationId xmlns:a16="http://schemas.microsoft.com/office/drawing/2014/main" id="{00000000-0008-0000-0100-0000F8E34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0" y="3200400"/>
          <a:ext cx="6191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9525</xdr:colOff>
      <xdr:row>8</xdr:row>
      <xdr:rowOff>0</xdr:rowOff>
    </xdr:from>
    <xdr:to>
      <xdr:col>5</xdr:col>
      <xdr:colOff>0</xdr:colOff>
      <xdr:row>9</xdr:row>
      <xdr:rowOff>19050</xdr:rowOff>
    </xdr:to>
    <xdr:sp macro="" textlink="">
      <xdr:nvSpPr>
        <xdr:cNvPr id="1026" name="Text Box 2">
          <a:hlinkClick xmlns:r="http://schemas.openxmlformats.org/officeDocument/2006/relationships" r:id="rId2" tooltip="Skip Instructions &amp;  Proceed"/>
          <a:extLst>
            <a:ext uri="{FF2B5EF4-FFF2-40B4-BE49-F238E27FC236}">
              <a16:creationId xmlns:a16="http://schemas.microsoft.com/office/drawing/2014/main" id="{00000000-0008-0000-0100-000002040000}"/>
            </a:ext>
          </a:extLst>
        </xdr:cNvPr>
        <xdr:cNvSpPr txBox="1">
          <a:spLocks noChangeArrowheads="1"/>
        </xdr:cNvSpPr>
      </xdr:nvSpPr>
      <xdr:spPr bwMode="auto">
        <a:xfrm>
          <a:off x="4457700" y="3476625"/>
          <a:ext cx="3790950" cy="314325"/>
        </a:xfrm>
        <a:prstGeom prst="rect">
          <a:avLst/>
        </a:prstGeom>
        <a:solidFill>
          <a:srgbClr val="FFCCCC"/>
        </a:solidFill>
        <a:ln w="6350">
          <a:solidFill>
            <a:srgbClr val="000000"/>
          </a:solidFill>
          <a:miter lim="800000"/>
          <a:headEnd/>
          <a:tailEnd/>
        </a:ln>
      </xdr:spPr>
      <xdr:txBody>
        <a:bodyPr vertOverflow="clip" wrap="square" lIns="27432" tIns="32004" rIns="27432" bIns="32004" anchor="ctr" upright="1"/>
        <a:lstStyle/>
        <a:p>
          <a:pPr algn="ctr" rtl="0">
            <a:defRPr sz="1000"/>
          </a:pPr>
          <a:r>
            <a:rPr lang="en-US" sz="1200" b="1" i="0" u="none" strike="noStrike" baseline="0">
              <a:solidFill>
                <a:srgbClr val="000000"/>
              </a:solidFill>
              <a:latin typeface="Book Antiqua"/>
            </a:rPr>
            <a:t>Click to skip Instructions &amp; Proceed</a:t>
          </a:r>
        </a:p>
      </xdr:txBody>
    </xdr:sp>
    <xdr:clientData/>
  </xdr:twoCellAnchor>
  <xdr:twoCellAnchor>
    <xdr:from>
      <xdr:col>5</xdr:col>
      <xdr:colOff>114300</xdr:colOff>
      <xdr:row>0</xdr:row>
      <xdr:rowOff>47625</xdr:rowOff>
    </xdr:from>
    <xdr:to>
      <xdr:col>5</xdr:col>
      <xdr:colOff>485775</xdr:colOff>
      <xdr:row>1</xdr:row>
      <xdr:rowOff>0</xdr:rowOff>
    </xdr:to>
    <xdr:sp macro="" textlink="">
      <xdr:nvSpPr>
        <xdr:cNvPr id="4908026" name="AutoShape 6">
          <a:extLst>
            <a:ext uri="{FF2B5EF4-FFF2-40B4-BE49-F238E27FC236}">
              <a16:creationId xmlns:a16="http://schemas.microsoft.com/office/drawing/2014/main" id="{00000000-0008-0000-0100-0000FAE34A00}"/>
            </a:ext>
          </a:extLst>
        </xdr:cNvPr>
        <xdr:cNvSpPr>
          <a:spLocks noChangeArrowheads="1"/>
        </xdr:cNvSpPr>
      </xdr:nvSpPr>
      <xdr:spPr bwMode="auto">
        <a:xfrm>
          <a:off x="8362950" y="47625"/>
          <a:ext cx="371475" cy="342900"/>
        </a:xfrm>
        <a:prstGeom prst="sun">
          <a:avLst>
            <a:gd name="adj" fmla="val 25000"/>
          </a:avLst>
        </a:prstGeom>
        <a:gradFill rotWithShape="1">
          <a:gsLst>
            <a:gs pos="0">
              <a:srgbClr val="FFFF99"/>
            </a:gs>
            <a:gs pos="100000">
              <a:srgbClr val="767647"/>
            </a:gs>
          </a:gsLst>
          <a:path path="rect">
            <a:fillToRect l="50000" t="50000" r="50000" b="50000"/>
          </a:path>
        </a:gradFill>
        <a:ln w="9525">
          <a:solidFill>
            <a:srgbClr val="000000"/>
          </a:solidFill>
          <a:miter lim="800000"/>
          <a:headEnd/>
          <a:tailEnd/>
        </a:ln>
      </xdr:spPr>
    </xdr:sp>
    <xdr:clientData/>
  </xdr:twoCellAnchor>
  <xdr:twoCellAnchor>
    <xdr:from>
      <xdr:col>5</xdr:col>
      <xdr:colOff>114300</xdr:colOff>
      <xdr:row>12</xdr:row>
      <xdr:rowOff>47625</xdr:rowOff>
    </xdr:from>
    <xdr:to>
      <xdr:col>5</xdr:col>
      <xdr:colOff>485775</xdr:colOff>
      <xdr:row>13</xdr:row>
      <xdr:rowOff>85725</xdr:rowOff>
    </xdr:to>
    <xdr:sp macro="" textlink="">
      <xdr:nvSpPr>
        <xdr:cNvPr id="4908027" name="AutoShape 7">
          <a:extLst>
            <a:ext uri="{FF2B5EF4-FFF2-40B4-BE49-F238E27FC236}">
              <a16:creationId xmlns:a16="http://schemas.microsoft.com/office/drawing/2014/main" id="{00000000-0008-0000-0100-0000FBE34A00}"/>
            </a:ext>
          </a:extLst>
        </xdr:cNvPr>
        <xdr:cNvSpPr>
          <a:spLocks noChangeArrowheads="1"/>
        </xdr:cNvSpPr>
      </xdr:nvSpPr>
      <xdr:spPr bwMode="auto">
        <a:xfrm>
          <a:off x="8362950" y="3790950"/>
          <a:ext cx="371475" cy="342900"/>
        </a:xfrm>
        <a:prstGeom prst="sun">
          <a:avLst>
            <a:gd name="adj" fmla="val 25000"/>
          </a:avLst>
        </a:prstGeom>
        <a:gradFill rotWithShape="1">
          <a:gsLst>
            <a:gs pos="0">
              <a:srgbClr val="FFFF99"/>
            </a:gs>
            <a:gs pos="100000">
              <a:srgbClr val="767647"/>
            </a:gs>
          </a:gsLst>
          <a:path path="rect">
            <a:fillToRect l="50000" t="50000" r="50000" b="50000"/>
          </a:path>
        </a:gradFill>
        <a:ln w="9525">
          <a:solidFill>
            <a:srgbClr val="000000"/>
          </a:solidFill>
          <a:miter lim="800000"/>
          <a:headEnd/>
          <a:tailEnd/>
        </a:ln>
      </xdr:spPr>
    </xdr:sp>
    <xdr:clientData/>
  </xdr:twoCellAnchor>
  <xdr:twoCellAnchor>
    <xdr:from>
      <xdr:col>0</xdr:col>
      <xdr:colOff>104775</xdr:colOff>
      <xdr:row>12</xdr:row>
      <xdr:rowOff>47625</xdr:rowOff>
    </xdr:from>
    <xdr:to>
      <xdr:col>0</xdr:col>
      <xdr:colOff>476250</xdr:colOff>
      <xdr:row>13</xdr:row>
      <xdr:rowOff>85725</xdr:rowOff>
    </xdr:to>
    <xdr:sp macro="" textlink="">
      <xdr:nvSpPr>
        <xdr:cNvPr id="4908028" name="AutoShape 8">
          <a:extLst>
            <a:ext uri="{FF2B5EF4-FFF2-40B4-BE49-F238E27FC236}">
              <a16:creationId xmlns:a16="http://schemas.microsoft.com/office/drawing/2014/main" id="{00000000-0008-0000-0100-0000FCE34A00}"/>
            </a:ext>
          </a:extLst>
        </xdr:cNvPr>
        <xdr:cNvSpPr>
          <a:spLocks noChangeArrowheads="1"/>
        </xdr:cNvSpPr>
      </xdr:nvSpPr>
      <xdr:spPr bwMode="auto">
        <a:xfrm>
          <a:off x="104775" y="3790950"/>
          <a:ext cx="371475" cy="342900"/>
        </a:xfrm>
        <a:prstGeom prst="sun">
          <a:avLst>
            <a:gd name="adj" fmla="val 25000"/>
          </a:avLst>
        </a:prstGeom>
        <a:gradFill rotWithShape="1">
          <a:gsLst>
            <a:gs pos="0">
              <a:srgbClr val="FFFF99"/>
            </a:gs>
            <a:gs pos="100000">
              <a:srgbClr val="767647"/>
            </a:gs>
          </a:gsLst>
          <a:path path="rect">
            <a:fillToRect l="50000" t="50000" r="50000" b="50000"/>
          </a:path>
        </a:gradFill>
        <a:ln w="9525">
          <a:solidFill>
            <a:srgbClr val="000000"/>
          </a:solidFill>
          <a:miter lim="800000"/>
          <a:headEnd/>
          <a:tailEnd/>
        </a:ln>
      </xdr:spPr>
    </xdr:sp>
    <xdr:clientData/>
  </xdr:twoCellAnchor>
  <xdr:twoCellAnchor>
    <xdr:from>
      <xdr:col>0</xdr:col>
      <xdr:colOff>114300</xdr:colOff>
      <xdr:row>0</xdr:row>
      <xdr:rowOff>47625</xdr:rowOff>
    </xdr:from>
    <xdr:to>
      <xdr:col>0</xdr:col>
      <xdr:colOff>485775</xdr:colOff>
      <xdr:row>1</xdr:row>
      <xdr:rowOff>0</xdr:rowOff>
    </xdr:to>
    <xdr:sp macro="" textlink="">
      <xdr:nvSpPr>
        <xdr:cNvPr id="4908029" name="AutoShape 9">
          <a:extLst>
            <a:ext uri="{FF2B5EF4-FFF2-40B4-BE49-F238E27FC236}">
              <a16:creationId xmlns:a16="http://schemas.microsoft.com/office/drawing/2014/main" id="{00000000-0008-0000-0100-0000FDE34A00}"/>
            </a:ext>
          </a:extLst>
        </xdr:cNvPr>
        <xdr:cNvSpPr>
          <a:spLocks noChangeArrowheads="1"/>
        </xdr:cNvSpPr>
      </xdr:nvSpPr>
      <xdr:spPr bwMode="auto">
        <a:xfrm>
          <a:off x="114300" y="47625"/>
          <a:ext cx="371475" cy="342900"/>
        </a:xfrm>
        <a:prstGeom prst="sun">
          <a:avLst>
            <a:gd name="adj" fmla="val 25000"/>
          </a:avLst>
        </a:prstGeom>
        <a:gradFill rotWithShape="1">
          <a:gsLst>
            <a:gs pos="0">
              <a:srgbClr val="FFFF99"/>
            </a:gs>
            <a:gs pos="100000">
              <a:srgbClr val="767647"/>
            </a:gs>
          </a:gsLst>
          <a:path path="rect">
            <a:fillToRect l="50000" t="50000" r="50000" b="50000"/>
          </a:path>
        </a:gradFill>
        <a:ln w="9525">
          <a:solidFill>
            <a:srgbClr val="000000"/>
          </a:solidFill>
          <a:miter lim="800000"/>
          <a:headEnd/>
          <a:tailEnd/>
        </a:ln>
      </xdr:spPr>
    </xdr:sp>
    <xdr:clientData/>
  </xdr:twoCellAnchor>
  <xdr:twoCellAnchor>
    <xdr:from>
      <xdr:col>1</xdr:col>
      <xdr:colOff>0</xdr:colOff>
      <xdr:row>8</xdr:row>
      <xdr:rowOff>0</xdr:rowOff>
    </xdr:from>
    <xdr:to>
      <xdr:col>3</xdr:col>
      <xdr:colOff>0</xdr:colOff>
      <xdr:row>9</xdr:row>
      <xdr:rowOff>19050</xdr:rowOff>
    </xdr:to>
    <xdr:sp macro="" textlink="">
      <xdr:nvSpPr>
        <xdr:cNvPr id="1036" name="Text Box 12">
          <a:hlinkClick xmlns:r="http://schemas.openxmlformats.org/officeDocument/2006/relationships" r:id="rId3" tooltip="Click For Detailed General Instructions"/>
          <a:extLst>
            <a:ext uri="{FF2B5EF4-FFF2-40B4-BE49-F238E27FC236}">
              <a16:creationId xmlns:a16="http://schemas.microsoft.com/office/drawing/2014/main" id="{00000000-0008-0000-0100-00000C040000}"/>
            </a:ext>
          </a:extLst>
        </xdr:cNvPr>
        <xdr:cNvSpPr txBox="1">
          <a:spLocks noChangeArrowheads="1"/>
        </xdr:cNvSpPr>
      </xdr:nvSpPr>
      <xdr:spPr bwMode="auto">
        <a:xfrm>
          <a:off x="657225" y="3476625"/>
          <a:ext cx="3790950" cy="314325"/>
        </a:xfrm>
        <a:prstGeom prst="rect">
          <a:avLst/>
        </a:prstGeom>
        <a:solidFill>
          <a:srgbClr val="FFCCCC"/>
        </a:solidFill>
        <a:ln w="6350">
          <a:solidFill>
            <a:srgbClr val="000000"/>
          </a:solidFill>
          <a:miter lim="800000"/>
          <a:headEnd/>
          <a:tailEnd/>
        </a:ln>
      </xdr:spPr>
      <xdr:txBody>
        <a:bodyPr vertOverflow="clip" wrap="square" lIns="27432" tIns="32004" rIns="27432" bIns="32004" anchor="ctr" upright="1"/>
        <a:lstStyle/>
        <a:p>
          <a:pPr algn="ctr" rtl="0">
            <a:defRPr sz="1000"/>
          </a:pPr>
          <a:r>
            <a:rPr lang="en-US" sz="1200" b="1" i="0" u="none" strike="noStrike" baseline="0">
              <a:solidFill>
                <a:srgbClr val="000000"/>
              </a:solidFill>
              <a:latin typeface="Book Antiqua"/>
            </a:rPr>
            <a:t>Click for Detailed General Instructions</a:t>
          </a:r>
        </a:p>
      </xdr:txBody>
    </xdr:sp>
    <xdr:clientData/>
  </xdr:twoCellAnchor>
  <xdr:twoCellAnchor>
    <xdr:from>
      <xdr:col>1</xdr:col>
      <xdr:colOff>0</xdr:colOff>
      <xdr:row>0</xdr:row>
      <xdr:rowOff>9525</xdr:rowOff>
    </xdr:from>
    <xdr:to>
      <xdr:col>5</xdr:col>
      <xdr:colOff>0</xdr:colOff>
      <xdr:row>0</xdr:row>
      <xdr:rowOff>381000</xdr:rowOff>
    </xdr:to>
    <xdr:sp macro="" textlink="">
      <xdr:nvSpPr>
        <xdr:cNvPr id="1037" name="Text Box 13">
          <a:extLst>
            <a:ext uri="{FF2B5EF4-FFF2-40B4-BE49-F238E27FC236}">
              <a16:creationId xmlns:a16="http://schemas.microsoft.com/office/drawing/2014/main" id="{00000000-0008-0000-0100-00000D040000}"/>
            </a:ext>
          </a:extLst>
        </xdr:cNvPr>
        <xdr:cNvSpPr txBox="1">
          <a:spLocks noChangeArrowheads="1"/>
        </xdr:cNvSpPr>
      </xdr:nvSpPr>
      <xdr:spPr bwMode="auto">
        <a:xfrm>
          <a:off x="657225" y="9525"/>
          <a:ext cx="7591425" cy="371475"/>
        </a:xfrm>
        <a:prstGeom prst="rect">
          <a:avLst/>
        </a:prstGeom>
        <a:solidFill>
          <a:srgbClr val="FFCCCC"/>
        </a:solidFill>
        <a:ln w="9525">
          <a:solidFill>
            <a:srgbClr val="000000"/>
          </a:solidFill>
          <a:miter lim="800000"/>
          <a:headEnd/>
          <a:tailEnd/>
        </a:ln>
      </xdr:spPr>
      <xdr:txBody>
        <a:bodyPr vertOverflow="clip" wrap="square" lIns="27432" tIns="32004" rIns="27432" bIns="32004" anchor="ctr" upright="1"/>
        <a:lstStyle/>
        <a:p>
          <a:pPr algn="ctr" rtl="0">
            <a:defRPr sz="1000"/>
          </a:pPr>
          <a:r>
            <a:rPr lang="en-US" sz="1200" b="1" i="0" u="none" strike="noStrike" baseline="0">
              <a:solidFill>
                <a:srgbClr val="000000"/>
              </a:solidFill>
              <a:latin typeface="Book Antiqua"/>
            </a:rPr>
            <a:t>General guidelines for filling up  the Price Schedules, Sch-1 to Sch-7</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17</xdr:col>
      <xdr:colOff>266700</xdr:colOff>
      <xdr:row>0</xdr:row>
      <xdr:rowOff>19050</xdr:rowOff>
    </xdr:from>
    <xdr:to>
      <xdr:col>19</xdr:col>
      <xdr:colOff>0</xdr:colOff>
      <xdr:row>2</xdr:row>
      <xdr:rowOff>257175</xdr:rowOff>
    </xdr:to>
    <xdr:grpSp>
      <xdr:nvGrpSpPr>
        <xdr:cNvPr id="4926808" name="Group 1">
          <a:hlinkClick xmlns:r="http://schemas.openxmlformats.org/officeDocument/2006/relationships" r:id="rId1" tooltip="Click for Sch-5"/>
          <a:extLst>
            <a:ext uri="{FF2B5EF4-FFF2-40B4-BE49-F238E27FC236}">
              <a16:creationId xmlns:a16="http://schemas.microsoft.com/office/drawing/2014/main" id="{00000000-0008-0000-0A00-0000582D4B00}"/>
            </a:ext>
          </a:extLst>
        </xdr:cNvPr>
        <xdr:cNvGrpSpPr>
          <a:grpSpLocks/>
        </xdr:cNvGrpSpPr>
      </xdr:nvGrpSpPr>
      <xdr:grpSpPr bwMode="auto">
        <a:xfrm>
          <a:off x="16573500" y="19050"/>
          <a:ext cx="0" cy="700768"/>
          <a:chOff x="804" y="5"/>
          <a:chExt cx="116" cy="73"/>
        </a:xfrm>
      </xdr:grpSpPr>
      <xdr:sp macro="" textlink="">
        <xdr:nvSpPr>
          <xdr:cNvPr id="4926809" name="AutoShape 2">
            <a:extLst>
              <a:ext uri="{FF2B5EF4-FFF2-40B4-BE49-F238E27FC236}">
                <a16:creationId xmlns:a16="http://schemas.microsoft.com/office/drawing/2014/main" id="{00000000-0008-0000-0A00-0000592D4B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4" name="Text Box 3">
            <a:extLst>
              <a:ext uri="{FF2B5EF4-FFF2-40B4-BE49-F238E27FC236}">
                <a16:creationId xmlns:a16="http://schemas.microsoft.com/office/drawing/2014/main" id="{00000000-0008-0000-0A00-000004000000}"/>
              </a:ext>
            </a:extLst>
          </xdr:cNvPr>
          <xdr:cNvSpPr txBox="1">
            <a:spLocks noChangeArrowheads="1"/>
          </xdr:cNvSpPr>
        </xdr:nvSpPr>
        <xdr:spPr bwMode="auto">
          <a:xfrm>
            <a:off x="16554450" y="3211452328968"/>
            <a:ext cx="0" cy="39"/>
          </a:xfrm>
          <a:prstGeom prst="rect">
            <a:avLst/>
          </a:prstGeom>
          <a:noFill/>
          <a:ln w="9525">
            <a:noFill/>
            <a:miter lim="800000"/>
            <a:headEnd/>
            <a:tailEnd/>
          </a:ln>
        </xdr:spPr>
        <xdr:txBody>
          <a:bodyPr vertOverflow="clip" wrap="square" lIns="27432" tIns="32004" rIns="27432" bIns="32004" anchor="ctr" upright="1"/>
          <a:lstStyle/>
          <a:p>
            <a:pPr algn="ctr" rtl="0">
              <a:defRPr sz="1000"/>
            </a:pPr>
            <a:r>
              <a:rPr lang="en-US" sz="1000" b="1" i="0" u="none" strike="noStrike" baseline="0">
                <a:solidFill>
                  <a:srgbClr val="000000"/>
                </a:solidFill>
                <a:latin typeface="Book Antiqua"/>
              </a:rPr>
              <a:t>Click for Sch-5</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17</xdr:col>
      <xdr:colOff>266700</xdr:colOff>
      <xdr:row>0</xdr:row>
      <xdr:rowOff>19050</xdr:rowOff>
    </xdr:from>
    <xdr:to>
      <xdr:col>19</xdr:col>
      <xdr:colOff>0</xdr:colOff>
      <xdr:row>2</xdr:row>
      <xdr:rowOff>257175</xdr:rowOff>
    </xdr:to>
    <xdr:grpSp>
      <xdr:nvGrpSpPr>
        <xdr:cNvPr id="4705021" name="Group 1">
          <a:hlinkClick xmlns:r="http://schemas.openxmlformats.org/officeDocument/2006/relationships" r:id="rId1" tooltip="Click for Sch-5"/>
          <a:extLst>
            <a:ext uri="{FF2B5EF4-FFF2-40B4-BE49-F238E27FC236}">
              <a16:creationId xmlns:a16="http://schemas.microsoft.com/office/drawing/2014/main" id="{00000000-0008-0000-0B00-0000FDCA4700}"/>
            </a:ext>
          </a:extLst>
        </xdr:cNvPr>
        <xdr:cNvGrpSpPr>
          <a:grpSpLocks/>
        </xdr:cNvGrpSpPr>
      </xdr:nvGrpSpPr>
      <xdr:grpSpPr bwMode="auto">
        <a:xfrm>
          <a:off x="17668875" y="19050"/>
          <a:ext cx="0" cy="695325"/>
          <a:chOff x="804" y="5"/>
          <a:chExt cx="116" cy="73"/>
        </a:xfrm>
      </xdr:grpSpPr>
      <xdr:sp macro="" textlink="">
        <xdr:nvSpPr>
          <xdr:cNvPr id="4705022" name="AutoShape 2">
            <a:extLst>
              <a:ext uri="{FF2B5EF4-FFF2-40B4-BE49-F238E27FC236}">
                <a16:creationId xmlns:a16="http://schemas.microsoft.com/office/drawing/2014/main" id="{00000000-0008-0000-0B00-0000FECA47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12291" name="Text Box 3">
            <a:extLst>
              <a:ext uri="{FF2B5EF4-FFF2-40B4-BE49-F238E27FC236}">
                <a16:creationId xmlns:a16="http://schemas.microsoft.com/office/drawing/2014/main" id="{00000000-0008-0000-0B00-000003300000}"/>
              </a:ext>
            </a:extLst>
          </xdr:cNvPr>
          <xdr:cNvSpPr txBox="1">
            <a:spLocks noChangeArrowheads="1"/>
          </xdr:cNvSpPr>
        </xdr:nvSpPr>
        <xdr:spPr bwMode="auto">
          <a:xfrm>
            <a:off x="17668875" y="3211452328968"/>
            <a:ext cx="0" cy="39"/>
          </a:xfrm>
          <a:prstGeom prst="rect">
            <a:avLst/>
          </a:prstGeom>
          <a:noFill/>
          <a:ln w="9525">
            <a:noFill/>
            <a:miter lim="800000"/>
            <a:headEnd/>
            <a:tailEnd/>
          </a:ln>
        </xdr:spPr>
        <xdr:txBody>
          <a:bodyPr vertOverflow="clip" wrap="square" lIns="27432" tIns="32004" rIns="27432" bIns="32004" anchor="ctr" upright="1"/>
          <a:lstStyle/>
          <a:p>
            <a:pPr algn="ctr" rtl="0">
              <a:defRPr sz="1000"/>
            </a:pPr>
            <a:r>
              <a:rPr lang="en-US" sz="1000" b="1" i="0" u="none" strike="noStrike" baseline="0">
                <a:solidFill>
                  <a:srgbClr val="000000"/>
                </a:solidFill>
                <a:latin typeface="Book Antiqua"/>
              </a:rPr>
              <a:t>Click for Sch-5</a:t>
            </a: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209550</xdr:colOff>
      <xdr:row>0</xdr:row>
      <xdr:rowOff>47625</xdr:rowOff>
    </xdr:from>
    <xdr:to>
      <xdr:col>6</xdr:col>
      <xdr:colOff>552450</xdr:colOff>
      <xdr:row>2</xdr:row>
      <xdr:rowOff>323850</xdr:rowOff>
    </xdr:to>
    <xdr:grpSp>
      <xdr:nvGrpSpPr>
        <xdr:cNvPr id="4706045" name="Group 25">
          <a:hlinkClick xmlns:r="http://schemas.openxmlformats.org/officeDocument/2006/relationships" r:id="rId1" tooltip="Click for Sch-6"/>
          <a:extLst>
            <a:ext uri="{FF2B5EF4-FFF2-40B4-BE49-F238E27FC236}">
              <a16:creationId xmlns:a16="http://schemas.microsoft.com/office/drawing/2014/main" id="{00000000-0008-0000-0C00-0000FDCE4700}"/>
            </a:ext>
          </a:extLst>
        </xdr:cNvPr>
        <xdr:cNvGrpSpPr>
          <a:grpSpLocks/>
        </xdr:cNvGrpSpPr>
      </xdr:nvGrpSpPr>
      <xdr:grpSpPr bwMode="auto">
        <a:xfrm>
          <a:off x="8534400" y="47625"/>
          <a:ext cx="1104900" cy="600075"/>
          <a:chOff x="804" y="5"/>
          <a:chExt cx="116" cy="73"/>
        </a:xfrm>
      </xdr:grpSpPr>
      <xdr:sp macro="" textlink="">
        <xdr:nvSpPr>
          <xdr:cNvPr id="4706046" name="AutoShape 26">
            <a:extLst>
              <a:ext uri="{FF2B5EF4-FFF2-40B4-BE49-F238E27FC236}">
                <a16:creationId xmlns:a16="http://schemas.microsoft.com/office/drawing/2014/main" id="{00000000-0008-0000-0C00-0000FECE47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2075" name="Text Box 27">
            <a:extLst>
              <a:ext uri="{FF2B5EF4-FFF2-40B4-BE49-F238E27FC236}">
                <a16:creationId xmlns:a16="http://schemas.microsoft.com/office/drawing/2014/main" id="{00000000-0008-0000-0C00-00001B080000}"/>
              </a:ext>
            </a:extLst>
          </xdr:cNvPr>
          <xdr:cNvSpPr txBox="1">
            <a:spLocks noChangeArrowheads="1"/>
          </xdr:cNvSpPr>
        </xdr:nvSpPr>
        <xdr:spPr bwMode="auto">
          <a:xfrm>
            <a:off x="819" y="24"/>
            <a:ext cx="98" cy="38"/>
          </a:xfrm>
          <a:prstGeom prst="rect">
            <a:avLst/>
          </a:prstGeom>
          <a:noFill/>
          <a:ln w="9525">
            <a:noFill/>
            <a:miter lim="800000"/>
            <a:headEnd/>
            <a:tailEnd/>
          </a:ln>
        </xdr:spPr>
        <xdr:txBody>
          <a:bodyPr vertOverflow="clip" wrap="square" lIns="27432" tIns="32004" rIns="27432" bIns="32004" anchor="ctr" upright="1"/>
          <a:lstStyle/>
          <a:p>
            <a:pPr algn="ctr" rtl="0">
              <a:defRPr sz="1000"/>
            </a:pPr>
            <a:r>
              <a:rPr lang="en-US" sz="1000" b="1" i="0" u="none" strike="noStrike" baseline="0">
                <a:solidFill>
                  <a:srgbClr val="000000"/>
                </a:solidFill>
                <a:latin typeface="Book Antiqua"/>
              </a:rPr>
              <a:t>Click for Sch-6</a:t>
            </a: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209550</xdr:colOff>
      <xdr:row>0</xdr:row>
      <xdr:rowOff>47625</xdr:rowOff>
    </xdr:from>
    <xdr:to>
      <xdr:col>6</xdr:col>
      <xdr:colOff>552450</xdr:colOff>
      <xdr:row>2</xdr:row>
      <xdr:rowOff>323850</xdr:rowOff>
    </xdr:to>
    <xdr:grpSp>
      <xdr:nvGrpSpPr>
        <xdr:cNvPr id="4707069" name="Group 25">
          <a:hlinkClick xmlns:r="http://schemas.openxmlformats.org/officeDocument/2006/relationships" r:id="rId1" tooltip="Click for Sch-6"/>
          <a:extLst>
            <a:ext uri="{FF2B5EF4-FFF2-40B4-BE49-F238E27FC236}">
              <a16:creationId xmlns:a16="http://schemas.microsoft.com/office/drawing/2014/main" id="{00000000-0008-0000-0D00-0000FDD24700}"/>
            </a:ext>
          </a:extLst>
        </xdr:cNvPr>
        <xdr:cNvGrpSpPr>
          <a:grpSpLocks/>
        </xdr:cNvGrpSpPr>
      </xdr:nvGrpSpPr>
      <xdr:grpSpPr bwMode="auto">
        <a:xfrm>
          <a:off x="8534400" y="47625"/>
          <a:ext cx="1104900" cy="600075"/>
          <a:chOff x="804" y="5"/>
          <a:chExt cx="116" cy="73"/>
        </a:xfrm>
      </xdr:grpSpPr>
      <xdr:sp macro="" textlink="">
        <xdr:nvSpPr>
          <xdr:cNvPr id="4707070" name="AutoShape 26">
            <a:extLst>
              <a:ext uri="{FF2B5EF4-FFF2-40B4-BE49-F238E27FC236}">
                <a16:creationId xmlns:a16="http://schemas.microsoft.com/office/drawing/2014/main" id="{00000000-0008-0000-0D00-0000FED247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4" name="Text Box 27">
            <a:extLst>
              <a:ext uri="{FF2B5EF4-FFF2-40B4-BE49-F238E27FC236}">
                <a16:creationId xmlns:a16="http://schemas.microsoft.com/office/drawing/2014/main" id="{00000000-0008-0000-0D00-000004000000}"/>
              </a:ext>
            </a:extLst>
          </xdr:cNvPr>
          <xdr:cNvSpPr txBox="1">
            <a:spLocks noChangeArrowheads="1"/>
          </xdr:cNvSpPr>
        </xdr:nvSpPr>
        <xdr:spPr bwMode="auto">
          <a:xfrm>
            <a:off x="819" y="24"/>
            <a:ext cx="98" cy="38"/>
          </a:xfrm>
          <a:prstGeom prst="rect">
            <a:avLst/>
          </a:prstGeom>
          <a:noFill/>
          <a:ln w="9525">
            <a:noFill/>
            <a:miter lim="800000"/>
            <a:headEnd/>
            <a:tailEnd/>
          </a:ln>
        </xdr:spPr>
        <xdr:txBody>
          <a:bodyPr vertOverflow="clip" wrap="square" lIns="27432" tIns="32004" rIns="27432" bIns="32004" anchor="ctr" upright="1"/>
          <a:lstStyle/>
          <a:p>
            <a:pPr algn="ctr" rtl="0">
              <a:defRPr sz="1000"/>
            </a:pPr>
            <a:r>
              <a:rPr lang="en-US" sz="1000" b="1" i="0" u="none" strike="noStrike" baseline="0">
                <a:solidFill>
                  <a:srgbClr val="000000"/>
                </a:solidFill>
                <a:latin typeface="Book Antiqua"/>
              </a:rPr>
              <a:t>Click for Sch-6</a:t>
            </a: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276225</xdr:colOff>
      <xdr:row>0</xdr:row>
      <xdr:rowOff>19050</xdr:rowOff>
    </xdr:from>
    <xdr:to>
      <xdr:col>5</xdr:col>
      <xdr:colOff>619125</xdr:colOff>
      <xdr:row>2</xdr:row>
      <xdr:rowOff>257175</xdr:rowOff>
    </xdr:to>
    <xdr:grpSp>
      <xdr:nvGrpSpPr>
        <xdr:cNvPr id="4708093" name="Group 1">
          <a:hlinkClick xmlns:r="http://schemas.openxmlformats.org/officeDocument/2006/relationships" r:id="rId1" tooltip="Click for Sch-7"/>
          <a:extLst>
            <a:ext uri="{FF2B5EF4-FFF2-40B4-BE49-F238E27FC236}">
              <a16:creationId xmlns:a16="http://schemas.microsoft.com/office/drawing/2014/main" id="{00000000-0008-0000-0E00-0000FDD64700}"/>
            </a:ext>
          </a:extLst>
        </xdr:cNvPr>
        <xdr:cNvGrpSpPr>
          <a:grpSpLocks/>
        </xdr:cNvGrpSpPr>
      </xdr:nvGrpSpPr>
      <xdr:grpSpPr bwMode="auto">
        <a:xfrm>
          <a:off x="7405321" y="19050"/>
          <a:ext cx="1104900" cy="692394"/>
          <a:chOff x="804" y="5"/>
          <a:chExt cx="116" cy="73"/>
        </a:xfrm>
      </xdr:grpSpPr>
      <xdr:sp macro="" textlink="">
        <xdr:nvSpPr>
          <xdr:cNvPr id="4708094" name="AutoShape 2">
            <a:extLst>
              <a:ext uri="{FF2B5EF4-FFF2-40B4-BE49-F238E27FC236}">
                <a16:creationId xmlns:a16="http://schemas.microsoft.com/office/drawing/2014/main" id="{00000000-0008-0000-0E00-0000FED647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13315" name="Text Box 3">
            <a:extLst>
              <a:ext uri="{FF2B5EF4-FFF2-40B4-BE49-F238E27FC236}">
                <a16:creationId xmlns:a16="http://schemas.microsoft.com/office/drawing/2014/main" id="{00000000-0008-0000-0E00-000003340000}"/>
              </a:ext>
            </a:extLst>
          </xdr:cNvPr>
          <xdr:cNvSpPr txBox="1">
            <a:spLocks noChangeArrowheads="1"/>
          </xdr:cNvSpPr>
        </xdr:nvSpPr>
        <xdr:spPr bwMode="auto">
          <a:xfrm>
            <a:off x="819" y="23"/>
            <a:ext cx="98" cy="39"/>
          </a:xfrm>
          <a:prstGeom prst="rect">
            <a:avLst/>
          </a:prstGeom>
          <a:noFill/>
          <a:ln w="9525">
            <a:noFill/>
            <a:miter lim="800000"/>
            <a:headEnd/>
            <a:tailEnd/>
          </a:ln>
        </xdr:spPr>
        <xdr:txBody>
          <a:bodyPr vertOverflow="clip" wrap="square" lIns="27432" tIns="32004" rIns="27432" bIns="32004" anchor="ctr" upright="1"/>
          <a:lstStyle/>
          <a:p>
            <a:pPr algn="ctr" rtl="0">
              <a:defRPr sz="1000"/>
            </a:pPr>
            <a:r>
              <a:rPr lang="en-US" sz="1000" b="1" i="0" u="none" strike="noStrike" baseline="0">
                <a:solidFill>
                  <a:srgbClr val="000000"/>
                </a:solidFill>
                <a:latin typeface="Book Antiqua"/>
              </a:rPr>
              <a:t>Click for Sch-7</a:t>
            </a: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276225</xdr:colOff>
      <xdr:row>0</xdr:row>
      <xdr:rowOff>19050</xdr:rowOff>
    </xdr:from>
    <xdr:to>
      <xdr:col>5</xdr:col>
      <xdr:colOff>619125</xdr:colOff>
      <xdr:row>2</xdr:row>
      <xdr:rowOff>257175</xdr:rowOff>
    </xdr:to>
    <xdr:grpSp>
      <xdr:nvGrpSpPr>
        <xdr:cNvPr id="4709117" name="Group 1">
          <a:hlinkClick xmlns:r="http://schemas.openxmlformats.org/officeDocument/2006/relationships" r:id="rId1" tooltip="Click for Sch-7"/>
          <a:extLst>
            <a:ext uri="{FF2B5EF4-FFF2-40B4-BE49-F238E27FC236}">
              <a16:creationId xmlns:a16="http://schemas.microsoft.com/office/drawing/2014/main" id="{00000000-0008-0000-0F00-0000FDDA4700}"/>
            </a:ext>
          </a:extLst>
        </xdr:cNvPr>
        <xdr:cNvGrpSpPr>
          <a:grpSpLocks/>
        </xdr:cNvGrpSpPr>
      </xdr:nvGrpSpPr>
      <xdr:grpSpPr bwMode="auto">
        <a:xfrm>
          <a:off x="8001328" y="19050"/>
          <a:ext cx="1104900" cy="697953"/>
          <a:chOff x="804" y="5"/>
          <a:chExt cx="116" cy="73"/>
        </a:xfrm>
      </xdr:grpSpPr>
      <xdr:sp macro="" textlink="">
        <xdr:nvSpPr>
          <xdr:cNvPr id="4709118" name="AutoShape 2">
            <a:extLst>
              <a:ext uri="{FF2B5EF4-FFF2-40B4-BE49-F238E27FC236}">
                <a16:creationId xmlns:a16="http://schemas.microsoft.com/office/drawing/2014/main" id="{00000000-0008-0000-0F00-0000FEDA47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4" name="Text Box 3">
            <a:extLst>
              <a:ext uri="{FF2B5EF4-FFF2-40B4-BE49-F238E27FC236}">
                <a16:creationId xmlns:a16="http://schemas.microsoft.com/office/drawing/2014/main" id="{00000000-0008-0000-0F00-000004000000}"/>
              </a:ext>
            </a:extLst>
          </xdr:cNvPr>
          <xdr:cNvSpPr txBox="1">
            <a:spLocks noChangeArrowheads="1"/>
          </xdr:cNvSpPr>
        </xdr:nvSpPr>
        <xdr:spPr bwMode="auto">
          <a:xfrm>
            <a:off x="819" y="23"/>
            <a:ext cx="98" cy="39"/>
          </a:xfrm>
          <a:prstGeom prst="rect">
            <a:avLst/>
          </a:prstGeom>
          <a:noFill/>
          <a:ln w="9525">
            <a:noFill/>
            <a:miter lim="800000"/>
            <a:headEnd/>
            <a:tailEnd/>
          </a:ln>
        </xdr:spPr>
        <xdr:txBody>
          <a:bodyPr vertOverflow="clip" wrap="square" lIns="27432" tIns="32004" rIns="27432" bIns="32004" anchor="ctr" upright="1"/>
          <a:lstStyle/>
          <a:p>
            <a:pPr algn="ctr" rtl="0">
              <a:defRPr sz="1000"/>
            </a:pPr>
            <a:r>
              <a:rPr lang="en-US" sz="1000" b="1" i="0" u="none" strike="noStrike" baseline="0">
                <a:solidFill>
                  <a:srgbClr val="000000"/>
                </a:solidFill>
                <a:latin typeface="Book Antiqua"/>
              </a:rPr>
              <a:t>Click for Sch-7</a:t>
            </a: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14</xdr:col>
      <xdr:colOff>495300</xdr:colOff>
      <xdr:row>0</xdr:row>
      <xdr:rowOff>66675</xdr:rowOff>
    </xdr:from>
    <xdr:to>
      <xdr:col>20</xdr:col>
      <xdr:colOff>38100</xdr:colOff>
      <xdr:row>2</xdr:row>
      <xdr:rowOff>266700</xdr:rowOff>
    </xdr:to>
    <xdr:grpSp>
      <xdr:nvGrpSpPr>
        <xdr:cNvPr id="4710141" name="Group 5">
          <a:hlinkClick xmlns:r="http://schemas.openxmlformats.org/officeDocument/2006/relationships" r:id="rId1" tooltip="Click For Bid Form 2nd Envelope"/>
          <a:extLst>
            <a:ext uri="{FF2B5EF4-FFF2-40B4-BE49-F238E27FC236}">
              <a16:creationId xmlns:a16="http://schemas.microsoft.com/office/drawing/2014/main" id="{00000000-0008-0000-1000-0000FDDE4700}"/>
            </a:ext>
          </a:extLst>
        </xdr:cNvPr>
        <xdr:cNvGrpSpPr>
          <a:grpSpLocks/>
        </xdr:cNvGrpSpPr>
      </xdr:nvGrpSpPr>
      <xdr:grpSpPr bwMode="auto">
        <a:xfrm>
          <a:off x="15381514" y="66675"/>
          <a:ext cx="1583872" cy="472168"/>
          <a:chOff x="762" y="2"/>
          <a:chExt cx="116" cy="73"/>
        </a:xfrm>
      </xdr:grpSpPr>
      <xdr:sp macro="" textlink="">
        <xdr:nvSpPr>
          <xdr:cNvPr id="4710142" name="AutoShape 2">
            <a:extLst>
              <a:ext uri="{FF2B5EF4-FFF2-40B4-BE49-F238E27FC236}">
                <a16:creationId xmlns:a16="http://schemas.microsoft.com/office/drawing/2014/main" id="{00000000-0008-0000-1000-0000FEDE4700}"/>
              </a:ext>
            </a:extLst>
          </xdr:cNvPr>
          <xdr:cNvSpPr>
            <a:spLocks noChangeArrowheads="1"/>
          </xdr:cNvSpPr>
        </xdr:nvSpPr>
        <xdr:spPr bwMode="auto">
          <a:xfrm>
            <a:off x="762" y="2"/>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14339" name="Text Box 3">
            <a:hlinkClick xmlns:r="http://schemas.openxmlformats.org/officeDocument/2006/relationships" r:id="rId2"/>
            <a:extLst>
              <a:ext uri="{FF2B5EF4-FFF2-40B4-BE49-F238E27FC236}">
                <a16:creationId xmlns:a16="http://schemas.microsoft.com/office/drawing/2014/main" id="{00000000-0008-0000-1000-000003380000}"/>
              </a:ext>
            </a:extLst>
          </xdr:cNvPr>
          <xdr:cNvSpPr txBox="1">
            <a:spLocks noChangeArrowheads="1"/>
          </xdr:cNvSpPr>
        </xdr:nvSpPr>
        <xdr:spPr bwMode="auto">
          <a:xfrm>
            <a:off x="6838950" y="-65230154"/>
            <a:ext cx="0" cy="37"/>
          </a:xfrm>
          <a:prstGeom prst="rect">
            <a:avLst/>
          </a:prstGeom>
          <a:noFill/>
          <a:ln w="9525">
            <a:noFill/>
            <a:miter lim="800000"/>
            <a:headEnd/>
            <a:tailEnd/>
          </a:ln>
        </xdr:spPr>
        <xdr:txBody>
          <a:bodyPr vertOverflow="clip" wrap="square" lIns="27432" tIns="32004" rIns="0" bIns="32004" anchor="ctr" upright="1"/>
          <a:lstStyle/>
          <a:p>
            <a:pPr algn="l" rtl="0">
              <a:defRPr sz="1000"/>
            </a:pPr>
            <a:r>
              <a:rPr lang="en-US" sz="900" b="1" i="0" u="none" strike="noStrike" baseline="0">
                <a:solidFill>
                  <a:srgbClr val="000000"/>
                </a:solidFill>
                <a:latin typeface="Book Antiqua"/>
              </a:rPr>
              <a:t>Click for Bid Form 2nd Envelope</a:t>
            </a: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7</xdr:col>
      <xdr:colOff>238125</xdr:colOff>
      <xdr:row>0</xdr:row>
      <xdr:rowOff>76200</xdr:rowOff>
    </xdr:from>
    <xdr:to>
      <xdr:col>8</xdr:col>
      <xdr:colOff>28575</xdr:colOff>
      <xdr:row>2</xdr:row>
      <xdr:rowOff>276225</xdr:rowOff>
    </xdr:to>
    <xdr:grpSp>
      <xdr:nvGrpSpPr>
        <xdr:cNvPr id="5100586" name="Group 5">
          <a:hlinkClick xmlns:r="http://schemas.openxmlformats.org/officeDocument/2006/relationships" r:id="rId1" tooltip="Click For Bid Form 2nd Envelope"/>
          <a:extLst>
            <a:ext uri="{FF2B5EF4-FFF2-40B4-BE49-F238E27FC236}">
              <a16:creationId xmlns:a16="http://schemas.microsoft.com/office/drawing/2014/main" id="{00000000-0008-0000-1100-00002AD44D00}"/>
            </a:ext>
          </a:extLst>
        </xdr:cNvPr>
        <xdr:cNvGrpSpPr>
          <a:grpSpLocks/>
        </xdr:cNvGrpSpPr>
      </xdr:nvGrpSpPr>
      <xdr:grpSpPr bwMode="auto">
        <a:xfrm>
          <a:off x="8453438" y="76200"/>
          <a:ext cx="1385887" cy="652463"/>
          <a:chOff x="762" y="2"/>
          <a:chExt cx="116" cy="73"/>
        </a:xfrm>
      </xdr:grpSpPr>
      <xdr:sp macro="" textlink="">
        <xdr:nvSpPr>
          <xdr:cNvPr id="5102078" name="AutoShape 2">
            <a:extLst>
              <a:ext uri="{FF2B5EF4-FFF2-40B4-BE49-F238E27FC236}">
                <a16:creationId xmlns:a16="http://schemas.microsoft.com/office/drawing/2014/main" id="{00000000-0008-0000-1100-0000FED94D00}"/>
              </a:ext>
            </a:extLst>
          </xdr:cNvPr>
          <xdr:cNvSpPr>
            <a:spLocks noChangeArrowheads="1"/>
          </xdr:cNvSpPr>
        </xdr:nvSpPr>
        <xdr:spPr bwMode="auto">
          <a:xfrm>
            <a:off x="762" y="2"/>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4" name="Text Box 3">
            <a:hlinkClick xmlns:r="http://schemas.openxmlformats.org/officeDocument/2006/relationships" r:id="rId2"/>
            <a:extLst>
              <a:ext uri="{FF2B5EF4-FFF2-40B4-BE49-F238E27FC236}">
                <a16:creationId xmlns:a16="http://schemas.microsoft.com/office/drawing/2014/main" id="{00000000-0008-0000-1100-000004000000}"/>
              </a:ext>
            </a:extLst>
          </xdr:cNvPr>
          <xdr:cNvSpPr txBox="1">
            <a:spLocks noChangeArrowheads="1"/>
          </xdr:cNvSpPr>
        </xdr:nvSpPr>
        <xdr:spPr bwMode="auto">
          <a:xfrm>
            <a:off x="779" y="18"/>
            <a:ext cx="98" cy="39"/>
          </a:xfrm>
          <a:prstGeom prst="rect">
            <a:avLst/>
          </a:prstGeom>
          <a:noFill/>
          <a:ln w="9525">
            <a:noFill/>
            <a:miter lim="800000"/>
            <a:headEnd/>
            <a:tailEnd/>
          </a:ln>
        </xdr:spPr>
        <xdr:txBody>
          <a:bodyPr vertOverflow="clip" wrap="square" lIns="27432" tIns="32004" rIns="0" bIns="32004" anchor="ctr" upright="1"/>
          <a:lstStyle/>
          <a:p>
            <a:pPr algn="l" rtl="0">
              <a:defRPr sz="1000"/>
            </a:pPr>
            <a:r>
              <a:rPr lang="en-US" sz="900" b="1" i="0" u="none" strike="noStrike" baseline="0">
                <a:solidFill>
                  <a:srgbClr val="000000"/>
                </a:solidFill>
                <a:latin typeface="Book Antiqua"/>
              </a:rPr>
              <a:t>Click for Bid Form 2nd Envelope</a:t>
            </a:r>
          </a:p>
        </xdr:txBody>
      </xdr:sp>
    </xdr:grpSp>
    <xdr:clientData/>
  </xdr:twoCellAnchor>
  <xdr:twoCellAnchor>
    <xdr:from>
      <xdr:col>2</xdr:col>
      <xdr:colOff>342900</xdr:colOff>
      <xdr:row>32</xdr:row>
      <xdr:rowOff>0</xdr:rowOff>
    </xdr:from>
    <xdr:to>
      <xdr:col>3</xdr:col>
      <xdr:colOff>0</xdr:colOff>
      <xdr:row>32</xdr:row>
      <xdr:rowOff>0</xdr:rowOff>
    </xdr:to>
    <xdr:grpSp>
      <xdr:nvGrpSpPr>
        <xdr:cNvPr id="5100587" name="Group 5719">
          <a:extLst>
            <a:ext uri="{FF2B5EF4-FFF2-40B4-BE49-F238E27FC236}">
              <a16:creationId xmlns:a16="http://schemas.microsoft.com/office/drawing/2014/main" id="{00000000-0008-0000-1100-00002BD44D00}"/>
            </a:ext>
          </a:extLst>
        </xdr:cNvPr>
        <xdr:cNvGrpSpPr>
          <a:grpSpLocks/>
        </xdr:cNvGrpSpPr>
      </xdr:nvGrpSpPr>
      <xdr:grpSpPr bwMode="auto">
        <a:xfrm>
          <a:off x="4117181" y="10096500"/>
          <a:ext cx="240507" cy="0"/>
          <a:chOff x="466" y="3952"/>
          <a:chExt cx="28" cy="16"/>
        </a:xfrm>
      </xdr:grpSpPr>
      <xdr:sp macro="" textlink="">
        <xdr:nvSpPr>
          <xdr:cNvPr id="5102076" name="Line 5720">
            <a:extLst>
              <a:ext uri="{FF2B5EF4-FFF2-40B4-BE49-F238E27FC236}">
                <a16:creationId xmlns:a16="http://schemas.microsoft.com/office/drawing/2014/main" id="{00000000-0008-0000-1100-0000FC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77" name="Line 5721">
            <a:extLst>
              <a:ext uri="{FF2B5EF4-FFF2-40B4-BE49-F238E27FC236}">
                <a16:creationId xmlns:a16="http://schemas.microsoft.com/office/drawing/2014/main" id="{00000000-0008-0000-1100-0000FD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588" name="Group 5722">
          <a:extLst>
            <a:ext uri="{FF2B5EF4-FFF2-40B4-BE49-F238E27FC236}">
              <a16:creationId xmlns:a16="http://schemas.microsoft.com/office/drawing/2014/main" id="{00000000-0008-0000-1100-00002CD44D00}"/>
            </a:ext>
          </a:extLst>
        </xdr:cNvPr>
        <xdr:cNvGrpSpPr>
          <a:grpSpLocks/>
        </xdr:cNvGrpSpPr>
      </xdr:nvGrpSpPr>
      <xdr:grpSpPr bwMode="auto">
        <a:xfrm>
          <a:off x="4700588" y="10096500"/>
          <a:ext cx="266700" cy="0"/>
          <a:chOff x="466" y="3952"/>
          <a:chExt cx="28" cy="16"/>
        </a:xfrm>
      </xdr:grpSpPr>
      <xdr:sp macro="" textlink="">
        <xdr:nvSpPr>
          <xdr:cNvPr id="5102074" name="Line 5723">
            <a:extLst>
              <a:ext uri="{FF2B5EF4-FFF2-40B4-BE49-F238E27FC236}">
                <a16:creationId xmlns:a16="http://schemas.microsoft.com/office/drawing/2014/main" id="{00000000-0008-0000-1100-0000FA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75" name="Line 5724">
            <a:extLst>
              <a:ext uri="{FF2B5EF4-FFF2-40B4-BE49-F238E27FC236}">
                <a16:creationId xmlns:a16="http://schemas.microsoft.com/office/drawing/2014/main" id="{00000000-0008-0000-1100-0000FB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589" name="Group 5725">
          <a:extLst>
            <a:ext uri="{FF2B5EF4-FFF2-40B4-BE49-F238E27FC236}">
              <a16:creationId xmlns:a16="http://schemas.microsoft.com/office/drawing/2014/main" id="{00000000-0008-0000-1100-00002DD44D00}"/>
            </a:ext>
          </a:extLst>
        </xdr:cNvPr>
        <xdr:cNvGrpSpPr>
          <a:grpSpLocks/>
        </xdr:cNvGrpSpPr>
      </xdr:nvGrpSpPr>
      <xdr:grpSpPr bwMode="auto">
        <a:xfrm>
          <a:off x="4117181" y="10096500"/>
          <a:ext cx="240507" cy="0"/>
          <a:chOff x="466" y="3952"/>
          <a:chExt cx="28" cy="16"/>
        </a:xfrm>
      </xdr:grpSpPr>
      <xdr:sp macro="" textlink="">
        <xdr:nvSpPr>
          <xdr:cNvPr id="5102072" name="Line 5726">
            <a:extLst>
              <a:ext uri="{FF2B5EF4-FFF2-40B4-BE49-F238E27FC236}">
                <a16:creationId xmlns:a16="http://schemas.microsoft.com/office/drawing/2014/main" id="{00000000-0008-0000-1100-0000F8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73" name="Line 5727">
            <a:extLst>
              <a:ext uri="{FF2B5EF4-FFF2-40B4-BE49-F238E27FC236}">
                <a16:creationId xmlns:a16="http://schemas.microsoft.com/office/drawing/2014/main" id="{00000000-0008-0000-1100-0000F9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590" name="Group 5728">
          <a:extLst>
            <a:ext uri="{FF2B5EF4-FFF2-40B4-BE49-F238E27FC236}">
              <a16:creationId xmlns:a16="http://schemas.microsoft.com/office/drawing/2014/main" id="{00000000-0008-0000-1100-00002ED44D00}"/>
            </a:ext>
          </a:extLst>
        </xdr:cNvPr>
        <xdr:cNvGrpSpPr>
          <a:grpSpLocks/>
        </xdr:cNvGrpSpPr>
      </xdr:nvGrpSpPr>
      <xdr:grpSpPr bwMode="auto">
        <a:xfrm>
          <a:off x="4700588" y="10096500"/>
          <a:ext cx="266700" cy="0"/>
          <a:chOff x="466" y="3952"/>
          <a:chExt cx="28" cy="16"/>
        </a:xfrm>
      </xdr:grpSpPr>
      <xdr:sp macro="" textlink="">
        <xdr:nvSpPr>
          <xdr:cNvPr id="5102070" name="Line 5729">
            <a:extLst>
              <a:ext uri="{FF2B5EF4-FFF2-40B4-BE49-F238E27FC236}">
                <a16:creationId xmlns:a16="http://schemas.microsoft.com/office/drawing/2014/main" id="{00000000-0008-0000-1100-0000F6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71" name="Line 5730">
            <a:extLst>
              <a:ext uri="{FF2B5EF4-FFF2-40B4-BE49-F238E27FC236}">
                <a16:creationId xmlns:a16="http://schemas.microsoft.com/office/drawing/2014/main" id="{00000000-0008-0000-1100-0000F7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591" name="Group 5731">
          <a:extLst>
            <a:ext uri="{FF2B5EF4-FFF2-40B4-BE49-F238E27FC236}">
              <a16:creationId xmlns:a16="http://schemas.microsoft.com/office/drawing/2014/main" id="{00000000-0008-0000-1100-00002FD44D00}"/>
            </a:ext>
          </a:extLst>
        </xdr:cNvPr>
        <xdr:cNvGrpSpPr>
          <a:grpSpLocks/>
        </xdr:cNvGrpSpPr>
      </xdr:nvGrpSpPr>
      <xdr:grpSpPr bwMode="auto">
        <a:xfrm>
          <a:off x="4117181" y="10096500"/>
          <a:ext cx="240507" cy="0"/>
          <a:chOff x="466" y="3952"/>
          <a:chExt cx="28" cy="16"/>
        </a:xfrm>
      </xdr:grpSpPr>
      <xdr:sp macro="" textlink="">
        <xdr:nvSpPr>
          <xdr:cNvPr id="5102068" name="Line 5732">
            <a:extLst>
              <a:ext uri="{FF2B5EF4-FFF2-40B4-BE49-F238E27FC236}">
                <a16:creationId xmlns:a16="http://schemas.microsoft.com/office/drawing/2014/main" id="{00000000-0008-0000-1100-0000F4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69" name="Line 5733">
            <a:extLst>
              <a:ext uri="{FF2B5EF4-FFF2-40B4-BE49-F238E27FC236}">
                <a16:creationId xmlns:a16="http://schemas.microsoft.com/office/drawing/2014/main" id="{00000000-0008-0000-1100-0000F5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592" name="Group 5734">
          <a:extLst>
            <a:ext uri="{FF2B5EF4-FFF2-40B4-BE49-F238E27FC236}">
              <a16:creationId xmlns:a16="http://schemas.microsoft.com/office/drawing/2014/main" id="{00000000-0008-0000-1100-000030D44D00}"/>
            </a:ext>
          </a:extLst>
        </xdr:cNvPr>
        <xdr:cNvGrpSpPr>
          <a:grpSpLocks/>
        </xdr:cNvGrpSpPr>
      </xdr:nvGrpSpPr>
      <xdr:grpSpPr bwMode="auto">
        <a:xfrm>
          <a:off x="4700588" y="10096500"/>
          <a:ext cx="266700" cy="0"/>
          <a:chOff x="466" y="3952"/>
          <a:chExt cx="28" cy="16"/>
        </a:xfrm>
      </xdr:grpSpPr>
      <xdr:sp macro="" textlink="">
        <xdr:nvSpPr>
          <xdr:cNvPr id="5102066" name="Line 5735">
            <a:extLst>
              <a:ext uri="{FF2B5EF4-FFF2-40B4-BE49-F238E27FC236}">
                <a16:creationId xmlns:a16="http://schemas.microsoft.com/office/drawing/2014/main" id="{00000000-0008-0000-1100-0000F2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67" name="Line 5736">
            <a:extLst>
              <a:ext uri="{FF2B5EF4-FFF2-40B4-BE49-F238E27FC236}">
                <a16:creationId xmlns:a16="http://schemas.microsoft.com/office/drawing/2014/main" id="{00000000-0008-0000-1100-0000F3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593" name="Group 5737">
          <a:extLst>
            <a:ext uri="{FF2B5EF4-FFF2-40B4-BE49-F238E27FC236}">
              <a16:creationId xmlns:a16="http://schemas.microsoft.com/office/drawing/2014/main" id="{00000000-0008-0000-1100-000031D44D00}"/>
            </a:ext>
          </a:extLst>
        </xdr:cNvPr>
        <xdr:cNvGrpSpPr>
          <a:grpSpLocks/>
        </xdr:cNvGrpSpPr>
      </xdr:nvGrpSpPr>
      <xdr:grpSpPr bwMode="auto">
        <a:xfrm>
          <a:off x="4117181" y="10096500"/>
          <a:ext cx="240507" cy="0"/>
          <a:chOff x="466" y="3952"/>
          <a:chExt cx="28" cy="16"/>
        </a:xfrm>
      </xdr:grpSpPr>
      <xdr:sp macro="" textlink="">
        <xdr:nvSpPr>
          <xdr:cNvPr id="5102064" name="Line 5738">
            <a:extLst>
              <a:ext uri="{FF2B5EF4-FFF2-40B4-BE49-F238E27FC236}">
                <a16:creationId xmlns:a16="http://schemas.microsoft.com/office/drawing/2014/main" id="{00000000-0008-0000-1100-0000F0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65" name="Line 5739">
            <a:extLst>
              <a:ext uri="{FF2B5EF4-FFF2-40B4-BE49-F238E27FC236}">
                <a16:creationId xmlns:a16="http://schemas.microsoft.com/office/drawing/2014/main" id="{00000000-0008-0000-1100-0000F1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594" name="Group 5740">
          <a:extLst>
            <a:ext uri="{FF2B5EF4-FFF2-40B4-BE49-F238E27FC236}">
              <a16:creationId xmlns:a16="http://schemas.microsoft.com/office/drawing/2014/main" id="{00000000-0008-0000-1100-000032D44D00}"/>
            </a:ext>
          </a:extLst>
        </xdr:cNvPr>
        <xdr:cNvGrpSpPr>
          <a:grpSpLocks/>
        </xdr:cNvGrpSpPr>
      </xdr:nvGrpSpPr>
      <xdr:grpSpPr bwMode="auto">
        <a:xfrm>
          <a:off x="4117181" y="10096500"/>
          <a:ext cx="240507" cy="0"/>
          <a:chOff x="466" y="3952"/>
          <a:chExt cx="28" cy="16"/>
        </a:xfrm>
      </xdr:grpSpPr>
      <xdr:sp macro="" textlink="">
        <xdr:nvSpPr>
          <xdr:cNvPr id="5102062" name="Line 5741">
            <a:extLst>
              <a:ext uri="{FF2B5EF4-FFF2-40B4-BE49-F238E27FC236}">
                <a16:creationId xmlns:a16="http://schemas.microsoft.com/office/drawing/2014/main" id="{00000000-0008-0000-1100-0000EE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63" name="Line 5742">
            <a:extLst>
              <a:ext uri="{FF2B5EF4-FFF2-40B4-BE49-F238E27FC236}">
                <a16:creationId xmlns:a16="http://schemas.microsoft.com/office/drawing/2014/main" id="{00000000-0008-0000-1100-0000EF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595" name="Group 5743">
          <a:extLst>
            <a:ext uri="{FF2B5EF4-FFF2-40B4-BE49-F238E27FC236}">
              <a16:creationId xmlns:a16="http://schemas.microsoft.com/office/drawing/2014/main" id="{00000000-0008-0000-1100-000033D44D00}"/>
            </a:ext>
          </a:extLst>
        </xdr:cNvPr>
        <xdr:cNvGrpSpPr>
          <a:grpSpLocks/>
        </xdr:cNvGrpSpPr>
      </xdr:nvGrpSpPr>
      <xdr:grpSpPr bwMode="auto">
        <a:xfrm>
          <a:off x="4117181" y="10096500"/>
          <a:ext cx="240507" cy="0"/>
          <a:chOff x="466" y="3952"/>
          <a:chExt cx="28" cy="16"/>
        </a:xfrm>
      </xdr:grpSpPr>
      <xdr:sp macro="" textlink="">
        <xdr:nvSpPr>
          <xdr:cNvPr id="5102060" name="Line 5744">
            <a:extLst>
              <a:ext uri="{FF2B5EF4-FFF2-40B4-BE49-F238E27FC236}">
                <a16:creationId xmlns:a16="http://schemas.microsoft.com/office/drawing/2014/main" id="{00000000-0008-0000-1100-0000EC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61" name="Line 5745">
            <a:extLst>
              <a:ext uri="{FF2B5EF4-FFF2-40B4-BE49-F238E27FC236}">
                <a16:creationId xmlns:a16="http://schemas.microsoft.com/office/drawing/2014/main" id="{00000000-0008-0000-1100-0000ED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596" name="Group 5746">
          <a:extLst>
            <a:ext uri="{FF2B5EF4-FFF2-40B4-BE49-F238E27FC236}">
              <a16:creationId xmlns:a16="http://schemas.microsoft.com/office/drawing/2014/main" id="{00000000-0008-0000-1100-000034D44D00}"/>
            </a:ext>
          </a:extLst>
        </xdr:cNvPr>
        <xdr:cNvGrpSpPr>
          <a:grpSpLocks/>
        </xdr:cNvGrpSpPr>
      </xdr:nvGrpSpPr>
      <xdr:grpSpPr bwMode="auto">
        <a:xfrm>
          <a:off x="4117181" y="10096500"/>
          <a:ext cx="240507" cy="0"/>
          <a:chOff x="466" y="3952"/>
          <a:chExt cx="28" cy="16"/>
        </a:xfrm>
      </xdr:grpSpPr>
      <xdr:sp macro="" textlink="">
        <xdr:nvSpPr>
          <xdr:cNvPr id="5102058" name="Line 5747">
            <a:extLst>
              <a:ext uri="{FF2B5EF4-FFF2-40B4-BE49-F238E27FC236}">
                <a16:creationId xmlns:a16="http://schemas.microsoft.com/office/drawing/2014/main" id="{00000000-0008-0000-1100-0000EA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59" name="Line 5748">
            <a:extLst>
              <a:ext uri="{FF2B5EF4-FFF2-40B4-BE49-F238E27FC236}">
                <a16:creationId xmlns:a16="http://schemas.microsoft.com/office/drawing/2014/main" id="{00000000-0008-0000-1100-0000EB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0</xdr:colOff>
      <xdr:row>32</xdr:row>
      <xdr:rowOff>0</xdr:rowOff>
    </xdr:from>
    <xdr:to>
      <xdr:col>4</xdr:col>
      <xdr:colOff>0</xdr:colOff>
      <xdr:row>32</xdr:row>
      <xdr:rowOff>0</xdr:rowOff>
    </xdr:to>
    <xdr:grpSp>
      <xdr:nvGrpSpPr>
        <xdr:cNvPr id="5100597" name="Group 5749">
          <a:extLst>
            <a:ext uri="{FF2B5EF4-FFF2-40B4-BE49-F238E27FC236}">
              <a16:creationId xmlns:a16="http://schemas.microsoft.com/office/drawing/2014/main" id="{00000000-0008-0000-1100-000035D44D00}"/>
            </a:ext>
          </a:extLst>
        </xdr:cNvPr>
        <xdr:cNvGrpSpPr>
          <a:grpSpLocks/>
        </xdr:cNvGrpSpPr>
      </xdr:nvGrpSpPr>
      <xdr:grpSpPr bwMode="auto">
        <a:xfrm>
          <a:off x="5143500" y="10096500"/>
          <a:ext cx="0" cy="0"/>
          <a:chOff x="466" y="3952"/>
          <a:chExt cx="28" cy="16"/>
        </a:xfrm>
      </xdr:grpSpPr>
      <xdr:sp macro="" textlink="">
        <xdr:nvSpPr>
          <xdr:cNvPr id="5102056" name="Line 5750">
            <a:extLst>
              <a:ext uri="{FF2B5EF4-FFF2-40B4-BE49-F238E27FC236}">
                <a16:creationId xmlns:a16="http://schemas.microsoft.com/office/drawing/2014/main" id="{00000000-0008-0000-1100-0000E8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57" name="Line 5751">
            <a:extLst>
              <a:ext uri="{FF2B5EF4-FFF2-40B4-BE49-F238E27FC236}">
                <a16:creationId xmlns:a16="http://schemas.microsoft.com/office/drawing/2014/main" id="{00000000-0008-0000-1100-0000E9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0</xdr:colOff>
      <xdr:row>32</xdr:row>
      <xdr:rowOff>0</xdr:rowOff>
    </xdr:from>
    <xdr:to>
      <xdr:col>4</xdr:col>
      <xdr:colOff>0</xdr:colOff>
      <xdr:row>32</xdr:row>
      <xdr:rowOff>0</xdr:rowOff>
    </xdr:to>
    <xdr:grpSp>
      <xdr:nvGrpSpPr>
        <xdr:cNvPr id="5100598" name="Group 5752">
          <a:extLst>
            <a:ext uri="{FF2B5EF4-FFF2-40B4-BE49-F238E27FC236}">
              <a16:creationId xmlns:a16="http://schemas.microsoft.com/office/drawing/2014/main" id="{00000000-0008-0000-1100-000036D44D00}"/>
            </a:ext>
          </a:extLst>
        </xdr:cNvPr>
        <xdr:cNvGrpSpPr>
          <a:grpSpLocks/>
        </xdr:cNvGrpSpPr>
      </xdr:nvGrpSpPr>
      <xdr:grpSpPr bwMode="auto">
        <a:xfrm>
          <a:off x="5143500" y="10096500"/>
          <a:ext cx="0" cy="0"/>
          <a:chOff x="466" y="3952"/>
          <a:chExt cx="28" cy="16"/>
        </a:xfrm>
      </xdr:grpSpPr>
      <xdr:sp macro="" textlink="">
        <xdr:nvSpPr>
          <xdr:cNvPr id="5102054" name="Line 5753">
            <a:extLst>
              <a:ext uri="{FF2B5EF4-FFF2-40B4-BE49-F238E27FC236}">
                <a16:creationId xmlns:a16="http://schemas.microsoft.com/office/drawing/2014/main" id="{00000000-0008-0000-1100-0000E6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55" name="Line 5754">
            <a:extLst>
              <a:ext uri="{FF2B5EF4-FFF2-40B4-BE49-F238E27FC236}">
                <a16:creationId xmlns:a16="http://schemas.microsoft.com/office/drawing/2014/main" id="{00000000-0008-0000-1100-0000E7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0</xdr:colOff>
      <xdr:row>32</xdr:row>
      <xdr:rowOff>0</xdr:rowOff>
    </xdr:from>
    <xdr:to>
      <xdr:col>4</xdr:col>
      <xdr:colOff>0</xdr:colOff>
      <xdr:row>32</xdr:row>
      <xdr:rowOff>0</xdr:rowOff>
    </xdr:to>
    <xdr:grpSp>
      <xdr:nvGrpSpPr>
        <xdr:cNvPr id="5100599" name="Group 5755">
          <a:extLst>
            <a:ext uri="{FF2B5EF4-FFF2-40B4-BE49-F238E27FC236}">
              <a16:creationId xmlns:a16="http://schemas.microsoft.com/office/drawing/2014/main" id="{00000000-0008-0000-1100-000037D44D00}"/>
            </a:ext>
          </a:extLst>
        </xdr:cNvPr>
        <xdr:cNvGrpSpPr>
          <a:grpSpLocks/>
        </xdr:cNvGrpSpPr>
      </xdr:nvGrpSpPr>
      <xdr:grpSpPr bwMode="auto">
        <a:xfrm>
          <a:off x="5143500" y="10096500"/>
          <a:ext cx="0" cy="0"/>
          <a:chOff x="466" y="3952"/>
          <a:chExt cx="28" cy="16"/>
        </a:xfrm>
      </xdr:grpSpPr>
      <xdr:sp macro="" textlink="">
        <xdr:nvSpPr>
          <xdr:cNvPr id="5102052" name="Line 5756">
            <a:extLst>
              <a:ext uri="{FF2B5EF4-FFF2-40B4-BE49-F238E27FC236}">
                <a16:creationId xmlns:a16="http://schemas.microsoft.com/office/drawing/2014/main" id="{00000000-0008-0000-1100-0000E4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53" name="Line 5757">
            <a:extLst>
              <a:ext uri="{FF2B5EF4-FFF2-40B4-BE49-F238E27FC236}">
                <a16:creationId xmlns:a16="http://schemas.microsoft.com/office/drawing/2014/main" id="{00000000-0008-0000-1100-0000E5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0</xdr:colOff>
      <xdr:row>32</xdr:row>
      <xdr:rowOff>0</xdr:rowOff>
    </xdr:from>
    <xdr:to>
      <xdr:col>4</xdr:col>
      <xdr:colOff>0</xdr:colOff>
      <xdr:row>32</xdr:row>
      <xdr:rowOff>0</xdr:rowOff>
    </xdr:to>
    <xdr:grpSp>
      <xdr:nvGrpSpPr>
        <xdr:cNvPr id="5100600" name="Group 5758">
          <a:extLst>
            <a:ext uri="{FF2B5EF4-FFF2-40B4-BE49-F238E27FC236}">
              <a16:creationId xmlns:a16="http://schemas.microsoft.com/office/drawing/2014/main" id="{00000000-0008-0000-1100-000038D44D00}"/>
            </a:ext>
          </a:extLst>
        </xdr:cNvPr>
        <xdr:cNvGrpSpPr>
          <a:grpSpLocks/>
        </xdr:cNvGrpSpPr>
      </xdr:nvGrpSpPr>
      <xdr:grpSpPr bwMode="auto">
        <a:xfrm>
          <a:off x="5143500" y="10096500"/>
          <a:ext cx="0" cy="0"/>
          <a:chOff x="466" y="3952"/>
          <a:chExt cx="28" cy="16"/>
        </a:xfrm>
      </xdr:grpSpPr>
      <xdr:sp macro="" textlink="">
        <xdr:nvSpPr>
          <xdr:cNvPr id="5102050" name="Line 5759">
            <a:extLst>
              <a:ext uri="{FF2B5EF4-FFF2-40B4-BE49-F238E27FC236}">
                <a16:creationId xmlns:a16="http://schemas.microsoft.com/office/drawing/2014/main" id="{00000000-0008-0000-1100-0000E2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51" name="Line 5760">
            <a:extLst>
              <a:ext uri="{FF2B5EF4-FFF2-40B4-BE49-F238E27FC236}">
                <a16:creationId xmlns:a16="http://schemas.microsoft.com/office/drawing/2014/main" id="{00000000-0008-0000-1100-0000E3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276225</xdr:colOff>
      <xdr:row>32</xdr:row>
      <xdr:rowOff>0</xdr:rowOff>
    </xdr:from>
    <xdr:to>
      <xdr:col>2</xdr:col>
      <xdr:colOff>542925</xdr:colOff>
      <xdr:row>32</xdr:row>
      <xdr:rowOff>0</xdr:rowOff>
    </xdr:to>
    <xdr:grpSp>
      <xdr:nvGrpSpPr>
        <xdr:cNvPr id="5100601" name="Group 5761">
          <a:extLst>
            <a:ext uri="{FF2B5EF4-FFF2-40B4-BE49-F238E27FC236}">
              <a16:creationId xmlns:a16="http://schemas.microsoft.com/office/drawing/2014/main" id="{00000000-0008-0000-1100-000039D44D00}"/>
            </a:ext>
          </a:extLst>
        </xdr:cNvPr>
        <xdr:cNvGrpSpPr>
          <a:grpSpLocks/>
        </xdr:cNvGrpSpPr>
      </xdr:nvGrpSpPr>
      <xdr:grpSpPr bwMode="auto">
        <a:xfrm>
          <a:off x="4050506" y="10096500"/>
          <a:ext cx="266700" cy="0"/>
          <a:chOff x="466" y="3952"/>
          <a:chExt cx="28" cy="16"/>
        </a:xfrm>
      </xdr:grpSpPr>
      <xdr:sp macro="" textlink="">
        <xdr:nvSpPr>
          <xdr:cNvPr id="5102048" name="Line 5762">
            <a:extLst>
              <a:ext uri="{FF2B5EF4-FFF2-40B4-BE49-F238E27FC236}">
                <a16:creationId xmlns:a16="http://schemas.microsoft.com/office/drawing/2014/main" id="{00000000-0008-0000-1100-0000E0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49" name="Line 5763">
            <a:extLst>
              <a:ext uri="{FF2B5EF4-FFF2-40B4-BE49-F238E27FC236}">
                <a16:creationId xmlns:a16="http://schemas.microsoft.com/office/drawing/2014/main" id="{00000000-0008-0000-1100-0000E1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257175</xdr:colOff>
      <xdr:row>32</xdr:row>
      <xdr:rowOff>0</xdr:rowOff>
    </xdr:from>
    <xdr:to>
      <xdr:col>2</xdr:col>
      <xdr:colOff>523875</xdr:colOff>
      <xdr:row>32</xdr:row>
      <xdr:rowOff>0</xdr:rowOff>
    </xdr:to>
    <xdr:grpSp>
      <xdr:nvGrpSpPr>
        <xdr:cNvPr id="5100602" name="Group 5764">
          <a:extLst>
            <a:ext uri="{FF2B5EF4-FFF2-40B4-BE49-F238E27FC236}">
              <a16:creationId xmlns:a16="http://schemas.microsoft.com/office/drawing/2014/main" id="{00000000-0008-0000-1100-00003AD44D00}"/>
            </a:ext>
          </a:extLst>
        </xdr:cNvPr>
        <xdr:cNvGrpSpPr>
          <a:grpSpLocks/>
        </xdr:cNvGrpSpPr>
      </xdr:nvGrpSpPr>
      <xdr:grpSpPr bwMode="auto">
        <a:xfrm>
          <a:off x="4031456" y="10096500"/>
          <a:ext cx="266700" cy="0"/>
          <a:chOff x="466" y="3952"/>
          <a:chExt cx="28" cy="16"/>
        </a:xfrm>
      </xdr:grpSpPr>
      <xdr:sp macro="" textlink="">
        <xdr:nvSpPr>
          <xdr:cNvPr id="5102046" name="Line 5765">
            <a:extLst>
              <a:ext uri="{FF2B5EF4-FFF2-40B4-BE49-F238E27FC236}">
                <a16:creationId xmlns:a16="http://schemas.microsoft.com/office/drawing/2014/main" id="{00000000-0008-0000-1100-0000DE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47" name="Line 5766">
            <a:extLst>
              <a:ext uri="{FF2B5EF4-FFF2-40B4-BE49-F238E27FC236}">
                <a16:creationId xmlns:a16="http://schemas.microsoft.com/office/drawing/2014/main" id="{00000000-0008-0000-1100-0000DF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285750</xdr:colOff>
      <xdr:row>32</xdr:row>
      <xdr:rowOff>0</xdr:rowOff>
    </xdr:from>
    <xdr:to>
      <xdr:col>2</xdr:col>
      <xdr:colOff>552450</xdr:colOff>
      <xdr:row>32</xdr:row>
      <xdr:rowOff>0</xdr:rowOff>
    </xdr:to>
    <xdr:grpSp>
      <xdr:nvGrpSpPr>
        <xdr:cNvPr id="5100603" name="Group 5767">
          <a:extLst>
            <a:ext uri="{FF2B5EF4-FFF2-40B4-BE49-F238E27FC236}">
              <a16:creationId xmlns:a16="http://schemas.microsoft.com/office/drawing/2014/main" id="{00000000-0008-0000-1100-00003BD44D00}"/>
            </a:ext>
          </a:extLst>
        </xdr:cNvPr>
        <xdr:cNvGrpSpPr>
          <a:grpSpLocks/>
        </xdr:cNvGrpSpPr>
      </xdr:nvGrpSpPr>
      <xdr:grpSpPr bwMode="auto">
        <a:xfrm>
          <a:off x="4060031" y="10096500"/>
          <a:ext cx="266700" cy="0"/>
          <a:chOff x="466" y="3952"/>
          <a:chExt cx="28" cy="16"/>
        </a:xfrm>
      </xdr:grpSpPr>
      <xdr:sp macro="" textlink="">
        <xdr:nvSpPr>
          <xdr:cNvPr id="5102044" name="Line 5768">
            <a:extLst>
              <a:ext uri="{FF2B5EF4-FFF2-40B4-BE49-F238E27FC236}">
                <a16:creationId xmlns:a16="http://schemas.microsoft.com/office/drawing/2014/main" id="{00000000-0008-0000-1100-0000DC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45" name="Line 5769">
            <a:extLst>
              <a:ext uri="{FF2B5EF4-FFF2-40B4-BE49-F238E27FC236}">
                <a16:creationId xmlns:a16="http://schemas.microsoft.com/office/drawing/2014/main" id="{00000000-0008-0000-1100-0000DD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276225</xdr:colOff>
      <xdr:row>32</xdr:row>
      <xdr:rowOff>0</xdr:rowOff>
    </xdr:from>
    <xdr:to>
      <xdr:col>3</xdr:col>
      <xdr:colOff>542925</xdr:colOff>
      <xdr:row>32</xdr:row>
      <xdr:rowOff>0</xdr:rowOff>
    </xdr:to>
    <xdr:grpSp>
      <xdr:nvGrpSpPr>
        <xdr:cNvPr id="5100604" name="Group 5770">
          <a:extLst>
            <a:ext uri="{FF2B5EF4-FFF2-40B4-BE49-F238E27FC236}">
              <a16:creationId xmlns:a16="http://schemas.microsoft.com/office/drawing/2014/main" id="{00000000-0008-0000-1100-00003CD44D00}"/>
            </a:ext>
          </a:extLst>
        </xdr:cNvPr>
        <xdr:cNvGrpSpPr>
          <a:grpSpLocks/>
        </xdr:cNvGrpSpPr>
      </xdr:nvGrpSpPr>
      <xdr:grpSpPr bwMode="auto">
        <a:xfrm>
          <a:off x="4633913" y="10096500"/>
          <a:ext cx="266700" cy="0"/>
          <a:chOff x="466" y="3952"/>
          <a:chExt cx="28" cy="16"/>
        </a:xfrm>
      </xdr:grpSpPr>
      <xdr:sp macro="" textlink="">
        <xdr:nvSpPr>
          <xdr:cNvPr id="5102042" name="Line 5771">
            <a:extLst>
              <a:ext uri="{FF2B5EF4-FFF2-40B4-BE49-F238E27FC236}">
                <a16:creationId xmlns:a16="http://schemas.microsoft.com/office/drawing/2014/main" id="{00000000-0008-0000-1100-0000DA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43" name="Line 5772">
            <a:extLst>
              <a:ext uri="{FF2B5EF4-FFF2-40B4-BE49-F238E27FC236}">
                <a16:creationId xmlns:a16="http://schemas.microsoft.com/office/drawing/2014/main" id="{00000000-0008-0000-1100-0000DB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304800</xdr:colOff>
      <xdr:row>32</xdr:row>
      <xdr:rowOff>0</xdr:rowOff>
    </xdr:from>
    <xdr:to>
      <xdr:col>3</xdr:col>
      <xdr:colOff>571500</xdr:colOff>
      <xdr:row>32</xdr:row>
      <xdr:rowOff>0</xdr:rowOff>
    </xdr:to>
    <xdr:grpSp>
      <xdr:nvGrpSpPr>
        <xdr:cNvPr id="5100605" name="Group 5773">
          <a:extLst>
            <a:ext uri="{FF2B5EF4-FFF2-40B4-BE49-F238E27FC236}">
              <a16:creationId xmlns:a16="http://schemas.microsoft.com/office/drawing/2014/main" id="{00000000-0008-0000-1100-00003DD44D00}"/>
            </a:ext>
          </a:extLst>
        </xdr:cNvPr>
        <xdr:cNvGrpSpPr>
          <a:grpSpLocks/>
        </xdr:cNvGrpSpPr>
      </xdr:nvGrpSpPr>
      <xdr:grpSpPr bwMode="auto">
        <a:xfrm>
          <a:off x="4662488" y="10096500"/>
          <a:ext cx="266700" cy="0"/>
          <a:chOff x="466" y="3952"/>
          <a:chExt cx="28" cy="16"/>
        </a:xfrm>
      </xdr:grpSpPr>
      <xdr:sp macro="" textlink="">
        <xdr:nvSpPr>
          <xdr:cNvPr id="5102040" name="Line 5774">
            <a:extLst>
              <a:ext uri="{FF2B5EF4-FFF2-40B4-BE49-F238E27FC236}">
                <a16:creationId xmlns:a16="http://schemas.microsoft.com/office/drawing/2014/main" id="{00000000-0008-0000-1100-0000D8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41" name="Line 5775">
            <a:extLst>
              <a:ext uri="{FF2B5EF4-FFF2-40B4-BE49-F238E27FC236}">
                <a16:creationId xmlns:a16="http://schemas.microsoft.com/office/drawing/2014/main" id="{00000000-0008-0000-1100-0000D9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295275</xdr:colOff>
      <xdr:row>32</xdr:row>
      <xdr:rowOff>0</xdr:rowOff>
    </xdr:from>
    <xdr:to>
      <xdr:col>3</xdr:col>
      <xdr:colOff>561975</xdr:colOff>
      <xdr:row>32</xdr:row>
      <xdr:rowOff>0</xdr:rowOff>
    </xdr:to>
    <xdr:grpSp>
      <xdr:nvGrpSpPr>
        <xdr:cNvPr id="5100606" name="Group 5776">
          <a:extLst>
            <a:ext uri="{FF2B5EF4-FFF2-40B4-BE49-F238E27FC236}">
              <a16:creationId xmlns:a16="http://schemas.microsoft.com/office/drawing/2014/main" id="{00000000-0008-0000-1100-00003ED44D00}"/>
            </a:ext>
          </a:extLst>
        </xdr:cNvPr>
        <xdr:cNvGrpSpPr>
          <a:grpSpLocks/>
        </xdr:cNvGrpSpPr>
      </xdr:nvGrpSpPr>
      <xdr:grpSpPr bwMode="auto">
        <a:xfrm>
          <a:off x="4652963" y="10096500"/>
          <a:ext cx="266700" cy="0"/>
          <a:chOff x="466" y="3952"/>
          <a:chExt cx="28" cy="16"/>
        </a:xfrm>
      </xdr:grpSpPr>
      <xdr:sp macro="" textlink="">
        <xdr:nvSpPr>
          <xdr:cNvPr id="5102038" name="Line 5777">
            <a:extLst>
              <a:ext uri="{FF2B5EF4-FFF2-40B4-BE49-F238E27FC236}">
                <a16:creationId xmlns:a16="http://schemas.microsoft.com/office/drawing/2014/main" id="{00000000-0008-0000-1100-0000D6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39" name="Line 5778">
            <a:extLst>
              <a:ext uri="{FF2B5EF4-FFF2-40B4-BE49-F238E27FC236}">
                <a16:creationId xmlns:a16="http://schemas.microsoft.com/office/drawing/2014/main" id="{00000000-0008-0000-1100-0000D7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266700</xdr:colOff>
      <xdr:row>32</xdr:row>
      <xdr:rowOff>0</xdr:rowOff>
    </xdr:from>
    <xdr:to>
      <xdr:col>2</xdr:col>
      <xdr:colOff>533400</xdr:colOff>
      <xdr:row>32</xdr:row>
      <xdr:rowOff>0</xdr:rowOff>
    </xdr:to>
    <xdr:grpSp>
      <xdr:nvGrpSpPr>
        <xdr:cNvPr id="5100607" name="Group 5779">
          <a:extLst>
            <a:ext uri="{FF2B5EF4-FFF2-40B4-BE49-F238E27FC236}">
              <a16:creationId xmlns:a16="http://schemas.microsoft.com/office/drawing/2014/main" id="{00000000-0008-0000-1100-00003FD44D00}"/>
            </a:ext>
          </a:extLst>
        </xdr:cNvPr>
        <xdr:cNvGrpSpPr>
          <a:grpSpLocks/>
        </xdr:cNvGrpSpPr>
      </xdr:nvGrpSpPr>
      <xdr:grpSpPr bwMode="auto">
        <a:xfrm>
          <a:off x="4040981" y="10096500"/>
          <a:ext cx="266700" cy="0"/>
          <a:chOff x="466" y="3952"/>
          <a:chExt cx="28" cy="16"/>
        </a:xfrm>
      </xdr:grpSpPr>
      <xdr:sp macro="" textlink="">
        <xdr:nvSpPr>
          <xdr:cNvPr id="5102036" name="Line 5780">
            <a:extLst>
              <a:ext uri="{FF2B5EF4-FFF2-40B4-BE49-F238E27FC236}">
                <a16:creationId xmlns:a16="http://schemas.microsoft.com/office/drawing/2014/main" id="{00000000-0008-0000-1100-0000D4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37" name="Line 5781">
            <a:extLst>
              <a:ext uri="{FF2B5EF4-FFF2-40B4-BE49-F238E27FC236}">
                <a16:creationId xmlns:a16="http://schemas.microsoft.com/office/drawing/2014/main" id="{00000000-0008-0000-1100-0000D5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314325</xdr:colOff>
      <xdr:row>32</xdr:row>
      <xdr:rowOff>0</xdr:rowOff>
    </xdr:from>
    <xdr:to>
      <xdr:col>3</xdr:col>
      <xdr:colOff>0</xdr:colOff>
      <xdr:row>32</xdr:row>
      <xdr:rowOff>0</xdr:rowOff>
    </xdr:to>
    <xdr:grpSp>
      <xdr:nvGrpSpPr>
        <xdr:cNvPr id="5100608" name="Group 5782">
          <a:extLst>
            <a:ext uri="{FF2B5EF4-FFF2-40B4-BE49-F238E27FC236}">
              <a16:creationId xmlns:a16="http://schemas.microsoft.com/office/drawing/2014/main" id="{00000000-0008-0000-1100-000040D44D00}"/>
            </a:ext>
          </a:extLst>
        </xdr:cNvPr>
        <xdr:cNvGrpSpPr>
          <a:grpSpLocks/>
        </xdr:cNvGrpSpPr>
      </xdr:nvGrpSpPr>
      <xdr:grpSpPr bwMode="auto">
        <a:xfrm>
          <a:off x="4088606" y="10096500"/>
          <a:ext cx="269082" cy="0"/>
          <a:chOff x="466" y="3952"/>
          <a:chExt cx="28" cy="16"/>
        </a:xfrm>
      </xdr:grpSpPr>
      <xdr:sp macro="" textlink="">
        <xdr:nvSpPr>
          <xdr:cNvPr id="5102034" name="Line 5783">
            <a:extLst>
              <a:ext uri="{FF2B5EF4-FFF2-40B4-BE49-F238E27FC236}">
                <a16:creationId xmlns:a16="http://schemas.microsoft.com/office/drawing/2014/main" id="{00000000-0008-0000-1100-0000D2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35" name="Line 5784">
            <a:extLst>
              <a:ext uri="{FF2B5EF4-FFF2-40B4-BE49-F238E27FC236}">
                <a16:creationId xmlns:a16="http://schemas.microsoft.com/office/drawing/2014/main" id="{00000000-0008-0000-1100-0000D3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295275</xdr:colOff>
      <xdr:row>32</xdr:row>
      <xdr:rowOff>0</xdr:rowOff>
    </xdr:from>
    <xdr:to>
      <xdr:col>2</xdr:col>
      <xdr:colOff>561975</xdr:colOff>
      <xdr:row>32</xdr:row>
      <xdr:rowOff>0</xdr:rowOff>
    </xdr:to>
    <xdr:grpSp>
      <xdr:nvGrpSpPr>
        <xdr:cNvPr id="5100609" name="Group 5785">
          <a:extLst>
            <a:ext uri="{FF2B5EF4-FFF2-40B4-BE49-F238E27FC236}">
              <a16:creationId xmlns:a16="http://schemas.microsoft.com/office/drawing/2014/main" id="{00000000-0008-0000-1100-000041D44D00}"/>
            </a:ext>
          </a:extLst>
        </xdr:cNvPr>
        <xdr:cNvGrpSpPr>
          <a:grpSpLocks/>
        </xdr:cNvGrpSpPr>
      </xdr:nvGrpSpPr>
      <xdr:grpSpPr bwMode="auto">
        <a:xfrm>
          <a:off x="4069556" y="10096500"/>
          <a:ext cx="266700" cy="0"/>
          <a:chOff x="466" y="3952"/>
          <a:chExt cx="28" cy="16"/>
        </a:xfrm>
      </xdr:grpSpPr>
      <xdr:sp macro="" textlink="">
        <xdr:nvSpPr>
          <xdr:cNvPr id="5102032" name="Line 5786">
            <a:extLst>
              <a:ext uri="{FF2B5EF4-FFF2-40B4-BE49-F238E27FC236}">
                <a16:creationId xmlns:a16="http://schemas.microsoft.com/office/drawing/2014/main" id="{00000000-0008-0000-1100-0000D0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33" name="Line 5787">
            <a:extLst>
              <a:ext uri="{FF2B5EF4-FFF2-40B4-BE49-F238E27FC236}">
                <a16:creationId xmlns:a16="http://schemas.microsoft.com/office/drawing/2014/main" id="{00000000-0008-0000-1100-0000D1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285750</xdr:colOff>
      <xdr:row>32</xdr:row>
      <xdr:rowOff>0</xdr:rowOff>
    </xdr:from>
    <xdr:to>
      <xdr:col>2</xdr:col>
      <xdr:colOff>552450</xdr:colOff>
      <xdr:row>32</xdr:row>
      <xdr:rowOff>0</xdr:rowOff>
    </xdr:to>
    <xdr:grpSp>
      <xdr:nvGrpSpPr>
        <xdr:cNvPr id="5100610" name="Group 5788">
          <a:extLst>
            <a:ext uri="{FF2B5EF4-FFF2-40B4-BE49-F238E27FC236}">
              <a16:creationId xmlns:a16="http://schemas.microsoft.com/office/drawing/2014/main" id="{00000000-0008-0000-1100-000042D44D00}"/>
            </a:ext>
          </a:extLst>
        </xdr:cNvPr>
        <xdr:cNvGrpSpPr>
          <a:grpSpLocks/>
        </xdr:cNvGrpSpPr>
      </xdr:nvGrpSpPr>
      <xdr:grpSpPr bwMode="auto">
        <a:xfrm>
          <a:off x="4060031" y="10096500"/>
          <a:ext cx="266700" cy="0"/>
          <a:chOff x="466" y="3952"/>
          <a:chExt cx="28" cy="16"/>
        </a:xfrm>
      </xdr:grpSpPr>
      <xdr:sp macro="" textlink="">
        <xdr:nvSpPr>
          <xdr:cNvPr id="5102030" name="Line 5789">
            <a:extLst>
              <a:ext uri="{FF2B5EF4-FFF2-40B4-BE49-F238E27FC236}">
                <a16:creationId xmlns:a16="http://schemas.microsoft.com/office/drawing/2014/main" id="{00000000-0008-0000-1100-0000CE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31" name="Line 5790">
            <a:extLst>
              <a:ext uri="{FF2B5EF4-FFF2-40B4-BE49-F238E27FC236}">
                <a16:creationId xmlns:a16="http://schemas.microsoft.com/office/drawing/2014/main" id="{00000000-0008-0000-1100-0000CF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611" name="Group 5791">
          <a:extLst>
            <a:ext uri="{FF2B5EF4-FFF2-40B4-BE49-F238E27FC236}">
              <a16:creationId xmlns:a16="http://schemas.microsoft.com/office/drawing/2014/main" id="{00000000-0008-0000-1100-000043D44D00}"/>
            </a:ext>
          </a:extLst>
        </xdr:cNvPr>
        <xdr:cNvGrpSpPr>
          <a:grpSpLocks/>
        </xdr:cNvGrpSpPr>
      </xdr:nvGrpSpPr>
      <xdr:grpSpPr bwMode="auto">
        <a:xfrm>
          <a:off x="4117181" y="10096500"/>
          <a:ext cx="240507" cy="0"/>
          <a:chOff x="466" y="3952"/>
          <a:chExt cx="28" cy="16"/>
        </a:xfrm>
      </xdr:grpSpPr>
      <xdr:sp macro="" textlink="">
        <xdr:nvSpPr>
          <xdr:cNvPr id="5102028" name="Line 5792">
            <a:extLst>
              <a:ext uri="{FF2B5EF4-FFF2-40B4-BE49-F238E27FC236}">
                <a16:creationId xmlns:a16="http://schemas.microsoft.com/office/drawing/2014/main" id="{00000000-0008-0000-1100-0000CC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29" name="Line 5793">
            <a:extLst>
              <a:ext uri="{FF2B5EF4-FFF2-40B4-BE49-F238E27FC236}">
                <a16:creationId xmlns:a16="http://schemas.microsoft.com/office/drawing/2014/main" id="{00000000-0008-0000-1100-0000CD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612" name="Group 5794">
          <a:extLst>
            <a:ext uri="{FF2B5EF4-FFF2-40B4-BE49-F238E27FC236}">
              <a16:creationId xmlns:a16="http://schemas.microsoft.com/office/drawing/2014/main" id="{00000000-0008-0000-1100-000044D44D00}"/>
            </a:ext>
          </a:extLst>
        </xdr:cNvPr>
        <xdr:cNvGrpSpPr>
          <a:grpSpLocks/>
        </xdr:cNvGrpSpPr>
      </xdr:nvGrpSpPr>
      <xdr:grpSpPr bwMode="auto">
        <a:xfrm>
          <a:off x="4117181" y="10096500"/>
          <a:ext cx="240507" cy="0"/>
          <a:chOff x="466" y="3952"/>
          <a:chExt cx="28" cy="16"/>
        </a:xfrm>
      </xdr:grpSpPr>
      <xdr:sp macro="" textlink="">
        <xdr:nvSpPr>
          <xdr:cNvPr id="5102026" name="Line 5795">
            <a:extLst>
              <a:ext uri="{FF2B5EF4-FFF2-40B4-BE49-F238E27FC236}">
                <a16:creationId xmlns:a16="http://schemas.microsoft.com/office/drawing/2014/main" id="{00000000-0008-0000-1100-0000CA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27" name="Line 5796">
            <a:extLst>
              <a:ext uri="{FF2B5EF4-FFF2-40B4-BE49-F238E27FC236}">
                <a16:creationId xmlns:a16="http://schemas.microsoft.com/office/drawing/2014/main" id="{00000000-0008-0000-1100-0000CB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613" name="Group 5797">
          <a:extLst>
            <a:ext uri="{FF2B5EF4-FFF2-40B4-BE49-F238E27FC236}">
              <a16:creationId xmlns:a16="http://schemas.microsoft.com/office/drawing/2014/main" id="{00000000-0008-0000-1100-000045D44D00}"/>
            </a:ext>
          </a:extLst>
        </xdr:cNvPr>
        <xdr:cNvGrpSpPr>
          <a:grpSpLocks/>
        </xdr:cNvGrpSpPr>
      </xdr:nvGrpSpPr>
      <xdr:grpSpPr bwMode="auto">
        <a:xfrm>
          <a:off x="4117181" y="10096500"/>
          <a:ext cx="240507" cy="0"/>
          <a:chOff x="466" y="3952"/>
          <a:chExt cx="28" cy="16"/>
        </a:xfrm>
      </xdr:grpSpPr>
      <xdr:sp macro="" textlink="">
        <xdr:nvSpPr>
          <xdr:cNvPr id="5102024" name="Line 5798">
            <a:extLst>
              <a:ext uri="{FF2B5EF4-FFF2-40B4-BE49-F238E27FC236}">
                <a16:creationId xmlns:a16="http://schemas.microsoft.com/office/drawing/2014/main" id="{00000000-0008-0000-1100-0000C8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25" name="Line 5799">
            <a:extLst>
              <a:ext uri="{FF2B5EF4-FFF2-40B4-BE49-F238E27FC236}">
                <a16:creationId xmlns:a16="http://schemas.microsoft.com/office/drawing/2014/main" id="{00000000-0008-0000-1100-0000C9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614" name="Group 5800">
          <a:extLst>
            <a:ext uri="{FF2B5EF4-FFF2-40B4-BE49-F238E27FC236}">
              <a16:creationId xmlns:a16="http://schemas.microsoft.com/office/drawing/2014/main" id="{00000000-0008-0000-1100-000046D44D00}"/>
            </a:ext>
          </a:extLst>
        </xdr:cNvPr>
        <xdr:cNvGrpSpPr>
          <a:grpSpLocks/>
        </xdr:cNvGrpSpPr>
      </xdr:nvGrpSpPr>
      <xdr:grpSpPr bwMode="auto">
        <a:xfrm>
          <a:off x="4117181" y="10096500"/>
          <a:ext cx="240507" cy="0"/>
          <a:chOff x="466" y="3952"/>
          <a:chExt cx="28" cy="16"/>
        </a:xfrm>
      </xdr:grpSpPr>
      <xdr:sp macro="" textlink="">
        <xdr:nvSpPr>
          <xdr:cNvPr id="5102022" name="Line 5801">
            <a:extLst>
              <a:ext uri="{FF2B5EF4-FFF2-40B4-BE49-F238E27FC236}">
                <a16:creationId xmlns:a16="http://schemas.microsoft.com/office/drawing/2014/main" id="{00000000-0008-0000-1100-0000C6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23" name="Line 5802">
            <a:extLst>
              <a:ext uri="{FF2B5EF4-FFF2-40B4-BE49-F238E27FC236}">
                <a16:creationId xmlns:a16="http://schemas.microsoft.com/office/drawing/2014/main" id="{00000000-0008-0000-1100-0000C7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615" name="Group 5803">
          <a:extLst>
            <a:ext uri="{FF2B5EF4-FFF2-40B4-BE49-F238E27FC236}">
              <a16:creationId xmlns:a16="http://schemas.microsoft.com/office/drawing/2014/main" id="{00000000-0008-0000-1100-000047D44D00}"/>
            </a:ext>
          </a:extLst>
        </xdr:cNvPr>
        <xdr:cNvGrpSpPr>
          <a:grpSpLocks/>
        </xdr:cNvGrpSpPr>
      </xdr:nvGrpSpPr>
      <xdr:grpSpPr bwMode="auto">
        <a:xfrm>
          <a:off x="4117181" y="10096500"/>
          <a:ext cx="240507" cy="0"/>
          <a:chOff x="466" y="3952"/>
          <a:chExt cx="28" cy="16"/>
        </a:xfrm>
      </xdr:grpSpPr>
      <xdr:sp macro="" textlink="">
        <xdr:nvSpPr>
          <xdr:cNvPr id="5102020" name="Line 5804">
            <a:extLst>
              <a:ext uri="{FF2B5EF4-FFF2-40B4-BE49-F238E27FC236}">
                <a16:creationId xmlns:a16="http://schemas.microsoft.com/office/drawing/2014/main" id="{00000000-0008-0000-1100-0000C4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21" name="Line 5805">
            <a:extLst>
              <a:ext uri="{FF2B5EF4-FFF2-40B4-BE49-F238E27FC236}">
                <a16:creationId xmlns:a16="http://schemas.microsoft.com/office/drawing/2014/main" id="{00000000-0008-0000-1100-0000C5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616" name="Group 5806">
          <a:extLst>
            <a:ext uri="{FF2B5EF4-FFF2-40B4-BE49-F238E27FC236}">
              <a16:creationId xmlns:a16="http://schemas.microsoft.com/office/drawing/2014/main" id="{00000000-0008-0000-1100-000048D44D00}"/>
            </a:ext>
          </a:extLst>
        </xdr:cNvPr>
        <xdr:cNvGrpSpPr>
          <a:grpSpLocks/>
        </xdr:cNvGrpSpPr>
      </xdr:nvGrpSpPr>
      <xdr:grpSpPr bwMode="auto">
        <a:xfrm>
          <a:off x="4117181" y="10096500"/>
          <a:ext cx="240507" cy="0"/>
          <a:chOff x="466" y="3952"/>
          <a:chExt cx="28" cy="16"/>
        </a:xfrm>
      </xdr:grpSpPr>
      <xdr:sp macro="" textlink="">
        <xdr:nvSpPr>
          <xdr:cNvPr id="5102018" name="Line 5807">
            <a:extLst>
              <a:ext uri="{FF2B5EF4-FFF2-40B4-BE49-F238E27FC236}">
                <a16:creationId xmlns:a16="http://schemas.microsoft.com/office/drawing/2014/main" id="{00000000-0008-0000-1100-0000C2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19" name="Line 5808">
            <a:extLst>
              <a:ext uri="{FF2B5EF4-FFF2-40B4-BE49-F238E27FC236}">
                <a16:creationId xmlns:a16="http://schemas.microsoft.com/office/drawing/2014/main" id="{00000000-0008-0000-1100-0000C3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219075</xdr:colOff>
      <xdr:row>32</xdr:row>
      <xdr:rowOff>0</xdr:rowOff>
    </xdr:from>
    <xdr:to>
      <xdr:col>2</xdr:col>
      <xdr:colOff>447675</xdr:colOff>
      <xdr:row>32</xdr:row>
      <xdr:rowOff>0</xdr:rowOff>
    </xdr:to>
    <xdr:grpSp>
      <xdr:nvGrpSpPr>
        <xdr:cNvPr id="5100617" name="Group 5809">
          <a:extLst>
            <a:ext uri="{FF2B5EF4-FFF2-40B4-BE49-F238E27FC236}">
              <a16:creationId xmlns:a16="http://schemas.microsoft.com/office/drawing/2014/main" id="{00000000-0008-0000-1100-000049D44D00}"/>
            </a:ext>
          </a:extLst>
        </xdr:cNvPr>
        <xdr:cNvGrpSpPr>
          <a:grpSpLocks/>
        </xdr:cNvGrpSpPr>
      </xdr:nvGrpSpPr>
      <xdr:grpSpPr bwMode="auto">
        <a:xfrm>
          <a:off x="3993356" y="10096500"/>
          <a:ext cx="228600" cy="0"/>
          <a:chOff x="466" y="3952"/>
          <a:chExt cx="28" cy="16"/>
        </a:xfrm>
      </xdr:grpSpPr>
      <xdr:sp macro="" textlink="">
        <xdr:nvSpPr>
          <xdr:cNvPr id="5102016" name="Line 5810">
            <a:extLst>
              <a:ext uri="{FF2B5EF4-FFF2-40B4-BE49-F238E27FC236}">
                <a16:creationId xmlns:a16="http://schemas.microsoft.com/office/drawing/2014/main" id="{00000000-0008-0000-1100-0000C0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17" name="Line 5811">
            <a:extLst>
              <a:ext uri="{FF2B5EF4-FFF2-40B4-BE49-F238E27FC236}">
                <a16:creationId xmlns:a16="http://schemas.microsoft.com/office/drawing/2014/main" id="{00000000-0008-0000-1100-0000C1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18" name="Group 5812">
          <a:extLst>
            <a:ext uri="{FF2B5EF4-FFF2-40B4-BE49-F238E27FC236}">
              <a16:creationId xmlns:a16="http://schemas.microsoft.com/office/drawing/2014/main" id="{00000000-0008-0000-1100-00004AD44D00}"/>
            </a:ext>
          </a:extLst>
        </xdr:cNvPr>
        <xdr:cNvGrpSpPr>
          <a:grpSpLocks/>
        </xdr:cNvGrpSpPr>
      </xdr:nvGrpSpPr>
      <xdr:grpSpPr bwMode="auto">
        <a:xfrm>
          <a:off x="4117181" y="10096500"/>
          <a:ext cx="228600" cy="0"/>
          <a:chOff x="466" y="3952"/>
          <a:chExt cx="28" cy="16"/>
        </a:xfrm>
      </xdr:grpSpPr>
      <xdr:sp macro="" textlink="">
        <xdr:nvSpPr>
          <xdr:cNvPr id="5102014" name="Line 5813">
            <a:extLst>
              <a:ext uri="{FF2B5EF4-FFF2-40B4-BE49-F238E27FC236}">
                <a16:creationId xmlns:a16="http://schemas.microsoft.com/office/drawing/2014/main" id="{00000000-0008-0000-1100-0000BE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15" name="Line 5814">
            <a:extLst>
              <a:ext uri="{FF2B5EF4-FFF2-40B4-BE49-F238E27FC236}">
                <a16:creationId xmlns:a16="http://schemas.microsoft.com/office/drawing/2014/main" id="{00000000-0008-0000-1100-0000BF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19" name="Group 5815">
          <a:extLst>
            <a:ext uri="{FF2B5EF4-FFF2-40B4-BE49-F238E27FC236}">
              <a16:creationId xmlns:a16="http://schemas.microsoft.com/office/drawing/2014/main" id="{00000000-0008-0000-1100-00004BD44D00}"/>
            </a:ext>
          </a:extLst>
        </xdr:cNvPr>
        <xdr:cNvGrpSpPr>
          <a:grpSpLocks/>
        </xdr:cNvGrpSpPr>
      </xdr:nvGrpSpPr>
      <xdr:grpSpPr bwMode="auto">
        <a:xfrm>
          <a:off x="4117181" y="10096500"/>
          <a:ext cx="228600" cy="0"/>
          <a:chOff x="466" y="3952"/>
          <a:chExt cx="28" cy="16"/>
        </a:xfrm>
      </xdr:grpSpPr>
      <xdr:sp macro="" textlink="">
        <xdr:nvSpPr>
          <xdr:cNvPr id="5102012" name="Line 5816">
            <a:extLst>
              <a:ext uri="{FF2B5EF4-FFF2-40B4-BE49-F238E27FC236}">
                <a16:creationId xmlns:a16="http://schemas.microsoft.com/office/drawing/2014/main" id="{00000000-0008-0000-1100-0000BC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13" name="Line 5817">
            <a:extLst>
              <a:ext uri="{FF2B5EF4-FFF2-40B4-BE49-F238E27FC236}">
                <a16:creationId xmlns:a16="http://schemas.microsoft.com/office/drawing/2014/main" id="{00000000-0008-0000-1100-0000BD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620" name="Group 5818">
          <a:extLst>
            <a:ext uri="{FF2B5EF4-FFF2-40B4-BE49-F238E27FC236}">
              <a16:creationId xmlns:a16="http://schemas.microsoft.com/office/drawing/2014/main" id="{00000000-0008-0000-1100-00004CD44D00}"/>
            </a:ext>
          </a:extLst>
        </xdr:cNvPr>
        <xdr:cNvGrpSpPr>
          <a:grpSpLocks/>
        </xdr:cNvGrpSpPr>
      </xdr:nvGrpSpPr>
      <xdr:grpSpPr bwMode="auto">
        <a:xfrm>
          <a:off x="4117181" y="10096500"/>
          <a:ext cx="240507" cy="0"/>
          <a:chOff x="466" y="3952"/>
          <a:chExt cx="28" cy="16"/>
        </a:xfrm>
      </xdr:grpSpPr>
      <xdr:sp macro="" textlink="">
        <xdr:nvSpPr>
          <xdr:cNvPr id="5102010" name="Line 5819">
            <a:extLst>
              <a:ext uri="{FF2B5EF4-FFF2-40B4-BE49-F238E27FC236}">
                <a16:creationId xmlns:a16="http://schemas.microsoft.com/office/drawing/2014/main" id="{00000000-0008-0000-1100-0000BA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11" name="Line 5820">
            <a:extLst>
              <a:ext uri="{FF2B5EF4-FFF2-40B4-BE49-F238E27FC236}">
                <a16:creationId xmlns:a16="http://schemas.microsoft.com/office/drawing/2014/main" id="{00000000-0008-0000-1100-0000BB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21" name="Group 5821">
          <a:extLst>
            <a:ext uri="{FF2B5EF4-FFF2-40B4-BE49-F238E27FC236}">
              <a16:creationId xmlns:a16="http://schemas.microsoft.com/office/drawing/2014/main" id="{00000000-0008-0000-1100-00004DD44D00}"/>
            </a:ext>
          </a:extLst>
        </xdr:cNvPr>
        <xdr:cNvGrpSpPr>
          <a:grpSpLocks/>
        </xdr:cNvGrpSpPr>
      </xdr:nvGrpSpPr>
      <xdr:grpSpPr bwMode="auto">
        <a:xfrm>
          <a:off x="4117181" y="10096500"/>
          <a:ext cx="228600" cy="0"/>
          <a:chOff x="466" y="3952"/>
          <a:chExt cx="28" cy="16"/>
        </a:xfrm>
      </xdr:grpSpPr>
      <xdr:sp macro="" textlink="">
        <xdr:nvSpPr>
          <xdr:cNvPr id="5102008" name="Line 5822">
            <a:extLst>
              <a:ext uri="{FF2B5EF4-FFF2-40B4-BE49-F238E27FC236}">
                <a16:creationId xmlns:a16="http://schemas.microsoft.com/office/drawing/2014/main" id="{00000000-0008-0000-1100-0000B8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09" name="Line 5823">
            <a:extLst>
              <a:ext uri="{FF2B5EF4-FFF2-40B4-BE49-F238E27FC236}">
                <a16:creationId xmlns:a16="http://schemas.microsoft.com/office/drawing/2014/main" id="{00000000-0008-0000-1100-0000B9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22" name="Group 5824">
          <a:extLst>
            <a:ext uri="{FF2B5EF4-FFF2-40B4-BE49-F238E27FC236}">
              <a16:creationId xmlns:a16="http://schemas.microsoft.com/office/drawing/2014/main" id="{00000000-0008-0000-1100-00004ED44D00}"/>
            </a:ext>
          </a:extLst>
        </xdr:cNvPr>
        <xdr:cNvGrpSpPr>
          <a:grpSpLocks/>
        </xdr:cNvGrpSpPr>
      </xdr:nvGrpSpPr>
      <xdr:grpSpPr bwMode="auto">
        <a:xfrm>
          <a:off x="4117181" y="10096500"/>
          <a:ext cx="228600" cy="0"/>
          <a:chOff x="466" y="3952"/>
          <a:chExt cx="28" cy="16"/>
        </a:xfrm>
      </xdr:grpSpPr>
      <xdr:sp macro="" textlink="">
        <xdr:nvSpPr>
          <xdr:cNvPr id="5102006" name="Line 5825">
            <a:extLst>
              <a:ext uri="{FF2B5EF4-FFF2-40B4-BE49-F238E27FC236}">
                <a16:creationId xmlns:a16="http://schemas.microsoft.com/office/drawing/2014/main" id="{00000000-0008-0000-1100-0000B6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07" name="Line 5826">
            <a:extLst>
              <a:ext uri="{FF2B5EF4-FFF2-40B4-BE49-F238E27FC236}">
                <a16:creationId xmlns:a16="http://schemas.microsoft.com/office/drawing/2014/main" id="{00000000-0008-0000-1100-0000B7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623" name="Group 5827">
          <a:extLst>
            <a:ext uri="{FF2B5EF4-FFF2-40B4-BE49-F238E27FC236}">
              <a16:creationId xmlns:a16="http://schemas.microsoft.com/office/drawing/2014/main" id="{00000000-0008-0000-1100-00004FD44D00}"/>
            </a:ext>
          </a:extLst>
        </xdr:cNvPr>
        <xdr:cNvGrpSpPr>
          <a:grpSpLocks/>
        </xdr:cNvGrpSpPr>
      </xdr:nvGrpSpPr>
      <xdr:grpSpPr bwMode="auto">
        <a:xfrm>
          <a:off x="4117181" y="10096500"/>
          <a:ext cx="240507" cy="0"/>
          <a:chOff x="466" y="3952"/>
          <a:chExt cx="28" cy="16"/>
        </a:xfrm>
      </xdr:grpSpPr>
      <xdr:sp macro="" textlink="">
        <xdr:nvSpPr>
          <xdr:cNvPr id="5102004" name="Line 5828">
            <a:extLst>
              <a:ext uri="{FF2B5EF4-FFF2-40B4-BE49-F238E27FC236}">
                <a16:creationId xmlns:a16="http://schemas.microsoft.com/office/drawing/2014/main" id="{00000000-0008-0000-1100-0000B4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05" name="Line 5829">
            <a:extLst>
              <a:ext uri="{FF2B5EF4-FFF2-40B4-BE49-F238E27FC236}">
                <a16:creationId xmlns:a16="http://schemas.microsoft.com/office/drawing/2014/main" id="{00000000-0008-0000-1100-0000B5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24" name="Group 5830">
          <a:extLst>
            <a:ext uri="{FF2B5EF4-FFF2-40B4-BE49-F238E27FC236}">
              <a16:creationId xmlns:a16="http://schemas.microsoft.com/office/drawing/2014/main" id="{00000000-0008-0000-1100-000050D44D00}"/>
            </a:ext>
          </a:extLst>
        </xdr:cNvPr>
        <xdr:cNvGrpSpPr>
          <a:grpSpLocks/>
        </xdr:cNvGrpSpPr>
      </xdr:nvGrpSpPr>
      <xdr:grpSpPr bwMode="auto">
        <a:xfrm>
          <a:off x="4700588" y="10096500"/>
          <a:ext cx="266700" cy="0"/>
          <a:chOff x="466" y="3952"/>
          <a:chExt cx="28" cy="16"/>
        </a:xfrm>
      </xdr:grpSpPr>
      <xdr:sp macro="" textlink="">
        <xdr:nvSpPr>
          <xdr:cNvPr id="5102002" name="Line 5831">
            <a:extLst>
              <a:ext uri="{FF2B5EF4-FFF2-40B4-BE49-F238E27FC236}">
                <a16:creationId xmlns:a16="http://schemas.microsoft.com/office/drawing/2014/main" id="{00000000-0008-0000-1100-0000B2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03" name="Line 5832">
            <a:extLst>
              <a:ext uri="{FF2B5EF4-FFF2-40B4-BE49-F238E27FC236}">
                <a16:creationId xmlns:a16="http://schemas.microsoft.com/office/drawing/2014/main" id="{00000000-0008-0000-1100-0000B3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25" name="Group 5833">
          <a:extLst>
            <a:ext uri="{FF2B5EF4-FFF2-40B4-BE49-F238E27FC236}">
              <a16:creationId xmlns:a16="http://schemas.microsoft.com/office/drawing/2014/main" id="{00000000-0008-0000-1100-000051D44D00}"/>
            </a:ext>
          </a:extLst>
        </xdr:cNvPr>
        <xdr:cNvGrpSpPr>
          <a:grpSpLocks/>
        </xdr:cNvGrpSpPr>
      </xdr:nvGrpSpPr>
      <xdr:grpSpPr bwMode="auto">
        <a:xfrm>
          <a:off x="4700588" y="10096500"/>
          <a:ext cx="266700" cy="0"/>
          <a:chOff x="466" y="3952"/>
          <a:chExt cx="28" cy="16"/>
        </a:xfrm>
      </xdr:grpSpPr>
      <xdr:sp macro="" textlink="">
        <xdr:nvSpPr>
          <xdr:cNvPr id="5102000" name="Line 5834">
            <a:extLst>
              <a:ext uri="{FF2B5EF4-FFF2-40B4-BE49-F238E27FC236}">
                <a16:creationId xmlns:a16="http://schemas.microsoft.com/office/drawing/2014/main" id="{00000000-0008-0000-1100-0000B0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01" name="Line 5835">
            <a:extLst>
              <a:ext uri="{FF2B5EF4-FFF2-40B4-BE49-F238E27FC236}">
                <a16:creationId xmlns:a16="http://schemas.microsoft.com/office/drawing/2014/main" id="{00000000-0008-0000-1100-0000B1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26" name="Group 5836">
          <a:extLst>
            <a:ext uri="{FF2B5EF4-FFF2-40B4-BE49-F238E27FC236}">
              <a16:creationId xmlns:a16="http://schemas.microsoft.com/office/drawing/2014/main" id="{00000000-0008-0000-1100-000052D44D00}"/>
            </a:ext>
          </a:extLst>
        </xdr:cNvPr>
        <xdr:cNvGrpSpPr>
          <a:grpSpLocks/>
        </xdr:cNvGrpSpPr>
      </xdr:nvGrpSpPr>
      <xdr:grpSpPr bwMode="auto">
        <a:xfrm>
          <a:off x="4700588" y="10096500"/>
          <a:ext cx="266700" cy="0"/>
          <a:chOff x="466" y="3952"/>
          <a:chExt cx="28" cy="16"/>
        </a:xfrm>
      </xdr:grpSpPr>
      <xdr:sp macro="" textlink="">
        <xdr:nvSpPr>
          <xdr:cNvPr id="5101998" name="Line 5837">
            <a:extLst>
              <a:ext uri="{FF2B5EF4-FFF2-40B4-BE49-F238E27FC236}">
                <a16:creationId xmlns:a16="http://schemas.microsoft.com/office/drawing/2014/main" id="{00000000-0008-0000-1100-0000AE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99" name="Line 5838">
            <a:extLst>
              <a:ext uri="{FF2B5EF4-FFF2-40B4-BE49-F238E27FC236}">
                <a16:creationId xmlns:a16="http://schemas.microsoft.com/office/drawing/2014/main" id="{00000000-0008-0000-1100-0000AF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627" name="Group 5839">
          <a:extLst>
            <a:ext uri="{FF2B5EF4-FFF2-40B4-BE49-F238E27FC236}">
              <a16:creationId xmlns:a16="http://schemas.microsoft.com/office/drawing/2014/main" id="{00000000-0008-0000-1100-000053D44D00}"/>
            </a:ext>
          </a:extLst>
        </xdr:cNvPr>
        <xdr:cNvGrpSpPr>
          <a:grpSpLocks/>
        </xdr:cNvGrpSpPr>
      </xdr:nvGrpSpPr>
      <xdr:grpSpPr bwMode="auto">
        <a:xfrm>
          <a:off x="5486400" y="10096500"/>
          <a:ext cx="266700" cy="0"/>
          <a:chOff x="466" y="3952"/>
          <a:chExt cx="28" cy="16"/>
        </a:xfrm>
      </xdr:grpSpPr>
      <xdr:sp macro="" textlink="">
        <xdr:nvSpPr>
          <xdr:cNvPr id="5101996" name="Line 5840">
            <a:extLst>
              <a:ext uri="{FF2B5EF4-FFF2-40B4-BE49-F238E27FC236}">
                <a16:creationId xmlns:a16="http://schemas.microsoft.com/office/drawing/2014/main" id="{00000000-0008-0000-1100-0000AC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97" name="Line 5841">
            <a:extLst>
              <a:ext uri="{FF2B5EF4-FFF2-40B4-BE49-F238E27FC236}">
                <a16:creationId xmlns:a16="http://schemas.microsoft.com/office/drawing/2014/main" id="{00000000-0008-0000-1100-0000AD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628" name="Group 5842">
          <a:extLst>
            <a:ext uri="{FF2B5EF4-FFF2-40B4-BE49-F238E27FC236}">
              <a16:creationId xmlns:a16="http://schemas.microsoft.com/office/drawing/2014/main" id="{00000000-0008-0000-1100-000054D44D00}"/>
            </a:ext>
          </a:extLst>
        </xdr:cNvPr>
        <xdr:cNvGrpSpPr>
          <a:grpSpLocks/>
        </xdr:cNvGrpSpPr>
      </xdr:nvGrpSpPr>
      <xdr:grpSpPr bwMode="auto">
        <a:xfrm>
          <a:off x="5486400" y="10096500"/>
          <a:ext cx="266700" cy="0"/>
          <a:chOff x="466" y="3952"/>
          <a:chExt cx="28" cy="16"/>
        </a:xfrm>
      </xdr:grpSpPr>
      <xdr:sp macro="" textlink="">
        <xdr:nvSpPr>
          <xdr:cNvPr id="5101994" name="Line 5843">
            <a:extLst>
              <a:ext uri="{FF2B5EF4-FFF2-40B4-BE49-F238E27FC236}">
                <a16:creationId xmlns:a16="http://schemas.microsoft.com/office/drawing/2014/main" id="{00000000-0008-0000-1100-0000AA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95" name="Line 5844">
            <a:extLst>
              <a:ext uri="{FF2B5EF4-FFF2-40B4-BE49-F238E27FC236}">
                <a16:creationId xmlns:a16="http://schemas.microsoft.com/office/drawing/2014/main" id="{00000000-0008-0000-1100-0000AB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629" name="Group 5845">
          <a:extLst>
            <a:ext uri="{FF2B5EF4-FFF2-40B4-BE49-F238E27FC236}">
              <a16:creationId xmlns:a16="http://schemas.microsoft.com/office/drawing/2014/main" id="{00000000-0008-0000-1100-000055D44D00}"/>
            </a:ext>
          </a:extLst>
        </xdr:cNvPr>
        <xdr:cNvGrpSpPr>
          <a:grpSpLocks/>
        </xdr:cNvGrpSpPr>
      </xdr:nvGrpSpPr>
      <xdr:grpSpPr bwMode="auto">
        <a:xfrm>
          <a:off x="5486400" y="10096500"/>
          <a:ext cx="266700" cy="0"/>
          <a:chOff x="466" y="3952"/>
          <a:chExt cx="28" cy="16"/>
        </a:xfrm>
      </xdr:grpSpPr>
      <xdr:sp macro="" textlink="">
        <xdr:nvSpPr>
          <xdr:cNvPr id="5101992" name="Line 5846">
            <a:extLst>
              <a:ext uri="{FF2B5EF4-FFF2-40B4-BE49-F238E27FC236}">
                <a16:creationId xmlns:a16="http://schemas.microsoft.com/office/drawing/2014/main" id="{00000000-0008-0000-1100-0000A8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93" name="Line 5847">
            <a:extLst>
              <a:ext uri="{FF2B5EF4-FFF2-40B4-BE49-F238E27FC236}">
                <a16:creationId xmlns:a16="http://schemas.microsoft.com/office/drawing/2014/main" id="{00000000-0008-0000-1100-0000A9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630" name="Group 5848">
          <a:extLst>
            <a:ext uri="{FF2B5EF4-FFF2-40B4-BE49-F238E27FC236}">
              <a16:creationId xmlns:a16="http://schemas.microsoft.com/office/drawing/2014/main" id="{00000000-0008-0000-1100-000056D44D00}"/>
            </a:ext>
          </a:extLst>
        </xdr:cNvPr>
        <xdr:cNvGrpSpPr>
          <a:grpSpLocks/>
        </xdr:cNvGrpSpPr>
      </xdr:nvGrpSpPr>
      <xdr:grpSpPr bwMode="auto">
        <a:xfrm>
          <a:off x="5486400" y="10096500"/>
          <a:ext cx="266700" cy="0"/>
          <a:chOff x="466" y="3952"/>
          <a:chExt cx="28" cy="16"/>
        </a:xfrm>
      </xdr:grpSpPr>
      <xdr:sp macro="" textlink="">
        <xdr:nvSpPr>
          <xdr:cNvPr id="5101990" name="Line 5849">
            <a:extLst>
              <a:ext uri="{FF2B5EF4-FFF2-40B4-BE49-F238E27FC236}">
                <a16:creationId xmlns:a16="http://schemas.microsoft.com/office/drawing/2014/main" id="{00000000-0008-0000-1100-0000A6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91" name="Line 5850">
            <a:extLst>
              <a:ext uri="{FF2B5EF4-FFF2-40B4-BE49-F238E27FC236}">
                <a16:creationId xmlns:a16="http://schemas.microsoft.com/office/drawing/2014/main" id="{00000000-0008-0000-1100-0000A7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631" name="Group 5851">
          <a:extLst>
            <a:ext uri="{FF2B5EF4-FFF2-40B4-BE49-F238E27FC236}">
              <a16:creationId xmlns:a16="http://schemas.microsoft.com/office/drawing/2014/main" id="{00000000-0008-0000-1100-000057D44D00}"/>
            </a:ext>
          </a:extLst>
        </xdr:cNvPr>
        <xdr:cNvGrpSpPr>
          <a:grpSpLocks/>
        </xdr:cNvGrpSpPr>
      </xdr:nvGrpSpPr>
      <xdr:grpSpPr bwMode="auto">
        <a:xfrm>
          <a:off x="5486400" y="10096500"/>
          <a:ext cx="266700" cy="0"/>
          <a:chOff x="466" y="3952"/>
          <a:chExt cx="28" cy="16"/>
        </a:xfrm>
      </xdr:grpSpPr>
      <xdr:sp macro="" textlink="">
        <xdr:nvSpPr>
          <xdr:cNvPr id="5101988" name="Line 5852">
            <a:extLst>
              <a:ext uri="{FF2B5EF4-FFF2-40B4-BE49-F238E27FC236}">
                <a16:creationId xmlns:a16="http://schemas.microsoft.com/office/drawing/2014/main" id="{00000000-0008-0000-1100-0000A4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89" name="Line 5853">
            <a:extLst>
              <a:ext uri="{FF2B5EF4-FFF2-40B4-BE49-F238E27FC236}">
                <a16:creationId xmlns:a16="http://schemas.microsoft.com/office/drawing/2014/main" id="{00000000-0008-0000-1100-0000A5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32" name="Group 5854">
          <a:extLst>
            <a:ext uri="{FF2B5EF4-FFF2-40B4-BE49-F238E27FC236}">
              <a16:creationId xmlns:a16="http://schemas.microsoft.com/office/drawing/2014/main" id="{00000000-0008-0000-1100-000058D44D00}"/>
            </a:ext>
          </a:extLst>
        </xdr:cNvPr>
        <xdr:cNvGrpSpPr>
          <a:grpSpLocks/>
        </xdr:cNvGrpSpPr>
      </xdr:nvGrpSpPr>
      <xdr:grpSpPr bwMode="auto">
        <a:xfrm>
          <a:off x="4117181" y="10096500"/>
          <a:ext cx="228600" cy="0"/>
          <a:chOff x="466" y="3952"/>
          <a:chExt cx="28" cy="16"/>
        </a:xfrm>
      </xdr:grpSpPr>
      <xdr:sp macro="" textlink="">
        <xdr:nvSpPr>
          <xdr:cNvPr id="5101986" name="Line 5855">
            <a:extLst>
              <a:ext uri="{FF2B5EF4-FFF2-40B4-BE49-F238E27FC236}">
                <a16:creationId xmlns:a16="http://schemas.microsoft.com/office/drawing/2014/main" id="{00000000-0008-0000-1100-0000A2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87" name="Line 5856">
            <a:extLst>
              <a:ext uri="{FF2B5EF4-FFF2-40B4-BE49-F238E27FC236}">
                <a16:creationId xmlns:a16="http://schemas.microsoft.com/office/drawing/2014/main" id="{00000000-0008-0000-1100-0000A3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33" name="Group 5857">
          <a:extLst>
            <a:ext uri="{FF2B5EF4-FFF2-40B4-BE49-F238E27FC236}">
              <a16:creationId xmlns:a16="http://schemas.microsoft.com/office/drawing/2014/main" id="{00000000-0008-0000-1100-000059D44D00}"/>
            </a:ext>
          </a:extLst>
        </xdr:cNvPr>
        <xdr:cNvGrpSpPr>
          <a:grpSpLocks/>
        </xdr:cNvGrpSpPr>
      </xdr:nvGrpSpPr>
      <xdr:grpSpPr bwMode="auto">
        <a:xfrm>
          <a:off x="4700588" y="10096500"/>
          <a:ext cx="266700" cy="0"/>
          <a:chOff x="466" y="3952"/>
          <a:chExt cx="28" cy="16"/>
        </a:xfrm>
      </xdr:grpSpPr>
      <xdr:sp macro="" textlink="">
        <xdr:nvSpPr>
          <xdr:cNvPr id="5101984" name="Line 5858">
            <a:extLst>
              <a:ext uri="{FF2B5EF4-FFF2-40B4-BE49-F238E27FC236}">
                <a16:creationId xmlns:a16="http://schemas.microsoft.com/office/drawing/2014/main" id="{00000000-0008-0000-1100-0000A0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85" name="Line 5859">
            <a:extLst>
              <a:ext uri="{FF2B5EF4-FFF2-40B4-BE49-F238E27FC236}">
                <a16:creationId xmlns:a16="http://schemas.microsoft.com/office/drawing/2014/main" id="{00000000-0008-0000-1100-0000A1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34" name="Group 5860">
          <a:extLst>
            <a:ext uri="{FF2B5EF4-FFF2-40B4-BE49-F238E27FC236}">
              <a16:creationId xmlns:a16="http://schemas.microsoft.com/office/drawing/2014/main" id="{00000000-0008-0000-1100-00005AD44D00}"/>
            </a:ext>
          </a:extLst>
        </xdr:cNvPr>
        <xdr:cNvGrpSpPr>
          <a:grpSpLocks/>
        </xdr:cNvGrpSpPr>
      </xdr:nvGrpSpPr>
      <xdr:grpSpPr bwMode="auto">
        <a:xfrm>
          <a:off x="4117181" y="10096500"/>
          <a:ext cx="228600" cy="0"/>
          <a:chOff x="466" y="3952"/>
          <a:chExt cx="28" cy="16"/>
        </a:xfrm>
      </xdr:grpSpPr>
      <xdr:sp macro="" textlink="">
        <xdr:nvSpPr>
          <xdr:cNvPr id="5101982" name="Line 5861">
            <a:extLst>
              <a:ext uri="{FF2B5EF4-FFF2-40B4-BE49-F238E27FC236}">
                <a16:creationId xmlns:a16="http://schemas.microsoft.com/office/drawing/2014/main" id="{00000000-0008-0000-1100-00009E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83" name="Line 5862">
            <a:extLst>
              <a:ext uri="{FF2B5EF4-FFF2-40B4-BE49-F238E27FC236}">
                <a16:creationId xmlns:a16="http://schemas.microsoft.com/office/drawing/2014/main" id="{00000000-0008-0000-1100-00009F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35" name="Group 5863">
          <a:extLst>
            <a:ext uri="{FF2B5EF4-FFF2-40B4-BE49-F238E27FC236}">
              <a16:creationId xmlns:a16="http://schemas.microsoft.com/office/drawing/2014/main" id="{00000000-0008-0000-1100-00005BD44D00}"/>
            </a:ext>
          </a:extLst>
        </xdr:cNvPr>
        <xdr:cNvGrpSpPr>
          <a:grpSpLocks/>
        </xdr:cNvGrpSpPr>
      </xdr:nvGrpSpPr>
      <xdr:grpSpPr bwMode="auto">
        <a:xfrm>
          <a:off x="4700588" y="10096500"/>
          <a:ext cx="266700" cy="0"/>
          <a:chOff x="466" y="3952"/>
          <a:chExt cx="28" cy="16"/>
        </a:xfrm>
      </xdr:grpSpPr>
      <xdr:sp macro="" textlink="">
        <xdr:nvSpPr>
          <xdr:cNvPr id="5101980" name="Line 5864">
            <a:extLst>
              <a:ext uri="{FF2B5EF4-FFF2-40B4-BE49-F238E27FC236}">
                <a16:creationId xmlns:a16="http://schemas.microsoft.com/office/drawing/2014/main" id="{00000000-0008-0000-1100-00009C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81" name="Line 5865">
            <a:extLst>
              <a:ext uri="{FF2B5EF4-FFF2-40B4-BE49-F238E27FC236}">
                <a16:creationId xmlns:a16="http://schemas.microsoft.com/office/drawing/2014/main" id="{00000000-0008-0000-1100-00009D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36" name="Group 5866">
          <a:extLst>
            <a:ext uri="{FF2B5EF4-FFF2-40B4-BE49-F238E27FC236}">
              <a16:creationId xmlns:a16="http://schemas.microsoft.com/office/drawing/2014/main" id="{00000000-0008-0000-1100-00005CD44D00}"/>
            </a:ext>
          </a:extLst>
        </xdr:cNvPr>
        <xdr:cNvGrpSpPr>
          <a:grpSpLocks/>
        </xdr:cNvGrpSpPr>
      </xdr:nvGrpSpPr>
      <xdr:grpSpPr bwMode="auto">
        <a:xfrm>
          <a:off x="4117181" y="10096500"/>
          <a:ext cx="228600" cy="0"/>
          <a:chOff x="466" y="3952"/>
          <a:chExt cx="28" cy="16"/>
        </a:xfrm>
      </xdr:grpSpPr>
      <xdr:sp macro="" textlink="">
        <xdr:nvSpPr>
          <xdr:cNvPr id="5101978" name="Line 5867">
            <a:extLst>
              <a:ext uri="{FF2B5EF4-FFF2-40B4-BE49-F238E27FC236}">
                <a16:creationId xmlns:a16="http://schemas.microsoft.com/office/drawing/2014/main" id="{00000000-0008-0000-1100-00009A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79" name="Line 5868">
            <a:extLst>
              <a:ext uri="{FF2B5EF4-FFF2-40B4-BE49-F238E27FC236}">
                <a16:creationId xmlns:a16="http://schemas.microsoft.com/office/drawing/2014/main" id="{00000000-0008-0000-1100-00009B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37" name="Group 5869">
          <a:extLst>
            <a:ext uri="{FF2B5EF4-FFF2-40B4-BE49-F238E27FC236}">
              <a16:creationId xmlns:a16="http://schemas.microsoft.com/office/drawing/2014/main" id="{00000000-0008-0000-1100-00005DD44D00}"/>
            </a:ext>
          </a:extLst>
        </xdr:cNvPr>
        <xdr:cNvGrpSpPr>
          <a:grpSpLocks/>
        </xdr:cNvGrpSpPr>
      </xdr:nvGrpSpPr>
      <xdr:grpSpPr bwMode="auto">
        <a:xfrm>
          <a:off x="4700588" y="10096500"/>
          <a:ext cx="266700" cy="0"/>
          <a:chOff x="466" y="3952"/>
          <a:chExt cx="28" cy="16"/>
        </a:xfrm>
      </xdr:grpSpPr>
      <xdr:sp macro="" textlink="">
        <xdr:nvSpPr>
          <xdr:cNvPr id="5101976" name="Line 5870">
            <a:extLst>
              <a:ext uri="{FF2B5EF4-FFF2-40B4-BE49-F238E27FC236}">
                <a16:creationId xmlns:a16="http://schemas.microsoft.com/office/drawing/2014/main" id="{00000000-0008-0000-1100-000098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77" name="Line 5871">
            <a:extLst>
              <a:ext uri="{FF2B5EF4-FFF2-40B4-BE49-F238E27FC236}">
                <a16:creationId xmlns:a16="http://schemas.microsoft.com/office/drawing/2014/main" id="{00000000-0008-0000-1100-000099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38" name="Group 5872">
          <a:extLst>
            <a:ext uri="{FF2B5EF4-FFF2-40B4-BE49-F238E27FC236}">
              <a16:creationId xmlns:a16="http://schemas.microsoft.com/office/drawing/2014/main" id="{00000000-0008-0000-1100-00005ED44D00}"/>
            </a:ext>
          </a:extLst>
        </xdr:cNvPr>
        <xdr:cNvGrpSpPr>
          <a:grpSpLocks/>
        </xdr:cNvGrpSpPr>
      </xdr:nvGrpSpPr>
      <xdr:grpSpPr bwMode="auto">
        <a:xfrm>
          <a:off x="4117181" y="10096500"/>
          <a:ext cx="228600" cy="0"/>
          <a:chOff x="466" y="3952"/>
          <a:chExt cx="28" cy="16"/>
        </a:xfrm>
      </xdr:grpSpPr>
      <xdr:sp macro="" textlink="">
        <xdr:nvSpPr>
          <xdr:cNvPr id="5101974" name="Line 5873">
            <a:extLst>
              <a:ext uri="{FF2B5EF4-FFF2-40B4-BE49-F238E27FC236}">
                <a16:creationId xmlns:a16="http://schemas.microsoft.com/office/drawing/2014/main" id="{00000000-0008-0000-1100-000096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75" name="Line 5874">
            <a:extLst>
              <a:ext uri="{FF2B5EF4-FFF2-40B4-BE49-F238E27FC236}">
                <a16:creationId xmlns:a16="http://schemas.microsoft.com/office/drawing/2014/main" id="{00000000-0008-0000-1100-000097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39" name="Group 5875">
          <a:extLst>
            <a:ext uri="{FF2B5EF4-FFF2-40B4-BE49-F238E27FC236}">
              <a16:creationId xmlns:a16="http://schemas.microsoft.com/office/drawing/2014/main" id="{00000000-0008-0000-1100-00005FD44D00}"/>
            </a:ext>
          </a:extLst>
        </xdr:cNvPr>
        <xdr:cNvGrpSpPr>
          <a:grpSpLocks/>
        </xdr:cNvGrpSpPr>
      </xdr:nvGrpSpPr>
      <xdr:grpSpPr bwMode="auto">
        <a:xfrm>
          <a:off x="4700588" y="10096500"/>
          <a:ext cx="266700" cy="0"/>
          <a:chOff x="466" y="3952"/>
          <a:chExt cx="28" cy="16"/>
        </a:xfrm>
      </xdr:grpSpPr>
      <xdr:sp macro="" textlink="">
        <xdr:nvSpPr>
          <xdr:cNvPr id="5101972" name="Line 5876">
            <a:extLst>
              <a:ext uri="{FF2B5EF4-FFF2-40B4-BE49-F238E27FC236}">
                <a16:creationId xmlns:a16="http://schemas.microsoft.com/office/drawing/2014/main" id="{00000000-0008-0000-1100-000094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73" name="Line 5877">
            <a:extLst>
              <a:ext uri="{FF2B5EF4-FFF2-40B4-BE49-F238E27FC236}">
                <a16:creationId xmlns:a16="http://schemas.microsoft.com/office/drawing/2014/main" id="{00000000-0008-0000-1100-000095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40" name="Group 5878">
          <a:extLst>
            <a:ext uri="{FF2B5EF4-FFF2-40B4-BE49-F238E27FC236}">
              <a16:creationId xmlns:a16="http://schemas.microsoft.com/office/drawing/2014/main" id="{00000000-0008-0000-1100-000060D44D00}"/>
            </a:ext>
          </a:extLst>
        </xdr:cNvPr>
        <xdr:cNvGrpSpPr>
          <a:grpSpLocks/>
        </xdr:cNvGrpSpPr>
      </xdr:nvGrpSpPr>
      <xdr:grpSpPr bwMode="auto">
        <a:xfrm>
          <a:off x="4117181" y="10096500"/>
          <a:ext cx="228600" cy="0"/>
          <a:chOff x="466" y="3952"/>
          <a:chExt cx="28" cy="16"/>
        </a:xfrm>
      </xdr:grpSpPr>
      <xdr:sp macro="" textlink="">
        <xdr:nvSpPr>
          <xdr:cNvPr id="5101970" name="Line 5879">
            <a:extLst>
              <a:ext uri="{FF2B5EF4-FFF2-40B4-BE49-F238E27FC236}">
                <a16:creationId xmlns:a16="http://schemas.microsoft.com/office/drawing/2014/main" id="{00000000-0008-0000-1100-000092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71" name="Line 5880">
            <a:extLst>
              <a:ext uri="{FF2B5EF4-FFF2-40B4-BE49-F238E27FC236}">
                <a16:creationId xmlns:a16="http://schemas.microsoft.com/office/drawing/2014/main" id="{00000000-0008-0000-1100-000093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41" name="Group 5881">
          <a:extLst>
            <a:ext uri="{FF2B5EF4-FFF2-40B4-BE49-F238E27FC236}">
              <a16:creationId xmlns:a16="http://schemas.microsoft.com/office/drawing/2014/main" id="{00000000-0008-0000-1100-000061D44D00}"/>
            </a:ext>
          </a:extLst>
        </xdr:cNvPr>
        <xdr:cNvGrpSpPr>
          <a:grpSpLocks/>
        </xdr:cNvGrpSpPr>
      </xdr:nvGrpSpPr>
      <xdr:grpSpPr bwMode="auto">
        <a:xfrm>
          <a:off x="4117181" y="10096500"/>
          <a:ext cx="228600" cy="0"/>
          <a:chOff x="466" y="3952"/>
          <a:chExt cx="28" cy="16"/>
        </a:xfrm>
      </xdr:grpSpPr>
      <xdr:sp macro="" textlink="">
        <xdr:nvSpPr>
          <xdr:cNvPr id="5101968" name="Line 5882">
            <a:extLst>
              <a:ext uri="{FF2B5EF4-FFF2-40B4-BE49-F238E27FC236}">
                <a16:creationId xmlns:a16="http://schemas.microsoft.com/office/drawing/2014/main" id="{00000000-0008-0000-1100-000090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69" name="Line 5883">
            <a:extLst>
              <a:ext uri="{FF2B5EF4-FFF2-40B4-BE49-F238E27FC236}">
                <a16:creationId xmlns:a16="http://schemas.microsoft.com/office/drawing/2014/main" id="{00000000-0008-0000-1100-000091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42" name="Group 5884">
          <a:extLst>
            <a:ext uri="{FF2B5EF4-FFF2-40B4-BE49-F238E27FC236}">
              <a16:creationId xmlns:a16="http://schemas.microsoft.com/office/drawing/2014/main" id="{00000000-0008-0000-1100-000062D44D00}"/>
            </a:ext>
          </a:extLst>
        </xdr:cNvPr>
        <xdr:cNvGrpSpPr>
          <a:grpSpLocks/>
        </xdr:cNvGrpSpPr>
      </xdr:nvGrpSpPr>
      <xdr:grpSpPr bwMode="auto">
        <a:xfrm>
          <a:off x="4117181" y="10096500"/>
          <a:ext cx="228600" cy="0"/>
          <a:chOff x="466" y="3952"/>
          <a:chExt cx="28" cy="16"/>
        </a:xfrm>
      </xdr:grpSpPr>
      <xdr:sp macro="" textlink="">
        <xdr:nvSpPr>
          <xdr:cNvPr id="5101966" name="Line 5885">
            <a:extLst>
              <a:ext uri="{FF2B5EF4-FFF2-40B4-BE49-F238E27FC236}">
                <a16:creationId xmlns:a16="http://schemas.microsoft.com/office/drawing/2014/main" id="{00000000-0008-0000-1100-00008E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67" name="Line 5886">
            <a:extLst>
              <a:ext uri="{FF2B5EF4-FFF2-40B4-BE49-F238E27FC236}">
                <a16:creationId xmlns:a16="http://schemas.microsoft.com/office/drawing/2014/main" id="{00000000-0008-0000-1100-00008F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43" name="Group 5887">
          <a:extLst>
            <a:ext uri="{FF2B5EF4-FFF2-40B4-BE49-F238E27FC236}">
              <a16:creationId xmlns:a16="http://schemas.microsoft.com/office/drawing/2014/main" id="{00000000-0008-0000-1100-000063D44D00}"/>
            </a:ext>
          </a:extLst>
        </xdr:cNvPr>
        <xdr:cNvGrpSpPr>
          <a:grpSpLocks/>
        </xdr:cNvGrpSpPr>
      </xdr:nvGrpSpPr>
      <xdr:grpSpPr bwMode="auto">
        <a:xfrm>
          <a:off x="4117181" y="10096500"/>
          <a:ext cx="228600" cy="0"/>
          <a:chOff x="466" y="3952"/>
          <a:chExt cx="28" cy="16"/>
        </a:xfrm>
      </xdr:grpSpPr>
      <xdr:sp macro="" textlink="">
        <xdr:nvSpPr>
          <xdr:cNvPr id="5101964" name="Line 5888">
            <a:extLst>
              <a:ext uri="{FF2B5EF4-FFF2-40B4-BE49-F238E27FC236}">
                <a16:creationId xmlns:a16="http://schemas.microsoft.com/office/drawing/2014/main" id="{00000000-0008-0000-1100-00008C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65" name="Line 5889">
            <a:extLst>
              <a:ext uri="{FF2B5EF4-FFF2-40B4-BE49-F238E27FC236}">
                <a16:creationId xmlns:a16="http://schemas.microsoft.com/office/drawing/2014/main" id="{00000000-0008-0000-1100-00008D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44" name="Group 5890">
          <a:extLst>
            <a:ext uri="{FF2B5EF4-FFF2-40B4-BE49-F238E27FC236}">
              <a16:creationId xmlns:a16="http://schemas.microsoft.com/office/drawing/2014/main" id="{00000000-0008-0000-1100-000064D44D00}"/>
            </a:ext>
          </a:extLst>
        </xdr:cNvPr>
        <xdr:cNvGrpSpPr>
          <a:grpSpLocks/>
        </xdr:cNvGrpSpPr>
      </xdr:nvGrpSpPr>
      <xdr:grpSpPr bwMode="auto">
        <a:xfrm>
          <a:off x="4117181" y="10096500"/>
          <a:ext cx="228600" cy="0"/>
          <a:chOff x="466" y="3952"/>
          <a:chExt cx="28" cy="16"/>
        </a:xfrm>
      </xdr:grpSpPr>
      <xdr:sp macro="" textlink="">
        <xdr:nvSpPr>
          <xdr:cNvPr id="5101962" name="Line 5891">
            <a:extLst>
              <a:ext uri="{FF2B5EF4-FFF2-40B4-BE49-F238E27FC236}">
                <a16:creationId xmlns:a16="http://schemas.microsoft.com/office/drawing/2014/main" id="{00000000-0008-0000-1100-00008A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63" name="Line 5892">
            <a:extLst>
              <a:ext uri="{FF2B5EF4-FFF2-40B4-BE49-F238E27FC236}">
                <a16:creationId xmlns:a16="http://schemas.microsoft.com/office/drawing/2014/main" id="{00000000-0008-0000-1100-00008B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45" name="Group 5893">
          <a:extLst>
            <a:ext uri="{FF2B5EF4-FFF2-40B4-BE49-F238E27FC236}">
              <a16:creationId xmlns:a16="http://schemas.microsoft.com/office/drawing/2014/main" id="{00000000-0008-0000-1100-000065D44D00}"/>
            </a:ext>
          </a:extLst>
        </xdr:cNvPr>
        <xdr:cNvGrpSpPr>
          <a:grpSpLocks/>
        </xdr:cNvGrpSpPr>
      </xdr:nvGrpSpPr>
      <xdr:grpSpPr bwMode="auto">
        <a:xfrm>
          <a:off x="4700588" y="10096500"/>
          <a:ext cx="266700" cy="0"/>
          <a:chOff x="466" y="3952"/>
          <a:chExt cx="28" cy="16"/>
        </a:xfrm>
      </xdr:grpSpPr>
      <xdr:sp macro="" textlink="">
        <xdr:nvSpPr>
          <xdr:cNvPr id="5101960" name="Line 5894">
            <a:extLst>
              <a:ext uri="{FF2B5EF4-FFF2-40B4-BE49-F238E27FC236}">
                <a16:creationId xmlns:a16="http://schemas.microsoft.com/office/drawing/2014/main" id="{00000000-0008-0000-1100-000088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61" name="Line 5895">
            <a:extLst>
              <a:ext uri="{FF2B5EF4-FFF2-40B4-BE49-F238E27FC236}">
                <a16:creationId xmlns:a16="http://schemas.microsoft.com/office/drawing/2014/main" id="{00000000-0008-0000-1100-000089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46" name="Group 5896">
          <a:extLst>
            <a:ext uri="{FF2B5EF4-FFF2-40B4-BE49-F238E27FC236}">
              <a16:creationId xmlns:a16="http://schemas.microsoft.com/office/drawing/2014/main" id="{00000000-0008-0000-1100-000066D44D00}"/>
            </a:ext>
          </a:extLst>
        </xdr:cNvPr>
        <xdr:cNvGrpSpPr>
          <a:grpSpLocks/>
        </xdr:cNvGrpSpPr>
      </xdr:nvGrpSpPr>
      <xdr:grpSpPr bwMode="auto">
        <a:xfrm>
          <a:off x="4700588" y="10096500"/>
          <a:ext cx="266700" cy="0"/>
          <a:chOff x="466" y="3952"/>
          <a:chExt cx="28" cy="16"/>
        </a:xfrm>
      </xdr:grpSpPr>
      <xdr:sp macro="" textlink="">
        <xdr:nvSpPr>
          <xdr:cNvPr id="5101958" name="Line 5897">
            <a:extLst>
              <a:ext uri="{FF2B5EF4-FFF2-40B4-BE49-F238E27FC236}">
                <a16:creationId xmlns:a16="http://schemas.microsoft.com/office/drawing/2014/main" id="{00000000-0008-0000-1100-000086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59" name="Line 5898">
            <a:extLst>
              <a:ext uri="{FF2B5EF4-FFF2-40B4-BE49-F238E27FC236}">
                <a16:creationId xmlns:a16="http://schemas.microsoft.com/office/drawing/2014/main" id="{00000000-0008-0000-1100-000087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47" name="Group 5899">
          <a:extLst>
            <a:ext uri="{FF2B5EF4-FFF2-40B4-BE49-F238E27FC236}">
              <a16:creationId xmlns:a16="http://schemas.microsoft.com/office/drawing/2014/main" id="{00000000-0008-0000-1100-000067D44D00}"/>
            </a:ext>
          </a:extLst>
        </xdr:cNvPr>
        <xdr:cNvGrpSpPr>
          <a:grpSpLocks/>
        </xdr:cNvGrpSpPr>
      </xdr:nvGrpSpPr>
      <xdr:grpSpPr bwMode="auto">
        <a:xfrm>
          <a:off x="4700588" y="10096500"/>
          <a:ext cx="266700" cy="0"/>
          <a:chOff x="466" y="3952"/>
          <a:chExt cx="28" cy="16"/>
        </a:xfrm>
      </xdr:grpSpPr>
      <xdr:sp macro="" textlink="">
        <xdr:nvSpPr>
          <xdr:cNvPr id="5101956" name="Line 5900">
            <a:extLst>
              <a:ext uri="{FF2B5EF4-FFF2-40B4-BE49-F238E27FC236}">
                <a16:creationId xmlns:a16="http://schemas.microsoft.com/office/drawing/2014/main" id="{00000000-0008-0000-1100-000084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57" name="Line 5901">
            <a:extLst>
              <a:ext uri="{FF2B5EF4-FFF2-40B4-BE49-F238E27FC236}">
                <a16:creationId xmlns:a16="http://schemas.microsoft.com/office/drawing/2014/main" id="{00000000-0008-0000-1100-000085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48" name="Group 5902">
          <a:extLst>
            <a:ext uri="{FF2B5EF4-FFF2-40B4-BE49-F238E27FC236}">
              <a16:creationId xmlns:a16="http://schemas.microsoft.com/office/drawing/2014/main" id="{00000000-0008-0000-1100-000068D44D00}"/>
            </a:ext>
          </a:extLst>
        </xdr:cNvPr>
        <xdr:cNvGrpSpPr>
          <a:grpSpLocks/>
        </xdr:cNvGrpSpPr>
      </xdr:nvGrpSpPr>
      <xdr:grpSpPr bwMode="auto">
        <a:xfrm>
          <a:off x="4700588" y="10096500"/>
          <a:ext cx="266700" cy="0"/>
          <a:chOff x="466" y="3952"/>
          <a:chExt cx="28" cy="16"/>
        </a:xfrm>
      </xdr:grpSpPr>
      <xdr:sp macro="" textlink="">
        <xdr:nvSpPr>
          <xdr:cNvPr id="5101954" name="Line 5903">
            <a:extLst>
              <a:ext uri="{FF2B5EF4-FFF2-40B4-BE49-F238E27FC236}">
                <a16:creationId xmlns:a16="http://schemas.microsoft.com/office/drawing/2014/main" id="{00000000-0008-0000-1100-000082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55" name="Line 5904">
            <a:extLst>
              <a:ext uri="{FF2B5EF4-FFF2-40B4-BE49-F238E27FC236}">
                <a16:creationId xmlns:a16="http://schemas.microsoft.com/office/drawing/2014/main" id="{00000000-0008-0000-1100-000083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49" name="Group 5905">
          <a:extLst>
            <a:ext uri="{FF2B5EF4-FFF2-40B4-BE49-F238E27FC236}">
              <a16:creationId xmlns:a16="http://schemas.microsoft.com/office/drawing/2014/main" id="{00000000-0008-0000-1100-000069D44D00}"/>
            </a:ext>
          </a:extLst>
        </xdr:cNvPr>
        <xdr:cNvGrpSpPr>
          <a:grpSpLocks/>
        </xdr:cNvGrpSpPr>
      </xdr:nvGrpSpPr>
      <xdr:grpSpPr bwMode="auto">
        <a:xfrm>
          <a:off x="4700588" y="10096500"/>
          <a:ext cx="266700" cy="0"/>
          <a:chOff x="466" y="3952"/>
          <a:chExt cx="28" cy="16"/>
        </a:xfrm>
      </xdr:grpSpPr>
      <xdr:sp macro="" textlink="">
        <xdr:nvSpPr>
          <xdr:cNvPr id="5101952" name="Line 5906">
            <a:extLst>
              <a:ext uri="{FF2B5EF4-FFF2-40B4-BE49-F238E27FC236}">
                <a16:creationId xmlns:a16="http://schemas.microsoft.com/office/drawing/2014/main" id="{00000000-0008-0000-1100-000080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53" name="Line 5907">
            <a:extLst>
              <a:ext uri="{FF2B5EF4-FFF2-40B4-BE49-F238E27FC236}">
                <a16:creationId xmlns:a16="http://schemas.microsoft.com/office/drawing/2014/main" id="{00000000-0008-0000-1100-000081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50" name="Group 5908">
          <a:extLst>
            <a:ext uri="{FF2B5EF4-FFF2-40B4-BE49-F238E27FC236}">
              <a16:creationId xmlns:a16="http://schemas.microsoft.com/office/drawing/2014/main" id="{00000000-0008-0000-1100-00006AD44D00}"/>
            </a:ext>
          </a:extLst>
        </xdr:cNvPr>
        <xdr:cNvGrpSpPr>
          <a:grpSpLocks/>
        </xdr:cNvGrpSpPr>
      </xdr:nvGrpSpPr>
      <xdr:grpSpPr bwMode="auto">
        <a:xfrm>
          <a:off x="4117181" y="10096500"/>
          <a:ext cx="228600" cy="0"/>
          <a:chOff x="466" y="3952"/>
          <a:chExt cx="28" cy="16"/>
        </a:xfrm>
      </xdr:grpSpPr>
      <xdr:sp macro="" textlink="">
        <xdr:nvSpPr>
          <xdr:cNvPr id="5101950" name="Line 5909">
            <a:extLst>
              <a:ext uri="{FF2B5EF4-FFF2-40B4-BE49-F238E27FC236}">
                <a16:creationId xmlns:a16="http://schemas.microsoft.com/office/drawing/2014/main" id="{00000000-0008-0000-1100-00007E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51" name="Line 5910">
            <a:extLst>
              <a:ext uri="{FF2B5EF4-FFF2-40B4-BE49-F238E27FC236}">
                <a16:creationId xmlns:a16="http://schemas.microsoft.com/office/drawing/2014/main" id="{00000000-0008-0000-1100-00007F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51" name="Group 5911">
          <a:extLst>
            <a:ext uri="{FF2B5EF4-FFF2-40B4-BE49-F238E27FC236}">
              <a16:creationId xmlns:a16="http://schemas.microsoft.com/office/drawing/2014/main" id="{00000000-0008-0000-1100-00006BD44D00}"/>
            </a:ext>
          </a:extLst>
        </xdr:cNvPr>
        <xdr:cNvGrpSpPr>
          <a:grpSpLocks/>
        </xdr:cNvGrpSpPr>
      </xdr:nvGrpSpPr>
      <xdr:grpSpPr bwMode="auto">
        <a:xfrm>
          <a:off x="4117181" y="10096500"/>
          <a:ext cx="228600" cy="0"/>
          <a:chOff x="466" y="3952"/>
          <a:chExt cx="28" cy="16"/>
        </a:xfrm>
      </xdr:grpSpPr>
      <xdr:sp macro="" textlink="">
        <xdr:nvSpPr>
          <xdr:cNvPr id="5101948" name="Line 5912">
            <a:extLst>
              <a:ext uri="{FF2B5EF4-FFF2-40B4-BE49-F238E27FC236}">
                <a16:creationId xmlns:a16="http://schemas.microsoft.com/office/drawing/2014/main" id="{00000000-0008-0000-1100-00007C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49" name="Line 5913">
            <a:extLst>
              <a:ext uri="{FF2B5EF4-FFF2-40B4-BE49-F238E27FC236}">
                <a16:creationId xmlns:a16="http://schemas.microsoft.com/office/drawing/2014/main" id="{00000000-0008-0000-1100-00007D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52" name="Group 5914">
          <a:extLst>
            <a:ext uri="{FF2B5EF4-FFF2-40B4-BE49-F238E27FC236}">
              <a16:creationId xmlns:a16="http://schemas.microsoft.com/office/drawing/2014/main" id="{00000000-0008-0000-1100-00006CD44D00}"/>
            </a:ext>
          </a:extLst>
        </xdr:cNvPr>
        <xdr:cNvGrpSpPr>
          <a:grpSpLocks/>
        </xdr:cNvGrpSpPr>
      </xdr:nvGrpSpPr>
      <xdr:grpSpPr bwMode="auto">
        <a:xfrm>
          <a:off x="4700588" y="10096500"/>
          <a:ext cx="266700" cy="0"/>
          <a:chOff x="466" y="3952"/>
          <a:chExt cx="28" cy="16"/>
        </a:xfrm>
      </xdr:grpSpPr>
      <xdr:sp macro="" textlink="">
        <xdr:nvSpPr>
          <xdr:cNvPr id="5101946" name="Line 5915">
            <a:extLst>
              <a:ext uri="{FF2B5EF4-FFF2-40B4-BE49-F238E27FC236}">
                <a16:creationId xmlns:a16="http://schemas.microsoft.com/office/drawing/2014/main" id="{00000000-0008-0000-1100-00007A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47" name="Line 5916">
            <a:extLst>
              <a:ext uri="{FF2B5EF4-FFF2-40B4-BE49-F238E27FC236}">
                <a16:creationId xmlns:a16="http://schemas.microsoft.com/office/drawing/2014/main" id="{00000000-0008-0000-1100-00007B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53" name="Group 5917">
          <a:extLst>
            <a:ext uri="{FF2B5EF4-FFF2-40B4-BE49-F238E27FC236}">
              <a16:creationId xmlns:a16="http://schemas.microsoft.com/office/drawing/2014/main" id="{00000000-0008-0000-1100-00006DD44D00}"/>
            </a:ext>
          </a:extLst>
        </xdr:cNvPr>
        <xdr:cNvGrpSpPr>
          <a:grpSpLocks/>
        </xdr:cNvGrpSpPr>
      </xdr:nvGrpSpPr>
      <xdr:grpSpPr bwMode="auto">
        <a:xfrm>
          <a:off x="4700588" y="10096500"/>
          <a:ext cx="266700" cy="0"/>
          <a:chOff x="466" y="3952"/>
          <a:chExt cx="28" cy="16"/>
        </a:xfrm>
      </xdr:grpSpPr>
      <xdr:sp macro="" textlink="">
        <xdr:nvSpPr>
          <xdr:cNvPr id="5101944" name="Line 5918">
            <a:extLst>
              <a:ext uri="{FF2B5EF4-FFF2-40B4-BE49-F238E27FC236}">
                <a16:creationId xmlns:a16="http://schemas.microsoft.com/office/drawing/2014/main" id="{00000000-0008-0000-1100-000078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45" name="Line 5919">
            <a:extLst>
              <a:ext uri="{FF2B5EF4-FFF2-40B4-BE49-F238E27FC236}">
                <a16:creationId xmlns:a16="http://schemas.microsoft.com/office/drawing/2014/main" id="{00000000-0008-0000-1100-000079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654" name="Group 5920">
          <a:extLst>
            <a:ext uri="{FF2B5EF4-FFF2-40B4-BE49-F238E27FC236}">
              <a16:creationId xmlns:a16="http://schemas.microsoft.com/office/drawing/2014/main" id="{00000000-0008-0000-1100-00006ED44D00}"/>
            </a:ext>
          </a:extLst>
        </xdr:cNvPr>
        <xdr:cNvGrpSpPr>
          <a:grpSpLocks/>
        </xdr:cNvGrpSpPr>
      </xdr:nvGrpSpPr>
      <xdr:grpSpPr bwMode="auto">
        <a:xfrm>
          <a:off x="4117181" y="10096500"/>
          <a:ext cx="240507" cy="0"/>
          <a:chOff x="466" y="3952"/>
          <a:chExt cx="28" cy="16"/>
        </a:xfrm>
      </xdr:grpSpPr>
      <xdr:sp macro="" textlink="">
        <xdr:nvSpPr>
          <xdr:cNvPr id="5101942" name="Line 5921">
            <a:extLst>
              <a:ext uri="{FF2B5EF4-FFF2-40B4-BE49-F238E27FC236}">
                <a16:creationId xmlns:a16="http://schemas.microsoft.com/office/drawing/2014/main" id="{00000000-0008-0000-1100-000076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43" name="Line 5922">
            <a:extLst>
              <a:ext uri="{FF2B5EF4-FFF2-40B4-BE49-F238E27FC236}">
                <a16:creationId xmlns:a16="http://schemas.microsoft.com/office/drawing/2014/main" id="{00000000-0008-0000-1100-000077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571500</xdr:colOff>
      <xdr:row>32</xdr:row>
      <xdr:rowOff>0</xdr:rowOff>
    </xdr:to>
    <xdr:grpSp>
      <xdr:nvGrpSpPr>
        <xdr:cNvPr id="5100655" name="Group 5923">
          <a:extLst>
            <a:ext uri="{FF2B5EF4-FFF2-40B4-BE49-F238E27FC236}">
              <a16:creationId xmlns:a16="http://schemas.microsoft.com/office/drawing/2014/main" id="{00000000-0008-0000-1100-00006FD44D00}"/>
            </a:ext>
          </a:extLst>
        </xdr:cNvPr>
        <xdr:cNvGrpSpPr>
          <a:grpSpLocks/>
        </xdr:cNvGrpSpPr>
      </xdr:nvGrpSpPr>
      <xdr:grpSpPr bwMode="auto">
        <a:xfrm>
          <a:off x="5486400" y="10096500"/>
          <a:ext cx="228600" cy="0"/>
          <a:chOff x="466" y="3952"/>
          <a:chExt cx="28" cy="16"/>
        </a:xfrm>
      </xdr:grpSpPr>
      <xdr:sp macro="" textlink="">
        <xdr:nvSpPr>
          <xdr:cNvPr id="5101940" name="Line 5924">
            <a:extLst>
              <a:ext uri="{FF2B5EF4-FFF2-40B4-BE49-F238E27FC236}">
                <a16:creationId xmlns:a16="http://schemas.microsoft.com/office/drawing/2014/main" id="{00000000-0008-0000-1100-000074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41" name="Line 5925">
            <a:extLst>
              <a:ext uri="{FF2B5EF4-FFF2-40B4-BE49-F238E27FC236}">
                <a16:creationId xmlns:a16="http://schemas.microsoft.com/office/drawing/2014/main" id="{00000000-0008-0000-1100-000075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56" name="Group 5926">
          <a:extLst>
            <a:ext uri="{FF2B5EF4-FFF2-40B4-BE49-F238E27FC236}">
              <a16:creationId xmlns:a16="http://schemas.microsoft.com/office/drawing/2014/main" id="{00000000-0008-0000-1100-000070D44D00}"/>
            </a:ext>
          </a:extLst>
        </xdr:cNvPr>
        <xdr:cNvGrpSpPr>
          <a:grpSpLocks/>
        </xdr:cNvGrpSpPr>
      </xdr:nvGrpSpPr>
      <xdr:grpSpPr bwMode="auto">
        <a:xfrm>
          <a:off x="4700588" y="10096500"/>
          <a:ext cx="266700" cy="0"/>
          <a:chOff x="466" y="3952"/>
          <a:chExt cx="28" cy="16"/>
        </a:xfrm>
      </xdr:grpSpPr>
      <xdr:sp macro="" textlink="">
        <xdr:nvSpPr>
          <xdr:cNvPr id="5101938" name="Line 5927">
            <a:extLst>
              <a:ext uri="{FF2B5EF4-FFF2-40B4-BE49-F238E27FC236}">
                <a16:creationId xmlns:a16="http://schemas.microsoft.com/office/drawing/2014/main" id="{00000000-0008-0000-1100-000072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39" name="Line 5928">
            <a:extLst>
              <a:ext uri="{FF2B5EF4-FFF2-40B4-BE49-F238E27FC236}">
                <a16:creationId xmlns:a16="http://schemas.microsoft.com/office/drawing/2014/main" id="{00000000-0008-0000-1100-000073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57" name="Group 5929">
          <a:extLst>
            <a:ext uri="{FF2B5EF4-FFF2-40B4-BE49-F238E27FC236}">
              <a16:creationId xmlns:a16="http://schemas.microsoft.com/office/drawing/2014/main" id="{00000000-0008-0000-1100-000071D44D00}"/>
            </a:ext>
          </a:extLst>
        </xdr:cNvPr>
        <xdr:cNvGrpSpPr>
          <a:grpSpLocks/>
        </xdr:cNvGrpSpPr>
      </xdr:nvGrpSpPr>
      <xdr:grpSpPr bwMode="auto">
        <a:xfrm>
          <a:off x="4700588" y="10096500"/>
          <a:ext cx="266700" cy="0"/>
          <a:chOff x="466" y="3952"/>
          <a:chExt cx="28" cy="16"/>
        </a:xfrm>
      </xdr:grpSpPr>
      <xdr:sp macro="" textlink="">
        <xdr:nvSpPr>
          <xdr:cNvPr id="5101936" name="Line 5930">
            <a:extLst>
              <a:ext uri="{FF2B5EF4-FFF2-40B4-BE49-F238E27FC236}">
                <a16:creationId xmlns:a16="http://schemas.microsoft.com/office/drawing/2014/main" id="{00000000-0008-0000-1100-000070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37" name="Line 5931">
            <a:extLst>
              <a:ext uri="{FF2B5EF4-FFF2-40B4-BE49-F238E27FC236}">
                <a16:creationId xmlns:a16="http://schemas.microsoft.com/office/drawing/2014/main" id="{00000000-0008-0000-1100-000071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58" name="Group 5932">
          <a:extLst>
            <a:ext uri="{FF2B5EF4-FFF2-40B4-BE49-F238E27FC236}">
              <a16:creationId xmlns:a16="http://schemas.microsoft.com/office/drawing/2014/main" id="{00000000-0008-0000-1100-000072D44D00}"/>
            </a:ext>
          </a:extLst>
        </xdr:cNvPr>
        <xdr:cNvGrpSpPr>
          <a:grpSpLocks/>
        </xdr:cNvGrpSpPr>
      </xdr:nvGrpSpPr>
      <xdr:grpSpPr bwMode="auto">
        <a:xfrm>
          <a:off x="4700588" y="10096500"/>
          <a:ext cx="266700" cy="0"/>
          <a:chOff x="466" y="3952"/>
          <a:chExt cx="28" cy="16"/>
        </a:xfrm>
      </xdr:grpSpPr>
      <xdr:sp macro="" textlink="">
        <xdr:nvSpPr>
          <xdr:cNvPr id="5101934" name="Line 5933">
            <a:extLst>
              <a:ext uri="{FF2B5EF4-FFF2-40B4-BE49-F238E27FC236}">
                <a16:creationId xmlns:a16="http://schemas.microsoft.com/office/drawing/2014/main" id="{00000000-0008-0000-1100-00006E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35" name="Line 5934">
            <a:extLst>
              <a:ext uri="{FF2B5EF4-FFF2-40B4-BE49-F238E27FC236}">
                <a16:creationId xmlns:a16="http://schemas.microsoft.com/office/drawing/2014/main" id="{00000000-0008-0000-1100-00006F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59" name="Group 5935">
          <a:extLst>
            <a:ext uri="{FF2B5EF4-FFF2-40B4-BE49-F238E27FC236}">
              <a16:creationId xmlns:a16="http://schemas.microsoft.com/office/drawing/2014/main" id="{00000000-0008-0000-1100-000073D44D00}"/>
            </a:ext>
          </a:extLst>
        </xdr:cNvPr>
        <xdr:cNvGrpSpPr>
          <a:grpSpLocks/>
        </xdr:cNvGrpSpPr>
      </xdr:nvGrpSpPr>
      <xdr:grpSpPr bwMode="auto">
        <a:xfrm>
          <a:off x="4700588" y="10096500"/>
          <a:ext cx="266700" cy="0"/>
          <a:chOff x="466" y="3952"/>
          <a:chExt cx="28" cy="16"/>
        </a:xfrm>
      </xdr:grpSpPr>
      <xdr:sp macro="" textlink="">
        <xdr:nvSpPr>
          <xdr:cNvPr id="5101932" name="Line 5936">
            <a:extLst>
              <a:ext uri="{FF2B5EF4-FFF2-40B4-BE49-F238E27FC236}">
                <a16:creationId xmlns:a16="http://schemas.microsoft.com/office/drawing/2014/main" id="{00000000-0008-0000-1100-00006C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33" name="Line 5937">
            <a:extLst>
              <a:ext uri="{FF2B5EF4-FFF2-40B4-BE49-F238E27FC236}">
                <a16:creationId xmlns:a16="http://schemas.microsoft.com/office/drawing/2014/main" id="{00000000-0008-0000-1100-00006D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60" name="Group 5938">
          <a:extLst>
            <a:ext uri="{FF2B5EF4-FFF2-40B4-BE49-F238E27FC236}">
              <a16:creationId xmlns:a16="http://schemas.microsoft.com/office/drawing/2014/main" id="{00000000-0008-0000-1100-000074D44D00}"/>
            </a:ext>
          </a:extLst>
        </xdr:cNvPr>
        <xdr:cNvGrpSpPr>
          <a:grpSpLocks/>
        </xdr:cNvGrpSpPr>
      </xdr:nvGrpSpPr>
      <xdr:grpSpPr bwMode="auto">
        <a:xfrm>
          <a:off x="4700588" y="10096500"/>
          <a:ext cx="266700" cy="0"/>
          <a:chOff x="466" y="3952"/>
          <a:chExt cx="28" cy="16"/>
        </a:xfrm>
      </xdr:grpSpPr>
      <xdr:sp macro="" textlink="">
        <xdr:nvSpPr>
          <xdr:cNvPr id="5101930" name="Line 5939">
            <a:extLst>
              <a:ext uri="{FF2B5EF4-FFF2-40B4-BE49-F238E27FC236}">
                <a16:creationId xmlns:a16="http://schemas.microsoft.com/office/drawing/2014/main" id="{00000000-0008-0000-1100-00006A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31" name="Line 5940">
            <a:extLst>
              <a:ext uri="{FF2B5EF4-FFF2-40B4-BE49-F238E27FC236}">
                <a16:creationId xmlns:a16="http://schemas.microsoft.com/office/drawing/2014/main" id="{00000000-0008-0000-1100-00006B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219075</xdr:colOff>
      <xdr:row>32</xdr:row>
      <xdr:rowOff>0</xdr:rowOff>
    </xdr:from>
    <xdr:to>
      <xdr:col>3</xdr:col>
      <xdr:colOff>447675</xdr:colOff>
      <xdr:row>32</xdr:row>
      <xdr:rowOff>0</xdr:rowOff>
    </xdr:to>
    <xdr:grpSp>
      <xdr:nvGrpSpPr>
        <xdr:cNvPr id="5100661" name="Group 5941">
          <a:extLst>
            <a:ext uri="{FF2B5EF4-FFF2-40B4-BE49-F238E27FC236}">
              <a16:creationId xmlns:a16="http://schemas.microsoft.com/office/drawing/2014/main" id="{00000000-0008-0000-1100-000075D44D00}"/>
            </a:ext>
          </a:extLst>
        </xdr:cNvPr>
        <xdr:cNvGrpSpPr>
          <a:grpSpLocks/>
        </xdr:cNvGrpSpPr>
      </xdr:nvGrpSpPr>
      <xdr:grpSpPr bwMode="auto">
        <a:xfrm>
          <a:off x="4576763" y="10096500"/>
          <a:ext cx="228600" cy="0"/>
          <a:chOff x="466" y="3952"/>
          <a:chExt cx="28" cy="16"/>
        </a:xfrm>
      </xdr:grpSpPr>
      <xdr:sp macro="" textlink="">
        <xdr:nvSpPr>
          <xdr:cNvPr id="5101928" name="Line 5942">
            <a:extLst>
              <a:ext uri="{FF2B5EF4-FFF2-40B4-BE49-F238E27FC236}">
                <a16:creationId xmlns:a16="http://schemas.microsoft.com/office/drawing/2014/main" id="{00000000-0008-0000-1100-000068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29" name="Line 5943">
            <a:extLst>
              <a:ext uri="{FF2B5EF4-FFF2-40B4-BE49-F238E27FC236}">
                <a16:creationId xmlns:a16="http://schemas.microsoft.com/office/drawing/2014/main" id="{00000000-0008-0000-1100-000069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662" name="Group 5944">
          <a:extLst>
            <a:ext uri="{FF2B5EF4-FFF2-40B4-BE49-F238E27FC236}">
              <a16:creationId xmlns:a16="http://schemas.microsoft.com/office/drawing/2014/main" id="{00000000-0008-0000-1100-000076D44D00}"/>
            </a:ext>
          </a:extLst>
        </xdr:cNvPr>
        <xdr:cNvGrpSpPr>
          <a:grpSpLocks/>
        </xdr:cNvGrpSpPr>
      </xdr:nvGrpSpPr>
      <xdr:grpSpPr bwMode="auto">
        <a:xfrm>
          <a:off x="4117181" y="10096500"/>
          <a:ext cx="240507" cy="0"/>
          <a:chOff x="466" y="3952"/>
          <a:chExt cx="28" cy="16"/>
        </a:xfrm>
      </xdr:grpSpPr>
      <xdr:sp macro="" textlink="">
        <xdr:nvSpPr>
          <xdr:cNvPr id="5101926" name="Line 5945">
            <a:extLst>
              <a:ext uri="{FF2B5EF4-FFF2-40B4-BE49-F238E27FC236}">
                <a16:creationId xmlns:a16="http://schemas.microsoft.com/office/drawing/2014/main" id="{00000000-0008-0000-1100-000066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27" name="Line 5946">
            <a:extLst>
              <a:ext uri="{FF2B5EF4-FFF2-40B4-BE49-F238E27FC236}">
                <a16:creationId xmlns:a16="http://schemas.microsoft.com/office/drawing/2014/main" id="{00000000-0008-0000-1100-000067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663" name="Group 5947">
          <a:extLst>
            <a:ext uri="{FF2B5EF4-FFF2-40B4-BE49-F238E27FC236}">
              <a16:creationId xmlns:a16="http://schemas.microsoft.com/office/drawing/2014/main" id="{00000000-0008-0000-1100-000077D44D00}"/>
            </a:ext>
          </a:extLst>
        </xdr:cNvPr>
        <xdr:cNvGrpSpPr>
          <a:grpSpLocks/>
        </xdr:cNvGrpSpPr>
      </xdr:nvGrpSpPr>
      <xdr:grpSpPr bwMode="auto">
        <a:xfrm>
          <a:off x="4117181" y="10096500"/>
          <a:ext cx="240507" cy="0"/>
          <a:chOff x="466" y="3952"/>
          <a:chExt cx="28" cy="16"/>
        </a:xfrm>
      </xdr:grpSpPr>
      <xdr:sp macro="" textlink="">
        <xdr:nvSpPr>
          <xdr:cNvPr id="5101924" name="Line 5948">
            <a:extLst>
              <a:ext uri="{FF2B5EF4-FFF2-40B4-BE49-F238E27FC236}">
                <a16:creationId xmlns:a16="http://schemas.microsoft.com/office/drawing/2014/main" id="{00000000-0008-0000-1100-000064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25" name="Line 5949">
            <a:extLst>
              <a:ext uri="{FF2B5EF4-FFF2-40B4-BE49-F238E27FC236}">
                <a16:creationId xmlns:a16="http://schemas.microsoft.com/office/drawing/2014/main" id="{00000000-0008-0000-1100-000065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664" name="Group 5950">
          <a:extLst>
            <a:ext uri="{FF2B5EF4-FFF2-40B4-BE49-F238E27FC236}">
              <a16:creationId xmlns:a16="http://schemas.microsoft.com/office/drawing/2014/main" id="{00000000-0008-0000-1100-000078D44D00}"/>
            </a:ext>
          </a:extLst>
        </xdr:cNvPr>
        <xdr:cNvGrpSpPr>
          <a:grpSpLocks/>
        </xdr:cNvGrpSpPr>
      </xdr:nvGrpSpPr>
      <xdr:grpSpPr bwMode="auto">
        <a:xfrm>
          <a:off x="4117181" y="10096500"/>
          <a:ext cx="240507" cy="0"/>
          <a:chOff x="466" y="3952"/>
          <a:chExt cx="28" cy="16"/>
        </a:xfrm>
      </xdr:grpSpPr>
      <xdr:sp macro="" textlink="">
        <xdr:nvSpPr>
          <xdr:cNvPr id="5101922" name="Line 5951">
            <a:extLst>
              <a:ext uri="{FF2B5EF4-FFF2-40B4-BE49-F238E27FC236}">
                <a16:creationId xmlns:a16="http://schemas.microsoft.com/office/drawing/2014/main" id="{00000000-0008-0000-1100-000062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23" name="Line 5952">
            <a:extLst>
              <a:ext uri="{FF2B5EF4-FFF2-40B4-BE49-F238E27FC236}">
                <a16:creationId xmlns:a16="http://schemas.microsoft.com/office/drawing/2014/main" id="{00000000-0008-0000-1100-000063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665" name="Group 5953">
          <a:extLst>
            <a:ext uri="{FF2B5EF4-FFF2-40B4-BE49-F238E27FC236}">
              <a16:creationId xmlns:a16="http://schemas.microsoft.com/office/drawing/2014/main" id="{00000000-0008-0000-1100-000079D44D00}"/>
            </a:ext>
          </a:extLst>
        </xdr:cNvPr>
        <xdr:cNvGrpSpPr>
          <a:grpSpLocks/>
        </xdr:cNvGrpSpPr>
      </xdr:nvGrpSpPr>
      <xdr:grpSpPr bwMode="auto">
        <a:xfrm>
          <a:off x="4117181" y="10096500"/>
          <a:ext cx="240507" cy="0"/>
          <a:chOff x="466" y="3952"/>
          <a:chExt cx="28" cy="16"/>
        </a:xfrm>
      </xdr:grpSpPr>
      <xdr:sp macro="" textlink="">
        <xdr:nvSpPr>
          <xdr:cNvPr id="5101920" name="Line 5954">
            <a:extLst>
              <a:ext uri="{FF2B5EF4-FFF2-40B4-BE49-F238E27FC236}">
                <a16:creationId xmlns:a16="http://schemas.microsoft.com/office/drawing/2014/main" id="{00000000-0008-0000-1100-000060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21" name="Line 5955">
            <a:extLst>
              <a:ext uri="{FF2B5EF4-FFF2-40B4-BE49-F238E27FC236}">
                <a16:creationId xmlns:a16="http://schemas.microsoft.com/office/drawing/2014/main" id="{00000000-0008-0000-1100-000061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666" name="Group 5956">
          <a:extLst>
            <a:ext uri="{FF2B5EF4-FFF2-40B4-BE49-F238E27FC236}">
              <a16:creationId xmlns:a16="http://schemas.microsoft.com/office/drawing/2014/main" id="{00000000-0008-0000-1100-00007AD44D00}"/>
            </a:ext>
          </a:extLst>
        </xdr:cNvPr>
        <xdr:cNvGrpSpPr>
          <a:grpSpLocks/>
        </xdr:cNvGrpSpPr>
      </xdr:nvGrpSpPr>
      <xdr:grpSpPr bwMode="auto">
        <a:xfrm>
          <a:off x="4117181" y="10096500"/>
          <a:ext cx="240507" cy="0"/>
          <a:chOff x="466" y="3952"/>
          <a:chExt cx="28" cy="16"/>
        </a:xfrm>
      </xdr:grpSpPr>
      <xdr:sp macro="" textlink="">
        <xdr:nvSpPr>
          <xdr:cNvPr id="5101918" name="Line 5957">
            <a:extLst>
              <a:ext uri="{FF2B5EF4-FFF2-40B4-BE49-F238E27FC236}">
                <a16:creationId xmlns:a16="http://schemas.microsoft.com/office/drawing/2014/main" id="{00000000-0008-0000-1100-00005E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19" name="Line 5958">
            <a:extLst>
              <a:ext uri="{FF2B5EF4-FFF2-40B4-BE49-F238E27FC236}">
                <a16:creationId xmlns:a16="http://schemas.microsoft.com/office/drawing/2014/main" id="{00000000-0008-0000-1100-00005F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667" name="Group 5959">
          <a:extLst>
            <a:ext uri="{FF2B5EF4-FFF2-40B4-BE49-F238E27FC236}">
              <a16:creationId xmlns:a16="http://schemas.microsoft.com/office/drawing/2014/main" id="{00000000-0008-0000-1100-00007BD44D00}"/>
            </a:ext>
          </a:extLst>
        </xdr:cNvPr>
        <xdr:cNvGrpSpPr>
          <a:grpSpLocks/>
        </xdr:cNvGrpSpPr>
      </xdr:nvGrpSpPr>
      <xdr:grpSpPr bwMode="auto">
        <a:xfrm>
          <a:off x="4117181" y="10096500"/>
          <a:ext cx="240507" cy="0"/>
          <a:chOff x="466" y="3952"/>
          <a:chExt cx="28" cy="16"/>
        </a:xfrm>
      </xdr:grpSpPr>
      <xdr:sp macro="" textlink="">
        <xdr:nvSpPr>
          <xdr:cNvPr id="5101916" name="Line 5960">
            <a:extLst>
              <a:ext uri="{FF2B5EF4-FFF2-40B4-BE49-F238E27FC236}">
                <a16:creationId xmlns:a16="http://schemas.microsoft.com/office/drawing/2014/main" id="{00000000-0008-0000-1100-00005C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17" name="Line 5961">
            <a:extLst>
              <a:ext uri="{FF2B5EF4-FFF2-40B4-BE49-F238E27FC236}">
                <a16:creationId xmlns:a16="http://schemas.microsoft.com/office/drawing/2014/main" id="{00000000-0008-0000-1100-00005D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219075</xdr:colOff>
      <xdr:row>32</xdr:row>
      <xdr:rowOff>0</xdr:rowOff>
    </xdr:from>
    <xdr:to>
      <xdr:col>2</xdr:col>
      <xdr:colOff>447675</xdr:colOff>
      <xdr:row>32</xdr:row>
      <xdr:rowOff>0</xdr:rowOff>
    </xdr:to>
    <xdr:grpSp>
      <xdr:nvGrpSpPr>
        <xdr:cNvPr id="5100668" name="Group 5962">
          <a:extLst>
            <a:ext uri="{FF2B5EF4-FFF2-40B4-BE49-F238E27FC236}">
              <a16:creationId xmlns:a16="http://schemas.microsoft.com/office/drawing/2014/main" id="{00000000-0008-0000-1100-00007CD44D00}"/>
            </a:ext>
          </a:extLst>
        </xdr:cNvPr>
        <xdr:cNvGrpSpPr>
          <a:grpSpLocks/>
        </xdr:cNvGrpSpPr>
      </xdr:nvGrpSpPr>
      <xdr:grpSpPr bwMode="auto">
        <a:xfrm>
          <a:off x="3993356" y="10096500"/>
          <a:ext cx="228600" cy="0"/>
          <a:chOff x="466" y="3952"/>
          <a:chExt cx="28" cy="16"/>
        </a:xfrm>
      </xdr:grpSpPr>
      <xdr:sp macro="" textlink="">
        <xdr:nvSpPr>
          <xdr:cNvPr id="5101914" name="Line 5963">
            <a:extLst>
              <a:ext uri="{FF2B5EF4-FFF2-40B4-BE49-F238E27FC236}">
                <a16:creationId xmlns:a16="http://schemas.microsoft.com/office/drawing/2014/main" id="{00000000-0008-0000-1100-00005A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15" name="Line 5964">
            <a:extLst>
              <a:ext uri="{FF2B5EF4-FFF2-40B4-BE49-F238E27FC236}">
                <a16:creationId xmlns:a16="http://schemas.microsoft.com/office/drawing/2014/main" id="{00000000-0008-0000-1100-00005B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69" name="Group 5965">
          <a:extLst>
            <a:ext uri="{FF2B5EF4-FFF2-40B4-BE49-F238E27FC236}">
              <a16:creationId xmlns:a16="http://schemas.microsoft.com/office/drawing/2014/main" id="{00000000-0008-0000-1100-00007DD44D00}"/>
            </a:ext>
          </a:extLst>
        </xdr:cNvPr>
        <xdr:cNvGrpSpPr>
          <a:grpSpLocks/>
        </xdr:cNvGrpSpPr>
      </xdr:nvGrpSpPr>
      <xdr:grpSpPr bwMode="auto">
        <a:xfrm>
          <a:off x="4117181" y="10096500"/>
          <a:ext cx="228600" cy="0"/>
          <a:chOff x="466" y="3952"/>
          <a:chExt cx="28" cy="16"/>
        </a:xfrm>
      </xdr:grpSpPr>
      <xdr:sp macro="" textlink="">
        <xdr:nvSpPr>
          <xdr:cNvPr id="5101912" name="Line 5966">
            <a:extLst>
              <a:ext uri="{FF2B5EF4-FFF2-40B4-BE49-F238E27FC236}">
                <a16:creationId xmlns:a16="http://schemas.microsoft.com/office/drawing/2014/main" id="{00000000-0008-0000-1100-000058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13" name="Line 5967">
            <a:extLst>
              <a:ext uri="{FF2B5EF4-FFF2-40B4-BE49-F238E27FC236}">
                <a16:creationId xmlns:a16="http://schemas.microsoft.com/office/drawing/2014/main" id="{00000000-0008-0000-1100-000059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70" name="Group 5968">
          <a:extLst>
            <a:ext uri="{FF2B5EF4-FFF2-40B4-BE49-F238E27FC236}">
              <a16:creationId xmlns:a16="http://schemas.microsoft.com/office/drawing/2014/main" id="{00000000-0008-0000-1100-00007ED44D00}"/>
            </a:ext>
          </a:extLst>
        </xdr:cNvPr>
        <xdr:cNvGrpSpPr>
          <a:grpSpLocks/>
        </xdr:cNvGrpSpPr>
      </xdr:nvGrpSpPr>
      <xdr:grpSpPr bwMode="auto">
        <a:xfrm>
          <a:off x="4117181" y="10096500"/>
          <a:ext cx="228600" cy="0"/>
          <a:chOff x="466" y="3952"/>
          <a:chExt cx="28" cy="16"/>
        </a:xfrm>
      </xdr:grpSpPr>
      <xdr:sp macro="" textlink="">
        <xdr:nvSpPr>
          <xdr:cNvPr id="5101910" name="Line 5969">
            <a:extLst>
              <a:ext uri="{FF2B5EF4-FFF2-40B4-BE49-F238E27FC236}">
                <a16:creationId xmlns:a16="http://schemas.microsoft.com/office/drawing/2014/main" id="{00000000-0008-0000-1100-000056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11" name="Line 5970">
            <a:extLst>
              <a:ext uri="{FF2B5EF4-FFF2-40B4-BE49-F238E27FC236}">
                <a16:creationId xmlns:a16="http://schemas.microsoft.com/office/drawing/2014/main" id="{00000000-0008-0000-1100-000057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671" name="Group 5971">
          <a:extLst>
            <a:ext uri="{FF2B5EF4-FFF2-40B4-BE49-F238E27FC236}">
              <a16:creationId xmlns:a16="http://schemas.microsoft.com/office/drawing/2014/main" id="{00000000-0008-0000-1100-00007FD44D00}"/>
            </a:ext>
          </a:extLst>
        </xdr:cNvPr>
        <xdr:cNvGrpSpPr>
          <a:grpSpLocks/>
        </xdr:cNvGrpSpPr>
      </xdr:nvGrpSpPr>
      <xdr:grpSpPr bwMode="auto">
        <a:xfrm>
          <a:off x="4117181" y="10096500"/>
          <a:ext cx="240507" cy="0"/>
          <a:chOff x="466" y="3952"/>
          <a:chExt cx="28" cy="16"/>
        </a:xfrm>
      </xdr:grpSpPr>
      <xdr:sp macro="" textlink="">
        <xdr:nvSpPr>
          <xdr:cNvPr id="5101908" name="Line 5972">
            <a:extLst>
              <a:ext uri="{FF2B5EF4-FFF2-40B4-BE49-F238E27FC236}">
                <a16:creationId xmlns:a16="http://schemas.microsoft.com/office/drawing/2014/main" id="{00000000-0008-0000-1100-000054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09" name="Line 5973">
            <a:extLst>
              <a:ext uri="{FF2B5EF4-FFF2-40B4-BE49-F238E27FC236}">
                <a16:creationId xmlns:a16="http://schemas.microsoft.com/office/drawing/2014/main" id="{00000000-0008-0000-1100-000055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72" name="Group 5974">
          <a:extLst>
            <a:ext uri="{FF2B5EF4-FFF2-40B4-BE49-F238E27FC236}">
              <a16:creationId xmlns:a16="http://schemas.microsoft.com/office/drawing/2014/main" id="{00000000-0008-0000-1100-000080D44D00}"/>
            </a:ext>
          </a:extLst>
        </xdr:cNvPr>
        <xdr:cNvGrpSpPr>
          <a:grpSpLocks/>
        </xdr:cNvGrpSpPr>
      </xdr:nvGrpSpPr>
      <xdr:grpSpPr bwMode="auto">
        <a:xfrm>
          <a:off x="4117181" y="10096500"/>
          <a:ext cx="228600" cy="0"/>
          <a:chOff x="466" y="3952"/>
          <a:chExt cx="28" cy="16"/>
        </a:xfrm>
      </xdr:grpSpPr>
      <xdr:sp macro="" textlink="">
        <xdr:nvSpPr>
          <xdr:cNvPr id="5101906" name="Line 5975">
            <a:extLst>
              <a:ext uri="{FF2B5EF4-FFF2-40B4-BE49-F238E27FC236}">
                <a16:creationId xmlns:a16="http://schemas.microsoft.com/office/drawing/2014/main" id="{00000000-0008-0000-1100-000052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07" name="Line 5976">
            <a:extLst>
              <a:ext uri="{FF2B5EF4-FFF2-40B4-BE49-F238E27FC236}">
                <a16:creationId xmlns:a16="http://schemas.microsoft.com/office/drawing/2014/main" id="{00000000-0008-0000-1100-000053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73" name="Group 5977">
          <a:extLst>
            <a:ext uri="{FF2B5EF4-FFF2-40B4-BE49-F238E27FC236}">
              <a16:creationId xmlns:a16="http://schemas.microsoft.com/office/drawing/2014/main" id="{00000000-0008-0000-1100-000081D44D00}"/>
            </a:ext>
          </a:extLst>
        </xdr:cNvPr>
        <xdr:cNvGrpSpPr>
          <a:grpSpLocks/>
        </xdr:cNvGrpSpPr>
      </xdr:nvGrpSpPr>
      <xdr:grpSpPr bwMode="auto">
        <a:xfrm>
          <a:off x="4117181" y="10096500"/>
          <a:ext cx="228600" cy="0"/>
          <a:chOff x="466" y="3952"/>
          <a:chExt cx="28" cy="16"/>
        </a:xfrm>
      </xdr:grpSpPr>
      <xdr:sp macro="" textlink="">
        <xdr:nvSpPr>
          <xdr:cNvPr id="5101904" name="Line 5978">
            <a:extLst>
              <a:ext uri="{FF2B5EF4-FFF2-40B4-BE49-F238E27FC236}">
                <a16:creationId xmlns:a16="http://schemas.microsoft.com/office/drawing/2014/main" id="{00000000-0008-0000-1100-000050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05" name="Line 5979">
            <a:extLst>
              <a:ext uri="{FF2B5EF4-FFF2-40B4-BE49-F238E27FC236}">
                <a16:creationId xmlns:a16="http://schemas.microsoft.com/office/drawing/2014/main" id="{00000000-0008-0000-1100-000051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674" name="Group 5980">
          <a:extLst>
            <a:ext uri="{FF2B5EF4-FFF2-40B4-BE49-F238E27FC236}">
              <a16:creationId xmlns:a16="http://schemas.microsoft.com/office/drawing/2014/main" id="{00000000-0008-0000-1100-000082D44D00}"/>
            </a:ext>
          </a:extLst>
        </xdr:cNvPr>
        <xdr:cNvGrpSpPr>
          <a:grpSpLocks/>
        </xdr:cNvGrpSpPr>
      </xdr:nvGrpSpPr>
      <xdr:grpSpPr bwMode="auto">
        <a:xfrm>
          <a:off x="4117181" y="10096500"/>
          <a:ext cx="240507" cy="0"/>
          <a:chOff x="466" y="3952"/>
          <a:chExt cx="28" cy="16"/>
        </a:xfrm>
      </xdr:grpSpPr>
      <xdr:sp macro="" textlink="">
        <xdr:nvSpPr>
          <xdr:cNvPr id="5101902" name="Line 5981">
            <a:extLst>
              <a:ext uri="{FF2B5EF4-FFF2-40B4-BE49-F238E27FC236}">
                <a16:creationId xmlns:a16="http://schemas.microsoft.com/office/drawing/2014/main" id="{00000000-0008-0000-1100-00004E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03" name="Line 5982">
            <a:extLst>
              <a:ext uri="{FF2B5EF4-FFF2-40B4-BE49-F238E27FC236}">
                <a16:creationId xmlns:a16="http://schemas.microsoft.com/office/drawing/2014/main" id="{00000000-0008-0000-1100-00004F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75" name="Group 5983">
          <a:extLst>
            <a:ext uri="{FF2B5EF4-FFF2-40B4-BE49-F238E27FC236}">
              <a16:creationId xmlns:a16="http://schemas.microsoft.com/office/drawing/2014/main" id="{00000000-0008-0000-1100-000083D44D00}"/>
            </a:ext>
          </a:extLst>
        </xdr:cNvPr>
        <xdr:cNvGrpSpPr>
          <a:grpSpLocks/>
        </xdr:cNvGrpSpPr>
      </xdr:nvGrpSpPr>
      <xdr:grpSpPr bwMode="auto">
        <a:xfrm>
          <a:off x="4700588" y="10096500"/>
          <a:ext cx="266700" cy="0"/>
          <a:chOff x="466" y="3952"/>
          <a:chExt cx="28" cy="16"/>
        </a:xfrm>
      </xdr:grpSpPr>
      <xdr:sp macro="" textlink="">
        <xdr:nvSpPr>
          <xdr:cNvPr id="5101900" name="Line 5984">
            <a:extLst>
              <a:ext uri="{FF2B5EF4-FFF2-40B4-BE49-F238E27FC236}">
                <a16:creationId xmlns:a16="http://schemas.microsoft.com/office/drawing/2014/main" id="{00000000-0008-0000-1100-00004C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01" name="Line 5985">
            <a:extLst>
              <a:ext uri="{FF2B5EF4-FFF2-40B4-BE49-F238E27FC236}">
                <a16:creationId xmlns:a16="http://schemas.microsoft.com/office/drawing/2014/main" id="{00000000-0008-0000-1100-00004D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76" name="Group 5986">
          <a:extLst>
            <a:ext uri="{FF2B5EF4-FFF2-40B4-BE49-F238E27FC236}">
              <a16:creationId xmlns:a16="http://schemas.microsoft.com/office/drawing/2014/main" id="{00000000-0008-0000-1100-000084D44D00}"/>
            </a:ext>
          </a:extLst>
        </xdr:cNvPr>
        <xdr:cNvGrpSpPr>
          <a:grpSpLocks/>
        </xdr:cNvGrpSpPr>
      </xdr:nvGrpSpPr>
      <xdr:grpSpPr bwMode="auto">
        <a:xfrm>
          <a:off x="4700588" y="10096500"/>
          <a:ext cx="266700" cy="0"/>
          <a:chOff x="466" y="3952"/>
          <a:chExt cx="28" cy="16"/>
        </a:xfrm>
      </xdr:grpSpPr>
      <xdr:sp macro="" textlink="">
        <xdr:nvSpPr>
          <xdr:cNvPr id="5101898" name="Line 5987">
            <a:extLst>
              <a:ext uri="{FF2B5EF4-FFF2-40B4-BE49-F238E27FC236}">
                <a16:creationId xmlns:a16="http://schemas.microsoft.com/office/drawing/2014/main" id="{00000000-0008-0000-1100-00004A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99" name="Line 5988">
            <a:extLst>
              <a:ext uri="{FF2B5EF4-FFF2-40B4-BE49-F238E27FC236}">
                <a16:creationId xmlns:a16="http://schemas.microsoft.com/office/drawing/2014/main" id="{00000000-0008-0000-1100-00004B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77" name="Group 5989">
          <a:extLst>
            <a:ext uri="{FF2B5EF4-FFF2-40B4-BE49-F238E27FC236}">
              <a16:creationId xmlns:a16="http://schemas.microsoft.com/office/drawing/2014/main" id="{00000000-0008-0000-1100-000085D44D00}"/>
            </a:ext>
          </a:extLst>
        </xdr:cNvPr>
        <xdr:cNvGrpSpPr>
          <a:grpSpLocks/>
        </xdr:cNvGrpSpPr>
      </xdr:nvGrpSpPr>
      <xdr:grpSpPr bwMode="auto">
        <a:xfrm>
          <a:off x="4700588" y="10096500"/>
          <a:ext cx="266700" cy="0"/>
          <a:chOff x="466" y="3952"/>
          <a:chExt cx="28" cy="16"/>
        </a:xfrm>
      </xdr:grpSpPr>
      <xdr:sp macro="" textlink="">
        <xdr:nvSpPr>
          <xdr:cNvPr id="5101896" name="Line 5990">
            <a:extLst>
              <a:ext uri="{FF2B5EF4-FFF2-40B4-BE49-F238E27FC236}">
                <a16:creationId xmlns:a16="http://schemas.microsoft.com/office/drawing/2014/main" id="{00000000-0008-0000-1100-000048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97" name="Line 5991">
            <a:extLst>
              <a:ext uri="{FF2B5EF4-FFF2-40B4-BE49-F238E27FC236}">
                <a16:creationId xmlns:a16="http://schemas.microsoft.com/office/drawing/2014/main" id="{00000000-0008-0000-1100-000049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678" name="Group 5992">
          <a:extLst>
            <a:ext uri="{FF2B5EF4-FFF2-40B4-BE49-F238E27FC236}">
              <a16:creationId xmlns:a16="http://schemas.microsoft.com/office/drawing/2014/main" id="{00000000-0008-0000-1100-000086D44D00}"/>
            </a:ext>
          </a:extLst>
        </xdr:cNvPr>
        <xdr:cNvGrpSpPr>
          <a:grpSpLocks/>
        </xdr:cNvGrpSpPr>
      </xdr:nvGrpSpPr>
      <xdr:grpSpPr bwMode="auto">
        <a:xfrm>
          <a:off x="5486400" y="10096500"/>
          <a:ext cx="266700" cy="0"/>
          <a:chOff x="466" y="3952"/>
          <a:chExt cx="28" cy="16"/>
        </a:xfrm>
      </xdr:grpSpPr>
      <xdr:sp macro="" textlink="">
        <xdr:nvSpPr>
          <xdr:cNvPr id="5101894" name="Line 5993">
            <a:extLst>
              <a:ext uri="{FF2B5EF4-FFF2-40B4-BE49-F238E27FC236}">
                <a16:creationId xmlns:a16="http://schemas.microsoft.com/office/drawing/2014/main" id="{00000000-0008-0000-1100-000046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95" name="Line 5994">
            <a:extLst>
              <a:ext uri="{FF2B5EF4-FFF2-40B4-BE49-F238E27FC236}">
                <a16:creationId xmlns:a16="http://schemas.microsoft.com/office/drawing/2014/main" id="{00000000-0008-0000-1100-000047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679" name="Group 5995">
          <a:extLst>
            <a:ext uri="{FF2B5EF4-FFF2-40B4-BE49-F238E27FC236}">
              <a16:creationId xmlns:a16="http://schemas.microsoft.com/office/drawing/2014/main" id="{00000000-0008-0000-1100-000087D44D00}"/>
            </a:ext>
          </a:extLst>
        </xdr:cNvPr>
        <xdr:cNvGrpSpPr>
          <a:grpSpLocks/>
        </xdr:cNvGrpSpPr>
      </xdr:nvGrpSpPr>
      <xdr:grpSpPr bwMode="auto">
        <a:xfrm>
          <a:off x="5486400" y="10096500"/>
          <a:ext cx="266700" cy="0"/>
          <a:chOff x="466" y="3952"/>
          <a:chExt cx="28" cy="16"/>
        </a:xfrm>
      </xdr:grpSpPr>
      <xdr:sp macro="" textlink="">
        <xdr:nvSpPr>
          <xdr:cNvPr id="5101892" name="Line 5996">
            <a:extLst>
              <a:ext uri="{FF2B5EF4-FFF2-40B4-BE49-F238E27FC236}">
                <a16:creationId xmlns:a16="http://schemas.microsoft.com/office/drawing/2014/main" id="{00000000-0008-0000-1100-000044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93" name="Line 5997">
            <a:extLst>
              <a:ext uri="{FF2B5EF4-FFF2-40B4-BE49-F238E27FC236}">
                <a16:creationId xmlns:a16="http://schemas.microsoft.com/office/drawing/2014/main" id="{00000000-0008-0000-1100-000045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680" name="Group 5998">
          <a:extLst>
            <a:ext uri="{FF2B5EF4-FFF2-40B4-BE49-F238E27FC236}">
              <a16:creationId xmlns:a16="http://schemas.microsoft.com/office/drawing/2014/main" id="{00000000-0008-0000-1100-000088D44D00}"/>
            </a:ext>
          </a:extLst>
        </xdr:cNvPr>
        <xdr:cNvGrpSpPr>
          <a:grpSpLocks/>
        </xdr:cNvGrpSpPr>
      </xdr:nvGrpSpPr>
      <xdr:grpSpPr bwMode="auto">
        <a:xfrm>
          <a:off x="5486400" y="10096500"/>
          <a:ext cx="266700" cy="0"/>
          <a:chOff x="466" y="3952"/>
          <a:chExt cx="28" cy="16"/>
        </a:xfrm>
      </xdr:grpSpPr>
      <xdr:sp macro="" textlink="">
        <xdr:nvSpPr>
          <xdr:cNvPr id="5101890" name="Line 5999">
            <a:extLst>
              <a:ext uri="{FF2B5EF4-FFF2-40B4-BE49-F238E27FC236}">
                <a16:creationId xmlns:a16="http://schemas.microsoft.com/office/drawing/2014/main" id="{00000000-0008-0000-1100-000042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91" name="Line 6000">
            <a:extLst>
              <a:ext uri="{FF2B5EF4-FFF2-40B4-BE49-F238E27FC236}">
                <a16:creationId xmlns:a16="http://schemas.microsoft.com/office/drawing/2014/main" id="{00000000-0008-0000-1100-000043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681" name="Group 6001">
          <a:extLst>
            <a:ext uri="{FF2B5EF4-FFF2-40B4-BE49-F238E27FC236}">
              <a16:creationId xmlns:a16="http://schemas.microsoft.com/office/drawing/2014/main" id="{00000000-0008-0000-1100-000089D44D00}"/>
            </a:ext>
          </a:extLst>
        </xdr:cNvPr>
        <xdr:cNvGrpSpPr>
          <a:grpSpLocks/>
        </xdr:cNvGrpSpPr>
      </xdr:nvGrpSpPr>
      <xdr:grpSpPr bwMode="auto">
        <a:xfrm>
          <a:off x="5486400" y="10096500"/>
          <a:ext cx="266700" cy="0"/>
          <a:chOff x="466" y="3952"/>
          <a:chExt cx="28" cy="16"/>
        </a:xfrm>
      </xdr:grpSpPr>
      <xdr:sp macro="" textlink="">
        <xdr:nvSpPr>
          <xdr:cNvPr id="5101888" name="Line 6002">
            <a:extLst>
              <a:ext uri="{FF2B5EF4-FFF2-40B4-BE49-F238E27FC236}">
                <a16:creationId xmlns:a16="http://schemas.microsoft.com/office/drawing/2014/main" id="{00000000-0008-0000-1100-000040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89" name="Line 6003">
            <a:extLst>
              <a:ext uri="{FF2B5EF4-FFF2-40B4-BE49-F238E27FC236}">
                <a16:creationId xmlns:a16="http://schemas.microsoft.com/office/drawing/2014/main" id="{00000000-0008-0000-1100-000041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682" name="Group 6004">
          <a:extLst>
            <a:ext uri="{FF2B5EF4-FFF2-40B4-BE49-F238E27FC236}">
              <a16:creationId xmlns:a16="http://schemas.microsoft.com/office/drawing/2014/main" id="{00000000-0008-0000-1100-00008AD44D00}"/>
            </a:ext>
          </a:extLst>
        </xdr:cNvPr>
        <xdr:cNvGrpSpPr>
          <a:grpSpLocks/>
        </xdr:cNvGrpSpPr>
      </xdr:nvGrpSpPr>
      <xdr:grpSpPr bwMode="auto">
        <a:xfrm>
          <a:off x="5486400" y="10096500"/>
          <a:ext cx="266700" cy="0"/>
          <a:chOff x="466" y="3952"/>
          <a:chExt cx="28" cy="16"/>
        </a:xfrm>
      </xdr:grpSpPr>
      <xdr:sp macro="" textlink="">
        <xdr:nvSpPr>
          <xdr:cNvPr id="5101886" name="Line 6005">
            <a:extLst>
              <a:ext uri="{FF2B5EF4-FFF2-40B4-BE49-F238E27FC236}">
                <a16:creationId xmlns:a16="http://schemas.microsoft.com/office/drawing/2014/main" id="{00000000-0008-0000-1100-00003E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87" name="Line 6006">
            <a:extLst>
              <a:ext uri="{FF2B5EF4-FFF2-40B4-BE49-F238E27FC236}">
                <a16:creationId xmlns:a16="http://schemas.microsoft.com/office/drawing/2014/main" id="{00000000-0008-0000-1100-00003F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83" name="Group 6007">
          <a:extLst>
            <a:ext uri="{FF2B5EF4-FFF2-40B4-BE49-F238E27FC236}">
              <a16:creationId xmlns:a16="http://schemas.microsoft.com/office/drawing/2014/main" id="{00000000-0008-0000-1100-00008BD44D00}"/>
            </a:ext>
          </a:extLst>
        </xdr:cNvPr>
        <xdr:cNvGrpSpPr>
          <a:grpSpLocks/>
        </xdr:cNvGrpSpPr>
      </xdr:nvGrpSpPr>
      <xdr:grpSpPr bwMode="auto">
        <a:xfrm>
          <a:off x="4117181" y="10096500"/>
          <a:ext cx="228600" cy="0"/>
          <a:chOff x="466" y="3952"/>
          <a:chExt cx="28" cy="16"/>
        </a:xfrm>
      </xdr:grpSpPr>
      <xdr:sp macro="" textlink="">
        <xdr:nvSpPr>
          <xdr:cNvPr id="5101884" name="Line 6008">
            <a:extLst>
              <a:ext uri="{FF2B5EF4-FFF2-40B4-BE49-F238E27FC236}">
                <a16:creationId xmlns:a16="http://schemas.microsoft.com/office/drawing/2014/main" id="{00000000-0008-0000-1100-00003C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85" name="Line 6009">
            <a:extLst>
              <a:ext uri="{FF2B5EF4-FFF2-40B4-BE49-F238E27FC236}">
                <a16:creationId xmlns:a16="http://schemas.microsoft.com/office/drawing/2014/main" id="{00000000-0008-0000-1100-00003D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84" name="Group 6010">
          <a:extLst>
            <a:ext uri="{FF2B5EF4-FFF2-40B4-BE49-F238E27FC236}">
              <a16:creationId xmlns:a16="http://schemas.microsoft.com/office/drawing/2014/main" id="{00000000-0008-0000-1100-00008CD44D00}"/>
            </a:ext>
          </a:extLst>
        </xdr:cNvPr>
        <xdr:cNvGrpSpPr>
          <a:grpSpLocks/>
        </xdr:cNvGrpSpPr>
      </xdr:nvGrpSpPr>
      <xdr:grpSpPr bwMode="auto">
        <a:xfrm>
          <a:off x="4700588" y="10096500"/>
          <a:ext cx="266700" cy="0"/>
          <a:chOff x="466" y="3952"/>
          <a:chExt cx="28" cy="16"/>
        </a:xfrm>
      </xdr:grpSpPr>
      <xdr:sp macro="" textlink="">
        <xdr:nvSpPr>
          <xdr:cNvPr id="5101882" name="Line 6011">
            <a:extLst>
              <a:ext uri="{FF2B5EF4-FFF2-40B4-BE49-F238E27FC236}">
                <a16:creationId xmlns:a16="http://schemas.microsoft.com/office/drawing/2014/main" id="{00000000-0008-0000-1100-00003A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83" name="Line 6012">
            <a:extLst>
              <a:ext uri="{FF2B5EF4-FFF2-40B4-BE49-F238E27FC236}">
                <a16:creationId xmlns:a16="http://schemas.microsoft.com/office/drawing/2014/main" id="{00000000-0008-0000-1100-00003B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85" name="Group 6013">
          <a:extLst>
            <a:ext uri="{FF2B5EF4-FFF2-40B4-BE49-F238E27FC236}">
              <a16:creationId xmlns:a16="http://schemas.microsoft.com/office/drawing/2014/main" id="{00000000-0008-0000-1100-00008DD44D00}"/>
            </a:ext>
          </a:extLst>
        </xdr:cNvPr>
        <xdr:cNvGrpSpPr>
          <a:grpSpLocks/>
        </xdr:cNvGrpSpPr>
      </xdr:nvGrpSpPr>
      <xdr:grpSpPr bwMode="auto">
        <a:xfrm>
          <a:off x="4117181" y="10096500"/>
          <a:ext cx="228600" cy="0"/>
          <a:chOff x="466" y="3952"/>
          <a:chExt cx="28" cy="16"/>
        </a:xfrm>
      </xdr:grpSpPr>
      <xdr:sp macro="" textlink="">
        <xdr:nvSpPr>
          <xdr:cNvPr id="5101880" name="Line 6014">
            <a:extLst>
              <a:ext uri="{FF2B5EF4-FFF2-40B4-BE49-F238E27FC236}">
                <a16:creationId xmlns:a16="http://schemas.microsoft.com/office/drawing/2014/main" id="{00000000-0008-0000-1100-000038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81" name="Line 6015">
            <a:extLst>
              <a:ext uri="{FF2B5EF4-FFF2-40B4-BE49-F238E27FC236}">
                <a16:creationId xmlns:a16="http://schemas.microsoft.com/office/drawing/2014/main" id="{00000000-0008-0000-1100-000039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86" name="Group 6016">
          <a:extLst>
            <a:ext uri="{FF2B5EF4-FFF2-40B4-BE49-F238E27FC236}">
              <a16:creationId xmlns:a16="http://schemas.microsoft.com/office/drawing/2014/main" id="{00000000-0008-0000-1100-00008ED44D00}"/>
            </a:ext>
          </a:extLst>
        </xdr:cNvPr>
        <xdr:cNvGrpSpPr>
          <a:grpSpLocks/>
        </xdr:cNvGrpSpPr>
      </xdr:nvGrpSpPr>
      <xdr:grpSpPr bwMode="auto">
        <a:xfrm>
          <a:off x="4700588" y="10096500"/>
          <a:ext cx="266700" cy="0"/>
          <a:chOff x="466" y="3952"/>
          <a:chExt cx="28" cy="16"/>
        </a:xfrm>
      </xdr:grpSpPr>
      <xdr:sp macro="" textlink="">
        <xdr:nvSpPr>
          <xdr:cNvPr id="5101878" name="Line 6017">
            <a:extLst>
              <a:ext uri="{FF2B5EF4-FFF2-40B4-BE49-F238E27FC236}">
                <a16:creationId xmlns:a16="http://schemas.microsoft.com/office/drawing/2014/main" id="{00000000-0008-0000-1100-000036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79" name="Line 6018">
            <a:extLst>
              <a:ext uri="{FF2B5EF4-FFF2-40B4-BE49-F238E27FC236}">
                <a16:creationId xmlns:a16="http://schemas.microsoft.com/office/drawing/2014/main" id="{00000000-0008-0000-1100-000037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87" name="Group 6019">
          <a:extLst>
            <a:ext uri="{FF2B5EF4-FFF2-40B4-BE49-F238E27FC236}">
              <a16:creationId xmlns:a16="http://schemas.microsoft.com/office/drawing/2014/main" id="{00000000-0008-0000-1100-00008FD44D00}"/>
            </a:ext>
          </a:extLst>
        </xdr:cNvPr>
        <xdr:cNvGrpSpPr>
          <a:grpSpLocks/>
        </xdr:cNvGrpSpPr>
      </xdr:nvGrpSpPr>
      <xdr:grpSpPr bwMode="auto">
        <a:xfrm>
          <a:off x="4117181" y="10096500"/>
          <a:ext cx="228600" cy="0"/>
          <a:chOff x="466" y="3952"/>
          <a:chExt cx="28" cy="16"/>
        </a:xfrm>
      </xdr:grpSpPr>
      <xdr:sp macro="" textlink="">
        <xdr:nvSpPr>
          <xdr:cNvPr id="5101876" name="Line 6020">
            <a:extLst>
              <a:ext uri="{FF2B5EF4-FFF2-40B4-BE49-F238E27FC236}">
                <a16:creationId xmlns:a16="http://schemas.microsoft.com/office/drawing/2014/main" id="{00000000-0008-0000-1100-000034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77" name="Line 6021">
            <a:extLst>
              <a:ext uri="{FF2B5EF4-FFF2-40B4-BE49-F238E27FC236}">
                <a16:creationId xmlns:a16="http://schemas.microsoft.com/office/drawing/2014/main" id="{00000000-0008-0000-1100-000035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88" name="Group 6022">
          <a:extLst>
            <a:ext uri="{FF2B5EF4-FFF2-40B4-BE49-F238E27FC236}">
              <a16:creationId xmlns:a16="http://schemas.microsoft.com/office/drawing/2014/main" id="{00000000-0008-0000-1100-000090D44D00}"/>
            </a:ext>
          </a:extLst>
        </xdr:cNvPr>
        <xdr:cNvGrpSpPr>
          <a:grpSpLocks/>
        </xdr:cNvGrpSpPr>
      </xdr:nvGrpSpPr>
      <xdr:grpSpPr bwMode="auto">
        <a:xfrm>
          <a:off x="4700588" y="10096500"/>
          <a:ext cx="266700" cy="0"/>
          <a:chOff x="466" y="3952"/>
          <a:chExt cx="28" cy="16"/>
        </a:xfrm>
      </xdr:grpSpPr>
      <xdr:sp macro="" textlink="">
        <xdr:nvSpPr>
          <xdr:cNvPr id="5101874" name="Line 6023">
            <a:extLst>
              <a:ext uri="{FF2B5EF4-FFF2-40B4-BE49-F238E27FC236}">
                <a16:creationId xmlns:a16="http://schemas.microsoft.com/office/drawing/2014/main" id="{00000000-0008-0000-1100-000032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75" name="Line 6024">
            <a:extLst>
              <a:ext uri="{FF2B5EF4-FFF2-40B4-BE49-F238E27FC236}">
                <a16:creationId xmlns:a16="http://schemas.microsoft.com/office/drawing/2014/main" id="{00000000-0008-0000-1100-000033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89" name="Group 6025">
          <a:extLst>
            <a:ext uri="{FF2B5EF4-FFF2-40B4-BE49-F238E27FC236}">
              <a16:creationId xmlns:a16="http://schemas.microsoft.com/office/drawing/2014/main" id="{00000000-0008-0000-1100-000091D44D00}"/>
            </a:ext>
          </a:extLst>
        </xdr:cNvPr>
        <xdr:cNvGrpSpPr>
          <a:grpSpLocks/>
        </xdr:cNvGrpSpPr>
      </xdr:nvGrpSpPr>
      <xdr:grpSpPr bwMode="auto">
        <a:xfrm>
          <a:off x="4117181" y="10096500"/>
          <a:ext cx="228600" cy="0"/>
          <a:chOff x="466" y="3952"/>
          <a:chExt cx="28" cy="16"/>
        </a:xfrm>
      </xdr:grpSpPr>
      <xdr:sp macro="" textlink="">
        <xdr:nvSpPr>
          <xdr:cNvPr id="5101872" name="Line 6026">
            <a:extLst>
              <a:ext uri="{FF2B5EF4-FFF2-40B4-BE49-F238E27FC236}">
                <a16:creationId xmlns:a16="http://schemas.microsoft.com/office/drawing/2014/main" id="{00000000-0008-0000-1100-000030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73" name="Line 6027">
            <a:extLst>
              <a:ext uri="{FF2B5EF4-FFF2-40B4-BE49-F238E27FC236}">
                <a16:creationId xmlns:a16="http://schemas.microsoft.com/office/drawing/2014/main" id="{00000000-0008-0000-1100-000031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90" name="Group 6028">
          <a:extLst>
            <a:ext uri="{FF2B5EF4-FFF2-40B4-BE49-F238E27FC236}">
              <a16:creationId xmlns:a16="http://schemas.microsoft.com/office/drawing/2014/main" id="{00000000-0008-0000-1100-000092D44D00}"/>
            </a:ext>
          </a:extLst>
        </xdr:cNvPr>
        <xdr:cNvGrpSpPr>
          <a:grpSpLocks/>
        </xdr:cNvGrpSpPr>
      </xdr:nvGrpSpPr>
      <xdr:grpSpPr bwMode="auto">
        <a:xfrm>
          <a:off x="4700588" y="10096500"/>
          <a:ext cx="266700" cy="0"/>
          <a:chOff x="466" y="3952"/>
          <a:chExt cx="28" cy="16"/>
        </a:xfrm>
      </xdr:grpSpPr>
      <xdr:sp macro="" textlink="">
        <xdr:nvSpPr>
          <xdr:cNvPr id="5101870" name="Line 6029">
            <a:extLst>
              <a:ext uri="{FF2B5EF4-FFF2-40B4-BE49-F238E27FC236}">
                <a16:creationId xmlns:a16="http://schemas.microsoft.com/office/drawing/2014/main" id="{00000000-0008-0000-1100-00002E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71" name="Line 6030">
            <a:extLst>
              <a:ext uri="{FF2B5EF4-FFF2-40B4-BE49-F238E27FC236}">
                <a16:creationId xmlns:a16="http://schemas.microsoft.com/office/drawing/2014/main" id="{00000000-0008-0000-1100-00002F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91" name="Group 6031">
          <a:extLst>
            <a:ext uri="{FF2B5EF4-FFF2-40B4-BE49-F238E27FC236}">
              <a16:creationId xmlns:a16="http://schemas.microsoft.com/office/drawing/2014/main" id="{00000000-0008-0000-1100-000093D44D00}"/>
            </a:ext>
          </a:extLst>
        </xdr:cNvPr>
        <xdr:cNvGrpSpPr>
          <a:grpSpLocks/>
        </xdr:cNvGrpSpPr>
      </xdr:nvGrpSpPr>
      <xdr:grpSpPr bwMode="auto">
        <a:xfrm>
          <a:off x="4117181" y="10096500"/>
          <a:ext cx="228600" cy="0"/>
          <a:chOff x="466" y="3952"/>
          <a:chExt cx="28" cy="16"/>
        </a:xfrm>
      </xdr:grpSpPr>
      <xdr:sp macro="" textlink="">
        <xdr:nvSpPr>
          <xdr:cNvPr id="5101868" name="Line 6032">
            <a:extLst>
              <a:ext uri="{FF2B5EF4-FFF2-40B4-BE49-F238E27FC236}">
                <a16:creationId xmlns:a16="http://schemas.microsoft.com/office/drawing/2014/main" id="{00000000-0008-0000-1100-00002C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69" name="Line 6033">
            <a:extLst>
              <a:ext uri="{FF2B5EF4-FFF2-40B4-BE49-F238E27FC236}">
                <a16:creationId xmlns:a16="http://schemas.microsoft.com/office/drawing/2014/main" id="{00000000-0008-0000-1100-00002D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92" name="Group 6034">
          <a:extLst>
            <a:ext uri="{FF2B5EF4-FFF2-40B4-BE49-F238E27FC236}">
              <a16:creationId xmlns:a16="http://schemas.microsoft.com/office/drawing/2014/main" id="{00000000-0008-0000-1100-000094D44D00}"/>
            </a:ext>
          </a:extLst>
        </xdr:cNvPr>
        <xdr:cNvGrpSpPr>
          <a:grpSpLocks/>
        </xdr:cNvGrpSpPr>
      </xdr:nvGrpSpPr>
      <xdr:grpSpPr bwMode="auto">
        <a:xfrm>
          <a:off x="4117181" y="10096500"/>
          <a:ext cx="228600" cy="0"/>
          <a:chOff x="466" y="3952"/>
          <a:chExt cx="28" cy="16"/>
        </a:xfrm>
      </xdr:grpSpPr>
      <xdr:sp macro="" textlink="">
        <xdr:nvSpPr>
          <xdr:cNvPr id="5101866" name="Line 6035">
            <a:extLst>
              <a:ext uri="{FF2B5EF4-FFF2-40B4-BE49-F238E27FC236}">
                <a16:creationId xmlns:a16="http://schemas.microsoft.com/office/drawing/2014/main" id="{00000000-0008-0000-1100-00002A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67" name="Line 6036">
            <a:extLst>
              <a:ext uri="{FF2B5EF4-FFF2-40B4-BE49-F238E27FC236}">
                <a16:creationId xmlns:a16="http://schemas.microsoft.com/office/drawing/2014/main" id="{00000000-0008-0000-1100-00002B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93" name="Group 6037">
          <a:extLst>
            <a:ext uri="{FF2B5EF4-FFF2-40B4-BE49-F238E27FC236}">
              <a16:creationId xmlns:a16="http://schemas.microsoft.com/office/drawing/2014/main" id="{00000000-0008-0000-1100-000095D44D00}"/>
            </a:ext>
          </a:extLst>
        </xdr:cNvPr>
        <xdr:cNvGrpSpPr>
          <a:grpSpLocks/>
        </xdr:cNvGrpSpPr>
      </xdr:nvGrpSpPr>
      <xdr:grpSpPr bwMode="auto">
        <a:xfrm>
          <a:off x="4117181" y="10096500"/>
          <a:ext cx="228600" cy="0"/>
          <a:chOff x="466" y="3952"/>
          <a:chExt cx="28" cy="16"/>
        </a:xfrm>
      </xdr:grpSpPr>
      <xdr:sp macro="" textlink="">
        <xdr:nvSpPr>
          <xdr:cNvPr id="5101864" name="Line 6038">
            <a:extLst>
              <a:ext uri="{FF2B5EF4-FFF2-40B4-BE49-F238E27FC236}">
                <a16:creationId xmlns:a16="http://schemas.microsoft.com/office/drawing/2014/main" id="{00000000-0008-0000-1100-000028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65" name="Line 6039">
            <a:extLst>
              <a:ext uri="{FF2B5EF4-FFF2-40B4-BE49-F238E27FC236}">
                <a16:creationId xmlns:a16="http://schemas.microsoft.com/office/drawing/2014/main" id="{00000000-0008-0000-1100-000029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94" name="Group 6040">
          <a:extLst>
            <a:ext uri="{FF2B5EF4-FFF2-40B4-BE49-F238E27FC236}">
              <a16:creationId xmlns:a16="http://schemas.microsoft.com/office/drawing/2014/main" id="{00000000-0008-0000-1100-000096D44D00}"/>
            </a:ext>
          </a:extLst>
        </xdr:cNvPr>
        <xdr:cNvGrpSpPr>
          <a:grpSpLocks/>
        </xdr:cNvGrpSpPr>
      </xdr:nvGrpSpPr>
      <xdr:grpSpPr bwMode="auto">
        <a:xfrm>
          <a:off x="4117181" y="10096500"/>
          <a:ext cx="228600" cy="0"/>
          <a:chOff x="466" y="3952"/>
          <a:chExt cx="28" cy="16"/>
        </a:xfrm>
      </xdr:grpSpPr>
      <xdr:sp macro="" textlink="">
        <xdr:nvSpPr>
          <xdr:cNvPr id="5101862" name="Line 6041">
            <a:extLst>
              <a:ext uri="{FF2B5EF4-FFF2-40B4-BE49-F238E27FC236}">
                <a16:creationId xmlns:a16="http://schemas.microsoft.com/office/drawing/2014/main" id="{00000000-0008-0000-1100-000026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63" name="Line 6042">
            <a:extLst>
              <a:ext uri="{FF2B5EF4-FFF2-40B4-BE49-F238E27FC236}">
                <a16:creationId xmlns:a16="http://schemas.microsoft.com/office/drawing/2014/main" id="{00000000-0008-0000-1100-000027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95" name="Group 6043">
          <a:extLst>
            <a:ext uri="{FF2B5EF4-FFF2-40B4-BE49-F238E27FC236}">
              <a16:creationId xmlns:a16="http://schemas.microsoft.com/office/drawing/2014/main" id="{00000000-0008-0000-1100-000097D44D00}"/>
            </a:ext>
          </a:extLst>
        </xdr:cNvPr>
        <xdr:cNvGrpSpPr>
          <a:grpSpLocks/>
        </xdr:cNvGrpSpPr>
      </xdr:nvGrpSpPr>
      <xdr:grpSpPr bwMode="auto">
        <a:xfrm>
          <a:off x="4117181" y="10096500"/>
          <a:ext cx="228600" cy="0"/>
          <a:chOff x="466" y="3952"/>
          <a:chExt cx="28" cy="16"/>
        </a:xfrm>
      </xdr:grpSpPr>
      <xdr:sp macro="" textlink="">
        <xdr:nvSpPr>
          <xdr:cNvPr id="5101860" name="Line 6044">
            <a:extLst>
              <a:ext uri="{FF2B5EF4-FFF2-40B4-BE49-F238E27FC236}">
                <a16:creationId xmlns:a16="http://schemas.microsoft.com/office/drawing/2014/main" id="{00000000-0008-0000-1100-000024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61" name="Line 6045">
            <a:extLst>
              <a:ext uri="{FF2B5EF4-FFF2-40B4-BE49-F238E27FC236}">
                <a16:creationId xmlns:a16="http://schemas.microsoft.com/office/drawing/2014/main" id="{00000000-0008-0000-1100-000025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96" name="Group 6046">
          <a:extLst>
            <a:ext uri="{FF2B5EF4-FFF2-40B4-BE49-F238E27FC236}">
              <a16:creationId xmlns:a16="http://schemas.microsoft.com/office/drawing/2014/main" id="{00000000-0008-0000-1100-000098D44D00}"/>
            </a:ext>
          </a:extLst>
        </xdr:cNvPr>
        <xdr:cNvGrpSpPr>
          <a:grpSpLocks/>
        </xdr:cNvGrpSpPr>
      </xdr:nvGrpSpPr>
      <xdr:grpSpPr bwMode="auto">
        <a:xfrm>
          <a:off x="4700588" y="10096500"/>
          <a:ext cx="266700" cy="0"/>
          <a:chOff x="466" y="3952"/>
          <a:chExt cx="28" cy="16"/>
        </a:xfrm>
      </xdr:grpSpPr>
      <xdr:sp macro="" textlink="">
        <xdr:nvSpPr>
          <xdr:cNvPr id="5101858" name="Line 6047">
            <a:extLst>
              <a:ext uri="{FF2B5EF4-FFF2-40B4-BE49-F238E27FC236}">
                <a16:creationId xmlns:a16="http://schemas.microsoft.com/office/drawing/2014/main" id="{00000000-0008-0000-1100-000022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59" name="Line 6048">
            <a:extLst>
              <a:ext uri="{FF2B5EF4-FFF2-40B4-BE49-F238E27FC236}">
                <a16:creationId xmlns:a16="http://schemas.microsoft.com/office/drawing/2014/main" id="{00000000-0008-0000-1100-000023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97" name="Group 6049">
          <a:extLst>
            <a:ext uri="{FF2B5EF4-FFF2-40B4-BE49-F238E27FC236}">
              <a16:creationId xmlns:a16="http://schemas.microsoft.com/office/drawing/2014/main" id="{00000000-0008-0000-1100-000099D44D00}"/>
            </a:ext>
          </a:extLst>
        </xdr:cNvPr>
        <xdr:cNvGrpSpPr>
          <a:grpSpLocks/>
        </xdr:cNvGrpSpPr>
      </xdr:nvGrpSpPr>
      <xdr:grpSpPr bwMode="auto">
        <a:xfrm>
          <a:off x="4700588" y="10096500"/>
          <a:ext cx="266700" cy="0"/>
          <a:chOff x="466" y="3952"/>
          <a:chExt cx="28" cy="16"/>
        </a:xfrm>
      </xdr:grpSpPr>
      <xdr:sp macro="" textlink="">
        <xdr:nvSpPr>
          <xdr:cNvPr id="5101856" name="Line 6050">
            <a:extLst>
              <a:ext uri="{FF2B5EF4-FFF2-40B4-BE49-F238E27FC236}">
                <a16:creationId xmlns:a16="http://schemas.microsoft.com/office/drawing/2014/main" id="{00000000-0008-0000-1100-000020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57" name="Line 6051">
            <a:extLst>
              <a:ext uri="{FF2B5EF4-FFF2-40B4-BE49-F238E27FC236}">
                <a16:creationId xmlns:a16="http://schemas.microsoft.com/office/drawing/2014/main" id="{00000000-0008-0000-1100-000021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98" name="Group 6052">
          <a:extLst>
            <a:ext uri="{FF2B5EF4-FFF2-40B4-BE49-F238E27FC236}">
              <a16:creationId xmlns:a16="http://schemas.microsoft.com/office/drawing/2014/main" id="{00000000-0008-0000-1100-00009AD44D00}"/>
            </a:ext>
          </a:extLst>
        </xdr:cNvPr>
        <xdr:cNvGrpSpPr>
          <a:grpSpLocks/>
        </xdr:cNvGrpSpPr>
      </xdr:nvGrpSpPr>
      <xdr:grpSpPr bwMode="auto">
        <a:xfrm>
          <a:off x="4700588" y="10096500"/>
          <a:ext cx="266700" cy="0"/>
          <a:chOff x="466" y="3952"/>
          <a:chExt cx="28" cy="16"/>
        </a:xfrm>
      </xdr:grpSpPr>
      <xdr:sp macro="" textlink="">
        <xdr:nvSpPr>
          <xdr:cNvPr id="5101854" name="Line 6053">
            <a:extLst>
              <a:ext uri="{FF2B5EF4-FFF2-40B4-BE49-F238E27FC236}">
                <a16:creationId xmlns:a16="http://schemas.microsoft.com/office/drawing/2014/main" id="{00000000-0008-0000-1100-00001E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55" name="Line 6054">
            <a:extLst>
              <a:ext uri="{FF2B5EF4-FFF2-40B4-BE49-F238E27FC236}">
                <a16:creationId xmlns:a16="http://schemas.microsoft.com/office/drawing/2014/main" id="{00000000-0008-0000-1100-00001F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99" name="Group 6055">
          <a:extLst>
            <a:ext uri="{FF2B5EF4-FFF2-40B4-BE49-F238E27FC236}">
              <a16:creationId xmlns:a16="http://schemas.microsoft.com/office/drawing/2014/main" id="{00000000-0008-0000-1100-00009BD44D00}"/>
            </a:ext>
          </a:extLst>
        </xdr:cNvPr>
        <xdr:cNvGrpSpPr>
          <a:grpSpLocks/>
        </xdr:cNvGrpSpPr>
      </xdr:nvGrpSpPr>
      <xdr:grpSpPr bwMode="auto">
        <a:xfrm>
          <a:off x="4700588" y="10096500"/>
          <a:ext cx="266700" cy="0"/>
          <a:chOff x="466" y="3952"/>
          <a:chExt cx="28" cy="16"/>
        </a:xfrm>
      </xdr:grpSpPr>
      <xdr:sp macro="" textlink="">
        <xdr:nvSpPr>
          <xdr:cNvPr id="5101852" name="Line 6056">
            <a:extLst>
              <a:ext uri="{FF2B5EF4-FFF2-40B4-BE49-F238E27FC236}">
                <a16:creationId xmlns:a16="http://schemas.microsoft.com/office/drawing/2014/main" id="{00000000-0008-0000-1100-00001C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53" name="Line 6057">
            <a:extLst>
              <a:ext uri="{FF2B5EF4-FFF2-40B4-BE49-F238E27FC236}">
                <a16:creationId xmlns:a16="http://schemas.microsoft.com/office/drawing/2014/main" id="{00000000-0008-0000-1100-00001D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00" name="Group 6058">
          <a:extLst>
            <a:ext uri="{FF2B5EF4-FFF2-40B4-BE49-F238E27FC236}">
              <a16:creationId xmlns:a16="http://schemas.microsoft.com/office/drawing/2014/main" id="{00000000-0008-0000-1100-00009CD44D00}"/>
            </a:ext>
          </a:extLst>
        </xdr:cNvPr>
        <xdr:cNvGrpSpPr>
          <a:grpSpLocks/>
        </xdr:cNvGrpSpPr>
      </xdr:nvGrpSpPr>
      <xdr:grpSpPr bwMode="auto">
        <a:xfrm>
          <a:off x="4700588" y="10096500"/>
          <a:ext cx="266700" cy="0"/>
          <a:chOff x="466" y="3952"/>
          <a:chExt cx="28" cy="16"/>
        </a:xfrm>
      </xdr:grpSpPr>
      <xdr:sp macro="" textlink="">
        <xdr:nvSpPr>
          <xdr:cNvPr id="5101850" name="Line 6059">
            <a:extLst>
              <a:ext uri="{FF2B5EF4-FFF2-40B4-BE49-F238E27FC236}">
                <a16:creationId xmlns:a16="http://schemas.microsoft.com/office/drawing/2014/main" id="{00000000-0008-0000-1100-00001A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51" name="Line 6060">
            <a:extLst>
              <a:ext uri="{FF2B5EF4-FFF2-40B4-BE49-F238E27FC236}">
                <a16:creationId xmlns:a16="http://schemas.microsoft.com/office/drawing/2014/main" id="{00000000-0008-0000-1100-00001B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01" name="Group 6061">
          <a:extLst>
            <a:ext uri="{FF2B5EF4-FFF2-40B4-BE49-F238E27FC236}">
              <a16:creationId xmlns:a16="http://schemas.microsoft.com/office/drawing/2014/main" id="{00000000-0008-0000-1100-00009DD44D00}"/>
            </a:ext>
          </a:extLst>
        </xdr:cNvPr>
        <xdr:cNvGrpSpPr>
          <a:grpSpLocks/>
        </xdr:cNvGrpSpPr>
      </xdr:nvGrpSpPr>
      <xdr:grpSpPr bwMode="auto">
        <a:xfrm>
          <a:off x="4117181" y="10096500"/>
          <a:ext cx="228600" cy="0"/>
          <a:chOff x="466" y="3952"/>
          <a:chExt cx="28" cy="16"/>
        </a:xfrm>
      </xdr:grpSpPr>
      <xdr:sp macro="" textlink="">
        <xdr:nvSpPr>
          <xdr:cNvPr id="5101848" name="Line 6062">
            <a:extLst>
              <a:ext uri="{FF2B5EF4-FFF2-40B4-BE49-F238E27FC236}">
                <a16:creationId xmlns:a16="http://schemas.microsoft.com/office/drawing/2014/main" id="{00000000-0008-0000-1100-000018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49" name="Line 6063">
            <a:extLst>
              <a:ext uri="{FF2B5EF4-FFF2-40B4-BE49-F238E27FC236}">
                <a16:creationId xmlns:a16="http://schemas.microsoft.com/office/drawing/2014/main" id="{00000000-0008-0000-1100-000019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02" name="Group 6064">
          <a:extLst>
            <a:ext uri="{FF2B5EF4-FFF2-40B4-BE49-F238E27FC236}">
              <a16:creationId xmlns:a16="http://schemas.microsoft.com/office/drawing/2014/main" id="{00000000-0008-0000-1100-00009ED44D00}"/>
            </a:ext>
          </a:extLst>
        </xdr:cNvPr>
        <xdr:cNvGrpSpPr>
          <a:grpSpLocks/>
        </xdr:cNvGrpSpPr>
      </xdr:nvGrpSpPr>
      <xdr:grpSpPr bwMode="auto">
        <a:xfrm>
          <a:off x="4117181" y="10096500"/>
          <a:ext cx="228600" cy="0"/>
          <a:chOff x="466" y="3952"/>
          <a:chExt cx="28" cy="16"/>
        </a:xfrm>
      </xdr:grpSpPr>
      <xdr:sp macro="" textlink="">
        <xdr:nvSpPr>
          <xdr:cNvPr id="5101846" name="Line 6065">
            <a:extLst>
              <a:ext uri="{FF2B5EF4-FFF2-40B4-BE49-F238E27FC236}">
                <a16:creationId xmlns:a16="http://schemas.microsoft.com/office/drawing/2014/main" id="{00000000-0008-0000-1100-000016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47" name="Line 6066">
            <a:extLst>
              <a:ext uri="{FF2B5EF4-FFF2-40B4-BE49-F238E27FC236}">
                <a16:creationId xmlns:a16="http://schemas.microsoft.com/office/drawing/2014/main" id="{00000000-0008-0000-1100-000017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03" name="Group 6067">
          <a:extLst>
            <a:ext uri="{FF2B5EF4-FFF2-40B4-BE49-F238E27FC236}">
              <a16:creationId xmlns:a16="http://schemas.microsoft.com/office/drawing/2014/main" id="{00000000-0008-0000-1100-00009FD44D00}"/>
            </a:ext>
          </a:extLst>
        </xdr:cNvPr>
        <xdr:cNvGrpSpPr>
          <a:grpSpLocks/>
        </xdr:cNvGrpSpPr>
      </xdr:nvGrpSpPr>
      <xdr:grpSpPr bwMode="auto">
        <a:xfrm>
          <a:off x="4700588" y="10096500"/>
          <a:ext cx="266700" cy="0"/>
          <a:chOff x="466" y="3952"/>
          <a:chExt cx="28" cy="16"/>
        </a:xfrm>
      </xdr:grpSpPr>
      <xdr:sp macro="" textlink="">
        <xdr:nvSpPr>
          <xdr:cNvPr id="5101844" name="Line 6068">
            <a:extLst>
              <a:ext uri="{FF2B5EF4-FFF2-40B4-BE49-F238E27FC236}">
                <a16:creationId xmlns:a16="http://schemas.microsoft.com/office/drawing/2014/main" id="{00000000-0008-0000-1100-000014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45" name="Line 6069">
            <a:extLst>
              <a:ext uri="{FF2B5EF4-FFF2-40B4-BE49-F238E27FC236}">
                <a16:creationId xmlns:a16="http://schemas.microsoft.com/office/drawing/2014/main" id="{00000000-0008-0000-1100-000015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04" name="Group 6070">
          <a:extLst>
            <a:ext uri="{FF2B5EF4-FFF2-40B4-BE49-F238E27FC236}">
              <a16:creationId xmlns:a16="http://schemas.microsoft.com/office/drawing/2014/main" id="{00000000-0008-0000-1100-0000A0D44D00}"/>
            </a:ext>
          </a:extLst>
        </xdr:cNvPr>
        <xdr:cNvGrpSpPr>
          <a:grpSpLocks/>
        </xdr:cNvGrpSpPr>
      </xdr:nvGrpSpPr>
      <xdr:grpSpPr bwMode="auto">
        <a:xfrm>
          <a:off x="4700588" y="10096500"/>
          <a:ext cx="266700" cy="0"/>
          <a:chOff x="466" y="3952"/>
          <a:chExt cx="28" cy="16"/>
        </a:xfrm>
      </xdr:grpSpPr>
      <xdr:sp macro="" textlink="">
        <xdr:nvSpPr>
          <xdr:cNvPr id="5101842" name="Line 6071">
            <a:extLst>
              <a:ext uri="{FF2B5EF4-FFF2-40B4-BE49-F238E27FC236}">
                <a16:creationId xmlns:a16="http://schemas.microsoft.com/office/drawing/2014/main" id="{00000000-0008-0000-1100-000012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43" name="Line 6072">
            <a:extLst>
              <a:ext uri="{FF2B5EF4-FFF2-40B4-BE49-F238E27FC236}">
                <a16:creationId xmlns:a16="http://schemas.microsoft.com/office/drawing/2014/main" id="{00000000-0008-0000-1100-000013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05" name="Group 6073">
          <a:extLst>
            <a:ext uri="{FF2B5EF4-FFF2-40B4-BE49-F238E27FC236}">
              <a16:creationId xmlns:a16="http://schemas.microsoft.com/office/drawing/2014/main" id="{00000000-0008-0000-1100-0000A1D44D00}"/>
            </a:ext>
          </a:extLst>
        </xdr:cNvPr>
        <xdr:cNvGrpSpPr>
          <a:grpSpLocks/>
        </xdr:cNvGrpSpPr>
      </xdr:nvGrpSpPr>
      <xdr:grpSpPr bwMode="auto">
        <a:xfrm>
          <a:off x="4117181" y="10096500"/>
          <a:ext cx="240507" cy="0"/>
          <a:chOff x="466" y="3952"/>
          <a:chExt cx="28" cy="16"/>
        </a:xfrm>
      </xdr:grpSpPr>
      <xdr:sp macro="" textlink="">
        <xdr:nvSpPr>
          <xdr:cNvPr id="5101840" name="Line 6074">
            <a:extLst>
              <a:ext uri="{FF2B5EF4-FFF2-40B4-BE49-F238E27FC236}">
                <a16:creationId xmlns:a16="http://schemas.microsoft.com/office/drawing/2014/main" id="{00000000-0008-0000-1100-000010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41" name="Line 6075">
            <a:extLst>
              <a:ext uri="{FF2B5EF4-FFF2-40B4-BE49-F238E27FC236}">
                <a16:creationId xmlns:a16="http://schemas.microsoft.com/office/drawing/2014/main" id="{00000000-0008-0000-1100-000011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571500</xdr:colOff>
      <xdr:row>32</xdr:row>
      <xdr:rowOff>0</xdr:rowOff>
    </xdr:to>
    <xdr:grpSp>
      <xdr:nvGrpSpPr>
        <xdr:cNvPr id="5100706" name="Group 6076">
          <a:extLst>
            <a:ext uri="{FF2B5EF4-FFF2-40B4-BE49-F238E27FC236}">
              <a16:creationId xmlns:a16="http://schemas.microsoft.com/office/drawing/2014/main" id="{00000000-0008-0000-1100-0000A2D44D00}"/>
            </a:ext>
          </a:extLst>
        </xdr:cNvPr>
        <xdr:cNvGrpSpPr>
          <a:grpSpLocks/>
        </xdr:cNvGrpSpPr>
      </xdr:nvGrpSpPr>
      <xdr:grpSpPr bwMode="auto">
        <a:xfrm>
          <a:off x="5486400" y="10096500"/>
          <a:ext cx="228600" cy="0"/>
          <a:chOff x="466" y="3952"/>
          <a:chExt cx="28" cy="16"/>
        </a:xfrm>
      </xdr:grpSpPr>
      <xdr:sp macro="" textlink="">
        <xdr:nvSpPr>
          <xdr:cNvPr id="5101838" name="Line 6077">
            <a:extLst>
              <a:ext uri="{FF2B5EF4-FFF2-40B4-BE49-F238E27FC236}">
                <a16:creationId xmlns:a16="http://schemas.microsoft.com/office/drawing/2014/main" id="{00000000-0008-0000-1100-00000E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39" name="Line 6078">
            <a:extLst>
              <a:ext uri="{FF2B5EF4-FFF2-40B4-BE49-F238E27FC236}">
                <a16:creationId xmlns:a16="http://schemas.microsoft.com/office/drawing/2014/main" id="{00000000-0008-0000-1100-00000F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07" name="Group 6079">
          <a:extLst>
            <a:ext uri="{FF2B5EF4-FFF2-40B4-BE49-F238E27FC236}">
              <a16:creationId xmlns:a16="http://schemas.microsoft.com/office/drawing/2014/main" id="{00000000-0008-0000-1100-0000A3D44D00}"/>
            </a:ext>
          </a:extLst>
        </xdr:cNvPr>
        <xdr:cNvGrpSpPr>
          <a:grpSpLocks/>
        </xdr:cNvGrpSpPr>
      </xdr:nvGrpSpPr>
      <xdr:grpSpPr bwMode="auto">
        <a:xfrm>
          <a:off x="4700588" y="10096500"/>
          <a:ext cx="266700" cy="0"/>
          <a:chOff x="466" y="3952"/>
          <a:chExt cx="28" cy="16"/>
        </a:xfrm>
      </xdr:grpSpPr>
      <xdr:sp macro="" textlink="">
        <xdr:nvSpPr>
          <xdr:cNvPr id="5101836" name="Line 6080">
            <a:extLst>
              <a:ext uri="{FF2B5EF4-FFF2-40B4-BE49-F238E27FC236}">
                <a16:creationId xmlns:a16="http://schemas.microsoft.com/office/drawing/2014/main" id="{00000000-0008-0000-1100-00000C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37" name="Line 6081">
            <a:extLst>
              <a:ext uri="{FF2B5EF4-FFF2-40B4-BE49-F238E27FC236}">
                <a16:creationId xmlns:a16="http://schemas.microsoft.com/office/drawing/2014/main" id="{00000000-0008-0000-1100-00000D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08" name="Group 6082">
          <a:extLst>
            <a:ext uri="{FF2B5EF4-FFF2-40B4-BE49-F238E27FC236}">
              <a16:creationId xmlns:a16="http://schemas.microsoft.com/office/drawing/2014/main" id="{00000000-0008-0000-1100-0000A4D44D00}"/>
            </a:ext>
          </a:extLst>
        </xdr:cNvPr>
        <xdr:cNvGrpSpPr>
          <a:grpSpLocks/>
        </xdr:cNvGrpSpPr>
      </xdr:nvGrpSpPr>
      <xdr:grpSpPr bwMode="auto">
        <a:xfrm>
          <a:off x="4700588" y="10096500"/>
          <a:ext cx="266700" cy="0"/>
          <a:chOff x="466" y="3952"/>
          <a:chExt cx="28" cy="16"/>
        </a:xfrm>
      </xdr:grpSpPr>
      <xdr:sp macro="" textlink="">
        <xdr:nvSpPr>
          <xdr:cNvPr id="5101834" name="Line 6083">
            <a:extLst>
              <a:ext uri="{FF2B5EF4-FFF2-40B4-BE49-F238E27FC236}">
                <a16:creationId xmlns:a16="http://schemas.microsoft.com/office/drawing/2014/main" id="{00000000-0008-0000-1100-00000A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35" name="Line 6084">
            <a:extLst>
              <a:ext uri="{FF2B5EF4-FFF2-40B4-BE49-F238E27FC236}">
                <a16:creationId xmlns:a16="http://schemas.microsoft.com/office/drawing/2014/main" id="{00000000-0008-0000-1100-00000B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09" name="Group 6085">
          <a:extLst>
            <a:ext uri="{FF2B5EF4-FFF2-40B4-BE49-F238E27FC236}">
              <a16:creationId xmlns:a16="http://schemas.microsoft.com/office/drawing/2014/main" id="{00000000-0008-0000-1100-0000A5D44D00}"/>
            </a:ext>
          </a:extLst>
        </xdr:cNvPr>
        <xdr:cNvGrpSpPr>
          <a:grpSpLocks/>
        </xdr:cNvGrpSpPr>
      </xdr:nvGrpSpPr>
      <xdr:grpSpPr bwMode="auto">
        <a:xfrm>
          <a:off x="4700588" y="10096500"/>
          <a:ext cx="266700" cy="0"/>
          <a:chOff x="466" y="3952"/>
          <a:chExt cx="28" cy="16"/>
        </a:xfrm>
      </xdr:grpSpPr>
      <xdr:sp macro="" textlink="">
        <xdr:nvSpPr>
          <xdr:cNvPr id="5101832" name="Line 6086">
            <a:extLst>
              <a:ext uri="{FF2B5EF4-FFF2-40B4-BE49-F238E27FC236}">
                <a16:creationId xmlns:a16="http://schemas.microsoft.com/office/drawing/2014/main" id="{00000000-0008-0000-1100-000008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33" name="Line 6087">
            <a:extLst>
              <a:ext uri="{FF2B5EF4-FFF2-40B4-BE49-F238E27FC236}">
                <a16:creationId xmlns:a16="http://schemas.microsoft.com/office/drawing/2014/main" id="{00000000-0008-0000-1100-000009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10" name="Group 6088">
          <a:extLst>
            <a:ext uri="{FF2B5EF4-FFF2-40B4-BE49-F238E27FC236}">
              <a16:creationId xmlns:a16="http://schemas.microsoft.com/office/drawing/2014/main" id="{00000000-0008-0000-1100-0000A6D44D00}"/>
            </a:ext>
          </a:extLst>
        </xdr:cNvPr>
        <xdr:cNvGrpSpPr>
          <a:grpSpLocks/>
        </xdr:cNvGrpSpPr>
      </xdr:nvGrpSpPr>
      <xdr:grpSpPr bwMode="auto">
        <a:xfrm>
          <a:off x="4700588" y="10096500"/>
          <a:ext cx="266700" cy="0"/>
          <a:chOff x="466" y="3952"/>
          <a:chExt cx="28" cy="16"/>
        </a:xfrm>
      </xdr:grpSpPr>
      <xdr:sp macro="" textlink="">
        <xdr:nvSpPr>
          <xdr:cNvPr id="5101830" name="Line 6089">
            <a:extLst>
              <a:ext uri="{FF2B5EF4-FFF2-40B4-BE49-F238E27FC236}">
                <a16:creationId xmlns:a16="http://schemas.microsoft.com/office/drawing/2014/main" id="{00000000-0008-0000-1100-000006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31" name="Line 6090">
            <a:extLst>
              <a:ext uri="{FF2B5EF4-FFF2-40B4-BE49-F238E27FC236}">
                <a16:creationId xmlns:a16="http://schemas.microsoft.com/office/drawing/2014/main" id="{00000000-0008-0000-1100-000007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219075</xdr:colOff>
      <xdr:row>32</xdr:row>
      <xdr:rowOff>0</xdr:rowOff>
    </xdr:from>
    <xdr:to>
      <xdr:col>3</xdr:col>
      <xdr:colOff>447675</xdr:colOff>
      <xdr:row>32</xdr:row>
      <xdr:rowOff>0</xdr:rowOff>
    </xdr:to>
    <xdr:grpSp>
      <xdr:nvGrpSpPr>
        <xdr:cNvPr id="5100711" name="Group 6091">
          <a:extLst>
            <a:ext uri="{FF2B5EF4-FFF2-40B4-BE49-F238E27FC236}">
              <a16:creationId xmlns:a16="http://schemas.microsoft.com/office/drawing/2014/main" id="{00000000-0008-0000-1100-0000A7D44D00}"/>
            </a:ext>
          </a:extLst>
        </xdr:cNvPr>
        <xdr:cNvGrpSpPr>
          <a:grpSpLocks/>
        </xdr:cNvGrpSpPr>
      </xdr:nvGrpSpPr>
      <xdr:grpSpPr bwMode="auto">
        <a:xfrm>
          <a:off x="4576763" y="10096500"/>
          <a:ext cx="228600" cy="0"/>
          <a:chOff x="466" y="3952"/>
          <a:chExt cx="28" cy="16"/>
        </a:xfrm>
      </xdr:grpSpPr>
      <xdr:sp macro="" textlink="">
        <xdr:nvSpPr>
          <xdr:cNvPr id="5101828" name="Line 6092">
            <a:extLst>
              <a:ext uri="{FF2B5EF4-FFF2-40B4-BE49-F238E27FC236}">
                <a16:creationId xmlns:a16="http://schemas.microsoft.com/office/drawing/2014/main" id="{00000000-0008-0000-1100-000004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29" name="Line 6093">
            <a:extLst>
              <a:ext uri="{FF2B5EF4-FFF2-40B4-BE49-F238E27FC236}">
                <a16:creationId xmlns:a16="http://schemas.microsoft.com/office/drawing/2014/main" id="{00000000-0008-0000-1100-000005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12" name="Group 6094">
          <a:extLst>
            <a:ext uri="{FF2B5EF4-FFF2-40B4-BE49-F238E27FC236}">
              <a16:creationId xmlns:a16="http://schemas.microsoft.com/office/drawing/2014/main" id="{00000000-0008-0000-1100-0000A8D44D00}"/>
            </a:ext>
          </a:extLst>
        </xdr:cNvPr>
        <xdr:cNvGrpSpPr>
          <a:grpSpLocks/>
        </xdr:cNvGrpSpPr>
      </xdr:nvGrpSpPr>
      <xdr:grpSpPr bwMode="auto">
        <a:xfrm>
          <a:off x="4117181" y="10096500"/>
          <a:ext cx="240507" cy="0"/>
          <a:chOff x="466" y="3952"/>
          <a:chExt cx="28" cy="16"/>
        </a:xfrm>
      </xdr:grpSpPr>
      <xdr:sp macro="" textlink="">
        <xdr:nvSpPr>
          <xdr:cNvPr id="5101826" name="Line 6095">
            <a:extLst>
              <a:ext uri="{FF2B5EF4-FFF2-40B4-BE49-F238E27FC236}">
                <a16:creationId xmlns:a16="http://schemas.microsoft.com/office/drawing/2014/main" id="{00000000-0008-0000-1100-000002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27" name="Line 6096">
            <a:extLst>
              <a:ext uri="{FF2B5EF4-FFF2-40B4-BE49-F238E27FC236}">
                <a16:creationId xmlns:a16="http://schemas.microsoft.com/office/drawing/2014/main" id="{00000000-0008-0000-1100-000003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13" name="Group 6097">
          <a:extLst>
            <a:ext uri="{FF2B5EF4-FFF2-40B4-BE49-F238E27FC236}">
              <a16:creationId xmlns:a16="http://schemas.microsoft.com/office/drawing/2014/main" id="{00000000-0008-0000-1100-0000A9D44D00}"/>
            </a:ext>
          </a:extLst>
        </xdr:cNvPr>
        <xdr:cNvGrpSpPr>
          <a:grpSpLocks/>
        </xdr:cNvGrpSpPr>
      </xdr:nvGrpSpPr>
      <xdr:grpSpPr bwMode="auto">
        <a:xfrm>
          <a:off x="4700588" y="10096500"/>
          <a:ext cx="266700" cy="0"/>
          <a:chOff x="466" y="3952"/>
          <a:chExt cx="28" cy="16"/>
        </a:xfrm>
      </xdr:grpSpPr>
      <xdr:sp macro="" textlink="">
        <xdr:nvSpPr>
          <xdr:cNvPr id="5101824" name="Line 6098">
            <a:extLst>
              <a:ext uri="{FF2B5EF4-FFF2-40B4-BE49-F238E27FC236}">
                <a16:creationId xmlns:a16="http://schemas.microsoft.com/office/drawing/2014/main" id="{00000000-0008-0000-1100-000000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25" name="Line 6099">
            <a:extLst>
              <a:ext uri="{FF2B5EF4-FFF2-40B4-BE49-F238E27FC236}">
                <a16:creationId xmlns:a16="http://schemas.microsoft.com/office/drawing/2014/main" id="{00000000-0008-0000-1100-000001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14" name="Group 6100">
          <a:extLst>
            <a:ext uri="{FF2B5EF4-FFF2-40B4-BE49-F238E27FC236}">
              <a16:creationId xmlns:a16="http://schemas.microsoft.com/office/drawing/2014/main" id="{00000000-0008-0000-1100-0000AAD44D00}"/>
            </a:ext>
          </a:extLst>
        </xdr:cNvPr>
        <xdr:cNvGrpSpPr>
          <a:grpSpLocks/>
        </xdr:cNvGrpSpPr>
      </xdr:nvGrpSpPr>
      <xdr:grpSpPr bwMode="auto">
        <a:xfrm>
          <a:off x="4117181" y="10096500"/>
          <a:ext cx="240507" cy="0"/>
          <a:chOff x="466" y="3952"/>
          <a:chExt cx="28" cy="16"/>
        </a:xfrm>
      </xdr:grpSpPr>
      <xdr:sp macro="" textlink="">
        <xdr:nvSpPr>
          <xdr:cNvPr id="5101822" name="Line 6101">
            <a:extLst>
              <a:ext uri="{FF2B5EF4-FFF2-40B4-BE49-F238E27FC236}">
                <a16:creationId xmlns:a16="http://schemas.microsoft.com/office/drawing/2014/main" id="{00000000-0008-0000-1100-0000FE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23" name="Line 6102">
            <a:extLst>
              <a:ext uri="{FF2B5EF4-FFF2-40B4-BE49-F238E27FC236}">
                <a16:creationId xmlns:a16="http://schemas.microsoft.com/office/drawing/2014/main" id="{00000000-0008-0000-1100-0000FF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15" name="Group 6103">
          <a:extLst>
            <a:ext uri="{FF2B5EF4-FFF2-40B4-BE49-F238E27FC236}">
              <a16:creationId xmlns:a16="http://schemas.microsoft.com/office/drawing/2014/main" id="{00000000-0008-0000-1100-0000ABD44D00}"/>
            </a:ext>
          </a:extLst>
        </xdr:cNvPr>
        <xdr:cNvGrpSpPr>
          <a:grpSpLocks/>
        </xdr:cNvGrpSpPr>
      </xdr:nvGrpSpPr>
      <xdr:grpSpPr bwMode="auto">
        <a:xfrm>
          <a:off x="4700588" y="10096500"/>
          <a:ext cx="266700" cy="0"/>
          <a:chOff x="466" y="3952"/>
          <a:chExt cx="28" cy="16"/>
        </a:xfrm>
      </xdr:grpSpPr>
      <xdr:sp macro="" textlink="">
        <xdr:nvSpPr>
          <xdr:cNvPr id="5101820" name="Line 6104">
            <a:extLst>
              <a:ext uri="{FF2B5EF4-FFF2-40B4-BE49-F238E27FC236}">
                <a16:creationId xmlns:a16="http://schemas.microsoft.com/office/drawing/2014/main" id="{00000000-0008-0000-1100-0000FC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21" name="Line 6105">
            <a:extLst>
              <a:ext uri="{FF2B5EF4-FFF2-40B4-BE49-F238E27FC236}">
                <a16:creationId xmlns:a16="http://schemas.microsoft.com/office/drawing/2014/main" id="{00000000-0008-0000-1100-0000FD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16" name="Group 6106">
          <a:extLst>
            <a:ext uri="{FF2B5EF4-FFF2-40B4-BE49-F238E27FC236}">
              <a16:creationId xmlns:a16="http://schemas.microsoft.com/office/drawing/2014/main" id="{00000000-0008-0000-1100-0000ACD44D00}"/>
            </a:ext>
          </a:extLst>
        </xdr:cNvPr>
        <xdr:cNvGrpSpPr>
          <a:grpSpLocks/>
        </xdr:cNvGrpSpPr>
      </xdr:nvGrpSpPr>
      <xdr:grpSpPr bwMode="auto">
        <a:xfrm>
          <a:off x="4117181" y="10096500"/>
          <a:ext cx="240507" cy="0"/>
          <a:chOff x="466" y="3952"/>
          <a:chExt cx="28" cy="16"/>
        </a:xfrm>
      </xdr:grpSpPr>
      <xdr:sp macro="" textlink="">
        <xdr:nvSpPr>
          <xdr:cNvPr id="5101818" name="Line 6107">
            <a:extLst>
              <a:ext uri="{FF2B5EF4-FFF2-40B4-BE49-F238E27FC236}">
                <a16:creationId xmlns:a16="http://schemas.microsoft.com/office/drawing/2014/main" id="{00000000-0008-0000-1100-0000FA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19" name="Line 6108">
            <a:extLst>
              <a:ext uri="{FF2B5EF4-FFF2-40B4-BE49-F238E27FC236}">
                <a16:creationId xmlns:a16="http://schemas.microsoft.com/office/drawing/2014/main" id="{00000000-0008-0000-1100-0000FB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17" name="Group 6109">
          <a:extLst>
            <a:ext uri="{FF2B5EF4-FFF2-40B4-BE49-F238E27FC236}">
              <a16:creationId xmlns:a16="http://schemas.microsoft.com/office/drawing/2014/main" id="{00000000-0008-0000-1100-0000ADD44D00}"/>
            </a:ext>
          </a:extLst>
        </xdr:cNvPr>
        <xdr:cNvGrpSpPr>
          <a:grpSpLocks/>
        </xdr:cNvGrpSpPr>
      </xdr:nvGrpSpPr>
      <xdr:grpSpPr bwMode="auto">
        <a:xfrm>
          <a:off x="4700588" y="10096500"/>
          <a:ext cx="266700" cy="0"/>
          <a:chOff x="466" y="3952"/>
          <a:chExt cx="28" cy="16"/>
        </a:xfrm>
      </xdr:grpSpPr>
      <xdr:sp macro="" textlink="">
        <xdr:nvSpPr>
          <xdr:cNvPr id="5101816" name="Line 6110">
            <a:extLst>
              <a:ext uri="{FF2B5EF4-FFF2-40B4-BE49-F238E27FC236}">
                <a16:creationId xmlns:a16="http://schemas.microsoft.com/office/drawing/2014/main" id="{00000000-0008-0000-1100-0000F8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17" name="Line 6111">
            <a:extLst>
              <a:ext uri="{FF2B5EF4-FFF2-40B4-BE49-F238E27FC236}">
                <a16:creationId xmlns:a16="http://schemas.microsoft.com/office/drawing/2014/main" id="{00000000-0008-0000-1100-0000F9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18" name="Group 6112">
          <a:extLst>
            <a:ext uri="{FF2B5EF4-FFF2-40B4-BE49-F238E27FC236}">
              <a16:creationId xmlns:a16="http://schemas.microsoft.com/office/drawing/2014/main" id="{00000000-0008-0000-1100-0000AED44D00}"/>
            </a:ext>
          </a:extLst>
        </xdr:cNvPr>
        <xdr:cNvGrpSpPr>
          <a:grpSpLocks/>
        </xdr:cNvGrpSpPr>
      </xdr:nvGrpSpPr>
      <xdr:grpSpPr bwMode="auto">
        <a:xfrm>
          <a:off x="4117181" y="10096500"/>
          <a:ext cx="240507" cy="0"/>
          <a:chOff x="466" y="3952"/>
          <a:chExt cx="28" cy="16"/>
        </a:xfrm>
      </xdr:grpSpPr>
      <xdr:sp macro="" textlink="">
        <xdr:nvSpPr>
          <xdr:cNvPr id="5101814" name="Line 6113">
            <a:extLst>
              <a:ext uri="{FF2B5EF4-FFF2-40B4-BE49-F238E27FC236}">
                <a16:creationId xmlns:a16="http://schemas.microsoft.com/office/drawing/2014/main" id="{00000000-0008-0000-1100-0000F6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15" name="Line 6114">
            <a:extLst>
              <a:ext uri="{FF2B5EF4-FFF2-40B4-BE49-F238E27FC236}">
                <a16:creationId xmlns:a16="http://schemas.microsoft.com/office/drawing/2014/main" id="{00000000-0008-0000-1100-0000F7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19" name="Group 6115">
          <a:extLst>
            <a:ext uri="{FF2B5EF4-FFF2-40B4-BE49-F238E27FC236}">
              <a16:creationId xmlns:a16="http://schemas.microsoft.com/office/drawing/2014/main" id="{00000000-0008-0000-1100-0000AFD44D00}"/>
            </a:ext>
          </a:extLst>
        </xdr:cNvPr>
        <xdr:cNvGrpSpPr>
          <a:grpSpLocks/>
        </xdr:cNvGrpSpPr>
      </xdr:nvGrpSpPr>
      <xdr:grpSpPr bwMode="auto">
        <a:xfrm>
          <a:off x="4117181" y="10096500"/>
          <a:ext cx="240507" cy="0"/>
          <a:chOff x="466" y="3952"/>
          <a:chExt cx="28" cy="16"/>
        </a:xfrm>
      </xdr:grpSpPr>
      <xdr:sp macro="" textlink="">
        <xdr:nvSpPr>
          <xdr:cNvPr id="5101812" name="Line 6116">
            <a:extLst>
              <a:ext uri="{FF2B5EF4-FFF2-40B4-BE49-F238E27FC236}">
                <a16:creationId xmlns:a16="http://schemas.microsoft.com/office/drawing/2014/main" id="{00000000-0008-0000-1100-0000F4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13" name="Line 6117">
            <a:extLst>
              <a:ext uri="{FF2B5EF4-FFF2-40B4-BE49-F238E27FC236}">
                <a16:creationId xmlns:a16="http://schemas.microsoft.com/office/drawing/2014/main" id="{00000000-0008-0000-1100-0000F5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20" name="Group 6118">
          <a:extLst>
            <a:ext uri="{FF2B5EF4-FFF2-40B4-BE49-F238E27FC236}">
              <a16:creationId xmlns:a16="http://schemas.microsoft.com/office/drawing/2014/main" id="{00000000-0008-0000-1100-0000B0D44D00}"/>
            </a:ext>
          </a:extLst>
        </xdr:cNvPr>
        <xdr:cNvGrpSpPr>
          <a:grpSpLocks/>
        </xdr:cNvGrpSpPr>
      </xdr:nvGrpSpPr>
      <xdr:grpSpPr bwMode="auto">
        <a:xfrm>
          <a:off x="4117181" y="10096500"/>
          <a:ext cx="240507" cy="0"/>
          <a:chOff x="466" y="3952"/>
          <a:chExt cx="28" cy="16"/>
        </a:xfrm>
      </xdr:grpSpPr>
      <xdr:sp macro="" textlink="">
        <xdr:nvSpPr>
          <xdr:cNvPr id="5101810" name="Line 6119">
            <a:extLst>
              <a:ext uri="{FF2B5EF4-FFF2-40B4-BE49-F238E27FC236}">
                <a16:creationId xmlns:a16="http://schemas.microsoft.com/office/drawing/2014/main" id="{00000000-0008-0000-1100-0000F2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11" name="Line 6120">
            <a:extLst>
              <a:ext uri="{FF2B5EF4-FFF2-40B4-BE49-F238E27FC236}">
                <a16:creationId xmlns:a16="http://schemas.microsoft.com/office/drawing/2014/main" id="{00000000-0008-0000-1100-0000F3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21" name="Group 6121">
          <a:extLst>
            <a:ext uri="{FF2B5EF4-FFF2-40B4-BE49-F238E27FC236}">
              <a16:creationId xmlns:a16="http://schemas.microsoft.com/office/drawing/2014/main" id="{00000000-0008-0000-1100-0000B1D44D00}"/>
            </a:ext>
          </a:extLst>
        </xdr:cNvPr>
        <xdr:cNvGrpSpPr>
          <a:grpSpLocks/>
        </xdr:cNvGrpSpPr>
      </xdr:nvGrpSpPr>
      <xdr:grpSpPr bwMode="auto">
        <a:xfrm>
          <a:off x="4117181" y="10096500"/>
          <a:ext cx="240507" cy="0"/>
          <a:chOff x="466" y="3952"/>
          <a:chExt cx="28" cy="16"/>
        </a:xfrm>
      </xdr:grpSpPr>
      <xdr:sp macro="" textlink="">
        <xdr:nvSpPr>
          <xdr:cNvPr id="5101808" name="Line 6122">
            <a:extLst>
              <a:ext uri="{FF2B5EF4-FFF2-40B4-BE49-F238E27FC236}">
                <a16:creationId xmlns:a16="http://schemas.microsoft.com/office/drawing/2014/main" id="{00000000-0008-0000-1100-0000F0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09" name="Line 6123">
            <a:extLst>
              <a:ext uri="{FF2B5EF4-FFF2-40B4-BE49-F238E27FC236}">
                <a16:creationId xmlns:a16="http://schemas.microsoft.com/office/drawing/2014/main" id="{00000000-0008-0000-1100-0000F1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0</xdr:colOff>
      <xdr:row>32</xdr:row>
      <xdr:rowOff>0</xdr:rowOff>
    </xdr:from>
    <xdr:to>
      <xdr:col>4</xdr:col>
      <xdr:colOff>0</xdr:colOff>
      <xdr:row>32</xdr:row>
      <xdr:rowOff>0</xdr:rowOff>
    </xdr:to>
    <xdr:grpSp>
      <xdr:nvGrpSpPr>
        <xdr:cNvPr id="5100722" name="Group 6124">
          <a:extLst>
            <a:ext uri="{FF2B5EF4-FFF2-40B4-BE49-F238E27FC236}">
              <a16:creationId xmlns:a16="http://schemas.microsoft.com/office/drawing/2014/main" id="{00000000-0008-0000-1100-0000B2D44D00}"/>
            </a:ext>
          </a:extLst>
        </xdr:cNvPr>
        <xdr:cNvGrpSpPr>
          <a:grpSpLocks/>
        </xdr:cNvGrpSpPr>
      </xdr:nvGrpSpPr>
      <xdr:grpSpPr bwMode="auto">
        <a:xfrm>
          <a:off x="5143500" y="10096500"/>
          <a:ext cx="0" cy="0"/>
          <a:chOff x="466" y="3952"/>
          <a:chExt cx="28" cy="16"/>
        </a:xfrm>
      </xdr:grpSpPr>
      <xdr:sp macro="" textlink="">
        <xdr:nvSpPr>
          <xdr:cNvPr id="5101806" name="Line 6125">
            <a:extLst>
              <a:ext uri="{FF2B5EF4-FFF2-40B4-BE49-F238E27FC236}">
                <a16:creationId xmlns:a16="http://schemas.microsoft.com/office/drawing/2014/main" id="{00000000-0008-0000-1100-0000EE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07" name="Line 6126">
            <a:extLst>
              <a:ext uri="{FF2B5EF4-FFF2-40B4-BE49-F238E27FC236}">
                <a16:creationId xmlns:a16="http://schemas.microsoft.com/office/drawing/2014/main" id="{00000000-0008-0000-1100-0000EF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0</xdr:colOff>
      <xdr:row>32</xdr:row>
      <xdr:rowOff>0</xdr:rowOff>
    </xdr:from>
    <xdr:to>
      <xdr:col>4</xdr:col>
      <xdr:colOff>0</xdr:colOff>
      <xdr:row>32</xdr:row>
      <xdr:rowOff>0</xdr:rowOff>
    </xdr:to>
    <xdr:grpSp>
      <xdr:nvGrpSpPr>
        <xdr:cNvPr id="5100723" name="Group 6127">
          <a:extLst>
            <a:ext uri="{FF2B5EF4-FFF2-40B4-BE49-F238E27FC236}">
              <a16:creationId xmlns:a16="http://schemas.microsoft.com/office/drawing/2014/main" id="{00000000-0008-0000-1100-0000B3D44D00}"/>
            </a:ext>
          </a:extLst>
        </xdr:cNvPr>
        <xdr:cNvGrpSpPr>
          <a:grpSpLocks/>
        </xdr:cNvGrpSpPr>
      </xdr:nvGrpSpPr>
      <xdr:grpSpPr bwMode="auto">
        <a:xfrm>
          <a:off x="5143500" y="10096500"/>
          <a:ext cx="0" cy="0"/>
          <a:chOff x="466" y="3952"/>
          <a:chExt cx="28" cy="16"/>
        </a:xfrm>
      </xdr:grpSpPr>
      <xdr:sp macro="" textlink="">
        <xdr:nvSpPr>
          <xdr:cNvPr id="5101804" name="Line 6128">
            <a:extLst>
              <a:ext uri="{FF2B5EF4-FFF2-40B4-BE49-F238E27FC236}">
                <a16:creationId xmlns:a16="http://schemas.microsoft.com/office/drawing/2014/main" id="{00000000-0008-0000-1100-0000EC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05" name="Line 6129">
            <a:extLst>
              <a:ext uri="{FF2B5EF4-FFF2-40B4-BE49-F238E27FC236}">
                <a16:creationId xmlns:a16="http://schemas.microsoft.com/office/drawing/2014/main" id="{00000000-0008-0000-1100-0000ED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0</xdr:colOff>
      <xdr:row>32</xdr:row>
      <xdr:rowOff>0</xdr:rowOff>
    </xdr:from>
    <xdr:to>
      <xdr:col>4</xdr:col>
      <xdr:colOff>0</xdr:colOff>
      <xdr:row>32</xdr:row>
      <xdr:rowOff>0</xdr:rowOff>
    </xdr:to>
    <xdr:grpSp>
      <xdr:nvGrpSpPr>
        <xdr:cNvPr id="5100724" name="Group 6130">
          <a:extLst>
            <a:ext uri="{FF2B5EF4-FFF2-40B4-BE49-F238E27FC236}">
              <a16:creationId xmlns:a16="http://schemas.microsoft.com/office/drawing/2014/main" id="{00000000-0008-0000-1100-0000B4D44D00}"/>
            </a:ext>
          </a:extLst>
        </xdr:cNvPr>
        <xdr:cNvGrpSpPr>
          <a:grpSpLocks/>
        </xdr:cNvGrpSpPr>
      </xdr:nvGrpSpPr>
      <xdr:grpSpPr bwMode="auto">
        <a:xfrm>
          <a:off x="5143500" y="10096500"/>
          <a:ext cx="0" cy="0"/>
          <a:chOff x="466" y="3952"/>
          <a:chExt cx="28" cy="16"/>
        </a:xfrm>
      </xdr:grpSpPr>
      <xdr:sp macro="" textlink="">
        <xdr:nvSpPr>
          <xdr:cNvPr id="5101802" name="Line 6131">
            <a:extLst>
              <a:ext uri="{FF2B5EF4-FFF2-40B4-BE49-F238E27FC236}">
                <a16:creationId xmlns:a16="http://schemas.microsoft.com/office/drawing/2014/main" id="{00000000-0008-0000-1100-0000EA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03" name="Line 6132">
            <a:extLst>
              <a:ext uri="{FF2B5EF4-FFF2-40B4-BE49-F238E27FC236}">
                <a16:creationId xmlns:a16="http://schemas.microsoft.com/office/drawing/2014/main" id="{00000000-0008-0000-1100-0000EB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0</xdr:colOff>
      <xdr:row>32</xdr:row>
      <xdr:rowOff>0</xdr:rowOff>
    </xdr:from>
    <xdr:to>
      <xdr:col>4</xdr:col>
      <xdr:colOff>0</xdr:colOff>
      <xdr:row>32</xdr:row>
      <xdr:rowOff>0</xdr:rowOff>
    </xdr:to>
    <xdr:grpSp>
      <xdr:nvGrpSpPr>
        <xdr:cNvPr id="5100725" name="Group 6133">
          <a:extLst>
            <a:ext uri="{FF2B5EF4-FFF2-40B4-BE49-F238E27FC236}">
              <a16:creationId xmlns:a16="http://schemas.microsoft.com/office/drawing/2014/main" id="{00000000-0008-0000-1100-0000B5D44D00}"/>
            </a:ext>
          </a:extLst>
        </xdr:cNvPr>
        <xdr:cNvGrpSpPr>
          <a:grpSpLocks/>
        </xdr:cNvGrpSpPr>
      </xdr:nvGrpSpPr>
      <xdr:grpSpPr bwMode="auto">
        <a:xfrm>
          <a:off x="5143500" y="10096500"/>
          <a:ext cx="0" cy="0"/>
          <a:chOff x="466" y="3952"/>
          <a:chExt cx="28" cy="16"/>
        </a:xfrm>
      </xdr:grpSpPr>
      <xdr:sp macro="" textlink="">
        <xdr:nvSpPr>
          <xdr:cNvPr id="5101800" name="Line 6134">
            <a:extLst>
              <a:ext uri="{FF2B5EF4-FFF2-40B4-BE49-F238E27FC236}">
                <a16:creationId xmlns:a16="http://schemas.microsoft.com/office/drawing/2014/main" id="{00000000-0008-0000-1100-0000E8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01" name="Line 6135">
            <a:extLst>
              <a:ext uri="{FF2B5EF4-FFF2-40B4-BE49-F238E27FC236}">
                <a16:creationId xmlns:a16="http://schemas.microsoft.com/office/drawing/2014/main" id="{00000000-0008-0000-1100-0000E9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276225</xdr:colOff>
      <xdr:row>32</xdr:row>
      <xdr:rowOff>0</xdr:rowOff>
    </xdr:from>
    <xdr:to>
      <xdr:col>2</xdr:col>
      <xdr:colOff>542925</xdr:colOff>
      <xdr:row>32</xdr:row>
      <xdr:rowOff>0</xdr:rowOff>
    </xdr:to>
    <xdr:grpSp>
      <xdr:nvGrpSpPr>
        <xdr:cNvPr id="5100726" name="Group 6136">
          <a:extLst>
            <a:ext uri="{FF2B5EF4-FFF2-40B4-BE49-F238E27FC236}">
              <a16:creationId xmlns:a16="http://schemas.microsoft.com/office/drawing/2014/main" id="{00000000-0008-0000-1100-0000B6D44D00}"/>
            </a:ext>
          </a:extLst>
        </xdr:cNvPr>
        <xdr:cNvGrpSpPr>
          <a:grpSpLocks/>
        </xdr:cNvGrpSpPr>
      </xdr:nvGrpSpPr>
      <xdr:grpSpPr bwMode="auto">
        <a:xfrm>
          <a:off x="4050506" y="10096500"/>
          <a:ext cx="266700" cy="0"/>
          <a:chOff x="466" y="3952"/>
          <a:chExt cx="28" cy="16"/>
        </a:xfrm>
      </xdr:grpSpPr>
      <xdr:sp macro="" textlink="">
        <xdr:nvSpPr>
          <xdr:cNvPr id="5101798" name="Line 6137">
            <a:extLst>
              <a:ext uri="{FF2B5EF4-FFF2-40B4-BE49-F238E27FC236}">
                <a16:creationId xmlns:a16="http://schemas.microsoft.com/office/drawing/2014/main" id="{00000000-0008-0000-1100-0000E6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99" name="Line 6138">
            <a:extLst>
              <a:ext uri="{FF2B5EF4-FFF2-40B4-BE49-F238E27FC236}">
                <a16:creationId xmlns:a16="http://schemas.microsoft.com/office/drawing/2014/main" id="{00000000-0008-0000-1100-0000E7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257175</xdr:colOff>
      <xdr:row>32</xdr:row>
      <xdr:rowOff>0</xdr:rowOff>
    </xdr:from>
    <xdr:to>
      <xdr:col>2</xdr:col>
      <xdr:colOff>523875</xdr:colOff>
      <xdr:row>32</xdr:row>
      <xdr:rowOff>0</xdr:rowOff>
    </xdr:to>
    <xdr:grpSp>
      <xdr:nvGrpSpPr>
        <xdr:cNvPr id="5100727" name="Group 6139">
          <a:extLst>
            <a:ext uri="{FF2B5EF4-FFF2-40B4-BE49-F238E27FC236}">
              <a16:creationId xmlns:a16="http://schemas.microsoft.com/office/drawing/2014/main" id="{00000000-0008-0000-1100-0000B7D44D00}"/>
            </a:ext>
          </a:extLst>
        </xdr:cNvPr>
        <xdr:cNvGrpSpPr>
          <a:grpSpLocks/>
        </xdr:cNvGrpSpPr>
      </xdr:nvGrpSpPr>
      <xdr:grpSpPr bwMode="auto">
        <a:xfrm>
          <a:off x="4031456" y="10096500"/>
          <a:ext cx="266700" cy="0"/>
          <a:chOff x="466" y="3952"/>
          <a:chExt cx="28" cy="16"/>
        </a:xfrm>
      </xdr:grpSpPr>
      <xdr:sp macro="" textlink="">
        <xdr:nvSpPr>
          <xdr:cNvPr id="5101796" name="Line 6140">
            <a:extLst>
              <a:ext uri="{FF2B5EF4-FFF2-40B4-BE49-F238E27FC236}">
                <a16:creationId xmlns:a16="http://schemas.microsoft.com/office/drawing/2014/main" id="{00000000-0008-0000-1100-0000E4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97" name="Line 6141">
            <a:extLst>
              <a:ext uri="{FF2B5EF4-FFF2-40B4-BE49-F238E27FC236}">
                <a16:creationId xmlns:a16="http://schemas.microsoft.com/office/drawing/2014/main" id="{00000000-0008-0000-1100-0000E5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285750</xdr:colOff>
      <xdr:row>32</xdr:row>
      <xdr:rowOff>0</xdr:rowOff>
    </xdr:from>
    <xdr:to>
      <xdr:col>2</xdr:col>
      <xdr:colOff>552450</xdr:colOff>
      <xdr:row>32</xdr:row>
      <xdr:rowOff>0</xdr:rowOff>
    </xdr:to>
    <xdr:grpSp>
      <xdr:nvGrpSpPr>
        <xdr:cNvPr id="5100728" name="Group 6142">
          <a:extLst>
            <a:ext uri="{FF2B5EF4-FFF2-40B4-BE49-F238E27FC236}">
              <a16:creationId xmlns:a16="http://schemas.microsoft.com/office/drawing/2014/main" id="{00000000-0008-0000-1100-0000B8D44D00}"/>
            </a:ext>
          </a:extLst>
        </xdr:cNvPr>
        <xdr:cNvGrpSpPr>
          <a:grpSpLocks/>
        </xdr:cNvGrpSpPr>
      </xdr:nvGrpSpPr>
      <xdr:grpSpPr bwMode="auto">
        <a:xfrm>
          <a:off x="4060031" y="10096500"/>
          <a:ext cx="266700" cy="0"/>
          <a:chOff x="466" y="3952"/>
          <a:chExt cx="28" cy="16"/>
        </a:xfrm>
      </xdr:grpSpPr>
      <xdr:sp macro="" textlink="">
        <xdr:nvSpPr>
          <xdr:cNvPr id="5101794" name="Line 6143">
            <a:extLst>
              <a:ext uri="{FF2B5EF4-FFF2-40B4-BE49-F238E27FC236}">
                <a16:creationId xmlns:a16="http://schemas.microsoft.com/office/drawing/2014/main" id="{00000000-0008-0000-1100-0000E2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95" name="Line 6144">
            <a:extLst>
              <a:ext uri="{FF2B5EF4-FFF2-40B4-BE49-F238E27FC236}">
                <a16:creationId xmlns:a16="http://schemas.microsoft.com/office/drawing/2014/main" id="{00000000-0008-0000-1100-0000E3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276225</xdr:colOff>
      <xdr:row>32</xdr:row>
      <xdr:rowOff>0</xdr:rowOff>
    </xdr:from>
    <xdr:to>
      <xdr:col>3</xdr:col>
      <xdr:colOff>542925</xdr:colOff>
      <xdr:row>32</xdr:row>
      <xdr:rowOff>0</xdr:rowOff>
    </xdr:to>
    <xdr:grpSp>
      <xdr:nvGrpSpPr>
        <xdr:cNvPr id="5100729" name="Group 6145">
          <a:extLst>
            <a:ext uri="{FF2B5EF4-FFF2-40B4-BE49-F238E27FC236}">
              <a16:creationId xmlns:a16="http://schemas.microsoft.com/office/drawing/2014/main" id="{00000000-0008-0000-1100-0000B9D44D00}"/>
            </a:ext>
          </a:extLst>
        </xdr:cNvPr>
        <xdr:cNvGrpSpPr>
          <a:grpSpLocks/>
        </xdr:cNvGrpSpPr>
      </xdr:nvGrpSpPr>
      <xdr:grpSpPr bwMode="auto">
        <a:xfrm>
          <a:off x="4633913" y="10096500"/>
          <a:ext cx="266700" cy="0"/>
          <a:chOff x="466" y="3952"/>
          <a:chExt cx="28" cy="16"/>
        </a:xfrm>
      </xdr:grpSpPr>
      <xdr:sp macro="" textlink="">
        <xdr:nvSpPr>
          <xdr:cNvPr id="5101792" name="Line 6146">
            <a:extLst>
              <a:ext uri="{FF2B5EF4-FFF2-40B4-BE49-F238E27FC236}">
                <a16:creationId xmlns:a16="http://schemas.microsoft.com/office/drawing/2014/main" id="{00000000-0008-0000-1100-0000E0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93" name="Line 6147">
            <a:extLst>
              <a:ext uri="{FF2B5EF4-FFF2-40B4-BE49-F238E27FC236}">
                <a16:creationId xmlns:a16="http://schemas.microsoft.com/office/drawing/2014/main" id="{00000000-0008-0000-1100-0000E1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304800</xdr:colOff>
      <xdr:row>32</xdr:row>
      <xdr:rowOff>0</xdr:rowOff>
    </xdr:from>
    <xdr:to>
      <xdr:col>3</xdr:col>
      <xdr:colOff>571500</xdr:colOff>
      <xdr:row>32</xdr:row>
      <xdr:rowOff>0</xdr:rowOff>
    </xdr:to>
    <xdr:grpSp>
      <xdr:nvGrpSpPr>
        <xdr:cNvPr id="5100730" name="Group 6148">
          <a:extLst>
            <a:ext uri="{FF2B5EF4-FFF2-40B4-BE49-F238E27FC236}">
              <a16:creationId xmlns:a16="http://schemas.microsoft.com/office/drawing/2014/main" id="{00000000-0008-0000-1100-0000BAD44D00}"/>
            </a:ext>
          </a:extLst>
        </xdr:cNvPr>
        <xdr:cNvGrpSpPr>
          <a:grpSpLocks/>
        </xdr:cNvGrpSpPr>
      </xdr:nvGrpSpPr>
      <xdr:grpSpPr bwMode="auto">
        <a:xfrm>
          <a:off x="4662488" y="10096500"/>
          <a:ext cx="266700" cy="0"/>
          <a:chOff x="466" y="3952"/>
          <a:chExt cx="28" cy="16"/>
        </a:xfrm>
      </xdr:grpSpPr>
      <xdr:sp macro="" textlink="">
        <xdr:nvSpPr>
          <xdr:cNvPr id="5101790" name="Line 6149">
            <a:extLst>
              <a:ext uri="{FF2B5EF4-FFF2-40B4-BE49-F238E27FC236}">
                <a16:creationId xmlns:a16="http://schemas.microsoft.com/office/drawing/2014/main" id="{00000000-0008-0000-1100-0000DE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91" name="Line 6150">
            <a:extLst>
              <a:ext uri="{FF2B5EF4-FFF2-40B4-BE49-F238E27FC236}">
                <a16:creationId xmlns:a16="http://schemas.microsoft.com/office/drawing/2014/main" id="{00000000-0008-0000-1100-0000DF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295275</xdr:colOff>
      <xdr:row>32</xdr:row>
      <xdr:rowOff>0</xdr:rowOff>
    </xdr:from>
    <xdr:to>
      <xdr:col>3</xdr:col>
      <xdr:colOff>561975</xdr:colOff>
      <xdr:row>32</xdr:row>
      <xdr:rowOff>0</xdr:rowOff>
    </xdr:to>
    <xdr:grpSp>
      <xdr:nvGrpSpPr>
        <xdr:cNvPr id="5100731" name="Group 6151">
          <a:extLst>
            <a:ext uri="{FF2B5EF4-FFF2-40B4-BE49-F238E27FC236}">
              <a16:creationId xmlns:a16="http://schemas.microsoft.com/office/drawing/2014/main" id="{00000000-0008-0000-1100-0000BBD44D00}"/>
            </a:ext>
          </a:extLst>
        </xdr:cNvPr>
        <xdr:cNvGrpSpPr>
          <a:grpSpLocks/>
        </xdr:cNvGrpSpPr>
      </xdr:nvGrpSpPr>
      <xdr:grpSpPr bwMode="auto">
        <a:xfrm>
          <a:off x="4652963" y="10096500"/>
          <a:ext cx="266700" cy="0"/>
          <a:chOff x="466" y="3952"/>
          <a:chExt cx="28" cy="16"/>
        </a:xfrm>
      </xdr:grpSpPr>
      <xdr:sp macro="" textlink="">
        <xdr:nvSpPr>
          <xdr:cNvPr id="5101788" name="Line 6152">
            <a:extLst>
              <a:ext uri="{FF2B5EF4-FFF2-40B4-BE49-F238E27FC236}">
                <a16:creationId xmlns:a16="http://schemas.microsoft.com/office/drawing/2014/main" id="{00000000-0008-0000-1100-0000DC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89" name="Line 6153">
            <a:extLst>
              <a:ext uri="{FF2B5EF4-FFF2-40B4-BE49-F238E27FC236}">
                <a16:creationId xmlns:a16="http://schemas.microsoft.com/office/drawing/2014/main" id="{00000000-0008-0000-1100-0000DD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266700</xdr:colOff>
      <xdr:row>32</xdr:row>
      <xdr:rowOff>0</xdr:rowOff>
    </xdr:from>
    <xdr:to>
      <xdr:col>2</xdr:col>
      <xdr:colOff>533400</xdr:colOff>
      <xdr:row>32</xdr:row>
      <xdr:rowOff>0</xdr:rowOff>
    </xdr:to>
    <xdr:grpSp>
      <xdr:nvGrpSpPr>
        <xdr:cNvPr id="5100732" name="Group 6154">
          <a:extLst>
            <a:ext uri="{FF2B5EF4-FFF2-40B4-BE49-F238E27FC236}">
              <a16:creationId xmlns:a16="http://schemas.microsoft.com/office/drawing/2014/main" id="{00000000-0008-0000-1100-0000BCD44D00}"/>
            </a:ext>
          </a:extLst>
        </xdr:cNvPr>
        <xdr:cNvGrpSpPr>
          <a:grpSpLocks/>
        </xdr:cNvGrpSpPr>
      </xdr:nvGrpSpPr>
      <xdr:grpSpPr bwMode="auto">
        <a:xfrm>
          <a:off x="4040981" y="10096500"/>
          <a:ext cx="266700" cy="0"/>
          <a:chOff x="466" y="3952"/>
          <a:chExt cx="28" cy="16"/>
        </a:xfrm>
      </xdr:grpSpPr>
      <xdr:sp macro="" textlink="">
        <xdr:nvSpPr>
          <xdr:cNvPr id="5101786" name="Line 6155">
            <a:extLst>
              <a:ext uri="{FF2B5EF4-FFF2-40B4-BE49-F238E27FC236}">
                <a16:creationId xmlns:a16="http://schemas.microsoft.com/office/drawing/2014/main" id="{00000000-0008-0000-1100-0000DA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87" name="Line 6156">
            <a:extLst>
              <a:ext uri="{FF2B5EF4-FFF2-40B4-BE49-F238E27FC236}">
                <a16:creationId xmlns:a16="http://schemas.microsoft.com/office/drawing/2014/main" id="{00000000-0008-0000-1100-0000DB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314325</xdr:colOff>
      <xdr:row>32</xdr:row>
      <xdr:rowOff>0</xdr:rowOff>
    </xdr:from>
    <xdr:to>
      <xdr:col>3</xdr:col>
      <xdr:colOff>0</xdr:colOff>
      <xdr:row>32</xdr:row>
      <xdr:rowOff>0</xdr:rowOff>
    </xdr:to>
    <xdr:grpSp>
      <xdr:nvGrpSpPr>
        <xdr:cNvPr id="5100733" name="Group 6157">
          <a:extLst>
            <a:ext uri="{FF2B5EF4-FFF2-40B4-BE49-F238E27FC236}">
              <a16:creationId xmlns:a16="http://schemas.microsoft.com/office/drawing/2014/main" id="{00000000-0008-0000-1100-0000BDD44D00}"/>
            </a:ext>
          </a:extLst>
        </xdr:cNvPr>
        <xdr:cNvGrpSpPr>
          <a:grpSpLocks/>
        </xdr:cNvGrpSpPr>
      </xdr:nvGrpSpPr>
      <xdr:grpSpPr bwMode="auto">
        <a:xfrm>
          <a:off x="4088606" y="10096500"/>
          <a:ext cx="269082" cy="0"/>
          <a:chOff x="466" y="3952"/>
          <a:chExt cx="28" cy="16"/>
        </a:xfrm>
      </xdr:grpSpPr>
      <xdr:sp macro="" textlink="">
        <xdr:nvSpPr>
          <xdr:cNvPr id="5101784" name="Line 6158">
            <a:extLst>
              <a:ext uri="{FF2B5EF4-FFF2-40B4-BE49-F238E27FC236}">
                <a16:creationId xmlns:a16="http://schemas.microsoft.com/office/drawing/2014/main" id="{00000000-0008-0000-1100-0000D8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85" name="Line 6159">
            <a:extLst>
              <a:ext uri="{FF2B5EF4-FFF2-40B4-BE49-F238E27FC236}">
                <a16:creationId xmlns:a16="http://schemas.microsoft.com/office/drawing/2014/main" id="{00000000-0008-0000-1100-0000D9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295275</xdr:colOff>
      <xdr:row>32</xdr:row>
      <xdr:rowOff>0</xdr:rowOff>
    </xdr:from>
    <xdr:to>
      <xdr:col>2</xdr:col>
      <xdr:colOff>561975</xdr:colOff>
      <xdr:row>32</xdr:row>
      <xdr:rowOff>0</xdr:rowOff>
    </xdr:to>
    <xdr:grpSp>
      <xdr:nvGrpSpPr>
        <xdr:cNvPr id="5100734" name="Group 6160">
          <a:extLst>
            <a:ext uri="{FF2B5EF4-FFF2-40B4-BE49-F238E27FC236}">
              <a16:creationId xmlns:a16="http://schemas.microsoft.com/office/drawing/2014/main" id="{00000000-0008-0000-1100-0000BED44D00}"/>
            </a:ext>
          </a:extLst>
        </xdr:cNvPr>
        <xdr:cNvGrpSpPr>
          <a:grpSpLocks/>
        </xdr:cNvGrpSpPr>
      </xdr:nvGrpSpPr>
      <xdr:grpSpPr bwMode="auto">
        <a:xfrm>
          <a:off x="4069556" y="10096500"/>
          <a:ext cx="266700" cy="0"/>
          <a:chOff x="466" y="3952"/>
          <a:chExt cx="28" cy="16"/>
        </a:xfrm>
      </xdr:grpSpPr>
      <xdr:sp macro="" textlink="">
        <xdr:nvSpPr>
          <xdr:cNvPr id="5101782" name="Line 6161">
            <a:extLst>
              <a:ext uri="{FF2B5EF4-FFF2-40B4-BE49-F238E27FC236}">
                <a16:creationId xmlns:a16="http://schemas.microsoft.com/office/drawing/2014/main" id="{00000000-0008-0000-1100-0000D6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83" name="Line 6162">
            <a:extLst>
              <a:ext uri="{FF2B5EF4-FFF2-40B4-BE49-F238E27FC236}">
                <a16:creationId xmlns:a16="http://schemas.microsoft.com/office/drawing/2014/main" id="{00000000-0008-0000-1100-0000D7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285750</xdr:colOff>
      <xdr:row>32</xdr:row>
      <xdr:rowOff>0</xdr:rowOff>
    </xdr:from>
    <xdr:to>
      <xdr:col>2</xdr:col>
      <xdr:colOff>552450</xdr:colOff>
      <xdr:row>32</xdr:row>
      <xdr:rowOff>0</xdr:rowOff>
    </xdr:to>
    <xdr:grpSp>
      <xdr:nvGrpSpPr>
        <xdr:cNvPr id="5100735" name="Group 6163">
          <a:extLst>
            <a:ext uri="{FF2B5EF4-FFF2-40B4-BE49-F238E27FC236}">
              <a16:creationId xmlns:a16="http://schemas.microsoft.com/office/drawing/2014/main" id="{00000000-0008-0000-1100-0000BFD44D00}"/>
            </a:ext>
          </a:extLst>
        </xdr:cNvPr>
        <xdr:cNvGrpSpPr>
          <a:grpSpLocks/>
        </xdr:cNvGrpSpPr>
      </xdr:nvGrpSpPr>
      <xdr:grpSpPr bwMode="auto">
        <a:xfrm>
          <a:off x="4060031" y="10096500"/>
          <a:ext cx="266700" cy="0"/>
          <a:chOff x="466" y="3952"/>
          <a:chExt cx="28" cy="16"/>
        </a:xfrm>
      </xdr:grpSpPr>
      <xdr:sp macro="" textlink="">
        <xdr:nvSpPr>
          <xdr:cNvPr id="5101780" name="Line 6164">
            <a:extLst>
              <a:ext uri="{FF2B5EF4-FFF2-40B4-BE49-F238E27FC236}">
                <a16:creationId xmlns:a16="http://schemas.microsoft.com/office/drawing/2014/main" id="{00000000-0008-0000-1100-0000D4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81" name="Line 6165">
            <a:extLst>
              <a:ext uri="{FF2B5EF4-FFF2-40B4-BE49-F238E27FC236}">
                <a16:creationId xmlns:a16="http://schemas.microsoft.com/office/drawing/2014/main" id="{00000000-0008-0000-1100-0000D5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36" name="Group 6166">
          <a:extLst>
            <a:ext uri="{FF2B5EF4-FFF2-40B4-BE49-F238E27FC236}">
              <a16:creationId xmlns:a16="http://schemas.microsoft.com/office/drawing/2014/main" id="{00000000-0008-0000-1100-0000C0D44D00}"/>
            </a:ext>
          </a:extLst>
        </xdr:cNvPr>
        <xdr:cNvGrpSpPr>
          <a:grpSpLocks/>
        </xdr:cNvGrpSpPr>
      </xdr:nvGrpSpPr>
      <xdr:grpSpPr bwMode="auto">
        <a:xfrm>
          <a:off x="4117181" y="10096500"/>
          <a:ext cx="240507" cy="0"/>
          <a:chOff x="466" y="3952"/>
          <a:chExt cx="28" cy="16"/>
        </a:xfrm>
      </xdr:grpSpPr>
      <xdr:sp macro="" textlink="">
        <xdr:nvSpPr>
          <xdr:cNvPr id="5101778" name="Line 6167">
            <a:extLst>
              <a:ext uri="{FF2B5EF4-FFF2-40B4-BE49-F238E27FC236}">
                <a16:creationId xmlns:a16="http://schemas.microsoft.com/office/drawing/2014/main" id="{00000000-0008-0000-1100-0000D2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79" name="Line 6168">
            <a:extLst>
              <a:ext uri="{FF2B5EF4-FFF2-40B4-BE49-F238E27FC236}">
                <a16:creationId xmlns:a16="http://schemas.microsoft.com/office/drawing/2014/main" id="{00000000-0008-0000-1100-0000D3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37" name="Group 6169">
          <a:extLst>
            <a:ext uri="{FF2B5EF4-FFF2-40B4-BE49-F238E27FC236}">
              <a16:creationId xmlns:a16="http://schemas.microsoft.com/office/drawing/2014/main" id="{00000000-0008-0000-1100-0000C1D44D00}"/>
            </a:ext>
          </a:extLst>
        </xdr:cNvPr>
        <xdr:cNvGrpSpPr>
          <a:grpSpLocks/>
        </xdr:cNvGrpSpPr>
      </xdr:nvGrpSpPr>
      <xdr:grpSpPr bwMode="auto">
        <a:xfrm>
          <a:off x="4117181" y="10096500"/>
          <a:ext cx="240507" cy="0"/>
          <a:chOff x="466" y="3952"/>
          <a:chExt cx="28" cy="16"/>
        </a:xfrm>
      </xdr:grpSpPr>
      <xdr:sp macro="" textlink="">
        <xdr:nvSpPr>
          <xdr:cNvPr id="5101776" name="Line 6170">
            <a:extLst>
              <a:ext uri="{FF2B5EF4-FFF2-40B4-BE49-F238E27FC236}">
                <a16:creationId xmlns:a16="http://schemas.microsoft.com/office/drawing/2014/main" id="{00000000-0008-0000-1100-0000D0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77" name="Line 6171">
            <a:extLst>
              <a:ext uri="{FF2B5EF4-FFF2-40B4-BE49-F238E27FC236}">
                <a16:creationId xmlns:a16="http://schemas.microsoft.com/office/drawing/2014/main" id="{00000000-0008-0000-1100-0000D1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38" name="Group 6172">
          <a:extLst>
            <a:ext uri="{FF2B5EF4-FFF2-40B4-BE49-F238E27FC236}">
              <a16:creationId xmlns:a16="http://schemas.microsoft.com/office/drawing/2014/main" id="{00000000-0008-0000-1100-0000C2D44D00}"/>
            </a:ext>
          </a:extLst>
        </xdr:cNvPr>
        <xdr:cNvGrpSpPr>
          <a:grpSpLocks/>
        </xdr:cNvGrpSpPr>
      </xdr:nvGrpSpPr>
      <xdr:grpSpPr bwMode="auto">
        <a:xfrm>
          <a:off x="4117181" y="10096500"/>
          <a:ext cx="240507" cy="0"/>
          <a:chOff x="466" y="3952"/>
          <a:chExt cx="28" cy="16"/>
        </a:xfrm>
      </xdr:grpSpPr>
      <xdr:sp macro="" textlink="">
        <xdr:nvSpPr>
          <xdr:cNvPr id="5101774" name="Line 6173">
            <a:extLst>
              <a:ext uri="{FF2B5EF4-FFF2-40B4-BE49-F238E27FC236}">
                <a16:creationId xmlns:a16="http://schemas.microsoft.com/office/drawing/2014/main" id="{00000000-0008-0000-1100-0000CE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75" name="Line 6174">
            <a:extLst>
              <a:ext uri="{FF2B5EF4-FFF2-40B4-BE49-F238E27FC236}">
                <a16:creationId xmlns:a16="http://schemas.microsoft.com/office/drawing/2014/main" id="{00000000-0008-0000-1100-0000CF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39" name="Group 6175">
          <a:extLst>
            <a:ext uri="{FF2B5EF4-FFF2-40B4-BE49-F238E27FC236}">
              <a16:creationId xmlns:a16="http://schemas.microsoft.com/office/drawing/2014/main" id="{00000000-0008-0000-1100-0000C3D44D00}"/>
            </a:ext>
          </a:extLst>
        </xdr:cNvPr>
        <xdr:cNvGrpSpPr>
          <a:grpSpLocks/>
        </xdr:cNvGrpSpPr>
      </xdr:nvGrpSpPr>
      <xdr:grpSpPr bwMode="auto">
        <a:xfrm>
          <a:off x="4117181" y="10096500"/>
          <a:ext cx="240507" cy="0"/>
          <a:chOff x="466" y="3952"/>
          <a:chExt cx="28" cy="16"/>
        </a:xfrm>
      </xdr:grpSpPr>
      <xdr:sp macro="" textlink="">
        <xdr:nvSpPr>
          <xdr:cNvPr id="5101772" name="Line 6176">
            <a:extLst>
              <a:ext uri="{FF2B5EF4-FFF2-40B4-BE49-F238E27FC236}">
                <a16:creationId xmlns:a16="http://schemas.microsoft.com/office/drawing/2014/main" id="{00000000-0008-0000-1100-0000CC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73" name="Line 6177">
            <a:extLst>
              <a:ext uri="{FF2B5EF4-FFF2-40B4-BE49-F238E27FC236}">
                <a16:creationId xmlns:a16="http://schemas.microsoft.com/office/drawing/2014/main" id="{00000000-0008-0000-1100-0000CD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40" name="Group 6178">
          <a:extLst>
            <a:ext uri="{FF2B5EF4-FFF2-40B4-BE49-F238E27FC236}">
              <a16:creationId xmlns:a16="http://schemas.microsoft.com/office/drawing/2014/main" id="{00000000-0008-0000-1100-0000C4D44D00}"/>
            </a:ext>
          </a:extLst>
        </xdr:cNvPr>
        <xdr:cNvGrpSpPr>
          <a:grpSpLocks/>
        </xdr:cNvGrpSpPr>
      </xdr:nvGrpSpPr>
      <xdr:grpSpPr bwMode="auto">
        <a:xfrm>
          <a:off x="4117181" y="10096500"/>
          <a:ext cx="240507" cy="0"/>
          <a:chOff x="466" y="3952"/>
          <a:chExt cx="28" cy="16"/>
        </a:xfrm>
      </xdr:grpSpPr>
      <xdr:sp macro="" textlink="">
        <xdr:nvSpPr>
          <xdr:cNvPr id="5101770" name="Line 6179">
            <a:extLst>
              <a:ext uri="{FF2B5EF4-FFF2-40B4-BE49-F238E27FC236}">
                <a16:creationId xmlns:a16="http://schemas.microsoft.com/office/drawing/2014/main" id="{00000000-0008-0000-1100-0000CA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71" name="Line 6180">
            <a:extLst>
              <a:ext uri="{FF2B5EF4-FFF2-40B4-BE49-F238E27FC236}">
                <a16:creationId xmlns:a16="http://schemas.microsoft.com/office/drawing/2014/main" id="{00000000-0008-0000-1100-0000CB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41" name="Group 6181">
          <a:extLst>
            <a:ext uri="{FF2B5EF4-FFF2-40B4-BE49-F238E27FC236}">
              <a16:creationId xmlns:a16="http://schemas.microsoft.com/office/drawing/2014/main" id="{00000000-0008-0000-1100-0000C5D44D00}"/>
            </a:ext>
          </a:extLst>
        </xdr:cNvPr>
        <xdr:cNvGrpSpPr>
          <a:grpSpLocks/>
        </xdr:cNvGrpSpPr>
      </xdr:nvGrpSpPr>
      <xdr:grpSpPr bwMode="auto">
        <a:xfrm>
          <a:off x="4117181" y="10096500"/>
          <a:ext cx="240507" cy="0"/>
          <a:chOff x="466" y="3952"/>
          <a:chExt cx="28" cy="16"/>
        </a:xfrm>
      </xdr:grpSpPr>
      <xdr:sp macro="" textlink="">
        <xdr:nvSpPr>
          <xdr:cNvPr id="5101768" name="Line 6182">
            <a:extLst>
              <a:ext uri="{FF2B5EF4-FFF2-40B4-BE49-F238E27FC236}">
                <a16:creationId xmlns:a16="http://schemas.microsoft.com/office/drawing/2014/main" id="{00000000-0008-0000-1100-0000C8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69" name="Line 6183">
            <a:extLst>
              <a:ext uri="{FF2B5EF4-FFF2-40B4-BE49-F238E27FC236}">
                <a16:creationId xmlns:a16="http://schemas.microsoft.com/office/drawing/2014/main" id="{00000000-0008-0000-1100-0000C9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219075</xdr:colOff>
      <xdr:row>32</xdr:row>
      <xdr:rowOff>0</xdr:rowOff>
    </xdr:from>
    <xdr:to>
      <xdr:col>2</xdr:col>
      <xdr:colOff>447675</xdr:colOff>
      <xdr:row>32</xdr:row>
      <xdr:rowOff>0</xdr:rowOff>
    </xdr:to>
    <xdr:grpSp>
      <xdr:nvGrpSpPr>
        <xdr:cNvPr id="5100742" name="Group 6184">
          <a:extLst>
            <a:ext uri="{FF2B5EF4-FFF2-40B4-BE49-F238E27FC236}">
              <a16:creationId xmlns:a16="http://schemas.microsoft.com/office/drawing/2014/main" id="{00000000-0008-0000-1100-0000C6D44D00}"/>
            </a:ext>
          </a:extLst>
        </xdr:cNvPr>
        <xdr:cNvGrpSpPr>
          <a:grpSpLocks/>
        </xdr:cNvGrpSpPr>
      </xdr:nvGrpSpPr>
      <xdr:grpSpPr bwMode="auto">
        <a:xfrm>
          <a:off x="3993356" y="10096500"/>
          <a:ext cx="228600" cy="0"/>
          <a:chOff x="466" y="3952"/>
          <a:chExt cx="28" cy="16"/>
        </a:xfrm>
      </xdr:grpSpPr>
      <xdr:sp macro="" textlink="">
        <xdr:nvSpPr>
          <xdr:cNvPr id="5101766" name="Line 6185">
            <a:extLst>
              <a:ext uri="{FF2B5EF4-FFF2-40B4-BE49-F238E27FC236}">
                <a16:creationId xmlns:a16="http://schemas.microsoft.com/office/drawing/2014/main" id="{00000000-0008-0000-1100-0000C6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67" name="Line 6186">
            <a:extLst>
              <a:ext uri="{FF2B5EF4-FFF2-40B4-BE49-F238E27FC236}">
                <a16:creationId xmlns:a16="http://schemas.microsoft.com/office/drawing/2014/main" id="{00000000-0008-0000-1100-0000C7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43" name="Group 6187">
          <a:extLst>
            <a:ext uri="{FF2B5EF4-FFF2-40B4-BE49-F238E27FC236}">
              <a16:creationId xmlns:a16="http://schemas.microsoft.com/office/drawing/2014/main" id="{00000000-0008-0000-1100-0000C7D44D00}"/>
            </a:ext>
          </a:extLst>
        </xdr:cNvPr>
        <xdr:cNvGrpSpPr>
          <a:grpSpLocks/>
        </xdr:cNvGrpSpPr>
      </xdr:nvGrpSpPr>
      <xdr:grpSpPr bwMode="auto">
        <a:xfrm>
          <a:off x="4117181" y="10096500"/>
          <a:ext cx="228600" cy="0"/>
          <a:chOff x="466" y="3952"/>
          <a:chExt cx="28" cy="16"/>
        </a:xfrm>
      </xdr:grpSpPr>
      <xdr:sp macro="" textlink="">
        <xdr:nvSpPr>
          <xdr:cNvPr id="5101764" name="Line 6188">
            <a:extLst>
              <a:ext uri="{FF2B5EF4-FFF2-40B4-BE49-F238E27FC236}">
                <a16:creationId xmlns:a16="http://schemas.microsoft.com/office/drawing/2014/main" id="{00000000-0008-0000-1100-0000C4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65" name="Line 6189">
            <a:extLst>
              <a:ext uri="{FF2B5EF4-FFF2-40B4-BE49-F238E27FC236}">
                <a16:creationId xmlns:a16="http://schemas.microsoft.com/office/drawing/2014/main" id="{00000000-0008-0000-1100-0000C5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44" name="Group 6190">
          <a:extLst>
            <a:ext uri="{FF2B5EF4-FFF2-40B4-BE49-F238E27FC236}">
              <a16:creationId xmlns:a16="http://schemas.microsoft.com/office/drawing/2014/main" id="{00000000-0008-0000-1100-0000C8D44D00}"/>
            </a:ext>
          </a:extLst>
        </xdr:cNvPr>
        <xdr:cNvGrpSpPr>
          <a:grpSpLocks/>
        </xdr:cNvGrpSpPr>
      </xdr:nvGrpSpPr>
      <xdr:grpSpPr bwMode="auto">
        <a:xfrm>
          <a:off x="4117181" y="10096500"/>
          <a:ext cx="228600" cy="0"/>
          <a:chOff x="466" y="3952"/>
          <a:chExt cx="28" cy="16"/>
        </a:xfrm>
      </xdr:grpSpPr>
      <xdr:sp macro="" textlink="">
        <xdr:nvSpPr>
          <xdr:cNvPr id="5101762" name="Line 6191">
            <a:extLst>
              <a:ext uri="{FF2B5EF4-FFF2-40B4-BE49-F238E27FC236}">
                <a16:creationId xmlns:a16="http://schemas.microsoft.com/office/drawing/2014/main" id="{00000000-0008-0000-1100-0000C2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63" name="Line 6192">
            <a:extLst>
              <a:ext uri="{FF2B5EF4-FFF2-40B4-BE49-F238E27FC236}">
                <a16:creationId xmlns:a16="http://schemas.microsoft.com/office/drawing/2014/main" id="{00000000-0008-0000-1100-0000C3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45" name="Group 6193">
          <a:extLst>
            <a:ext uri="{FF2B5EF4-FFF2-40B4-BE49-F238E27FC236}">
              <a16:creationId xmlns:a16="http://schemas.microsoft.com/office/drawing/2014/main" id="{00000000-0008-0000-1100-0000C9D44D00}"/>
            </a:ext>
          </a:extLst>
        </xdr:cNvPr>
        <xdr:cNvGrpSpPr>
          <a:grpSpLocks/>
        </xdr:cNvGrpSpPr>
      </xdr:nvGrpSpPr>
      <xdr:grpSpPr bwMode="auto">
        <a:xfrm>
          <a:off x="4117181" y="10096500"/>
          <a:ext cx="240507" cy="0"/>
          <a:chOff x="466" y="3952"/>
          <a:chExt cx="28" cy="16"/>
        </a:xfrm>
      </xdr:grpSpPr>
      <xdr:sp macro="" textlink="">
        <xdr:nvSpPr>
          <xdr:cNvPr id="5101760" name="Line 6194">
            <a:extLst>
              <a:ext uri="{FF2B5EF4-FFF2-40B4-BE49-F238E27FC236}">
                <a16:creationId xmlns:a16="http://schemas.microsoft.com/office/drawing/2014/main" id="{00000000-0008-0000-1100-0000C0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61" name="Line 6195">
            <a:extLst>
              <a:ext uri="{FF2B5EF4-FFF2-40B4-BE49-F238E27FC236}">
                <a16:creationId xmlns:a16="http://schemas.microsoft.com/office/drawing/2014/main" id="{00000000-0008-0000-1100-0000C1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46" name="Group 6196">
          <a:extLst>
            <a:ext uri="{FF2B5EF4-FFF2-40B4-BE49-F238E27FC236}">
              <a16:creationId xmlns:a16="http://schemas.microsoft.com/office/drawing/2014/main" id="{00000000-0008-0000-1100-0000CAD44D00}"/>
            </a:ext>
          </a:extLst>
        </xdr:cNvPr>
        <xdr:cNvGrpSpPr>
          <a:grpSpLocks/>
        </xdr:cNvGrpSpPr>
      </xdr:nvGrpSpPr>
      <xdr:grpSpPr bwMode="auto">
        <a:xfrm>
          <a:off x="4117181" y="10096500"/>
          <a:ext cx="228600" cy="0"/>
          <a:chOff x="466" y="3952"/>
          <a:chExt cx="28" cy="16"/>
        </a:xfrm>
      </xdr:grpSpPr>
      <xdr:sp macro="" textlink="">
        <xdr:nvSpPr>
          <xdr:cNvPr id="5101758" name="Line 6197">
            <a:extLst>
              <a:ext uri="{FF2B5EF4-FFF2-40B4-BE49-F238E27FC236}">
                <a16:creationId xmlns:a16="http://schemas.microsoft.com/office/drawing/2014/main" id="{00000000-0008-0000-1100-0000BE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59" name="Line 6198">
            <a:extLst>
              <a:ext uri="{FF2B5EF4-FFF2-40B4-BE49-F238E27FC236}">
                <a16:creationId xmlns:a16="http://schemas.microsoft.com/office/drawing/2014/main" id="{00000000-0008-0000-1100-0000BF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47" name="Group 6199">
          <a:extLst>
            <a:ext uri="{FF2B5EF4-FFF2-40B4-BE49-F238E27FC236}">
              <a16:creationId xmlns:a16="http://schemas.microsoft.com/office/drawing/2014/main" id="{00000000-0008-0000-1100-0000CBD44D00}"/>
            </a:ext>
          </a:extLst>
        </xdr:cNvPr>
        <xdr:cNvGrpSpPr>
          <a:grpSpLocks/>
        </xdr:cNvGrpSpPr>
      </xdr:nvGrpSpPr>
      <xdr:grpSpPr bwMode="auto">
        <a:xfrm>
          <a:off x="4117181" y="10096500"/>
          <a:ext cx="228600" cy="0"/>
          <a:chOff x="466" y="3952"/>
          <a:chExt cx="28" cy="16"/>
        </a:xfrm>
      </xdr:grpSpPr>
      <xdr:sp macro="" textlink="">
        <xdr:nvSpPr>
          <xdr:cNvPr id="5101756" name="Line 6200">
            <a:extLst>
              <a:ext uri="{FF2B5EF4-FFF2-40B4-BE49-F238E27FC236}">
                <a16:creationId xmlns:a16="http://schemas.microsoft.com/office/drawing/2014/main" id="{00000000-0008-0000-1100-0000BC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57" name="Line 6201">
            <a:extLst>
              <a:ext uri="{FF2B5EF4-FFF2-40B4-BE49-F238E27FC236}">
                <a16:creationId xmlns:a16="http://schemas.microsoft.com/office/drawing/2014/main" id="{00000000-0008-0000-1100-0000BD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48" name="Group 6202">
          <a:extLst>
            <a:ext uri="{FF2B5EF4-FFF2-40B4-BE49-F238E27FC236}">
              <a16:creationId xmlns:a16="http://schemas.microsoft.com/office/drawing/2014/main" id="{00000000-0008-0000-1100-0000CCD44D00}"/>
            </a:ext>
          </a:extLst>
        </xdr:cNvPr>
        <xdr:cNvGrpSpPr>
          <a:grpSpLocks/>
        </xdr:cNvGrpSpPr>
      </xdr:nvGrpSpPr>
      <xdr:grpSpPr bwMode="auto">
        <a:xfrm>
          <a:off x="4117181" y="10096500"/>
          <a:ext cx="240507" cy="0"/>
          <a:chOff x="466" y="3952"/>
          <a:chExt cx="28" cy="16"/>
        </a:xfrm>
      </xdr:grpSpPr>
      <xdr:sp macro="" textlink="">
        <xdr:nvSpPr>
          <xdr:cNvPr id="5101754" name="Line 6203">
            <a:extLst>
              <a:ext uri="{FF2B5EF4-FFF2-40B4-BE49-F238E27FC236}">
                <a16:creationId xmlns:a16="http://schemas.microsoft.com/office/drawing/2014/main" id="{00000000-0008-0000-1100-0000BA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55" name="Line 6204">
            <a:extLst>
              <a:ext uri="{FF2B5EF4-FFF2-40B4-BE49-F238E27FC236}">
                <a16:creationId xmlns:a16="http://schemas.microsoft.com/office/drawing/2014/main" id="{00000000-0008-0000-1100-0000BB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49" name="Group 6205">
          <a:extLst>
            <a:ext uri="{FF2B5EF4-FFF2-40B4-BE49-F238E27FC236}">
              <a16:creationId xmlns:a16="http://schemas.microsoft.com/office/drawing/2014/main" id="{00000000-0008-0000-1100-0000CDD44D00}"/>
            </a:ext>
          </a:extLst>
        </xdr:cNvPr>
        <xdr:cNvGrpSpPr>
          <a:grpSpLocks/>
        </xdr:cNvGrpSpPr>
      </xdr:nvGrpSpPr>
      <xdr:grpSpPr bwMode="auto">
        <a:xfrm>
          <a:off x="4700588" y="10096500"/>
          <a:ext cx="266700" cy="0"/>
          <a:chOff x="466" y="3952"/>
          <a:chExt cx="28" cy="16"/>
        </a:xfrm>
      </xdr:grpSpPr>
      <xdr:sp macro="" textlink="">
        <xdr:nvSpPr>
          <xdr:cNvPr id="5101752" name="Line 6206">
            <a:extLst>
              <a:ext uri="{FF2B5EF4-FFF2-40B4-BE49-F238E27FC236}">
                <a16:creationId xmlns:a16="http://schemas.microsoft.com/office/drawing/2014/main" id="{00000000-0008-0000-1100-0000B8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53" name="Line 6207">
            <a:extLst>
              <a:ext uri="{FF2B5EF4-FFF2-40B4-BE49-F238E27FC236}">
                <a16:creationId xmlns:a16="http://schemas.microsoft.com/office/drawing/2014/main" id="{00000000-0008-0000-1100-0000B9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50" name="Group 6208">
          <a:extLst>
            <a:ext uri="{FF2B5EF4-FFF2-40B4-BE49-F238E27FC236}">
              <a16:creationId xmlns:a16="http://schemas.microsoft.com/office/drawing/2014/main" id="{00000000-0008-0000-1100-0000CED44D00}"/>
            </a:ext>
          </a:extLst>
        </xdr:cNvPr>
        <xdr:cNvGrpSpPr>
          <a:grpSpLocks/>
        </xdr:cNvGrpSpPr>
      </xdr:nvGrpSpPr>
      <xdr:grpSpPr bwMode="auto">
        <a:xfrm>
          <a:off x="4700588" y="10096500"/>
          <a:ext cx="266700" cy="0"/>
          <a:chOff x="466" y="3952"/>
          <a:chExt cx="28" cy="16"/>
        </a:xfrm>
      </xdr:grpSpPr>
      <xdr:sp macro="" textlink="">
        <xdr:nvSpPr>
          <xdr:cNvPr id="5101750" name="Line 6209">
            <a:extLst>
              <a:ext uri="{FF2B5EF4-FFF2-40B4-BE49-F238E27FC236}">
                <a16:creationId xmlns:a16="http://schemas.microsoft.com/office/drawing/2014/main" id="{00000000-0008-0000-1100-0000B6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51" name="Line 6210">
            <a:extLst>
              <a:ext uri="{FF2B5EF4-FFF2-40B4-BE49-F238E27FC236}">
                <a16:creationId xmlns:a16="http://schemas.microsoft.com/office/drawing/2014/main" id="{00000000-0008-0000-1100-0000B7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51" name="Group 6211">
          <a:extLst>
            <a:ext uri="{FF2B5EF4-FFF2-40B4-BE49-F238E27FC236}">
              <a16:creationId xmlns:a16="http://schemas.microsoft.com/office/drawing/2014/main" id="{00000000-0008-0000-1100-0000CFD44D00}"/>
            </a:ext>
          </a:extLst>
        </xdr:cNvPr>
        <xdr:cNvGrpSpPr>
          <a:grpSpLocks/>
        </xdr:cNvGrpSpPr>
      </xdr:nvGrpSpPr>
      <xdr:grpSpPr bwMode="auto">
        <a:xfrm>
          <a:off x="4700588" y="10096500"/>
          <a:ext cx="266700" cy="0"/>
          <a:chOff x="466" y="3952"/>
          <a:chExt cx="28" cy="16"/>
        </a:xfrm>
      </xdr:grpSpPr>
      <xdr:sp macro="" textlink="">
        <xdr:nvSpPr>
          <xdr:cNvPr id="5101748" name="Line 6212">
            <a:extLst>
              <a:ext uri="{FF2B5EF4-FFF2-40B4-BE49-F238E27FC236}">
                <a16:creationId xmlns:a16="http://schemas.microsoft.com/office/drawing/2014/main" id="{00000000-0008-0000-1100-0000B4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49" name="Line 6213">
            <a:extLst>
              <a:ext uri="{FF2B5EF4-FFF2-40B4-BE49-F238E27FC236}">
                <a16:creationId xmlns:a16="http://schemas.microsoft.com/office/drawing/2014/main" id="{00000000-0008-0000-1100-0000B5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752" name="Group 6214">
          <a:extLst>
            <a:ext uri="{FF2B5EF4-FFF2-40B4-BE49-F238E27FC236}">
              <a16:creationId xmlns:a16="http://schemas.microsoft.com/office/drawing/2014/main" id="{00000000-0008-0000-1100-0000D0D44D00}"/>
            </a:ext>
          </a:extLst>
        </xdr:cNvPr>
        <xdr:cNvGrpSpPr>
          <a:grpSpLocks/>
        </xdr:cNvGrpSpPr>
      </xdr:nvGrpSpPr>
      <xdr:grpSpPr bwMode="auto">
        <a:xfrm>
          <a:off x="5486400" y="10096500"/>
          <a:ext cx="266700" cy="0"/>
          <a:chOff x="466" y="3952"/>
          <a:chExt cx="28" cy="16"/>
        </a:xfrm>
      </xdr:grpSpPr>
      <xdr:sp macro="" textlink="">
        <xdr:nvSpPr>
          <xdr:cNvPr id="5101746" name="Line 6215">
            <a:extLst>
              <a:ext uri="{FF2B5EF4-FFF2-40B4-BE49-F238E27FC236}">
                <a16:creationId xmlns:a16="http://schemas.microsoft.com/office/drawing/2014/main" id="{00000000-0008-0000-1100-0000B2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47" name="Line 6216">
            <a:extLst>
              <a:ext uri="{FF2B5EF4-FFF2-40B4-BE49-F238E27FC236}">
                <a16:creationId xmlns:a16="http://schemas.microsoft.com/office/drawing/2014/main" id="{00000000-0008-0000-1100-0000B3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753" name="Group 6217">
          <a:extLst>
            <a:ext uri="{FF2B5EF4-FFF2-40B4-BE49-F238E27FC236}">
              <a16:creationId xmlns:a16="http://schemas.microsoft.com/office/drawing/2014/main" id="{00000000-0008-0000-1100-0000D1D44D00}"/>
            </a:ext>
          </a:extLst>
        </xdr:cNvPr>
        <xdr:cNvGrpSpPr>
          <a:grpSpLocks/>
        </xdr:cNvGrpSpPr>
      </xdr:nvGrpSpPr>
      <xdr:grpSpPr bwMode="auto">
        <a:xfrm>
          <a:off x="5486400" y="10096500"/>
          <a:ext cx="266700" cy="0"/>
          <a:chOff x="466" y="3952"/>
          <a:chExt cx="28" cy="16"/>
        </a:xfrm>
      </xdr:grpSpPr>
      <xdr:sp macro="" textlink="">
        <xdr:nvSpPr>
          <xdr:cNvPr id="5101744" name="Line 6218">
            <a:extLst>
              <a:ext uri="{FF2B5EF4-FFF2-40B4-BE49-F238E27FC236}">
                <a16:creationId xmlns:a16="http://schemas.microsoft.com/office/drawing/2014/main" id="{00000000-0008-0000-1100-0000B0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45" name="Line 6219">
            <a:extLst>
              <a:ext uri="{FF2B5EF4-FFF2-40B4-BE49-F238E27FC236}">
                <a16:creationId xmlns:a16="http://schemas.microsoft.com/office/drawing/2014/main" id="{00000000-0008-0000-1100-0000B1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754" name="Group 6220">
          <a:extLst>
            <a:ext uri="{FF2B5EF4-FFF2-40B4-BE49-F238E27FC236}">
              <a16:creationId xmlns:a16="http://schemas.microsoft.com/office/drawing/2014/main" id="{00000000-0008-0000-1100-0000D2D44D00}"/>
            </a:ext>
          </a:extLst>
        </xdr:cNvPr>
        <xdr:cNvGrpSpPr>
          <a:grpSpLocks/>
        </xdr:cNvGrpSpPr>
      </xdr:nvGrpSpPr>
      <xdr:grpSpPr bwMode="auto">
        <a:xfrm>
          <a:off x="5486400" y="10096500"/>
          <a:ext cx="266700" cy="0"/>
          <a:chOff x="466" y="3952"/>
          <a:chExt cx="28" cy="16"/>
        </a:xfrm>
      </xdr:grpSpPr>
      <xdr:sp macro="" textlink="">
        <xdr:nvSpPr>
          <xdr:cNvPr id="5101742" name="Line 6221">
            <a:extLst>
              <a:ext uri="{FF2B5EF4-FFF2-40B4-BE49-F238E27FC236}">
                <a16:creationId xmlns:a16="http://schemas.microsoft.com/office/drawing/2014/main" id="{00000000-0008-0000-1100-0000AE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43" name="Line 6222">
            <a:extLst>
              <a:ext uri="{FF2B5EF4-FFF2-40B4-BE49-F238E27FC236}">
                <a16:creationId xmlns:a16="http://schemas.microsoft.com/office/drawing/2014/main" id="{00000000-0008-0000-1100-0000AF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755" name="Group 6223">
          <a:extLst>
            <a:ext uri="{FF2B5EF4-FFF2-40B4-BE49-F238E27FC236}">
              <a16:creationId xmlns:a16="http://schemas.microsoft.com/office/drawing/2014/main" id="{00000000-0008-0000-1100-0000D3D44D00}"/>
            </a:ext>
          </a:extLst>
        </xdr:cNvPr>
        <xdr:cNvGrpSpPr>
          <a:grpSpLocks/>
        </xdr:cNvGrpSpPr>
      </xdr:nvGrpSpPr>
      <xdr:grpSpPr bwMode="auto">
        <a:xfrm>
          <a:off x="5486400" y="10096500"/>
          <a:ext cx="266700" cy="0"/>
          <a:chOff x="466" y="3952"/>
          <a:chExt cx="28" cy="16"/>
        </a:xfrm>
      </xdr:grpSpPr>
      <xdr:sp macro="" textlink="">
        <xdr:nvSpPr>
          <xdr:cNvPr id="5101740" name="Line 6224">
            <a:extLst>
              <a:ext uri="{FF2B5EF4-FFF2-40B4-BE49-F238E27FC236}">
                <a16:creationId xmlns:a16="http://schemas.microsoft.com/office/drawing/2014/main" id="{00000000-0008-0000-1100-0000AC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41" name="Line 6225">
            <a:extLst>
              <a:ext uri="{FF2B5EF4-FFF2-40B4-BE49-F238E27FC236}">
                <a16:creationId xmlns:a16="http://schemas.microsoft.com/office/drawing/2014/main" id="{00000000-0008-0000-1100-0000AD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756" name="Group 6226">
          <a:extLst>
            <a:ext uri="{FF2B5EF4-FFF2-40B4-BE49-F238E27FC236}">
              <a16:creationId xmlns:a16="http://schemas.microsoft.com/office/drawing/2014/main" id="{00000000-0008-0000-1100-0000D4D44D00}"/>
            </a:ext>
          </a:extLst>
        </xdr:cNvPr>
        <xdr:cNvGrpSpPr>
          <a:grpSpLocks/>
        </xdr:cNvGrpSpPr>
      </xdr:nvGrpSpPr>
      <xdr:grpSpPr bwMode="auto">
        <a:xfrm>
          <a:off x="5486400" y="10096500"/>
          <a:ext cx="266700" cy="0"/>
          <a:chOff x="466" y="3952"/>
          <a:chExt cx="28" cy="16"/>
        </a:xfrm>
      </xdr:grpSpPr>
      <xdr:sp macro="" textlink="">
        <xdr:nvSpPr>
          <xdr:cNvPr id="5101738" name="Line 6227">
            <a:extLst>
              <a:ext uri="{FF2B5EF4-FFF2-40B4-BE49-F238E27FC236}">
                <a16:creationId xmlns:a16="http://schemas.microsoft.com/office/drawing/2014/main" id="{00000000-0008-0000-1100-0000AA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39" name="Line 6228">
            <a:extLst>
              <a:ext uri="{FF2B5EF4-FFF2-40B4-BE49-F238E27FC236}">
                <a16:creationId xmlns:a16="http://schemas.microsoft.com/office/drawing/2014/main" id="{00000000-0008-0000-1100-0000AB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57" name="Group 6229">
          <a:extLst>
            <a:ext uri="{FF2B5EF4-FFF2-40B4-BE49-F238E27FC236}">
              <a16:creationId xmlns:a16="http://schemas.microsoft.com/office/drawing/2014/main" id="{00000000-0008-0000-1100-0000D5D44D00}"/>
            </a:ext>
          </a:extLst>
        </xdr:cNvPr>
        <xdr:cNvGrpSpPr>
          <a:grpSpLocks/>
        </xdr:cNvGrpSpPr>
      </xdr:nvGrpSpPr>
      <xdr:grpSpPr bwMode="auto">
        <a:xfrm>
          <a:off x="4117181" y="10096500"/>
          <a:ext cx="228600" cy="0"/>
          <a:chOff x="466" y="3952"/>
          <a:chExt cx="28" cy="16"/>
        </a:xfrm>
      </xdr:grpSpPr>
      <xdr:sp macro="" textlink="">
        <xdr:nvSpPr>
          <xdr:cNvPr id="5101736" name="Line 6230">
            <a:extLst>
              <a:ext uri="{FF2B5EF4-FFF2-40B4-BE49-F238E27FC236}">
                <a16:creationId xmlns:a16="http://schemas.microsoft.com/office/drawing/2014/main" id="{00000000-0008-0000-1100-0000A8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37" name="Line 6231">
            <a:extLst>
              <a:ext uri="{FF2B5EF4-FFF2-40B4-BE49-F238E27FC236}">
                <a16:creationId xmlns:a16="http://schemas.microsoft.com/office/drawing/2014/main" id="{00000000-0008-0000-1100-0000A9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58" name="Group 6232">
          <a:extLst>
            <a:ext uri="{FF2B5EF4-FFF2-40B4-BE49-F238E27FC236}">
              <a16:creationId xmlns:a16="http://schemas.microsoft.com/office/drawing/2014/main" id="{00000000-0008-0000-1100-0000D6D44D00}"/>
            </a:ext>
          </a:extLst>
        </xdr:cNvPr>
        <xdr:cNvGrpSpPr>
          <a:grpSpLocks/>
        </xdr:cNvGrpSpPr>
      </xdr:nvGrpSpPr>
      <xdr:grpSpPr bwMode="auto">
        <a:xfrm>
          <a:off x="4700588" y="10096500"/>
          <a:ext cx="266700" cy="0"/>
          <a:chOff x="466" y="3952"/>
          <a:chExt cx="28" cy="16"/>
        </a:xfrm>
      </xdr:grpSpPr>
      <xdr:sp macro="" textlink="">
        <xdr:nvSpPr>
          <xdr:cNvPr id="5101734" name="Line 6233">
            <a:extLst>
              <a:ext uri="{FF2B5EF4-FFF2-40B4-BE49-F238E27FC236}">
                <a16:creationId xmlns:a16="http://schemas.microsoft.com/office/drawing/2014/main" id="{00000000-0008-0000-1100-0000A6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35" name="Line 6234">
            <a:extLst>
              <a:ext uri="{FF2B5EF4-FFF2-40B4-BE49-F238E27FC236}">
                <a16:creationId xmlns:a16="http://schemas.microsoft.com/office/drawing/2014/main" id="{00000000-0008-0000-1100-0000A7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59" name="Group 6235">
          <a:extLst>
            <a:ext uri="{FF2B5EF4-FFF2-40B4-BE49-F238E27FC236}">
              <a16:creationId xmlns:a16="http://schemas.microsoft.com/office/drawing/2014/main" id="{00000000-0008-0000-1100-0000D7D44D00}"/>
            </a:ext>
          </a:extLst>
        </xdr:cNvPr>
        <xdr:cNvGrpSpPr>
          <a:grpSpLocks/>
        </xdr:cNvGrpSpPr>
      </xdr:nvGrpSpPr>
      <xdr:grpSpPr bwMode="auto">
        <a:xfrm>
          <a:off x="4117181" y="10096500"/>
          <a:ext cx="228600" cy="0"/>
          <a:chOff x="466" y="3952"/>
          <a:chExt cx="28" cy="16"/>
        </a:xfrm>
      </xdr:grpSpPr>
      <xdr:sp macro="" textlink="">
        <xdr:nvSpPr>
          <xdr:cNvPr id="5101732" name="Line 6236">
            <a:extLst>
              <a:ext uri="{FF2B5EF4-FFF2-40B4-BE49-F238E27FC236}">
                <a16:creationId xmlns:a16="http://schemas.microsoft.com/office/drawing/2014/main" id="{00000000-0008-0000-1100-0000A4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33" name="Line 6237">
            <a:extLst>
              <a:ext uri="{FF2B5EF4-FFF2-40B4-BE49-F238E27FC236}">
                <a16:creationId xmlns:a16="http://schemas.microsoft.com/office/drawing/2014/main" id="{00000000-0008-0000-1100-0000A5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60" name="Group 6238">
          <a:extLst>
            <a:ext uri="{FF2B5EF4-FFF2-40B4-BE49-F238E27FC236}">
              <a16:creationId xmlns:a16="http://schemas.microsoft.com/office/drawing/2014/main" id="{00000000-0008-0000-1100-0000D8D44D00}"/>
            </a:ext>
          </a:extLst>
        </xdr:cNvPr>
        <xdr:cNvGrpSpPr>
          <a:grpSpLocks/>
        </xdr:cNvGrpSpPr>
      </xdr:nvGrpSpPr>
      <xdr:grpSpPr bwMode="auto">
        <a:xfrm>
          <a:off x="4700588" y="10096500"/>
          <a:ext cx="266700" cy="0"/>
          <a:chOff x="466" y="3952"/>
          <a:chExt cx="28" cy="16"/>
        </a:xfrm>
      </xdr:grpSpPr>
      <xdr:sp macro="" textlink="">
        <xdr:nvSpPr>
          <xdr:cNvPr id="5101730" name="Line 6239">
            <a:extLst>
              <a:ext uri="{FF2B5EF4-FFF2-40B4-BE49-F238E27FC236}">
                <a16:creationId xmlns:a16="http://schemas.microsoft.com/office/drawing/2014/main" id="{00000000-0008-0000-1100-0000A2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31" name="Line 6240">
            <a:extLst>
              <a:ext uri="{FF2B5EF4-FFF2-40B4-BE49-F238E27FC236}">
                <a16:creationId xmlns:a16="http://schemas.microsoft.com/office/drawing/2014/main" id="{00000000-0008-0000-1100-0000A3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61" name="Group 6241">
          <a:extLst>
            <a:ext uri="{FF2B5EF4-FFF2-40B4-BE49-F238E27FC236}">
              <a16:creationId xmlns:a16="http://schemas.microsoft.com/office/drawing/2014/main" id="{00000000-0008-0000-1100-0000D9D44D00}"/>
            </a:ext>
          </a:extLst>
        </xdr:cNvPr>
        <xdr:cNvGrpSpPr>
          <a:grpSpLocks/>
        </xdr:cNvGrpSpPr>
      </xdr:nvGrpSpPr>
      <xdr:grpSpPr bwMode="auto">
        <a:xfrm>
          <a:off x="4117181" y="10096500"/>
          <a:ext cx="228600" cy="0"/>
          <a:chOff x="466" y="3952"/>
          <a:chExt cx="28" cy="16"/>
        </a:xfrm>
      </xdr:grpSpPr>
      <xdr:sp macro="" textlink="">
        <xdr:nvSpPr>
          <xdr:cNvPr id="5101728" name="Line 6242">
            <a:extLst>
              <a:ext uri="{FF2B5EF4-FFF2-40B4-BE49-F238E27FC236}">
                <a16:creationId xmlns:a16="http://schemas.microsoft.com/office/drawing/2014/main" id="{00000000-0008-0000-1100-0000A0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29" name="Line 6243">
            <a:extLst>
              <a:ext uri="{FF2B5EF4-FFF2-40B4-BE49-F238E27FC236}">
                <a16:creationId xmlns:a16="http://schemas.microsoft.com/office/drawing/2014/main" id="{00000000-0008-0000-1100-0000A1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62" name="Group 6244">
          <a:extLst>
            <a:ext uri="{FF2B5EF4-FFF2-40B4-BE49-F238E27FC236}">
              <a16:creationId xmlns:a16="http://schemas.microsoft.com/office/drawing/2014/main" id="{00000000-0008-0000-1100-0000DAD44D00}"/>
            </a:ext>
          </a:extLst>
        </xdr:cNvPr>
        <xdr:cNvGrpSpPr>
          <a:grpSpLocks/>
        </xdr:cNvGrpSpPr>
      </xdr:nvGrpSpPr>
      <xdr:grpSpPr bwMode="auto">
        <a:xfrm>
          <a:off x="4700588" y="10096500"/>
          <a:ext cx="266700" cy="0"/>
          <a:chOff x="466" y="3952"/>
          <a:chExt cx="28" cy="16"/>
        </a:xfrm>
      </xdr:grpSpPr>
      <xdr:sp macro="" textlink="">
        <xdr:nvSpPr>
          <xdr:cNvPr id="5101726" name="Line 6245">
            <a:extLst>
              <a:ext uri="{FF2B5EF4-FFF2-40B4-BE49-F238E27FC236}">
                <a16:creationId xmlns:a16="http://schemas.microsoft.com/office/drawing/2014/main" id="{00000000-0008-0000-1100-00009E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27" name="Line 6246">
            <a:extLst>
              <a:ext uri="{FF2B5EF4-FFF2-40B4-BE49-F238E27FC236}">
                <a16:creationId xmlns:a16="http://schemas.microsoft.com/office/drawing/2014/main" id="{00000000-0008-0000-1100-00009F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63" name="Group 6247">
          <a:extLst>
            <a:ext uri="{FF2B5EF4-FFF2-40B4-BE49-F238E27FC236}">
              <a16:creationId xmlns:a16="http://schemas.microsoft.com/office/drawing/2014/main" id="{00000000-0008-0000-1100-0000DBD44D00}"/>
            </a:ext>
          </a:extLst>
        </xdr:cNvPr>
        <xdr:cNvGrpSpPr>
          <a:grpSpLocks/>
        </xdr:cNvGrpSpPr>
      </xdr:nvGrpSpPr>
      <xdr:grpSpPr bwMode="auto">
        <a:xfrm>
          <a:off x="4117181" y="10096500"/>
          <a:ext cx="228600" cy="0"/>
          <a:chOff x="466" y="3952"/>
          <a:chExt cx="28" cy="16"/>
        </a:xfrm>
      </xdr:grpSpPr>
      <xdr:sp macro="" textlink="">
        <xdr:nvSpPr>
          <xdr:cNvPr id="5101724" name="Line 6248">
            <a:extLst>
              <a:ext uri="{FF2B5EF4-FFF2-40B4-BE49-F238E27FC236}">
                <a16:creationId xmlns:a16="http://schemas.microsoft.com/office/drawing/2014/main" id="{00000000-0008-0000-1100-00009C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25" name="Line 6249">
            <a:extLst>
              <a:ext uri="{FF2B5EF4-FFF2-40B4-BE49-F238E27FC236}">
                <a16:creationId xmlns:a16="http://schemas.microsoft.com/office/drawing/2014/main" id="{00000000-0008-0000-1100-00009D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64" name="Group 6250">
          <a:extLst>
            <a:ext uri="{FF2B5EF4-FFF2-40B4-BE49-F238E27FC236}">
              <a16:creationId xmlns:a16="http://schemas.microsoft.com/office/drawing/2014/main" id="{00000000-0008-0000-1100-0000DCD44D00}"/>
            </a:ext>
          </a:extLst>
        </xdr:cNvPr>
        <xdr:cNvGrpSpPr>
          <a:grpSpLocks/>
        </xdr:cNvGrpSpPr>
      </xdr:nvGrpSpPr>
      <xdr:grpSpPr bwMode="auto">
        <a:xfrm>
          <a:off x="4700588" y="10096500"/>
          <a:ext cx="266700" cy="0"/>
          <a:chOff x="466" y="3952"/>
          <a:chExt cx="28" cy="16"/>
        </a:xfrm>
      </xdr:grpSpPr>
      <xdr:sp macro="" textlink="">
        <xdr:nvSpPr>
          <xdr:cNvPr id="5101722" name="Line 6251">
            <a:extLst>
              <a:ext uri="{FF2B5EF4-FFF2-40B4-BE49-F238E27FC236}">
                <a16:creationId xmlns:a16="http://schemas.microsoft.com/office/drawing/2014/main" id="{00000000-0008-0000-1100-00009A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23" name="Line 6252">
            <a:extLst>
              <a:ext uri="{FF2B5EF4-FFF2-40B4-BE49-F238E27FC236}">
                <a16:creationId xmlns:a16="http://schemas.microsoft.com/office/drawing/2014/main" id="{00000000-0008-0000-1100-00009B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65" name="Group 6253">
          <a:extLst>
            <a:ext uri="{FF2B5EF4-FFF2-40B4-BE49-F238E27FC236}">
              <a16:creationId xmlns:a16="http://schemas.microsoft.com/office/drawing/2014/main" id="{00000000-0008-0000-1100-0000DDD44D00}"/>
            </a:ext>
          </a:extLst>
        </xdr:cNvPr>
        <xdr:cNvGrpSpPr>
          <a:grpSpLocks/>
        </xdr:cNvGrpSpPr>
      </xdr:nvGrpSpPr>
      <xdr:grpSpPr bwMode="auto">
        <a:xfrm>
          <a:off x="4117181" y="10096500"/>
          <a:ext cx="228600" cy="0"/>
          <a:chOff x="466" y="3952"/>
          <a:chExt cx="28" cy="16"/>
        </a:xfrm>
      </xdr:grpSpPr>
      <xdr:sp macro="" textlink="">
        <xdr:nvSpPr>
          <xdr:cNvPr id="5101720" name="Line 6254">
            <a:extLst>
              <a:ext uri="{FF2B5EF4-FFF2-40B4-BE49-F238E27FC236}">
                <a16:creationId xmlns:a16="http://schemas.microsoft.com/office/drawing/2014/main" id="{00000000-0008-0000-1100-000098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21" name="Line 6255">
            <a:extLst>
              <a:ext uri="{FF2B5EF4-FFF2-40B4-BE49-F238E27FC236}">
                <a16:creationId xmlns:a16="http://schemas.microsoft.com/office/drawing/2014/main" id="{00000000-0008-0000-1100-000099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66" name="Group 6256">
          <a:extLst>
            <a:ext uri="{FF2B5EF4-FFF2-40B4-BE49-F238E27FC236}">
              <a16:creationId xmlns:a16="http://schemas.microsoft.com/office/drawing/2014/main" id="{00000000-0008-0000-1100-0000DED44D00}"/>
            </a:ext>
          </a:extLst>
        </xdr:cNvPr>
        <xdr:cNvGrpSpPr>
          <a:grpSpLocks/>
        </xdr:cNvGrpSpPr>
      </xdr:nvGrpSpPr>
      <xdr:grpSpPr bwMode="auto">
        <a:xfrm>
          <a:off x="4117181" y="10096500"/>
          <a:ext cx="228600" cy="0"/>
          <a:chOff x="466" y="3952"/>
          <a:chExt cx="28" cy="16"/>
        </a:xfrm>
      </xdr:grpSpPr>
      <xdr:sp macro="" textlink="">
        <xdr:nvSpPr>
          <xdr:cNvPr id="5101718" name="Line 6257">
            <a:extLst>
              <a:ext uri="{FF2B5EF4-FFF2-40B4-BE49-F238E27FC236}">
                <a16:creationId xmlns:a16="http://schemas.microsoft.com/office/drawing/2014/main" id="{00000000-0008-0000-1100-000096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19" name="Line 6258">
            <a:extLst>
              <a:ext uri="{FF2B5EF4-FFF2-40B4-BE49-F238E27FC236}">
                <a16:creationId xmlns:a16="http://schemas.microsoft.com/office/drawing/2014/main" id="{00000000-0008-0000-1100-000097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67" name="Group 6259">
          <a:extLst>
            <a:ext uri="{FF2B5EF4-FFF2-40B4-BE49-F238E27FC236}">
              <a16:creationId xmlns:a16="http://schemas.microsoft.com/office/drawing/2014/main" id="{00000000-0008-0000-1100-0000DFD44D00}"/>
            </a:ext>
          </a:extLst>
        </xdr:cNvPr>
        <xdr:cNvGrpSpPr>
          <a:grpSpLocks/>
        </xdr:cNvGrpSpPr>
      </xdr:nvGrpSpPr>
      <xdr:grpSpPr bwMode="auto">
        <a:xfrm>
          <a:off x="4117181" y="10096500"/>
          <a:ext cx="228600" cy="0"/>
          <a:chOff x="466" y="3952"/>
          <a:chExt cx="28" cy="16"/>
        </a:xfrm>
      </xdr:grpSpPr>
      <xdr:sp macro="" textlink="">
        <xdr:nvSpPr>
          <xdr:cNvPr id="5101716" name="Line 6260">
            <a:extLst>
              <a:ext uri="{FF2B5EF4-FFF2-40B4-BE49-F238E27FC236}">
                <a16:creationId xmlns:a16="http://schemas.microsoft.com/office/drawing/2014/main" id="{00000000-0008-0000-1100-000094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17" name="Line 6261">
            <a:extLst>
              <a:ext uri="{FF2B5EF4-FFF2-40B4-BE49-F238E27FC236}">
                <a16:creationId xmlns:a16="http://schemas.microsoft.com/office/drawing/2014/main" id="{00000000-0008-0000-1100-000095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68" name="Group 6262">
          <a:extLst>
            <a:ext uri="{FF2B5EF4-FFF2-40B4-BE49-F238E27FC236}">
              <a16:creationId xmlns:a16="http://schemas.microsoft.com/office/drawing/2014/main" id="{00000000-0008-0000-1100-0000E0D44D00}"/>
            </a:ext>
          </a:extLst>
        </xdr:cNvPr>
        <xdr:cNvGrpSpPr>
          <a:grpSpLocks/>
        </xdr:cNvGrpSpPr>
      </xdr:nvGrpSpPr>
      <xdr:grpSpPr bwMode="auto">
        <a:xfrm>
          <a:off x="4117181" y="10096500"/>
          <a:ext cx="228600" cy="0"/>
          <a:chOff x="466" y="3952"/>
          <a:chExt cx="28" cy="16"/>
        </a:xfrm>
      </xdr:grpSpPr>
      <xdr:sp macro="" textlink="">
        <xdr:nvSpPr>
          <xdr:cNvPr id="5101714" name="Line 6263">
            <a:extLst>
              <a:ext uri="{FF2B5EF4-FFF2-40B4-BE49-F238E27FC236}">
                <a16:creationId xmlns:a16="http://schemas.microsoft.com/office/drawing/2014/main" id="{00000000-0008-0000-1100-000092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15" name="Line 6264">
            <a:extLst>
              <a:ext uri="{FF2B5EF4-FFF2-40B4-BE49-F238E27FC236}">
                <a16:creationId xmlns:a16="http://schemas.microsoft.com/office/drawing/2014/main" id="{00000000-0008-0000-1100-000093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69" name="Group 6265">
          <a:extLst>
            <a:ext uri="{FF2B5EF4-FFF2-40B4-BE49-F238E27FC236}">
              <a16:creationId xmlns:a16="http://schemas.microsoft.com/office/drawing/2014/main" id="{00000000-0008-0000-1100-0000E1D44D00}"/>
            </a:ext>
          </a:extLst>
        </xdr:cNvPr>
        <xdr:cNvGrpSpPr>
          <a:grpSpLocks/>
        </xdr:cNvGrpSpPr>
      </xdr:nvGrpSpPr>
      <xdr:grpSpPr bwMode="auto">
        <a:xfrm>
          <a:off x="4117181" y="10096500"/>
          <a:ext cx="228600" cy="0"/>
          <a:chOff x="466" y="3952"/>
          <a:chExt cx="28" cy="16"/>
        </a:xfrm>
      </xdr:grpSpPr>
      <xdr:sp macro="" textlink="">
        <xdr:nvSpPr>
          <xdr:cNvPr id="5101712" name="Line 6266">
            <a:extLst>
              <a:ext uri="{FF2B5EF4-FFF2-40B4-BE49-F238E27FC236}">
                <a16:creationId xmlns:a16="http://schemas.microsoft.com/office/drawing/2014/main" id="{00000000-0008-0000-1100-000090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13" name="Line 6267">
            <a:extLst>
              <a:ext uri="{FF2B5EF4-FFF2-40B4-BE49-F238E27FC236}">
                <a16:creationId xmlns:a16="http://schemas.microsoft.com/office/drawing/2014/main" id="{00000000-0008-0000-1100-000091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70" name="Group 6268">
          <a:extLst>
            <a:ext uri="{FF2B5EF4-FFF2-40B4-BE49-F238E27FC236}">
              <a16:creationId xmlns:a16="http://schemas.microsoft.com/office/drawing/2014/main" id="{00000000-0008-0000-1100-0000E2D44D00}"/>
            </a:ext>
          </a:extLst>
        </xdr:cNvPr>
        <xdr:cNvGrpSpPr>
          <a:grpSpLocks/>
        </xdr:cNvGrpSpPr>
      </xdr:nvGrpSpPr>
      <xdr:grpSpPr bwMode="auto">
        <a:xfrm>
          <a:off x="4700588" y="10096500"/>
          <a:ext cx="266700" cy="0"/>
          <a:chOff x="466" y="3952"/>
          <a:chExt cx="28" cy="16"/>
        </a:xfrm>
      </xdr:grpSpPr>
      <xdr:sp macro="" textlink="">
        <xdr:nvSpPr>
          <xdr:cNvPr id="5101710" name="Line 6269">
            <a:extLst>
              <a:ext uri="{FF2B5EF4-FFF2-40B4-BE49-F238E27FC236}">
                <a16:creationId xmlns:a16="http://schemas.microsoft.com/office/drawing/2014/main" id="{00000000-0008-0000-1100-00008E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11" name="Line 6270">
            <a:extLst>
              <a:ext uri="{FF2B5EF4-FFF2-40B4-BE49-F238E27FC236}">
                <a16:creationId xmlns:a16="http://schemas.microsoft.com/office/drawing/2014/main" id="{00000000-0008-0000-1100-00008F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71" name="Group 6271">
          <a:extLst>
            <a:ext uri="{FF2B5EF4-FFF2-40B4-BE49-F238E27FC236}">
              <a16:creationId xmlns:a16="http://schemas.microsoft.com/office/drawing/2014/main" id="{00000000-0008-0000-1100-0000E3D44D00}"/>
            </a:ext>
          </a:extLst>
        </xdr:cNvPr>
        <xdr:cNvGrpSpPr>
          <a:grpSpLocks/>
        </xdr:cNvGrpSpPr>
      </xdr:nvGrpSpPr>
      <xdr:grpSpPr bwMode="auto">
        <a:xfrm>
          <a:off x="4700588" y="10096500"/>
          <a:ext cx="266700" cy="0"/>
          <a:chOff x="466" y="3952"/>
          <a:chExt cx="28" cy="16"/>
        </a:xfrm>
      </xdr:grpSpPr>
      <xdr:sp macro="" textlink="">
        <xdr:nvSpPr>
          <xdr:cNvPr id="5101708" name="Line 6272">
            <a:extLst>
              <a:ext uri="{FF2B5EF4-FFF2-40B4-BE49-F238E27FC236}">
                <a16:creationId xmlns:a16="http://schemas.microsoft.com/office/drawing/2014/main" id="{00000000-0008-0000-1100-00008C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09" name="Line 6273">
            <a:extLst>
              <a:ext uri="{FF2B5EF4-FFF2-40B4-BE49-F238E27FC236}">
                <a16:creationId xmlns:a16="http://schemas.microsoft.com/office/drawing/2014/main" id="{00000000-0008-0000-1100-00008D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72" name="Group 6274">
          <a:extLst>
            <a:ext uri="{FF2B5EF4-FFF2-40B4-BE49-F238E27FC236}">
              <a16:creationId xmlns:a16="http://schemas.microsoft.com/office/drawing/2014/main" id="{00000000-0008-0000-1100-0000E4D44D00}"/>
            </a:ext>
          </a:extLst>
        </xdr:cNvPr>
        <xdr:cNvGrpSpPr>
          <a:grpSpLocks/>
        </xdr:cNvGrpSpPr>
      </xdr:nvGrpSpPr>
      <xdr:grpSpPr bwMode="auto">
        <a:xfrm>
          <a:off x="4700588" y="10096500"/>
          <a:ext cx="266700" cy="0"/>
          <a:chOff x="466" y="3952"/>
          <a:chExt cx="28" cy="16"/>
        </a:xfrm>
      </xdr:grpSpPr>
      <xdr:sp macro="" textlink="">
        <xdr:nvSpPr>
          <xdr:cNvPr id="5101706" name="Line 6275">
            <a:extLst>
              <a:ext uri="{FF2B5EF4-FFF2-40B4-BE49-F238E27FC236}">
                <a16:creationId xmlns:a16="http://schemas.microsoft.com/office/drawing/2014/main" id="{00000000-0008-0000-1100-00008A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07" name="Line 6276">
            <a:extLst>
              <a:ext uri="{FF2B5EF4-FFF2-40B4-BE49-F238E27FC236}">
                <a16:creationId xmlns:a16="http://schemas.microsoft.com/office/drawing/2014/main" id="{00000000-0008-0000-1100-00008B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73" name="Group 6277">
          <a:extLst>
            <a:ext uri="{FF2B5EF4-FFF2-40B4-BE49-F238E27FC236}">
              <a16:creationId xmlns:a16="http://schemas.microsoft.com/office/drawing/2014/main" id="{00000000-0008-0000-1100-0000E5D44D00}"/>
            </a:ext>
          </a:extLst>
        </xdr:cNvPr>
        <xdr:cNvGrpSpPr>
          <a:grpSpLocks/>
        </xdr:cNvGrpSpPr>
      </xdr:nvGrpSpPr>
      <xdr:grpSpPr bwMode="auto">
        <a:xfrm>
          <a:off x="4700588" y="10096500"/>
          <a:ext cx="266700" cy="0"/>
          <a:chOff x="466" y="3952"/>
          <a:chExt cx="28" cy="16"/>
        </a:xfrm>
      </xdr:grpSpPr>
      <xdr:sp macro="" textlink="">
        <xdr:nvSpPr>
          <xdr:cNvPr id="5101704" name="Line 6278">
            <a:extLst>
              <a:ext uri="{FF2B5EF4-FFF2-40B4-BE49-F238E27FC236}">
                <a16:creationId xmlns:a16="http://schemas.microsoft.com/office/drawing/2014/main" id="{00000000-0008-0000-1100-000088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05" name="Line 6279">
            <a:extLst>
              <a:ext uri="{FF2B5EF4-FFF2-40B4-BE49-F238E27FC236}">
                <a16:creationId xmlns:a16="http://schemas.microsoft.com/office/drawing/2014/main" id="{00000000-0008-0000-1100-000089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74" name="Group 6280">
          <a:extLst>
            <a:ext uri="{FF2B5EF4-FFF2-40B4-BE49-F238E27FC236}">
              <a16:creationId xmlns:a16="http://schemas.microsoft.com/office/drawing/2014/main" id="{00000000-0008-0000-1100-0000E6D44D00}"/>
            </a:ext>
          </a:extLst>
        </xdr:cNvPr>
        <xdr:cNvGrpSpPr>
          <a:grpSpLocks/>
        </xdr:cNvGrpSpPr>
      </xdr:nvGrpSpPr>
      <xdr:grpSpPr bwMode="auto">
        <a:xfrm>
          <a:off x="4700588" y="10096500"/>
          <a:ext cx="266700" cy="0"/>
          <a:chOff x="466" y="3952"/>
          <a:chExt cx="28" cy="16"/>
        </a:xfrm>
      </xdr:grpSpPr>
      <xdr:sp macro="" textlink="">
        <xdr:nvSpPr>
          <xdr:cNvPr id="5101702" name="Line 6281">
            <a:extLst>
              <a:ext uri="{FF2B5EF4-FFF2-40B4-BE49-F238E27FC236}">
                <a16:creationId xmlns:a16="http://schemas.microsoft.com/office/drawing/2014/main" id="{00000000-0008-0000-1100-000086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03" name="Line 6282">
            <a:extLst>
              <a:ext uri="{FF2B5EF4-FFF2-40B4-BE49-F238E27FC236}">
                <a16:creationId xmlns:a16="http://schemas.microsoft.com/office/drawing/2014/main" id="{00000000-0008-0000-1100-000087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75" name="Group 6283">
          <a:extLst>
            <a:ext uri="{FF2B5EF4-FFF2-40B4-BE49-F238E27FC236}">
              <a16:creationId xmlns:a16="http://schemas.microsoft.com/office/drawing/2014/main" id="{00000000-0008-0000-1100-0000E7D44D00}"/>
            </a:ext>
          </a:extLst>
        </xdr:cNvPr>
        <xdr:cNvGrpSpPr>
          <a:grpSpLocks/>
        </xdr:cNvGrpSpPr>
      </xdr:nvGrpSpPr>
      <xdr:grpSpPr bwMode="auto">
        <a:xfrm>
          <a:off x="4117181" y="10096500"/>
          <a:ext cx="228600" cy="0"/>
          <a:chOff x="466" y="3952"/>
          <a:chExt cx="28" cy="16"/>
        </a:xfrm>
      </xdr:grpSpPr>
      <xdr:sp macro="" textlink="">
        <xdr:nvSpPr>
          <xdr:cNvPr id="5101700" name="Line 6284">
            <a:extLst>
              <a:ext uri="{FF2B5EF4-FFF2-40B4-BE49-F238E27FC236}">
                <a16:creationId xmlns:a16="http://schemas.microsoft.com/office/drawing/2014/main" id="{00000000-0008-0000-1100-000084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01" name="Line 6285">
            <a:extLst>
              <a:ext uri="{FF2B5EF4-FFF2-40B4-BE49-F238E27FC236}">
                <a16:creationId xmlns:a16="http://schemas.microsoft.com/office/drawing/2014/main" id="{00000000-0008-0000-1100-000085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76" name="Group 6286">
          <a:extLst>
            <a:ext uri="{FF2B5EF4-FFF2-40B4-BE49-F238E27FC236}">
              <a16:creationId xmlns:a16="http://schemas.microsoft.com/office/drawing/2014/main" id="{00000000-0008-0000-1100-0000E8D44D00}"/>
            </a:ext>
          </a:extLst>
        </xdr:cNvPr>
        <xdr:cNvGrpSpPr>
          <a:grpSpLocks/>
        </xdr:cNvGrpSpPr>
      </xdr:nvGrpSpPr>
      <xdr:grpSpPr bwMode="auto">
        <a:xfrm>
          <a:off x="4117181" y="10096500"/>
          <a:ext cx="228600" cy="0"/>
          <a:chOff x="466" y="3952"/>
          <a:chExt cx="28" cy="16"/>
        </a:xfrm>
      </xdr:grpSpPr>
      <xdr:sp macro="" textlink="">
        <xdr:nvSpPr>
          <xdr:cNvPr id="5101698" name="Line 6287">
            <a:extLst>
              <a:ext uri="{FF2B5EF4-FFF2-40B4-BE49-F238E27FC236}">
                <a16:creationId xmlns:a16="http://schemas.microsoft.com/office/drawing/2014/main" id="{00000000-0008-0000-1100-000082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99" name="Line 6288">
            <a:extLst>
              <a:ext uri="{FF2B5EF4-FFF2-40B4-BE49-F238E27FC236}">
                <a16:creationId xmlns:a16="http://schemas.microsoft.com/office/drawing/2014/main" id="{00000000-0008-0000-1100-000083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77" name="Group 6289">
          <a:extLst>
            <a:ext uri="{FF2B5EF4-FFF2-40B4-BE49-F238E27FC236}">
              <a16:creationId xmlns:a16="http://schemas.microsoft.com/office/drawing/2014/main" id="{00000000-0008-0000-1100-0000E9D44D00}"/>
            </a:ext>
          </a:extLst>
        </xdr:cNvPr>
        <xdr:cNvGrpSpPr>
          <a:grpSpLocks/>
        </xdr:cNvGrpSpPr>
      </xdr:nvGrpSpPr>
      <xdr:grpSpPr bwMode="auto">
        <a:xfrm>
          <a:off x="4700588" y="10096500"/>
          <a:ext cx="266700" cy="0"/>
          <a:chOff x="466" y="3952"/>
          <a:chExt cx="28" cy="16"/>
        </a:xfrm>
      </xdr:grpSpPr>
      <xdr:sp macro="" textlink="">
        <xdr:nvSpPr>
          <xdr:cNvPr id="5101696" name="Line 6290">
            <a:extLst>
              <a:ext uri="{FF2B5EF4-FFF2-40B4-BE49-F238E27FC236}">
                <a16:creationId xmlns:a16="http://schemas.microsoft.com/office/drawing/2014/main" id="{00000000-0008-0000-1100-000080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97" name="Line 6291">
            <a:extLst>
              <a:ext uri="{FF2B5EF4-FFF2-40B4-BE49-F238E27FC236}">
                <a16:creationId xmlns:a16="http://schemas.microsoft.com/office/drawing/2014/main" id="{00000000-0008-0000-1100-000081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78" name="Group 6292">
          <a:extLst>
            <a:ext uri="{FF2B5EF4-FFF2-40B4-BE49-F238E27FC236}">
              <a16:creationId xmlns:a16="http://schemas.microsoft.com/office/drawing/2014/main" id="{00000000-0008-0000-1100-0000EAD44D00}"/>
            </a:ext>
          </a:extLst>
        </xdr:cNvPr>
        <xdr:cNvGrpSpPr>
          <a:grpSpLocks/>
        </xdr:cNvGrpSpPr>
      </xdr:nvGrpSpPr>
      <xdr:grpSpPr bwMode="auto">
        <a:xfrm>
          <a:off x="4700588" y="10096500"/>
          <a:ext cx="266700" cy="0"/>
          <a:chOff x="466" y="3952"/>
          <a:chExt cx="28" cy="16"/>
        </a:xfrm>
      </xdr:grpSpPr>
      <xdr:sp macro="" textlink="">
        <xdr:nvSpPr>
          <xdr:cNvPr id="5101694" name="Line 6293">
            <a:extLst>
              <a:ext uri="{FF2B5EF4-FFF2-40B4-BE49-F238E27FC236}">
                <a16:creationId xmlns:a16="http://schemas.microsoft.com/office/drawing/2014/main" id="{00000000-0008-0000-1100-00007E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95" name="Line 6294">
            <a:extLst>
              <a:ext uri="{FF2B5EF4-FFF2-40B4-BE49-F238E27FC236}">
                <a16:creationId xmlns:a16="http://schemas.microsoft.com/office/drawing/2014/main" id="{00000000-0008-0000-1100-00007F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79" name="Group 6295">
          <a:extLst>
            <a:ext uri="{FF2B5EF4-FFF2-40B4-BE49-F238E27FC236}">
              <a16:creationId xmlns:a16="http://schemas.microsoft.com/office/drawing/2014/main" id="{00000000-0008-0000-1100-0000EBD44D00}"/>
            </a:ext>
          </a:extLst>
        </xdr:cNvPr>
        <xdr:cNvGrpSpPr>
          <a:grpSpLocks/>
        </xdr:cNvGrpSpPr>
      </xdr:nvGrpSpPr>
      <xdr:grpSpPr bwMode="auto">
        <a:xfrm>
          <a:off x="4117181" y="10096500"/>
          <a:ext cx="240507" cy="0"/>
          <a:chOff x="466" y="3952"/>
          <a:chExt cx="28" cy="16"/>
        </a:xfrm>
      </xdr:grpSpPr>
      <xdr:sp macro="" textlink="">
        <xdr:nvSpPr>
          <xdr:cNvPr id="5101692" name="Line 6296">
            <a:extLst>
              <a:ext uri="{FF2B5EF4-FFF2-40B4-BE49-F238E27FC236}">
                <a16:creationId xmlns:a16="http://schemas.microsoft.com/office/drawing/2014/main" id="{00000000-0008-0000-1100-00007C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93" name="Line 6297">
            <a:extLst>
              <a:ext uri="{FF2B5EF4-FFF2-40B4-BE49-F238E27FC236}">
                <a16:creationId xmlns:a16="http://schemas.microsoft.com/office/drawing/2014/main" id="{00000000-0008-0000-1100-00007D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571500</xdr:colOff>
      <xdr:row>32</xdr:row>
      <xdr:rowOff>0</xdr:rowOff>
    </xdr:to>
    <xdr:grpSp>
      <xdr:nvGrpSpPr>
        <xdr:cNvPr id="5100780" name="Group 6298">
          <a:extLst>
            <a:ext uri="{FF2B5EF4-FFF2-40B4-BE49-F238E27FC236}">
              <a16:creationId xmlns:a16="http://schemas.microsoft.com/office/drawing/2014/main" id="{00000000-0008-0000-1100-0000ECD44D00}"/>
            </a:ext>
          </a:extLst>
        </xdr:cNvPr>
        <xdr:cNvGrpSpPr>
          <a:grpSpLocks/>
        </xdr:cNvGrpSpPr>
      </xdr:nvGrpSpPr>
      <xdr:grpSpPr bwMode="auto">
        <a:xfrm>
          <a:off x="5486400" y="10096500"/>
          <a:ext cx="228600" cy="0"/>
          <a:chOff x="466" y="3952"/>
          <a:chExt cx="28" cy="16"/>
        </a:xfrm>
      </xdr:grpSpPr>
      <xdr:sp macro="" textlink="">
        <xdr:nvSpPr>
          <xdr:cNvPr id="5101690" name="Line 6299">
            <a:extLst>
              <a:ext uri="{FF2B5EF4-FFF2-40B4-BE49-F238E27FC236}">
                <a16:creationId xmlns:a16="http://schemas.microsoft.com/office/drawing/2014/main" id="{00000000-0008-0000-1100-00007A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91" name="Line 6300">
            <a:extLst>
              <a:ext uri="{FF2B5EF4-FFF2-40B4-BE49-F238E27FC236}">
                <a16:creationId xmlns:a16="http://schemas.microsoft.com/office/drawing/2014/main" id="{00000000-0008-0000-1100-00007B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81" name="Group 6301">
          <a:extLst>
            <a:ext uri="{FF2B5EF4-FFF2-40B4-BE49-F238E27FC236}">
              <a16:creationId xmlns:a16="http://schemas.microsoft.com/office/drawing/2014/main" id="{00000000-0008-0000-1100-0000EDD44D00}"/>
            </a:ext>
          </a:extLst>
        </xdr:cNvPr>
        <xdr:cNvGrpSpPr>
          <a:grpSpLocks/>
        </xdr:cNvGrpSpPr>
      </xdr:nvGrpSpPr>
      <xdr:grpSpPr bwMode="auto">
        <a:xfrm>
          <a:off x="4700588" y="10096500"/>
          <a:ext cx="266700" cy="0"/>
          <a:chOff x="466" y="3952"/>
          <a:chExt cx="28" cy="16"/>
        </a:xfrm>
      </xdr:grpSpPr>
      <xdr:sp macro="" textlink="">
        <xdr:nvSpPr>
          <xdr:cNvPr id="5101688" name="Line 6302">
            <a:extLst>
              <a:ext uri="{FF2B5EF4-FFF2-40B4-BE49-F238E27FC236}">
                <a16:creationId xmlns:a16="http://schemas.microsoft.com/office/drawing/2014/main" id="{00000000-0008-0000-1100-000078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89" name="Line 6303">
            <a:extLst>
              <a:ext uri="{FF2B5EF4-FFF2-40B4-BE49-F238E27FC236}">
                <a16:creationId xmlns:a16="http://schemas.microsoft.com/office/drawing/2014/main" id="{00000000-0008-0000-1100-000079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82" name="Group 6304">
          <a:extLst>
            <a:ext uri="{FF2B5EF4-FFF2-40B4-BE49-F238E27FC236}">
              <a16:creationId xmlns:a16="http://schemas.microsoft.com/office/drawing/2014/main" id="{00000000-0008-0000-1100-0000EED44D00}"/>
            </a:ext>
          </a:extLst>
        </xdr:cNvPr>
        <xdr:cNvGrpSpPr>
          <a:grpSpLocks/>
        </xdr:cNvGrpSpPr>
      </xdr:nvGrpSpPr>
      <xdr:grpSpPr bwMode="auto">
        <a:xfrm>
          <a:off x="4700588" y="10096500"/>
          <a:ext cx="266700" cy="0"/>
          <a:chOff x="466" y="3952"/>
          <a:chExt cx="28" cy="16"/>
        </a:xfrm>
      </xdr:grpSpPr>
      <xdr:sp macro="" textlink="">
        <xdr:nvSpPr>
          <xdr:cNvPr id="5101686" name="Line 6305">
            <a:extLst>
              <a:ext uri="{FF2B5EF4-FFF2-40B4-BE49-F238E27FC236}">
                <a16:creationId xmlns:a16="http://schemas.microsoft.com/office/drawing/2014/main" id="{00000000-0008-0000-1100-000076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87" name="Line 6306">
            <a:extLst>
              <a:ext uri="{FF2B5EF4-FFF2-40B4-BE49-F238E27FC236}">
                <a16:creationId xmlns:a16="http://schemas.microsoft.com/office/drawing/2014/main" id="{00000000-0008-0000-1100-000077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83" name="Group 6307">
          <a:extLst>
            <a:ext uri="{FF2B5EF4-FFF2-40B4-BE49-F238E27FC236}">
              <a16:creationId xmlns:a16="http://schemas.microsoft.com/office/drawing/2014/main" id="{00000000-0008-0000-1100-0000EFD44D00}"/>
            </a:ext>
          </a:extLst>
        </xdr:cNvPr>
        <xdr:cNvGrpSpPr>
          <a:grpSpLocks/>
        </xdr:cNvGrpSpPr>
      </xdr:nvGrpSpPr>
      <xdr:grpSpPr bwMode="auto">
        <a:xfrm>
          <a:off x="4700588" y="10096500"/>
          <a:ext cx="266700" cy="0"/>
          <a:chOff x="466" y="3952"/>
          <a:chExt cx="28" cy="16"/>
        </a:xfrm>
      </xdr:grpSpPr>
      <xdr:sp macro="" textlink="">
        <xdr:nvSpPr>
          <xdr:cNvPr id="5101684" name="Line 6308">
            <a:extLst>
              <a:ext uri="{FF2B5EF4-FFF2-40B4-BE49-F238E27FC236}">
                <a16:creationId xmlns:a16="http://schemas.microsoft.com/office/drawing/2014/main" id="{00000000-0008-0000-1100-000074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85" name="Line 6309">
            <a:extLst>
              <a:ext uri="{FF2B5EF4-FFF2-40B4-BE49-F238E27FC236}">
                <a16:creationId xmlns:a16="http://schemas.microsoft.com/office/drawing/2014/main" id="{00000000-0008-0000-1100-000075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84" name="Group 6310">
          <a:extLst>
            <a:ext uri="{FF2B5EF4-FFF2-40B4-BE49-F238E27FC236}">
              <a16:creationId xmlns:a16="http://schemas.microsoft.com/office/drawing/2014/main" id="{00000000-0008-0000-1100-0000F0D44D00}"/>
            </a:ext>
          </a:extLst>
        </xdr:cNvPr>
        <xdr:cNvGrpSpPr>
          <a:grpSpLocks/>
        </xdr:cNvGrpSpPr>
      </xdr:nvGrpSpPr>
      <xdr:grpSpPr bwMode="auto">
        <a:xfrm>
          <a:off x="4700588" y="10096500"/>
          <a:ext cx="266700" cy="0"/>
          <a:chOff x="466" y="3952"/>
          <a:chExt cx="28" cy="16"/>
        </a:xfrm>
      </xdr:grpSpPr>
      <xdr:sp macro="" textlink="">
        <xdr:nvSpPr>
          <xdr:cNvPr id="5101682" name="Line 6311">
            <a:extLst>
              <a:ext uri="{FF2B5EF4-FFF2-40B4-BE49-F238E27FC236}">
                <a16:creationId xmlns:a16="http://schemas.microsoft.com/office/drawing/2014/main" id="{00000000-0008-0000-1100-000072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83" name="Line 6312">
            <a:extLst>
              <a:ext uri="{FF2B5EF4-FFF2-40B4-BE49-F238E27FC236}">
                <a16:creationId xmlns:a16="http://schemas.microsoft.com/office/drawing/2014/main" id="{00000000-0008-0000-1100-000073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85" name="Group 6313">
          <a:extLst>
            <a:ext uri="{FF2B5EF4-FFF2-40B4-BE49-F238E27FC236}">
              <a16:creationId xmlns:a16="http://schemas.microsoft.com/office/drawing/2014/main" id="{00000000-0008-0000-1100-0000F1D44D00}"/>
            </a:ext>
          </a:extLst>
        </xdr:cNvPr>
        <xdr:cNvGrpSpPr>
          <a:grpSpLocks/>
        </xdr:cNvGrpSpPr>
      </xdr:nvGrpSpPr>
      <xdr:grpSpPr bwMode="auto">
        <a:xfrm>
          <a:off x="4700588" y="10096500"/>
          <a:ext cx="266700" cy="0"/>
          <a:chOff x="466" y="3952"/>
          <a:chExt cx="28" cy="16"/>
        </a:xfrm>
      </xdr:grpSpPr>
      <xdr:sp macro="" textlink="">
        <xdr:nvSpPr>
          <xdr:cNvPr id="5101680" name="Line 6314">
            <a:extLst>
              <a:ext uri="{FF2B5EF4-FFF2-40B4-BE49-F238E27FC236}">
                <a16:creationId xmlns:a16="http://schemas.microsoft.com/office/drawing/2014/main" id="{00000000-0008-0000-1100-000070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81" name="Line 6315">
            <a:extLst>
              <a:ext uri="{FF2B5EF4-FFF2-40B4-BE49-F238E27FC236}">
                <a16:creationId xmlns:a16="http://schemas.microsoft.com/office/drawing/2014/main" id="{00000000-0008-0000-1100-000071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219075</xdr:colOff>
      <xdr:row>32</xdr:row>
      <xdr:rowOff>0</xdr:rowOff>
    </xdr:from>
    <xdr:to>
      <xdr:col>3</xdr:col>
      <xdr:colOff>447675</xdr:colOff>
      <xdr:row>32</xdr:row>
      <xdr:rowOff>0</xdr:rowOff>
    </xdr:to>
    <xdr:grpSp>
      <xdr:nvGrpSpPr>
        <xdr:cNvPr id="5100786" name="Group 6316">
          <a:extLst>
            <a:ext uri="{FF2B5EF4-FFF2-40B4-BE49-F238E27FC236}">
              <a16:creationId xmlns:a16="http://schemas.microsoft.com/office/drawing/2014/main" id="{00000000-0008-0000-1100-0000F2D44D00}"/>
            </a:ext>
          </a:extLst>
        </xdr:cNvPr>
        <xdr:cNvGrpSpPr>
          <a:grpSpLocks/>
        </xdr:cNvGrpSpPr>
      </xdr:nvGrpSpPr>
      <xdr:grpSpPr bwMode="auto">
        <a:xfrm>
          <a:off x="4576763" y="10096500"/>
          <a:ext cx="228600" cy="0"/>
          <a:chOff x="466" y="3952"/>
          <a:chExt cx="28" cy="16"/>
        </a:xfrm>
      </xdr:grpSpPr>
      <xdr:sp macro="" textlink="">
        <xdr:nvSpPr>
          <xdr:cNvPr id="5101678" name="Line 6317">
            <a:extLst>
              <a:ext uri="{FF2B5EF4-FFF2-40B4-BE49-F238E27FC236}">
                <a16:creationId xmlns:a16="http://schemas.microsoft.com/office/drawing/2014/main" id="{00000000-0008-0000-1100-00006E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79" name="Line 6318">
            <a:extLst>
              <a:ext uri="{FF2B5EF4-FFF2-40B4-BE49-F238E27FC236}">
                <a16:creationId xmlns:a16="http://schemas.microsoft.com/office/drawing/2014/main" id="{00000000-0008-0000-1100-00006F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87" name="Group 6319">
          <a:extLst>
            <a:ext uri="{FF2B5EF4-FFF2-40B4-BE49-F238E27FC236}">
              <a16:creationId xmlns:a16="http://schemas.microsoft.com/office/drawing/2014/main" id="{00000000-0008-0000-1100-0000F3D44D00}"/>
            </a:ext>
          </a:extLst>
        </xdr:cNvPr>
        <xdr:cNvGrpSpPr>
          <a:grpSpLocks/>
        </xdr:cNvGrpSpPr>
      </xdr:nvGrpSpPr>
      <xdr:grpSpPr bwMode="auto">
        <a:xfrm>
          <a:off x="4117181" y="10096500"/>
          <a:ext cx="240507" cy="0"/>
          <a:chOff x="466" y="3952"/>
          <a:chExt cx="28" cy="16"/>
        </a:xfrm>
      </xdr:grpSpPr>
      <xdr:sp macro="" textlink="">
        <xdr:nvSpPr>
          <xdr:cNvPr id="5101676" name="Line 6320">
            <a:extLst>
              <a:ext uri="{FF2B5EF4-FFF2-40B4-BE49-F238E27FC236}">
                <a16:creationId xmlns:a16="http://schemas.microsoft.com/office/drawing/2014/main" id="{00000000-0008-0000-1100-00006C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77" name="Line 6321">
            <a:extLst>
              <a:ext uri="{FF2B5EF4-FFF2-40B4-BE49-F238E27FC236}">
                <a16:creationId xmlns:a16="http://schemas.microsoft.com/office/drawing/2014/main" id="{00000000-0008-0000-1100-00006D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88" name="Group 6322">
          <a:extLst>
            <a:ext uri="{FF2B5EF4-FFF2-40B4-BE49-F238E27FC236}">
              <a16:creationId xmlns:a16="http://schemas.microsoft.com/office/drawing/2014/main" id="{00000000-0008-0000-1100-0000F4D44D00}"/>
            </a:ext>
          </a:extLst>
        </xdr:cNvPr>
        <xdr:cNvGrpSpPr>
          <a:grpSpLocks/>
        </xdr:cNvGrpSpPr>
      </xdr:nvGrpSpPr>
      <xdr:grpSpPr bwMode="auto">
        <a:xfrm>
          <a:off x="4117181" y="10096500"/>
          <a:ext cx="240507" cy="0"/>
          <a:chOff x="466" y="3952"/>
          <a:chExt cx="28" cy="16"/>
        </a:xfrm>
      </xdr:grpSpPr>
      <xdr:sp macro="" textlink="">
        <xdr:nvSpPr>
          <xdr:cNvPr id="5101674" name="Line 6323">
            <a:extLst>
              <a:ext uri="{FF2B5EF4-FFF2-40B4-BE49-F238E27FC236}">
                <a16:creationId xmlns:a16="http://schemas.microsoft.com/office/drawing/2014/main" id="{00000000-0008-0000-1100-00006A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75" name="Line 6324">
            <a:extLst>
              <a:ext uri="{FF2B5EF4-FFF2-40B4-BE49-F238E27FC236}">
                <a16:creationId xmlns:a16="http://schemas.microsoft.com/office/drawing/2014/main" id="{00000000-0008-0000-1100-00006B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89" name="Group 6325">
          <a:extLst>
            <a:ext uri="{FF2B5EF4-FFF2-40B4-BE49-F238E27FC236}">
              <a16:creationId xmlns:a16="http://schemas.microsoft.com/office/drawing/2014/main" id="{00000000-0008-0000-1100-0000F5D44D00}"/>
            </a:ext>
          </a:extLst>
        </xdr:cNvPr>
        <xdr:cNvGrpSpPr>
          <a:grpSpLocks/>
        </xdr:cNvGrpSpPr>
      </xdr:nvGrpSpPr>
      <xdr:grpSpPr bwMode="auto">
        <a:xfrm>
          <a:off x="4117181" y="10096500"/>
          <a:ext cx="240507" cy="0"/>
          <a:chOff x="466" y="3952"/>
          <a:chExt cx="28" cy="16"/>
        </a:xfrm>
      </xdr:grpSpPr>
      <xdr:sp macro="" textlink="">
        <xdr:nvSpPr>
          <xdr:cNvPr id="5101672" name="Line 6326">
            <a:extLst>
              <a:ext uri="{FF2B5EF4-FFF2-40B4-BE49-F238E27FC236}">
                <a16:creationId xmlns:a16="http://schemas.microsoft.com/office/drawing/2014/main" id="{00000000-0008-0000-1100-000068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73" name="Line 6327">
            <a:extLst>
              <a:ext uri="{FF2B5EF4-FFF2-40B4-BE49-F238E27FC236}">
                <a16:creationId xmlns:a16="http://schemas.microsoft.com/office/drawing/2014/main" id="{00000000-0008-0000-1100-000069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90" name="Group 6328">
          <a:extLst>
            <a:ext uri="{FF2B5EF4-FFF2-40B4-BE49-F238E27FC236}">
              <a16:creationId xmlns:a16="http://schemas.microsoft.com/office/drawing/2014/main" id="{00000000-0008-0000-1100-0000F6D44D00}"/>
            </a:ext>
          </a:extLst>
        </xdr:cNvPr>
        <xdr:cNvGrpSpPr>
          <a:grpSpLocks/>
        </xdr:cNvGrpSpPr>
      </xdr:nvGrpSpPr>
      <xdr:grpSpPr bwMode="auto">
        <a:xfrm>
          <a:off x="4117181" y="10096500"/>
          <a:ext cx="240507" cy="0"/>
          <a:chOff x="466" y="3952"/>
          <a:chExt cx="28" cy="16"/>
        </a:xfrm>
      </xdr:grpSpPr>
      <xdr:sp macro="" textlink="">
        <xdr:nvSpPr>
          <xdr:cNvPr id="5101670" name="Line 6329">
            <a:extLst>
              <a:ext uri="{FF2B5EF4-FFF2-40B4-BE49-F238E27FC236}">
                <a16:creationId xmlns:a16="http://schemas.microsoft.com/office/drawing/2014/main" id="{00000000-0008-0000-1100-000066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71" name="Line 6330">
            <a:extLst>
              <a:ext uri="{FF2B5EF4-FFF2-40B4-BE49-F238E27FC236}">
                <a16:creationId xmlns:a16="http://schemas.microsoft.com/office/drawing/2014/main" id="{00000000-0008-0000-1100-000067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91" name="Group 6331">
          <a:extLst>
            <a:ext uri="{FF2B5EF4-FFF2-40B4-BE49-F238E27FC236}">
              <a16:creationId xmlns:a16="http://schemas.microsoft.com/office/drawing/2014/main" id="{00000000-0008-0000-1100-0000F7D44D00}"/>
            </a:ext>
          </a:extLst>
        </xdr:cNvPr>
        <xdr:cNvGrpSpPr>
          <a:grpSpLocks/>
        </xdr:cNvGrpSpPr>
      </xdr:nvGrpSpPr>
      <xdr:grpSpPr bwMode="auto">
        <a:xfrm>
          <a:off x="4117181" y="10096500"/>
          <a:ext cx="240507" cy="0"/>
          <a:chOff x="466" y="3952"/>
          <a:chExt cx="28" cy="16"/>
        </a:xfrm>
      </xdr:grpSpPr>
      <xdr:sp macro="" textlink="">
        <xdr:nvSpPr>
          <xdr:cNvPr id="5101668" name="Line 6332">
            <a:extLst>
              <a:ext uri="{FF2B5EF4-FFF2-40B4-BE49-F238E27FC236}">
                <a16:creationId xmlns:a16="http://schemas.microsoft.com/office/drawing/2014/main" id="{00000000-0008-0000-1100-000064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69" name="Line 6333">
            <a:extLst>
              <a:ext uri="{FF2B5EF4-FFF2-40B4-BE49-F238E27FC236}">
                <a16:creationId xmlns:a16="http://schemas.microsoft.com/office/drawing/2014/main" id="{00000000-0008-0000-1100-000065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92" name="Group 6334">
          <a:extLst>
            <a:ext uri="{FF2B5EF4-FFF2-40B4-BE49-F238E27FC236}">
              <a16:creationId xmlns:a16="http://schemas.microsoft.com/office/drawing/2014/main" id="{00000000-0008-0000-1100-0000F8D44D00}"/>
            </a:ext>
          </a:extLst>
        </xdr:cNvPr>
        <xdr:cNvGrpSpPr>
          <a:grpSpLocks/>
        </xdr:cNvGrpSpPr>
      </xdr:nvGrpSpPr>
      <xdr:grpSpPr bwMode="auto">
        <a:xfrm>
          <a:off x="4117181" y="10096500"/>
          <a:ext cx="240507" cy="0"/>
          <a:chOff x="466" y="3952"/>
          <a:chExt cx="28" cy="16"/>
        </a:xfrm>
      </xdr:grpSpPr>
      <xdr:sp macro="" textlink="">
        <xdr:nvSpPr>
          <xdr:cNvPr id="5101666" name="Line 6335">
            <a:extLst>
              <a:ext uri="{FF2B5EF4-FFF2-40B4-BE49-F238E27FC236}">
                <a16:creationId xmlns:a16="http://schemas.microsoft.com/office/drawing/2014/main" id="{00000000-0008-0000-1100-000062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67" name="Line 6336">
            <a:extLst>
              <a:ext uri="{FF2B5EF4-FFF2-40B4-BE49-F238E27FC236}">
                <a16:creationId xmlns:a16="http://schemas.microsoft.com/office/drawing/2014/main" id="{00000000-0008-0000-1100-000063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219075</xdr:colOff>
      <xdr:row>32</xdr:row>
      <xdr:rowOff>0</xdr:rowOff>
    </xdr:from>
    <xdr:to>
      <xdr:col>2</xdr:col>
      <xdr:colOff>447675</xdr:colOff>
      <xdr:row>32</xdr:row>
      <xdr:rowOff>0</xdr:rowOff>
    </xdr:to>
    <xdr:grpSp>
      <xdr:nvGrpSpPr>
        <xdr:cNvPr id="5100793" name="Group 6337">
          <a:extLst>
            <a:ext uri="{FF2B5EF4-FFF2-40B4-BE49-F238E27FC236}">
              <a16:creationId xmlns:a16="http://schemas.microsoft.com/office/drawing/2014/main" id="{00000000-0008-0000-1100-0000F9D44D00}"/>
            </a:ext>
          </a:extLst>
        </xdr:cNvPr>
        <xdr:cNvGrpSpPr>
          <a:grpSpLocks/>
        </xdr:cNvGrpSpPr>
      </xdr:nvGrpSpPr>
      <xdr:grpSpPr bwMode="auto">
        <a:xfrm>
          <a:off x="3993356" y="10096500"/>
          <a:ext cx="228600" cy="0"/>
          <a:chOff x="466" y="3952"/>
          <a:chExt cx="28" cy="16"/>
        </a:xfrm>
      </xdr:grpSpPr>
      <xdr:sp macro="" textlink="">
        <xdr:nvSpPr>
          <xdr:cNvPr id="5101664" name="Line 6338">
            <a:extLst>
              <a:ext uri="{FF2B5EF4-FFF2-40B4-BE49-F238E27FC236}">
                <a16:creationId xmlns:a16="http://schemas.microsoft.com/office/drawing/2014/main" id="{00000000-0008-0000-1100-000060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65" name="Line 6339">
            <a:extLst>
              <a:ext uri="{FF2B5EF4-FFF2-40B4-BE49-F238E27FC236}">
                <a16:creationId xmlns:a16="http://schemas.microsoft.com/office/drawing/2014/main" id="{00000000-0008-0000-1100-000061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94" name="Group 6340">
          <a:extLst>
            <a:ext uri="{FF2B5EF4-FFF2-40B4-BE49-F238E27FC236}">
              <a16:creationId xmlns:a16="http://schemas.microsoft.com/office/drawing/2014/main" id="{00000000-0008-0000-1100-0000FAD44D00}"/>
            </a:ext>
          </a:extLst>
        </xdr:cNvPr>
        <xdr:cNvGrpSpPr>
          <a:grpSpLocks/>
        </xdr:cNvGrpSpPr>
      </xdr:nvGrpSpPr>
      <xdr:grpSpPr bwMode="auto">
        <a:xfrm>
          <a:off x="4117181" y="10096500"/>
          <a:ext cx="228600" cy="0"/>
          <a:chOff x="466" y="3952"/>
          <a:chExt cx="28" cy="16"/>
        </a:xfrm>
      </xdr:grpSpPr>
      <xdr:sp macro="" textlink="">
        <xdr:nvSpPr>
          <xdr:cNvPr id="5101662" name="Line 6341">
            <a:extLst>
              <a:ext uri="{FF2B5EF4-FFF2-40B4-BE49-F238E27FC236}">
                <a16:creationId xmlns:a16="http://schemas.microsoft.com/office/drawing/2014/main" id="{00000000-0008-0000-1100-00005E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63" name="Line 6342">
            <a:extLst>
              <a:ext uri="{FF2B5EF4-FFF2-40B4-BE49-F238E27FC236}">
                <a16:creationId xmlns:a16="http://schemas.microsoft.com/office/drawing/2014/main" id="{00000000-0008-0000-1100-00005F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95" name="Group 6343">
          <a:extLst>
            <a:ext uri="{FF2B5EF4-FFF2-40B4-BE49-F238E27FC236}">
              <a16:creationId xmlns:a16="http://schemas.microsoft.com/office/drawing/2014/main" id="{00000000-0008-0000-1100-0000FBD44D00}"/>
            </a:ext>
          </a:extLst>
        </xdr:cNvPr>
        <xdr:cNvGrpSpPr>
          <a:grpSpLocks/>
        </xdr:cNvGrpSpPr>
      </xdr:nvGrpSpPr>
      <xdr:grpSpPr bwMode="auto">
        <a:xfrm>
          <a:off x="4117181" y="10096500"/>
          <a:ext cx="228600" cy="0"/>
          <a:chOff x="466" y="3952"/>
          <a:chExt cx="28" cy="16"/>
        </a:xfrm>
      </xdr:grpSpPr>
      <xdr:sp macro="" textlink="">
        <xdr:nvSpPr>
          <xdr:cNvPr id="5101660" name="Line 6344">
            <a:extLst>
              <a:ext uri="{FF2B5EF4-FFF2-40B4-BE49-F238E27FC236}">
                <a16:creationId xmlns:a16="http://schemas.microsoft.com/office/drawing/2014/main" id="{00000000-0008-0000-1100-00005C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61" name="Line 6345">
            <a:extLst>
              <a:ext uri="{FF2B5EF4-FFF2-40B4-BE49-F238E27FC236}">
                <a16:creationId xmlns:a16="http://schemas.microsoft.com/office/drawing/2014/main" id="{00000000-0008-0000-1100-00005D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96" name="Group 6346">
          <a:extLst>
            <a:ext uri="{FF2B5EF4-FFF2-40B4-BE49-F238E27FC236}">
              <a16:creationId xmlns:a16="http://schemas.microsoft.com/office/drawing/2014/main" id="{00000000-0008-0000-1100-0000FCD44D00}"/>
            </a:ext>
          </a:extLst>
        </xdr:cNvPr>
        <xdr:cNvGrpSpPr>
          <a:grpSpLocks/>
        </xdr:cNvGrpSpPr>
      </xdr:nvGrpSpPr>
      <xdr:grpSpPr bwMode="auto">
        <a:xfrm>
          <a:off x="4117181" y="10096500"/>
          <a:ext cx="240507" cy="0"/>
          <a:chOff x="466" y="3952"/>
          <a:chExt cx="28" cy="16"/>
        </a:xfrm>
      </xdr:grpSpPr>
      <xdr:sp macro="" textlink="">
        <xdr:nvSpPr>
          <xdr:cNvPr id="5101658" name="Line 6347">
            <a:extLst>
              <a:ext uri="{FF2B5EF4-FFF2-40B4-BE49-F238E27FC236}">
                <a16:creationId xmlns:a16="http://schemas.microsoft.com/office/drawing/2014/main" id="{00000000-0008-0000-1100-00005A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59" name="Line 6348">
            <a:extLst>
              <a:ext uri="{FF2B5EF4-FFF2-40B4-BE49-F238E27FC236}">
                <a16:creationId xmlns:a16="http://schemas.microsoft.com/office/drawing/2014/main" id="{00000000-0008-0000-1100-00005B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97" name="Group 6349">
          <a:extLst>
            <a:ext uri="{FF2B5EF4-FFF2-40B4-BE49-F238E27FC236}">
              <a16:creationId xmlns:a16="http://schemas.microsoft.com/office/drawing/2014/main" id="{00000000-0008-0000-1100-0000FDD44D00}"/>
            </a:ext>
          </a:extLst>
        </xdr:cNvPr>
        <xdr:cNvGrpSpPr>
          <a:grpSpLocks/>
        </xdr:cNvGrpSpPr>
      </xdr:nvGrpSpPr>
      <xdr:grpSpPr bwMode="auto">
        <a:xfrm>
          <a:off x="4117181" y="10096500"/>
          <a:ext cx="228600" cy="0"/>
          <a:chOff x="466" y="3952"/>
          <a:chExt cx="28" cy="16"/>
        </a:xfrm>
      </xdr:grpSpPr>
      <xdr:sp macro="" textlink="">
        <xdr:nvSpPr>
          <xdr:cNvPr id="5101656" name="Line 6350">
            <a:extLst>
              <a:ext uri="{FF2B5EF4-FFF2-40B4-BE49-F238E27FC236}">
                <a16:creationId xmlns:a16="http://schemas.microsoft.com/office/drawing/2014/main" id="{00000000-0008-0000-1100-000058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57" name="Line 6351">
            <a:extLst>
              <a:ext uri="{FF2B5EF4-FFF2-40B4-BE49-F238E27FC236}">
                <a16:creationId xmlns:a16="http://schemas.microsoft.com/office/drawing/2014/main" id="{00000000-0008-0000-1100-000059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98" name="Group 6352">
          <a:extLst>
            <a:ext uri="{FF2B5EF4-FFF2-40B4-BE49-F238E27FC236}">
              <a16:creationId xmlns:a16="http://schemas.microsoft.com/office/drawing/2014/main" id="{00000000-0008-0000-1100-0000FED44D00}"/>
            </a:ext>
          </a:extLst>
        </xdr:cNvPr>
        <xdr:cNvGrpSpPr>
          <a:grpSpLocks/>
        </xdr:cNvGrpSpPr>
      </xdr:nvGrpSpPr>
      <xdr:grpSpPr bwMode="auto">
        <a:xfrm>
          <a:off x="4117181" y="10096500"/>
          <a:ext cx="228600" cy="0"/>
          <a:chOff x="466" y="3952"/>
          <a:chExt cx="28" cy="16"/>
        </a:xfrm>
      </xdr:grpSpPr>
      <xdr:sp macro="" textlink="">
        <xdr:nvSpPr>
          <xdr:cNvPr id="5101654" name="Line 6353">
            <a:extLst>
              <a:ext uri="{FF2B5EF4-FFF2-40B4-BE49-F238E27FC236}">
                <a16:creationId xmlns:a16="http://schemas.microsoft.com/office/drawing/2014/main" id="{00000000-0008-0000-1100-000056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55" name="Line 6354">
            <a:extLst>
              <a:ext uri="{FF2B5EF4-FFF2-40B4-BE49-F238E27FC236}">
                <a16:creationId xmlns:a16="http://schemas.microsoft.com/office/drawing/2014/main" id="{00000000-0008-0000-1100-000057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99" name="Group 6355">
          <a:extLst>
            <a:ext uri="{FF2B5EF4-FFF2-40B4-BE49-F238E27FC236}">
              <a16:creationId xmlns:a16="http://schemas.microsoft.com/office/drawing/2014/main" id="{00000000-0008-0000-1100-0000FFD44D00}"/>
            </a:ext>
          </a:extLst>
        </xdr:cNvPr>
        <xdr:cNvGrpSpPr>
          <a:grpSpLocks/>
        </xdr:cNvGrpSpPr>
      </xdr:nvGrpSpPr>
      <xdr:grpSpPr bwMode="auto">
        <a:xfrm>
          <a:off x="4117181" y="10096500"/>
          <a:ext cx="240507" cy="0"/>
          <a:chOff x="466" y="3952"/>
          <a:chExt cx="28" cy="16"/>
        </a:xfrm>
      </xdr:grpSpPr>
      <xdr:sp macro="" textlink="">
        <xdr:nvSpPr>
          <xdr:cNvPr id="5101652" name="Line 6356">
            <a:extLst>
              <a:ext uri="{FF2B5EF4-FFF2-40B4-BE49-F238E27FC236}">
                <a16:creationId xmlns:a16="http://schemas.microsoft.com/office/drawing/2014/main" id="{00000000-0008-0000-1100-000054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53" name="Line 6357">
            <a:extLst>
              <a:ext uri="{FF2B5EF4-FFF2-40B4-BE49-F238E27FC236}">
                <a16:creationId xmlns:a16="http://schemas.microsoft.com/office/drawing/2014/main" id="{00000000-0008-0000-1100-000055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00" name="Group 6358">
          <a:extLst>
            <a:ext uri="{FF2B5EF4-FFF2-40B4-BE49-F238E27FC236}">
              <a16:creationId xmlns:a16="http://schemas.microsoft.com/office/drawing/2014/main" id="{00000000-0008-0000-1100-000000D54D00}"/>
            </a:ext>
          </a:extLst>
        </xdr:cNvPr>
        <xdr:cNvGrpSpPr>
          <a:grpSpLocks/>
        </xdr:cNvGrpSpPr>
      </xdr:nvGrpSpPr>
      <xdr:grpSpPr bwMode="auto">
        <a:xfrm>
          <a:off x="4700588" y="10096500"/>
          <a:ext cx="266700" cy="0"/>
          <a:chOff x="466" y="3952"/>
          <a:chExt cx="28" cy="16"/>
        </a:xfrm>
      </xdr:grpSpPr>
      <xdr:sp macro="" textlink="">
        <xdr:nvSpPr>
          <xdr:cNvPr id="5101650" name="Line 6359">
            <a:extLst>
              <a:ext uri="{FF2B5EF4-FFF2-40B4-BE49-F238E27FC236}">
                <a16:creationId xmlns:a16="http://schemas.microsoft.com/office/drawing/2014/main" id="{00000000-0008-0000-1100-000052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51" name="Line 6360">
            <a:extLst>
              <a:ext uri="{FF2B5EF4-FFF2-40B4-BE49-F238E27FC236}">
                <a16:creationId xmlns:a16="http://schemas.microsoft.com/office/drawing/2014/main" id="{00000000-0008-0000-1100-000053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01" name="Group 6361">
          <a:extLst>
            <a:ext uri="{FF2B5EF4-FFF2-40B4-BE49-F238E27FC236}">
              <a16:creationId xmlns:a16="http://schemas.microsoft.com/office/drawing/2014/main" id="{00000000-0008-0000-1100-000001D54D00}"/>
            </a:ext>
          </a:extLst>
        </xdr:cNvPr>
        <xdr:cNvGrpSpPr>
          <a:grpSpLocks/>
        </xdr:cNvGrpSpPr>
      </xdr:nvGrpSpPr>
      <xdr:grpSpPr bwMode="auto">
        <a:xfrm>
          <a:off x="4700588" y="10096500"/>
          <a:ext cx="266700" cy="0"/>
          <a:chOff x="466" y="3952"/>
          <a:chExt cx="28" cy="16"/>
        </a:xfrm>
      </xdr:grpSpPr>
      <xdr:sp macro="" textlink="">
        <xdr:nvSpPr>
          <xdr:cNvPr id="5101648" name="Line 6362">
            <a:extLst>
              <a:ext uri="{FF2B5EF4-FFF2-40B4-BE49-F238E27FC236}">
                <a16:creationId xmlns:a16="http://schemas.microsoft.com/office/drawing/2014/main" id="{00000000-0008-0000-1100-000050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49" name="Line 6363">
            <a:extLst>
              <a:ext uri="{FF2B5EF4-FFF2-40B4-BE49-F238E27FC236}">
                <a16:creationId xmlns:a16="http://schemas.microsoft.com/office/drawing/2014/main" id="{00000000-0008-0000-1100-000051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02" name="Group 6364">
          <a:extLst>
            <a:ext uri="{FF2B5EF4-FFF2-40B4-BE49-F238E27FC236}">
              <a16:creationId xmlns:a16="http://schemas.microsoft.com/office/drawing/2014/main" id="{00000000-0008-0000-1100-000002D54D00}"/>
            </a:ext>
          </a:extLst>
        </xdr:cNvPr>
        <xdr:cNvGrpSpPr>
          <a:grpSpLocks/>
        </xdr:cNvGrpSpPr>
      </xdr:nvGrpSpPr>
      <xdr:grpSpPr bwMode="auto">
        <a:xfrm>
          <a:off x="4700588" y="10096500"/>
          <a:ext cx="266700" cy="0"/>
          <a:chOff x="466" y="3952"/>
          <a:chExt cx="28" cy="16"/>
        </a:xfrm>
      </xdr:grpSpPr>
      <xdr:sp macro="" textlink="">
        <xdr:nvSpPr>
          <xdr:cNvPr id="5101646" name="Line 6365">
            <a:extLst>
              <a:ext uri="{FF2B5EF4-FFF2-40B4-BE49-F238E27FC236}">
                <a16:creationId xmlns:a16="http://schemas.microsoft.com/office/drawing/2014/main" id="{00000000-0008-0000-1100-00004E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47" name="Line 6366">
            <a:extLst>
              <a:ext uri="{FF2B5EF4-FFF2-40B4-BE49-F238E27FC236}">
                <a16:creationId xmlns:a16="http://schemas.microsoft.com/office/drawing/2014/main" id="{00000000-0008-0000-1100-00004F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803" name="Group 6367">
          <a:extLst>
            <a:ext uri="{FF2B5EF4-FFF2-40B4-BE49-F238E27FC236}">
              <a16:creationId xmlns:a16="http://schemas.microsoft.com/office/drawing/2014/main" id="{00000000-0008-0000-1100-000003D54D00}"/>
            </a:ext>
          </a:extLst>
        </xdr:cNvPr>
        <xdr:cNvGrpSpPr>
          <a:grpSpLocks/>
        </xdr:cNvGrpSpPr>
      </xdr:nvGrpSpPr>
      <xdr:grpSpPr bwMode="auto">
        <a:xfrm>
          <a:off x="5486400" y="10096500"/>
          <a:ext cx="266700" cy="0"/>
          <a:chOff x="466" y="3952"/>
          <a:chExt cx="28" cy="16"/>
        </a:xfrm>
      </xdr:grpSpPr>
      <xdr:sp macro="" textlink="">
        <xdr:nvSpPr>
          <xdr:cNvPr id="5101644" name="Line 6368">
            <a:extLst>
              <a:ext uri="{FF2B5EF4-FFF2-40B4-BE49-F238E27FC236}">
                <a16:creationId xmlns:a16="http://schemas.microsoft.com/office/drawing/2014/main" id="{00000000-0008-0000-1100-00004C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45" name="Line 6369">
            <a:extLst>
              <a:ext uri="{FF2B5EF4-FFF2-40B4-BE49-F238E27FC236}">
                <a16:creationId xmlns:a16="http://schemas.microsoft.com/office/drawing/2014/main" id="{00000000-0008-0000-1100-00004D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804" name="Group 6370">
          <a:extLst>
            <a:ext uri="{FF2B5EF4-FFF2-40B4-BE49-F238E27FC236}">
              <a16:creationId xmlns:a16="http://schemas.microsoft.com/office/drawing/2014/main" id="{00000000-0008-0000-1100-000004D54D00}"/>
            </a:ext>
          </a:extLst>
        </xdr:cNvPr>
        <xdr:cNvGrpSpPr>
          <a:grpSpLocks/>
        </xdr:cNvGrpSpPr>
      </xdr:nvGrpSpPr>
      <xdr:grpSpPr bwMode="auto">
        <a:xfrm>
          <a:off x="5486400" y="10096500"/>
          <a:ext cx="266700" cy="0"/>
          <a:chOff x="466" y="3952"/>
          <a:chExt cx="28" cy="16"/>
        </a:xfrm>
      </xdr:grpSpPr>
      <xdr:sp macro="" textlink="">
        <xdr:nvSpPr>
          <xdr:cNvPr id="5101642" name="Line 6371">
            <a:extLst>
              <a:ext uri="{FF2B5EF4-FFF2-40B4-BE49-F238E27FC236}">
                <a16:creationId xmlns:a16="http://schemas.microsoft.com/office/drawing/2014/main" id="{00000000-0008-0000-1100-00004A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43" name="Line 6372">
            <a:extLst>
              <a:ext uri="{FF2B5EF4-FFF2-40B4-BE49-F238E27FC236}">
                <a16:creationId xmlns:a16="http://schemas.microsoft.com/office/drawing/2014/main" id="{00000000-0008-0000-1100-00004B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805" name="Group 6373">
          <a:extLst>
            <a:ext uri="{FF2B5EF4-FFF2-40B4-BE49-F238E27FC236}">
              <a16:creationId xmlns:a16="http://schemas.microsoft.com/office/drawing/2014/main" id="{00000000-0008-0000-1100-000005D54D00}"/>
            </a:ext>
          </a:extLst>
        </xdr:cNvPr>
        <xdr:cNvGrpSpPr>
          <a:grpSpLocks/>
        </xdr:cNvGrpSpPr>
      </xdr:nvGrpSpPr>
      <xdr:grpSpPr bwMode="auto">
        <a:xfrm>
          <a:off x="5486400" y="10096500"/>
          <a:ext cx="266700" cy="0"/>
          <a:chOff x="466" y="3952"/>
          <a:chExt cx="28" cy="16"/>
        </a:xfrm>
      </xdr:grpSpPr>
      <xdr:sp macro="" textlink="">
        <xdr:nvSpPr>
          <xdr:cNvPr id="5101640" name="Line 6374">
            <a:extLst>
              <a:ext uri="{FF2B5EF4-FFF2-40B4-BE49-F238E27FC236}">
                <a16:creationId xmlns:a16="http://schemas.microsoft.com/office/drawing/2014/main" id="{00000000-0008-0000-1100-000048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41" name="Line 6375">
            <a:extLst>
              <a:ext uri="{FF2B5EF4-FFF2-40B4-BE49-F238E27FC236}">
                <a16:creationId xmlns:a16="http://schemas.microsoft.com/office/drawing/2014/main" id="{00000000-0008-0000-1100-000049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806" name="Group 6376">
          <a:extLst>
            <a:ext uri="{FF2B5EF4-FFF2-40B4-BE49-F238E27FC236}">
              <a16:creationId xmlns:a16="http://schemas.microsoft.com/office/drawing/2014/main" id="{00000000-0008-0000-1100-000006D54D00}"/>
            </a:ext>
          </a:extLst>
        </xdr:cNvPr>
        <xdr:cNvGrpSpPr>
          <a:grpSpLocks/>
        </xdr:cNvGrpSpPr>
      </xdr:nvGrpSpPr>
      <xdr:grpSpPr bwMode="auto">
        <a:xfrm>
          <a:off x="5486400" y="10096500"/>
          <a:ext cx="266700" cy="0"/>
          <a:chOff x="466" y="3952"/>
          <a:chExt cx="28" cy="16"/>
        </a:xfrm>
      </xdr:grpSpPr>
      <xdr:sp macro="" textlink="">
        <xdr:nvSpPr>
          <xdr:cNvPr id="5101638" name="Line 6377">
            <a:extLst>
              <a:ext uri="{FF2B5EF4-FFF2-40B4-BE49-F238E27FC236}">
                <a16:creationId xmlns:a16="http://schemas.microsoft.com/office/drawing/2014/main" id="{00000000-0008-0000-1100-000046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39" name="Line 6378">
            <a:extLst>
              <a:ext uri="{FF2B5EF4-FFF2-40B4-BE49-F238E27FC236}">
                <a16:creationId xmlns:a16="http://schemas.microsoft.com/office/drawing/2014/main" id="{00000000-0008-0000-1100-000047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807" name="Group 6379">
          <a:extLst>
            <a:ext uri="{FF2B5EF4-FFF2-40B4-BE49-F238E27FC236}">
              <a16:creationId xmlns:a16="http://schemas.microsoft.com/office/drawing/2014/main" id="{00000000-0008-0000-1100-000007D54D00}"/>
            </a:ext>
          </a:extLst>
        </xdr:cNvPr>
        <xdr:cNvGrpSpPr>
          <a:grpSpLocks/>
        </xdr:cNvGrpSpPr>
      </xdr:nvGrpSpPr>
      <xdr:grpSpPr bwMode="auto">
        <a:xfrm>
          <a:off x="5486400" y="10096500"/>
          <a:ext cx="266700" cy="0"/>
          <a:chOff x="466" y="3952"/>
          <a:chExt cx="28" cy="16"/>
        </a:xfrm>
      </xdr:grpSpPr>
      <xdr:sp macro="" textlink="">
        <xdr:nvSpPr>
          <xdr:cNvPr id="5101636" name="Line 6380">
            <a:extLst>
              <a:ext uri="{FF2B5EF4-FFF2-40B4-BE49-F238E27FC236}">
                <a16:creationId xmlns:a16="http://schemas.microsoft.com/office/drawing/2014/main" id="{00000000-0008-0000-1100-000044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37" name="Line 6381">
            <a:extLst>
              <a:ext uri="{FF2B5EF4-FFF2-40B4-BE49-F238E27FC236}">
                <a16:creationId xmlns:a16="http://schemas.microsoft.com/office/drawing/2014/main" id="{00000000-0008-0000-1100-000045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08" name="Group 6382">
          <a:extLst>
            <a:ext uri="{FF2B5EF4-FFF2-40B4-BE49-F238E27FC236}">
              <a16:creationId xmlns:a16="http://schemas.microsoft.com/office/drawing/2014/main" id="{00000000-0008-0000-1100-000008D54D00}"/>
            </a:ext>
          </a:extLst>
        </xdr:cNvPr>
        <xdr:cNvGrpSpPr>
          <a:grpSpLocks/>
        </xdr:cNvGrpSpPr>
      </xdr:nvGrpSpPr>
      <xdr:grpSpPr bwMode="auto">
        <a:xfrm>
          <a:off x="4117181" y="10096500"/>
          <a:ext cx="228600" cy="0"/>
          <a:chOff x="466" y="3952"/>
          <a:chExt cx="28" cy="16"/>
        </a:xfrm>
      </xdr:grpSpPr>
      <xdr:sp macro="" textlink="">
        <xdr:nvSpPr>
          <xdr:cNvPr id="5101634" name="Line 6383">
            <a:extLst>
              <a:ext uri="{FF2B5EF4-FFF2-40B4-BE49-F238E27FC236}">
                <a16:creationId xmlns:a16="http://schemas.microsoft.com/office/drawing/2014/main" id="{00000000-0008-0000-1100-000042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35" name="Line 6384">
            <a:extLst>
              <a:ext uri="{FF2B5EF4-FFF2-40B4-BE49-F238E27FC236}">
                <a16:creationId xmlns:a16="http://schemas.microsoft.com/office/drawing/2014/main" id="{00000000-0008-0000-1100-000043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09" name="Group 6385">
          <a:extLst>
            <a:ext uri="{FF2B5EF4-FFF2-40B4-BE49-F238E27FC236}">
              <a16:creationId xmlns:a16="http://schemas.microsoft.com/office/drawing/2014/main" id="{00000000-0008-0000-1100-000009D54D00}"/>
            </a:ext>
          </a:extLst>
        </xdr:cNvPr>
        <xdr:cNvGrpSpPr>
          <a:grpSpLocks/>
        </xdr:cNvGrpSpPr>
      </xdr:nvGrpSpPr>
      <xdr:grpSpPr bwMode="auto">
        <a:xfrm>
          <a:off x="4700588" y="10096500"/>
          <a:ext cx="266700" cy="0"/>
          <a:chOff x="466" y="3952"/>
          <a:chExt cx="28" cy="16"/>
        </a:xfrm>
      </xdr:grpSpPr>
      <xdr:sp macro="" textlink="">
        <xdr:nvSpPr>
          <xdr:cNvPr id="5101632" name="Line 6386">
            <a:extLst>
              <a:ext uri="{FF2B5EF4-FFF2-40B4-BE49-F238E27FC236}">
                <a16:creationId xmlns:a16="http://schemas.microsoft.com/office/drawing/2014/main" id="{00000000-0008-0000-1100-000040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33" name="Line 6387">
            <a:extLst>
              <a:ext uri="{FF2B5EF4-FFF2-40B4-BE49-F238E27FC236}">
                <a16:creationId xmlns:a16="http://schemas.microsoft.com/office/drawing/2014/main" id="{00000000-0008-0000-1100-000041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10" name="Group 6388">
          <a:extLst>
            <a:ext uri="{FF2B5EF4-FFF2-40B4-BE49-F238E27FC236}">
              <a16:creationId xmlns:a16="http://schemas.microsoft.com/office/drawing/2014/main" id="{00000000-0008-0000-1100-00000AD54D00}"/>
            </a:ext>
          </a:extLst>
        </xdr:cNvPr>
        <xdr:cNvGrpSpPr>
          <a:grpSpLocks/>
        </xdr:cNvGrpSpPr>
      </xdr:nvGrpSpPr>
      <xdr:grpSpPr bwMode="auto">
        <a:xfrm>
          <a:off x="4117181" y="10096500"/>
          <a:ext cx="228600" cy="0"/>
          <a:chOff x="466" y="3952"/>
          <a:chExt cx="28" cy="16"/>
        </a:xfrm>
      </xdr:grpSpPr>
      <xdr:sp macro="" textlink="">
        <xdr:nvSpPr>
          <xdr:cNvPr id="5101630" name="Line 6389">
            <a:extLst>
              <a:ext uri="{FF2B5EF4-FFF2-40B4-BE49-F238E27FC236}">
                <a16:creationId xmlns:a16="http://schemas.microsoft.com/office/drawing/2014/main" id="{00000000-0008-0000-1100-00003E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31" name="Line 6390">
            <a:extLst>
              <a:ext uri="{FF2B5EF4-FFF2-40B4-BE49-F238E27FC236}">
                <a16:creationId xmlns:a16="http://schemas.microsoft.com/office/drawing/2014/main" id="{00000000-0008-0000-1100-00003F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11" name="Group 6391">
          <a:extLst>
            <a:ext uri="{FF2B5EF4-FFF2-40B4-BE49-F238E27FC236}">
              <a16:creationId xmlns:a16="http://schemas.microsoft.com/office/drawing/2014/main" id="{00000000-0008-0000-1100-00000BD54D00}"/>
            </a:ext>
          </a:extLst>
        </xdr:cNvPr>
        <xdr:cNvGrpSpPr>
          <a:grpSpLocks/>
        </xdr:cNvGrpSpPr>
      </xdr:nvGrpSpPr>
      <xdr:grpSpPr bwMode="auto">
        <a:xfrm>
          <a:off x="4700588" y="10096500"/>
          <a:ext cx="266700" cy="0"/>
          <a:chOff x="466" y="3952"/>
          <a:chExt cx="28" cy="16"/>
        </a:xfrm>
      </xdr:grpSpPr>
      <xdr:sp macro="" textlink="">
        <xdr:nvSpPr>
          <xdr:cNvPr id="5101628" name="Line 6392">
            <a:extLst>
              <a:ext uri="{FF2B5EF4-FFF2-40B4-BE49-F238E27FC236}">
                <a16:creationId xmlns:a16="http://schemas.microsoft.com/office/drawing/2014/main" id="{00000000-0008-0000-1100-00003C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29" name="Line 6393">
            <a:extLst>
              <a:ext uri="{FF2B5EF4-FFF2-40B4-BE49-F238E27FC236}">
                <a16:creationId xmlns:a16="http://schemas.microsoft.com/office/drawing/2014/main" id="{00000000-0008-0000-1100-00003D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12" name="Group 6394">
          <a:extLst>
            <a:ext uri="{FF2B5EF4-FFF2-40B4-BE49-F238E27FC236}">
              <a16:creationId xmlns:a16="http://schemas.microsoft.com/office/drawing/2014/main" id="{00000000-0008-0000-1100-00000CD54D00}"/>
            </a:ext>
          </a:extLst>
        </xdr:cNvPr>
        <xdr:cNvGrpSpPr>
          <a:grpSpLocks/>
        </xdr:cNvGrpSpPr>
      </xdr:nvGrpSpPr>
      <xdr:grpSpPr bwMode="auto">
        <a:xfrm>
          <a:off x="4117181" y="10096500"/>
          <a:ext cx="228600" cy="0"/>
          <a:chOff x="466" y="3952"/>
          <a:chExt cx="28" cy="16"/>
        </a:xfrm>
      </xdr:grpSpPr>
      <xdr:sp macro="" textlink="">
        <xdr:nvSpPr>
          <xdr:cNvPr id="5101626" name="Line 6395">
            <a:extLst>
              <a:ext uri="{FF2B5EF4-FFF2-40B4-BE49-F238E27FC236}">
                <a16:creationId xmlns:a16="http://schemas.microsoft.com/office/drawing/2014/main" id="{00000000-0008-0000-1100-00003A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27" name="Line 6396">
            <a:extLst>
              <a:ext uri="{FF2B5EF4-FFF2-40B4-BE49-F238E27FC236}">
                <a16:creationId xmlns:a16="http://schemas.microsoft.com/office/drawing/2014/main" id="{00000000-0008-0000-1100-00003B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13" name="Group 6397">
          <a:extLst>
            <a:ext uri="{FF2B5EF4-FFF2-40B4-BE49-F238E27FC236}">
              <a16:creationId xmlns:a16="http://schemas.microsoft.com/office/drawing/2014/main" id="{00000000-0008-0000-1100-00000DD54D00}"/>
            </a:ext>
          </a:extLst>
        </xdr:cNvPr>
        <xdr:cNvGrpSpPr>
          <a:grpSpLocks/>
        </xdr:cNvGrpSpPr>
      </xdr:nvGrpSpPr>
      <xdr:grpSpPr bwMode="auto">
        <a:xfrm>
          <a:off x="4700588" y="10096500"/>
          <a:ext cx="266700" cy="0"/>
          <a:chOff x="466" y="3952"/>
          <a:chExt cx="28" cy="16"/>
        </a:xfrm>
      </xdr:grpSpPr>
      <xdr:sp macro="" textlink="">
        <xdr:nvSpPr>
          <xdr:cNvPr id="5101624" name="Line 6398">
            <a:extLst>
              <a:ext uri="{FF2B5EF4-FFF2-40B4-BE49-F238E27FC236}">
                <a16:creationId xmlns:a16="http://schemas.microsoft.com/office/drawing/2014/main" id="{00000000-0008-0000-1100-000038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25" name="Line 6399">
            <a:extLst>
              <a:ext uri="{FF2B5EF4-FFF2-40B4-BE49-F238E27FC236}">
                <a16:creationId xmlns:a16="http://schemas.microsoft.com/office/drawing/2014/main" id="{00000000-0008-0000-1100-000039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14" name="Group 6400">
          <a:extLst>
            <a:ext uri="{FF2B5EF4-FFF2-40B4-BE49-F238E27FC236}">
              <a16:creationId xmlns:a16="http://schemas.microsoft.com/office/drawing/2014/main" id="{00000000-0008-0000-1100-00000ED54D00}"/>
            </a:ext>
          </a:extLst>
        </xdr:cNvPr>
        <xdr:cNvGrpSpPr>
          <a:grpSpLocks/>
        </xdr:cNvGrpSpPr>
      </xdr:nvGrpSpPr>
      <xdr:grpSpPr bwMode="auto">
        <a:xfrm>
          <a:off x="4117181" y="10096500"/>
          <a:ext cx="228600" cy="0"/>
          <a:chOff x="466" y="3952"/>
          <a:chExt cx="28" cy="16"/>
        </a:xfrm>
      </xdr:grpSpPr>
      <xdr:sp macro="" textlink="">
        <xdr:nvSpPr>
          <xdr:cNvPr id="5101622" name="Line 6401">
            <a:extLst>
              <a:ext uri="{FF2B5EF4-FFF2-40B4-BE49-F238E27FC236}">
                <a16:creationId xmlns:a16="http://schemas.microsoft.com/office/drawing/2014/main" id="{00000000-0008-0000-1100-000036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23" name="Line 6402">
            <a:extLst>
              <a:ext uri="{FF2B5EF4-FFF2-40B4-BE49-F238E27FC236}">
                <a16:creationId xmlns:a16="http://schemas.microsoft.com/office/drawing/2014/main" id="{00000000-0008-0000-1100-000037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15" name="Group 6403">
          <a:extLst>
            <a:ext uri="{FF2B5EF4-FFF2-40B4-BE49-F238E27FC236}">
              <a16:creationId xmlns:a16="http://schemas.microsoft.com/office/drawing/2014/main" id="{00000000-0008-0000-1100-00000FD54D00}"/>
            </a:ext>
          </a:extLst>
        </xdr:cNvPr>
        <xdr:cNvGrpSpPr>
          <a:grpSpLocks/>
        </xdr:cNvGrpSpPr>
      </xdr:nvGrpSpPr>
      <xdr:grpSpPr bwMode="auto">
        <a:xfrm>
          <a:off x="4700588" y="10096500"/>
          <a:ext cx="266700" cy="0"/>
          <a:chOff x="466" y="3952"/>
          <a:chExt cx="28" cy="16"/>
        </a:xfrm>
      </xdr:grpSpPr>
      <xdr:sp macro="" textlink="">
        <xdr:nvSpPr>
          <xdr:cNvPr id="5101620" name="Line 6404">
            <a:extLst>
              <a:ext uri="{FF2B5EF4-FFF2-40B4-BE49-F238E27FC236}">
                <a16:creationId xmlns:a16="http://schemas.microsoft.com/office/drawing/2014/main" id="{00000000-0008-0000-1100-000034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21" name="Line 6405">
            <a:extLst>
              <a:ext uri="{FF2B5EF4-FFF2-40B4-BE49-F238E27FC236}">
                <a16:creationId xmlns:a16="http://schemas.microsoft.com/office/drawing/2014/main" id="{00000000-0008-0000-1100-000035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16" name="Group 6406">
          <a:extLst>
            <a:ext uri="{FF2B5EF4-FFF2-40B4-BE49-F238E27FC236}">
              <a16:creationId xmlns:a16="http://schemas.microsoft.com/office/drawing/2014/main" id="{00000000-0008-0000-1100-000010D54D00}"/>
            </a:ext>
          </a:extLst>
        </xdr:cNvPr>
        <xdr:cNvGrpSpPr>
          <a:grpSpLocks/>
        </xdr:cNvGrpSpPr>
      </xdr:nvGrpSpPr>
      <xdr:grpSpPr bwMode="auto">
        <a:xfrm>
          <a:off x="4117181" y="10096500"/>
          <a:ext cx="228600" cy="0"/>
          <a:chOff x="466" y="3952"/>
          <a:chExt cx="28" cy="16"/>
        </a:xfrm>
      </xdr:grpSpPr>
      <xdr:sp macro="" textlink="">
        <xdr:nvSpPr>
          <xdr:cNvPr id="5101618" name="Line 6407">
            <a:extLst>
              <a:ext uri="{FF2B5EF4-FFF2-40B4-BE49-F238E27FC236}">
                <a16:creationId xmlns:a16="http://schemas.microsoft.com/office/drawing/2014/main" id="{00000000-0008-0000-1100-000032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19" name="Line 6408">
            <a:extLst>
              <a:ext uri="{FF2B5EF4-FFF2-40B4-BE49-F238E27FC236}">
                <a16:creationId xmlns:a16="http://schemas.microsoft.com/office/drawing/2014/main" id="{00000000-0008-0000-1100-000033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17" name="Group 6409">
          <a:extLst>
            <a:ext uri="{FF2B5EF4-FFF2-40B4-BE49-F238E27FC236}">
              <a16:creationId xmlns:a16="http://schemas.microsoft.com/office/drawing/2014/main" id="{00000000-0008-0000-1100-000011D54D00}"/>
            </a:ext>
          </a:extLst>
        </xdr:cNvPr>
        <xdr:cNvGrpSpPr>
          <a:grpSpLocks/>
        </xdr:cNvGrpSpPr>
      </xdr:nvGrpSpPr>
      <xdr:grpSpPr bwMode="auto">
        <a:xfrm>
          <a:off x="4117181" y="10096500"/>
          <a:ext cx="228600" cy="0"/>
          <a:chOff x="466" y="3952"/>
          <a:chExt cx="28" cy="16"/>
        </a:xfrm>
      </xdr:grpSpPr>
      <xdr:sp macro="" textlink="">
        <xdr:nvSpPr>
          <xdr:cNvPr id="5101616" name="Line 6410">
            <a:extLst>
              <a:ext uri="{FF2B5EF4-FFF2-40B4-BE49-F238E27FC236}">
                <a16:creationId xmlns:a16="http://schemas.microsoft.com/office/drawing/2014/main" id="{00000000-0008-0000-1100-000030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17" name="Line 6411">
            <a:extLst>
              <a:ext uri="{FF2B5EF4-FFF2-40B4-BE49-F238E27FC236}">
                <a16:creationId xmlns:a16="http://schemas.microsoft.com/office/drawing/2014/main" id="{00000000-0008-0000-1100-000031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18" name="Group 6412">
          <a:extLst>
            <a:ext uri="{FF2B5EF4-FFF2-40B4-BE49-F238E27FC236}">
              <a16:creationId xmlns:a16="http://schemas.microsoft.com/office/drawing/2014/main" id="{00000000-0008-0000-1100-000012D54D00}"/>
            </a:ext>
          </a:extLst>
        </xdr:cNvPr>
        <xdr:cNvGrpSpPr>
          <a:grpSpLocks/>
        </xdr:cNvGrpSpPr>
      </xdr:nvGrpSpPr>
      <xdr:grpSpPr bwMode="auto">
        <a:xfrm>
          <a:off x="4117181" y="10096500"/>
          <a:ext cx="228600" cy="0"/>
          <a:chOff x="466" y="3952"/>
          <a:chExt cx="28" cy="16"/>
        </a:xfrm>
      </xdr:grpSpPr>
      <xdr:sp macro="" textlink="">
        <xdr:nvSpPr>
          <xdr:cNvPr id="5101614" name="Line 6413">
            <a:extLst>
              <a:ext uri="{FF2B5EF4-FFF2-40B4-BE49-F238E27FC236}">
                <a16:creationId xmlns:a16="http://schemas.microsoft.com/office/drawing/2014/main" id="{00000000-0008-0000-1100-00002E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15" name="Line 6414">
            <a:extLst>
              <a:ext uri="{FF2B5EF4-FFF2-40B4-BE49-F238E27FC236}">
                <a16:creationId xmlns:a16="http://schemas.microsoft.com/office/drawing/2014/main" id="{00000000-0008-0000-1100-00002F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19" name="Group 6415">
          <a:extLst>
            <a:ext uri="{FF2B5EF4-FFF2-40B4-BE49-F238E27FC236}">
              <a16:creationId xmlns:a16="http://schemas.microsoft.com/office/drawing/2014/main" id="{00000000-0008-0000-1100-000013D54D00}"/>
            </a:ext>
          </a:extLst>
        </xdr:cNvPr>
        <xdr:cNvGrpSpPr>
          <a:grpSpLocks/>
        </xdr:cNvGrpSpPr>
      </xdr:nvGrpSpPr>
      <xdr:grpSpPr bwMode="auto">
        <a:xfrm>
          <a:off x="4117181" y="10096500"/>
          <a:ext cx="228600" cy="0"/>
          <a:chOff x="466" y="3952"/>
          <a:chExt cx="28" cy="16"/>
        </a:xfrm>
      </xdr:grpSpPr>
      <xdr:sp macro="" textlink="">
        <xdr:nvSpPr>
          <xdr:cNvPr id="5101612" name="Line 6416">
            <a:extLst>
              <a:ext uri="{FF2B5EF4-FFF2-40B4-BE49-F238E27FC236}">
                <a16:creationId xmlns:a16="http://schemas.microsoft.com/office/drawing/2014/main" id="{00000000-0008-0000-1100-00002C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13" name="Line 6417">
            <a:extLst>
              <a:ext uri="{FF2B5EF4-FFF2-40B4-BE49-F238E27FC236}">
                <a16:creationId xmlns:a16="http://schemas.microsoft.com/office/drawing/2014/main" id="{00000000-0008-0000-1100-00002D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20" name="Group 6418">
          <a:extLst>
            <a:ext uri="{FF2B5EF4-FFF2-40B4-BE49-F238E27FC236}">
              <a16:creationId xmlns:a16="http://schemas.microsoft.com/office/drawing/2014/main" id="{00000000-0008-0000-1100-000014D54D00}"/>
            </a:ext>
          </a:extLst>
        </xdr:cNvPr>
        <xdr:cNvGrpSpPr>
          <a:grpSpLocks/>
        </xdr:cNvGrpSpPr>
      </xdr:nvGrpSpPr>
      <xdr:grpSpPr bwMode="auto">
        <a:xfrm>
          <a:off x="4117181" y="10096500"/>
          <a:ext cx="228600" cy="0"/>
          <a:chOff x="466" y="3952"/>
          <a:chExt cx="28" cy="16"/>
        </a:xfrm>
      </xdr:grpSpPr>
      <xdr:sp macro="" textlink="">
        <xdr:nvSpPr>
          <xdr:cNvPr id="5101610" name="Line 6419">
            <a:extLst>
              <a:ext uri="{FF2B5EF4-FFF2-40B4-BE49-F238E27FC236}">
                <a16:creationId xmlns:a16="http://schemas.microsoft.com/office/drawing/2014/main" id="{00000000-0008-0000-1100-00002A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11" name="Line 6420">
            <a:extLst>
              <a:ext uri="{FF2B5EF4-FFF2-40B4-BE49-F238E27FC236}">
                <a16:creationId xmlns:a16="http://schemas.microsoft.com/office/drawing/2014/main" id="{00000000-0008-0000-1100-00002B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21" name="Group 6421">
          <a:extLst>
            <a:ext uri="{FF2B5EF4-FFF2-40B4-BE49-F238E27FC236}">
              <a16:creationId xmlns:a16="http://schemas.microsoft.com/office/drawing/2014/main" id="{00000000-0008-0000-1100-000015D54D00}"/>
            </a:ext>
          </a:extLst>
        </xdr:cNvPr>
        <xdr:cNvGrpSpPr>
          <a:grpSpLocks/>
        </xdr:cNvGrpSpPr>
      </xdr:nvGrpSpPr>
      <xdr:grpSpPr bwMode="auto">
        <a:xfrm>
          <a:off x="4700588" y="10096500"/>
          <a:ext cx="266700" cy="0"/>
          <a:chOff x="466" y="3952"/>
          <a:chExt cx="28" cy="16"/>
        </a:xfrm>
      </xdr:grpSpPr>
      <xdr:sp macro="" textlink="">
        <xdr:nvSpPr>
          <xdr:cNvPr id="5101608" name="Line 6422">
            <a:extLst>
              <a:ext uri="{FF2B5EF4-FFF2-40B4-BE49-F238E27FC236}">
                <a16:creationId xmlns:a16="http://schemas.microsoft.com/office/drawing/2014/main" id="{00000000-0008-0000-1100-000028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09" name="Line 6423">
            <a:extLst>
              <a:ext uri="{FF2B5EF4-FFF2-40B4-BE49-F238E27FC236}">
                <a16:creationId xmlns:a16="http://schemas.microsoft.com/office/drawing/2014/main" id="{00000000-0008-0000-1100-000029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22" name="Group 6424">
          <a:extLst>
            <a:ext uri="{FF2B5EF4-FFF2-40B4-BE49-F238E27FC236}">
              <a16:creationId xmlns:a16="http://schemas.microsoft.com/office/drawing/2014/main" id="{00000000-0008-0000-1100-000016D54D00}"/>
            </a:ext>
          </a:extLst>
        </xdr:cNvPr>
        <xdr:cNvGrpSpPr>
          <a:grpSpLocks/>
        </xdr:cNvGrpSpPr>
      </xdr:nvGrpSpPr>
      <xdr:grpSpPr bwMode="auto">
        <a:xfrm>
          <a:off x="4700588" y="10096500"/>
          <a:ext cx="266700" cy="0"/>
          <a:chOff x="466" y="3952"/>
          <a:chExt cx="28" cy="16"/>
        </a:xfrm>
      </xdr:grpSpPr>
      <xdr:sp macro="" textlink="">
        <xdr:nvSpPr>
          <xdr:cNvPr id="5101606" name="Line 6425">
            <a:extLst>
              <a:ext uri="{FF2B5EF4-FFF2-40B4-BE49-F238E27FC236}">
                <a16:creationId xmlns:a16="http://schemas.microsoft.com/office/drawing/2014/main" id="{00000000-0008-0000-1100-000026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07" name="Line 6426">
            <a:extLst>
              <a:ext uri="{FF2B5EF4-FFF2-40B4-BE49-F238E27FC236}">
                <a16:creationId xmlns:a16="http://schemas.microsoft.com/office/drawing/2014/main" id="{00000000-0008-0000-1100-000027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23" name="Group 6427">
          <a:extLst>
            <a:ext uri="{FF2B5EF4-FFF2-40B4-BE49-F238E27FC236}">
              <a16:creationId xmlns:a16="http://schemas.microsoft.com/office/drawing/2014/main" id="{00000000-0008-0000-1100-000017D54D00}"/>
            </a:ext>
          </a:extLst>
        </xdr:cNvPr>
        <xdr:cNvGrpSpPr>
          <a:grpSpLocks/>
        </xdr:cNvGrpSpPr>
      </xdr:nvGrpSpPr>
      <xdr:grpSpPr bwMode="auto">
        <a:xfrm>
          <a:off x="4700588" y="10096500"/>
          <a:ext cx="266700" cy="0"/>
          <a:chOff x="466" y="3952"/>
          <a:chExt cx="28" cy="16"/>
        </a:xfrm>
      </xdr:grpSpPr>
      <xdr:sp macro="" textlink="">
        <xdr:nvSpPr>
          <xdr:cNvPr id="5101604" name="Line 6428">
            <a:extLst>
              <a:ext uri="{FF2B5EF4-FFF2-40B4-BE49-F238E27FC236}">
                <a16:creationId xmlns:a16="http://schemas.microsoft.com/office/drawing/2014/main" id="{00000000-0008-0000-1100-000024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05" name="Line 6429">
            <a:extLst>
              <a:ext uri="{FF2B5EF4-FFF2-40B4-BE49-F238E27FC236}">
                <a16:creationId xmlns:a16="http://schemas.microsoft.com/office/drawing/2014/main" id="{00000000-0008-0000-1100-000025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24" name="Group 6430">
          <a:extLst>
            <a:ext uri="{FF2B5EF4-FFF2-40B4-BE49-F238E27FC236}">
              <a16:creationId xmlns:a16="http://schemas.microsoft.com/office/drawing/2014/main" id="{00000000-0008-0000-1100-000018D54D00}"/>
            </a:ext>
          </a:extLst>
        </xdr:cNvPr>
        <xdr:cNvGrpSpPr>
          <a:grpSpLocks/>
        </xdr:cNvGrpSpPr>
      </xdr:nvGrpSpPr>
      <xdr:grpSpPr bwMode="auto">
        <a:xfrm>
          <a:off x="4700588" y="10096500"/>
          <a:ext cx="266700" cy="0"/>
          <a:chOff x="466" y="3952"/>
          <a:chExt cx="28" cy="16"/>
        </a:xfrm>
      </xdr:grpSpPr>
      <xdr:sp macro="" textlink="">
        <xdr:nvSpPr>
          <xdr:cNvPr id="5101602" name="Line 6431">
            <a:extLst>
              <a:ext uri="{FF2B5EF4-FFF2-40B4-BE49-F238E27FC236}">
                <a16:creationId xmlns:a16="http://schemas.microsoft.com/office/drawing/2014/main" id="{00000000-0008-0000-1100-000022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03" name="Line 6432">
            <a:extLst>
              <a:ext uri="{FF2B5EF4-FFF2-40B4-BE49-F238E27FC236}">
                <a16:creationId xmlns:a16="http://schemas.microsoft.com/office/drawing/2014/main" id="{00000000-0008-0000-1100-000023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25" name="Group 6433">
          <a:extLst>
            <a:ext uri="{FF2B5EF4-FFF2-40B4-BE49-F238E27FC236}">
              <a16:creationId xmlns:a16="http://schemas.microsoft.com/office/drawing/2014/main" id="{00000000-0008-0000-1100-000019D54D00}"/>
            </a:ext>
          </a:extLst>
        </xdr:cNvPr>
        <xdr:cNvGrpSpPr>
          <a:grpSpLocks/>
        </xdr:cNvGrpSpPr>
      </xdr:nvGrpSpPr>
      <xdr:grpSpPr bwMode="auto">
        <a:xfrm>
          <a:off x="4700588" y="10096500"/>
          <a:ext cx="266700" cy="0"/>
          <a:chOff x="466" y="3952"/>
          <a:chExt cx="28" cy="16"/>
        </a:xfrm>
      </xdr:grpSpPr>
      <xdr:sp macro="" textlink="">
        <xdr:nvSpPr>
          <xdr:cNvPr id="5101600" name="Line 6434">
            <a:extLst>
              <a:ext uri="{FF2B5EF4-FFF2-40B4-BE49-F238E27FC236}">
                <a16:creationId xmlns:a16="http://schemas.microsoft.com/office/drawing/2014/main" id="{00000000-0008-0000-1100-000020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01" name="Line 6435">
            <a:extLst>
              <a:ext uri="{FF2B5EF4-FFF2-40B4-BE49-F238E27FC236}">
                <a16:creationId xmlns:a16="http://schemas.microsoft.com/office/drawing/2014/main" id="{00000000-0008-0000-1100-000021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26" name="Group 6436">
          <a:extLst>
            <a:ext uri="{FF2B5EF4-FFF2-40B4-BE49-F238E27FC236}">
              <a16:creationId xmlns:a16="http://schemas.microsoft.com/office/drawing/2014/main" id="{00000000-0008-0000-1100-00001AD54D00}"/>
            </a:ext>
          </a:extLst>
        </xdr:cNvPr>
        <xdr:cNvGrpSpPr>
          <a:grpSpLocks/>
        </xdr:cNvGrpSpPr>
      </xdr:nvGrpSpPr>
      <xdr:grpSpPr bwMode="auto">
        <a:xfrm>
          <a:off x="4117181" y="10096500"/>
          <a:ext cx="228600" cy="0"/>
          <a:chOff x="466" y="3952"/>
          <a:chExt cx="28" cy="16"/>
        </a:xfrm>
      </xdr:grpSpPr>
      <xdr:sp macro="" textlink="">
        <xdr:nvSpPr>
          <xdr:cNvPr id="5101598" name="Line 6437">
            <a:extLst>
              <a:ext uri="{FF2B5EF4-FFF2-40B4-BE49-F238E27FC236}">
                <a16:creationId xmlns:a16="http://schemas.microsoft.com/office/drawing/2014/main" id="{00000000-0008-0000-1100-00001E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99" name="Line 6438">
            <a:extLst>
              <a:ext uri="{FF2B5EF4-FFF2-40B4-BE49-F238E27FC236}">
                <a16:creationId xmlns:a16="http://schemas.microsoft.com/office/drawing/2014/main" id="{00000000-0008-0000-1100-00001F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27" name="Group 6439">
          <a:extLst>
            <a:ext uri="{FF2B5EF4-FFF2-40B4-BE49-F238E27FC236}">
              <a16:creationId xmlns:a16="http://schemas.microsoft.com/office/drawing/2014/main" id="{00000000-0008-0000-1100-00001BD54D00}"/>
            </a:ext>
          </a:extLst>
        </xdr:cNvPr>
        <xdr:cNvGrpSpPr>
          <a:grpSpLocks/>
        </xdr:cNvGrpSpPr>
      </xdr:nvGrpSpPr>
      <xdr:grpSpPr bwMode="auto">
        <a:xfrm>
          <a:off x="4117181" y="10096500"/>
          <a:ext cx="228600" cy="0"/>
          <a:chOff x="466" y="3952"/>
          <a:chExt cx="28" cy="16"/>
        </a:xfrm>
      </xdr:grpSpPr>
      <xdr:sp macro="" textlink="">
        <xdr:nvSpPr>
          <xdr:cNvPr id="5101596" name="Line 6440">
            <a:extLst>
              <a:ext uri="{FF2B5EF4-FFF2-40B4-BE49-F238E27FC236}">
                <a16:creationId xmlns:a16="http://schemas.microsoft.com/office/drawing/2014/main" id="{00000000-0008-0000-1100-00001C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97" name="Line 6441">
            <a:extLst>
              <a:ext uri="{FF2B5EF4-FFF2-40B4-BE49-F238E27FC236}">
                <a16:creationId xmlns:a16="http://schemas.microsoft.com/office/drawing/2014/main" id="{00000000-0008-0000-1100-00001D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28" name="Group 6442">
          <a:extLst>
            <a:ext uri="{FF2B5EF4-FFF2-40B4-BE49-F238E27FC236}">
              <a16:creationId xmlns:a16="http://schemas.microsoft.com/office/drawing/2014/main" id="{00000000-0008-0000-1100-00001CD54D00}"/>
            </a:ext>
          </a:extLst>
        </xdr:cNvPr>
        <xdr:cNvGrpSpPr>
          <a:grpSpLocks/>
        </xdr:cNvGrpSpPr>
      </xdr:nvGrpSpPr>
      <xdr:grpSpPr bwMode="auto">
        <a:xfrm>
          <a:off x="4700588" y="10096500"/>
          <a:ext cx="266700" cy="0"/>
          <a:chOff x="466" y="3952"/>
          <a:chExt cx="28" cy="16"/>
        </a:xfrm>
      </xdr:grpSpPr>
      <xdr:sp macro="" textlink="">
        <xdr:nvSpPr>
          <xdr:cNvPr id="5101594" name="Line 6443">
            <a:extLst>
              <a:ext uri="{FF2B5EF4-FFF2-40B4-BE49-F238E27FC236}">
                <a16:creationId xmlns:a16="http://schemas.microsoft.com/office/drawing/2014/main" id="{00000000-0008-0000-1100-00001A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95" name="Line 6444">
            <a:extLst>
              <a:ext uri="{FF2B5EF4-FFF2-40B4-BE49-F238E27FC236}">
                <a16:creationId xmlns:a16="http://schemas.microsoft.com/office/drawing/2014/main" id="{00000000-0008-0000-1100-00001B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29" name="Group 6445">
          <a:extLst>
            <a:ext uri="{FF2B5EF4-FFF2-40B4-BE49-F238E27FC236}">
              <a16:creationId xmlns:a16="http://schemas.microsoft.com/office/drawing/2014/main" id="{00000000-0008-0000-1100-00001DD54D00}"/>
            </a:ext>
          </a:extLst>
        </xdr:cNvPr>
        <xdr:cNvGrpSpPr>
          <a:grpSpLocks/>
        </xdr:cNvGrpSpPr>
      </xdr:nvGrpSpPr>
      <xdr:grpSpPr bwMode="auto">
        <a:xfrm>
          <a:off x="4700588" y="10096500"/>
          <a:ext cx="266700" cy="0"/>
          <a:chOff x="466" y="3952"/>
          <a:chExt cx="28" cy="16"/>
        </a:xfrm>
      </xdr:grpSpPr>
      <xdr:sp macro="" textlink="">
        <xdr:nvSpPr>
          <xdr:cNvPr id="5101592" name="Line 6446">
            <a:extLst>
              <a:ext uri="{FF2B5EF4-FFF2-40B4-BE49-F238E27FC236}">
                <a16:creationId xmlns:a16="http://schemas.microsoft.com/office/drawing/2014/main" id="{00000000-0008-0000-1100-000018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93" name="Line 6447">
            <a:extLst>
              <a:ext uri="{FF2B5EF4-FFF2-40B4-BE49-F238E27FC236}">
                <a16:creationId xmlns:a16="http://schemas.microsoft.com/office/drawing/2014/main" id="{00000000-0008-0000-1100-000019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571500</xdr:colOff>
      <xdr:row>32</xdr:row>
      <xdr:rowOff>0</xdr:rowOff>
    </xdr:to>
    <xdr:grpSp>
      <xdr:nvGrpSpPr>
        <xdr:cNvPr id="5100830" name="Group 6448">
          <a:extLst>
            <a:ext uri="{FF2B5EF4-FFF2-40B4-BE49-F238E27FC236}">
              <a16:creationId xmlns:a16="http://schemas.microsoft.com/office/drawing/2014/main" id="{00000000-0008-0000-1100-00001ED54D00}"/>
            </a:ext>
          </a:extLst>
        </xdr:cNvPr>
        <xdr:cNvGrpSpPr>
          <a:grpSpLocks/>
        </xdr:cNvGrpSpPr>
      </xdr:nvGrpSpPr>
      <xdr:grpSpPr bwMode="auto">
        <a:xfrm>
          <a:off x="5486400" y="10096500"/>
          <a:ext cx="228600" cy="0"/>
          <a:chOff x="466" y="3952"/>
          <a:chExt cx="28" cy="16"/>
        </a:xfrm>
      </xdr:grpSpPr>
      <xdr:sp macro="" textlink="">
        <xdr:nvSpPr>
          <xdr:cNvPr id="5101590" name="Line 6449">
            <a:extLst>
              <a:ext uri="{FF2B5EF4-FFF2-40B4-BE49-F238E27FC236}">
                <a16:creationId xmlns:a16="http://schemas.microsoft.com/office/drawing/2014/main" id="{00000000-0008-0000-1100-000016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91" name="Line 6450">
            <a:extLst>
              <a:ext uri="{FF2B5EF4-FFF2-40B4-BE49-F238E27FC236}">
                <a16:creationId xmlns:a16="http://schemas.microsoft.com/office/drawing/2014/main" id="{00000000-0008-0000-1100-000017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31" name="Group 6451">
          <a:extLst>
            <a:ext uri="{FF2B5EF4-FFF2-40B4-BE49-F238E27FC236}">
              <a16:creationId xmlns:a16="http://schemas.microsoft.com/office/drawing/2014/main" id="{00000000-0008-0000-1100-00001FD54D00}"/>
            </a:ext>
          </a:extLst>
        </xdr:cNvPr>
        <xdr:cNvGrpSpPr>
          <a:grpSpLocks/>
        </xdr:cNvGrpSpPr>
      </xdr:nvGrpSpPr>
      <xdr:grpSpPr bwMode="auto">
        <a:xfrm>
          <a:off x="4700588" y="10096500"/>
          <a:ext cx="266700" cy="0"/>
          <a:chOff x="466" y="3952"/>
          <a:chExt cx="28" cy="16"/>
        </a:xfrm>
      </xdr:grpSpPr>
      <xdr:sp macro="" textlink="">
        <xdr:nvSpPr>
          <xdr:cNvPr id="5101588" name="Line 6452">
            <a:extLst>
              <a:ext uri="{FF2B5EF4-FFF2-40B4-BE49-F238E27FC236}">
                <a16:creationId xmlns:a16="http://schemas.microsoft.com/office/drawing/2014/main" id="{00000000-0008-0000-1100-000014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89" name="Line 6453">
            <a:extLst>
              <a:ext uri="{FF2B5EF4-FFF2-40B4-BE49-F238E27FC236}">
                <a16:creationId xmlns:a16="http://schemas.microsoft.com/office/drawing/2014/main" id="{00000000-0008-0000-1100-000015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32" name="Group 6454">
          <a:extLst>
            <a:ext uri="{FF2B5EF4-FFF2-40B4-BE49-F238E27FC236}">
              <a16:creationId xmlns:a16="http://schemas.microsoft.com/office/drawing/2014/main" id="{00000000-0008-0000-1100-000020D54D00}"/>
            </a:ext>
          </a:extLst>
        </xdr:cNvPr>
        <xdr:cNvGrpSpPr>
          <a:grpSpLocks/>
        </xdr:cNvGrpSpPr>
      </xdr:nvGrpSpPr>
      <xdr:grpSpPr bwMode="auto">
        <a:xfrm>
          <a:off x="4700588" y="10096500"/>
          <a:ext cx="266700" cy="0"/>
          <a:chOff x="466" y="3952"/>
          <a:chExt cx="28" cy="16"/>
        </a:xfrm>
      </xdr:grpSpPr>
      <xdr:sp macro="" textlink="">
        <xdr:nvSpPr>
          <xdr:cNvPr id="5101586" name="Line 6455">
            <a:extLst>
              <a:ext uri="{FF2B5EF4-FFF2-40B4-BE49-F238E27FC236}">
                <a16:creationId xmlns:a16="http://schemas.microsoft.com/office/drawing/2014/main" id="{00000000-0008-0000-1100-000012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87" name="Line 6456">
            <a:extLst>
              <a:ext uri="{FF2B5EF4-FFF2-40B4-BE49-F238E27FC236}">
                <a16:creationId xmlns:a16="http://schemas.microsoft.com/office/drawing/2014/main" id="{00000000-0008-0000-1100-000013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33" name="Group 6457">
          <a:extLst>
            <a:ext uri="{FF2B5EF4-FFF2-40B4-BE49-F238E27FC236}">
              <a16:creationId xmlns:a16="http://schemas.microsoft.com/office/drawing/2014/main" id="{00000000-0008-0000-1100-000021D54D00}"/>
            </a:ext>
          </a:extLst>
        </xdr:cNvPr>
        <xdr:cNvGrpSpPr>
          <a:grpSpLocks/>
        </xdr:cNvGrpSpPr>
      </xdr:nvGrpSpPr>
      <xdr:grpSpPr bwMode="auto">
        <a:xfrm>
          <a:off x="4700588" y="10096500"/>
          <a:ext cx="266700" cy="0"/>
          <a:chOff x="466" y="3952"/>
          <a:chExt cx="28" cy="16"/>
        </a:xfrm>
      </xdr:grpSpPr>
      <xdr:sp macro="" textlink="">
        <xdr:nvSpPr>
          <xdr:cNvPr id="5101584" name="Line 6458">
            <a:extLst>
              <a:ext uri="{FF2B5EF4-FFF2-40B4-BE49-F238E27FC236}">
                <a16:creationId xmlns:a16="http://schemas.microsoft.com/office/drawing/2014/main" id="{00000000-0008-0000-1100-000010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85" name="Line 6459">
            <a:extLst>
              <a:ext uri="{FF2B5EF4-FFF2-40B4-BE49-F238E27FC236}">
                <a16:creationId xmlns:a16="http://schemas.microsoft.com/office/drawing/2014/main" id="{00000000-0008-0000-1100-000011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34" name="Group 6460">
          <a:extLst>
            <a:ext uri="{FF2B5EF4-FFF2-40B4-BE49-F238E27FC236}">
              <a16:creationId xmlns:a16="http://schemas.microsoft.com/office/drawing/2014/main" id="{00000000-0008-0000-1100-000022D54D00}"/>
            </a:ext>
          </a:extLst>
        </xdr:cNvPr>
        <xdr:cNvGrpSpPr>
          <a:grpSpLocks/>
        </xdr:cNvGrpSpPr>
      </xdr:nvGrpSpPr>
      <xdr:grpSpPr bwMode="auto">
        <a:xfrm>
          <a:off x="4700588" y="10096500"/>
          <a:ext cx="266700" cy="0"/>
          <a:chOff x="466" y="3952"/>
          <a:chExt cx="28" cy="16"/>
        </a:xfrm>
      </xdr:grpSpPr>
      <xdr:sp macro="" textlink="">
        <xdr:nvSpPr>
          <xdr:cNvPr id="5101582" name="Line 6461">
            <a:extLst>
              <a:ext uri="{FF2B5EF4-FFF2-40B4-BE49-F238E27FC236}">
                <a16:creationId xmlns:a16="http://schemas.microsoft.com/office/drawing/2014/main" id="{00000000-0008-0000-1100-00000E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83" name="Line 6462">
            <a:extLst>
              <a:ext uri="{FF2B5EF4-FFF2-40B4-BE49-F238E27FC236}">
                <a16:creationId xmlns:a16="http://schemas.microsoft.com/office/drawing/2014/main" id="{00000000-0008-0000-1100-00000F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219075</xdr:colOff>
      <xdr:row>32</xdr:row>
      <xdr:rowOff>0</xdr:rowOff>
    </xdr:from>
    <xdr:to>
      <xdr:col>3</xdr:col>
      <xdr:colOff>447675</xdr:colOff>
      <xdr:row>32</xdr:row>
      <xdr:rowOff>0</xdr:rowOff>
    </xdr:to>
    <xdr:grpSp>
      <xdr:nvGrpSpPr>
        <xdr:cNvPr id="5100835" name="Group 6463">
          <a:extLst>
            <a:ext uri="{FF2B5EF4-FFF2-40B4-BE49-F238E27FC236}">
              <a16:creationId xmlns:a16="http://schemas.microsoft.com/office/drawing/2014/main" id="{00000000-0008-0000-1100-000023D54D00}"/>
            </a:ext>
          </a:extLst>
        </xdr:cNvPr>
        <xdr:cNvGrpSpPr>
          <a:grpSpLocks/>
        </xdr:cNvGrpSpPr>
      </xdr:nvGrpSpPr>
      <xdr:grpSpPr bwMode="auto">
        <a:xfrm>
          <a:off x="4576763" y="10096500"/>
          <a:ext cx="228600" cy="0"/>
          <a:chOff x="466" y="3952"/>
          <a:chExt cx="28" cy="16"/>
        </a:xfrm>
      </xdr:grpSpPr>
      <xdr:sp macro="" textlink="">
        <xdr:nvSpPr>
          <xdr:cNvPr id="5101580" name="Line 6464">
            <a:extLst>
              <a:ext uri="{FF2B5EF4-FFF2-40B4-BE49-F238E27FC236}">
                <a16:creationId xmlns:a16="http://schemas.microsoft.com/office/drawing/2014/main" id="{00000000-0008-0000-1100-00000C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81" name="Line 6465">
            <a:extLst>
              <a:ext uri="{FF2B5EF4-FFF2-40B4-BE49-F238E27FC236}">
                <a16:creationId xmlns:a16="http://schemas.microsoft.com/office/drawing/2014/main" id="{00000000-0008-0000-1100-00000D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836" name="Group 6691">
          <a:extLst>
            <a:ext uri="{FF2B5EF4-FFF2-40B4-BE49-F238E27FC236}">
              <a16:creationId xmlns:a16="http://schemas.microsoft.com/office/drawing/2014/main" id="{00000000-0008-0000-1100-000024D54D00}"/>
            </a:ext>
          </a:extLst>
        </xdr:cNvPr>
        <xdr:cNvGrpSpPr>
          <a:grpSpLocks/>
        </xdr:cNvGrpSpPr>
      </xdr:nvGrpSpPr>
      <xdr:grpSpPr bwMode="auto">
        <a:xfrm>
          <a:off x="4117181" y="10096500"/>
          <a:ext cx="240507" cy="0"/>
          <a:chOff x="466" y="3952"/>
          <a:chExt cx="28" cy="16"/>
        </a:xfrm>
      </xdr:grpSpPr>
      <xdr:sp macro="" textlink="">
        <xdr:nvSpPr>
          <xdr:cNvPr id="5101578" name="Line 6692">
            <a:extLst>
              <a:ext uri="{FF2B5EF4-FFF2-40B4-BE49-F238E27FC236}">
                <a16:creationId xmlns:a16="http://schemas.microsoft.com/office/drawing/2014/main" id="{00000000-0008-0000-1100-00000A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79" name="Line 6693">
            <a:extLst>
              <a:ext uri="{FF2B5EF4-FFF2-40B4-BE49-F238E27FC236}">
                <a16:creationId xmlns:a16="http://schemas.microsoft.com/office/drawing/2014/main" id="{00000000-0008-0000-1100-00000B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37" name="Group 6694">
          <a:extLst>
            <a:ext uri="{FF2B5EF4-FFF2-40B4-BE49-F238E27FC236}">
              <a16:creationId xmlns:a16="http://schemas.microsoft.com/office/drawing/2014/main" id="{00000000-0008-0000-1100-000025D54D00}"/>
            </a:ext>
          </a:extLst>
        </xdr:cNvPr>
        <xdr:cNvGrpSpPr>
          <a:grpSpLocks/>
        </xdr:cNvGrpSpPr>
      </xdr:nvGrpSpPr>
      <xdr:grpSpPr bwMode="auto">
        <a:xfrm>
          <a:off x="4700588" y="10096500"/>
          <a:ext cx="266700" cy="0"/>
          <a:chOff x="466" y="3952"/>
          <a:chExt cx="28" cy="16"/>
        </a:xfrm>
      </xdr:grpSpPr>
      <xdr:sp macro="" textlink="">
        <xdr:nvSpPr>
          <xdr:cNvPr id="5101576" name="Line 6695">
            <a:extLst>
              <a:ext uri="{FF2B5EF4-FFF2-40B4-BE49-F238E27FC236}">
                <a16:creationId xmlns:a16="http://schemas.microsoft.com/office/drawing/2014/main" id="{00000000-0008-0000-1100-000008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77" name="Line 6696">
            <a:extLst>
              <a:ext uri="{FF2B5EF4-FFF2-40B4-BE49-F238E27FC236}">
                <a16:creationId xmlns:a16="http://schemas.microsoft.com/office/drawing/2014/main" id="{00000000-0008-0000-1100-000009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838" name="Group 6697">
          <a:extLst>
            <a:ext uri="{FF2B5EF4-FFF2-40B4-BE49-F238E27FC236}">
              <a16:creationId xmlns:a16="http://schemas.microsoft.com/office/drawing/2014/main" id="{00000000-0008-0000-1100-000026D54D00}"/>
            </a:ext>
          </a:extLst>
        </xdr:cNvPr>
        <xdr:cNvGrpSpPr>
          <a:grpSpLocks/>
        </xdr:cNvGrpSpPr>
      </xdr:nvGrpSpPr>
      <xdr:grpSpPr bwMode="auto">
        <a:xfrm>
          <a:off x="4117181" y="10096500"/>
          <a:ext cx="240507" cy="0"/>
          <a:chOff x="466" y="3952"/>
          <a:chExt cx="28" cy="16"/>
        </a:xfrm>
      </xdr:grpSpPr>
      <xdr:sp macro="" textlink="">
        <xdr:nvSpPr>
          <xdr:cNvPr id="5101574" name="Line 6698">
            <a:extLst>
              <a:ext uri="{FF2B5EF4-FFF2-40B4-BE49-F238E27FC236}">
                <a16:creationId xmlns:a16="http://schemas.microsoft.com/office/drawing/2014/main" id="{00000000-0008-0000-1100-000006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75" name="Line 6699">
            <a:extLst>
              <a:ext uri="{FF2B5EF4-FFF2-40B4-BE49-F238E27FC236}">
                <a16:creationId xmlns:a16="http://schemas.microsoft.com/office/drawing/2014/main" id="{00000000-0008-0000-1100-000007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39" name="Group 6700">
          <a:extLst>
            <a:ext uri="{FF2B5EF4-FFF2-40B4-BE49-F238E27FC236}">
              <a16:creationId xmlns:a16="http://schemas.microsoft.com/office/drawing/2014/main" id="{00000000-0008-0000-1100-000027D54D00}"/>
            </a:ext>
          </a:extLst>
        </xdr:cNvPr>
        <xdr:cNvGrpSpPr>
          <a:grpSpLocks/>
        </xdr:cNvGrpSpPr>
      </xdr:nvGrpSpPr>
      <xdr:grpSpPr bwMode="auto">
        <a:xfrm>
          <a:off x="4700588" y="10096500"/>
          <a:ext cx="266700" cy="0"/>
          <a:chOff x="466" y="3952"/>
          <a:chExt cx="28" cy="16"/>
        </a:xfrm>
      </xdr:grpSpPr>
      <xdr:sp macro="" textlink="">
        <xdr:nvSpPr>
          <xdr:cNvPr id="5101572" name="Line 6701">
            <a:extLst>
              <a:ext uri="{FF2B5EF4-FFF2-40B4-BE49-F238E27FC236}">
                <a16:creationId xmlns:a16="http://schemas.microsoft.com/office/drawing/2014/main" id="{00000000-0008-0000-1100-000004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73" name="Line 6702">
            <a:extLst>
              <a:ext uri="{FF2B5EF4-FFF2-40B4-BE49-F238E27FC236}">
                <a16:creationId xmlns:a16="http://schemas.microsoft.com/office/drawing/2014/main" id="{00000000-0008-0000-1100-000005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840" name="Group 6703">
          <a:extLst>
            <a:ext uri="{FF2B5EF4-FFF2-40B4-BE49-F238E27FC236}">
              <a16:creationId xmlns:a16="http://schemas.microsoft.com/office/drawing/2014/main" id="{00000000-0008-0000-1100-000028D54D00}"/>
            </a:ext>
          </a:extLst>
        </xdr:cNvPr>
        <xdr:cNvGrpSpPr>
          <a:grpSpLocks/>
        </xdr:cNvGrpSpPr>
      </xdr:nvGrpSpPr>
      <xdr:grpSpPr bwMode="auto">
        <a:xfrm>
          <a:off x="4117181" y="10096500"/>
          <a:ext cx="240507" cy="0"/>
          <a:chOff x="466" y="3952"/>
          <a:chExt cx="28" cy="16"/>
        </a:xfrm>
      </xdr:grpSpPr>
      <xdr:sp macro="" textlink="">
        <xdr:nvSpPr>
          <xdr:cNvPr id="5101570" name="Line 6704">
            <a:extLst>
              <a:ext uri="{FF2B5EF4-FFF2-40B4-BE49-F238E27FC236}">
                <a16:creationId xmlns:a16="http://schemas.microsoft.com/office/drawing/2014/main" id="{00000000-0008-0000-1100-000002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71" name="Line 6705">
            <a:extLst>
              <a:ext uri="{FF2B5EF4-FFF2-40B4-BE49-F238E27FC236}">
                <a16:creationId xmlns:a16="http://schemas.microsoft.com/office/drawing/2014/main" id="{00000000-0008-0000-1100-000003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41" name="Group 6706">
          <a:extLst>
            <a:ext uri="{FF2B5EF4-FFF2-40B4-BE49-F238E27FC236}">
              <a16:creationId xmlns:a16="http://schemas.microsoft.com/office/drawing/2014/main" id="{00000000-0008-0000-1100-000029D54D00}"/>
            </a:ext>
          </a:extLst>
        </xdr:cNvPr>
        <xdr:cNvGrpSpPr>
          <a:grpSpLocks/>
        </xdr:cNvGrpSpPr>
      </xdr:nvGrpSpPr>
      <xdr:grpSpPr bwMode="auto">
        <a:xfrm>
          <a:off x="4700588" y="10096500"/>
          <a:ext cx="266700" cy="0"/>
          <a:chOff x="466" y="3952"/>
          <a:chExt cx="28" cy="16"/>
        </a:xfrm>
      </xdr:grpSpPr>
      <xdr:sp macro="" textlink="">
        <xdr:nvSpPr>
          <xdr:cNvPr id="5101568" name="Line 6707">
            <a:extLst>
              <a:ext uri="{FF2B5EF4-FFF2-40B4-BE49-F238E27FC236}">
                <a16:creationId xmlns:a16="http://schemas.microsoft.com/office/drawing/2014/main" id="{00000000-0008-0000-1100-000000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69" name="Line 6708">
            <a:extLst>
              <a:ext uri="{FF2B5EF4-FFF2-40B4-BE49-F238E27FC236}">
                <a16:creationId xmlns:a16="http://schemas.microsoft.com/office/drawing/2014/main" id="{00000000-0008-0000-1100-000001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842" name="Group 6709">
          <a:extLst>
            <a:ext uri="{FF2B5EF4-FFF2-40B4-BE49-F238E27FC236}">
              <a16:creationId xmlns:a16="http://schemas.microsoft.com/office/drawing/2014/main" id="{00000000-0008-0000-1100-00002AD54D00}"/>
            </a:ext>
          </a:extLst>
        </xdr:cNvPr>
        <xdr:cNvGrpSpPr>
          <a:grpSpLocks/>
        </xdr:cNvGrpSpPr>
      </xdr:nvGrpSpPr>
      <xdr:grpSpPr bwMode="auto">
        <a:xfrm>
          <a:off x="4117181" y="10096500"/>
          <a:ext cx="240507" cy="0"/>
          <a:chOff x="466" y="3952"/>
          <a:chExt cx="28" cy="16"/>
        </a:xfrm>
      </xdr:grpSpPr>
      <xdr:sp macro="" textlink="">
        <xdr:nvSpPr>
          <xdr:cNvPr id="5101566" name="Line 6710">
            <a:extLst>
              <a:ext uri="{FF2B5EF4-FFF2-40B4-BE49-F238E27FC236}">
                <a16:creationId xmlns:a16="http://schemas.microsoft.com/office/drawing/2014/main" id="{00000000-0008-0000-1100-0000FE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67" name="Line 6711">
            <a:extLst>
              <a:ext uri="{FF2B5EF4-FFF2-40B4-BE49-F238E27FC236}">
                <a16:creationId xmlns:a16="http://schemas.microsoft.com/office/drawing/2014/main" id="{00000000-0008-0000-1100-0000FF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843" name="Group 6712">
          <a:extLst>
            <a:ext uri="{FF2B5EF4-FFF2-40B4-BE49-F238E27FC236}">
              <a16:creationId xmlns:a16="http://schemas.microsoft.com/office/drawing/2014/main" id="{00000000-0008-0000-1100-00002BD54D00}"/>
            </a:ext>
          </a:extLst>
        </xdr:cNvPr>
        <xdr:cNvGrpSpPr>
          <a:grpSpLocks/>
        </xdr:cNvGrpSpPr>
      </xdr:nvGrpSpPr>
      <xdr:grpSpPr bwMode="auto">
        <a:xfrm>
          <a:off x="4117181" y="10096500"/>
          <a:ext cx="240507" cy="0"/>
          <a:chOff x="466" y="3952"/>
          <a:chExt cx="28" cy="16"/>
        </a:xfrm>
      </xdr:grpSpPr>
      <xdr:sp macro="" textlink="">
        <xdr:nvSpPr>
          <xdr:cNvPr id="5101564" name="Line 6713">
            <a:extLst>
              <a:ext uri="{FF2B5EF4-FFF2-40B4-BE49-F238E27FC236}">
                <a16:creationId xmlns:a16="http://schemas.microsoft.com/office/drawing/2014/main" id="{00000000-0008-0000-1100-0000FC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65" name="Line 6714">
            <a:extLst>
              <a:ext uri="{FF2B5EF4-FFF2-40B4-BE49-F238E27FC236}">
                <a16:creationId xmlns:a16="http://schemas.microsoft.com/office/drawing/2014/main" id="{00000000-0008-0000-1100-0000FD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844" name="Group 6715">
          <a:extLst>
            <a:ext uri="{FF2B5EF4-FFF2-40B4-BE49-F238E27FC236}">
              <a16:creationId xmlns:a16="http://schemas.microsoft.com/office/drawing/2014/main" id="{00000000-0008-0000-1100-00002CD54D00}"/>
            </a:ext>
          </a:extLst>
        </xdr:cNvPr>
        <xdr:cNvGrpSpPr>
          <a:grpSpLocks/>
        </xdr:cNvGrpSpPr>
      </xdr:nvGrpSpPr>
      <xdr:grpSpPr bwMode="auto">
        <a:xfrm>
          <a:off x="4117181" y="10096500"/>
          <a:ext cx="240507" cy="0"/>
          <a:chOff x="466" y="3952"/>
          <a:chExt cx="28" cy="16"/>
        </a:xfrm>
      </xdr:grpSpPr>
      <xdr:sp macro="" textlink="">
        <xdr:nvSpPr>
          <xdr:cNvPr id="5101562" name="Line 6716">
            <a:extLst>
              <a:ext uri="{FF2B5EF4-FFF2-40B4-BE49-F238E27FC236}">
                <a16:creationId xmlns:a16="http://schemas.microsoft.com/office/drawing/2014/main" id="{00000000-0008-0000-1100-0000FA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63" name="Line 6717">
            <a:extLst>
              <a:ext uri="{FF2B5EF4-FFF2-40B4-BE49-F238E27FC236}">
                <a16:creationId xmlns:a16="http://schemas.microsoft.com/office/drawing/2014/main" id="{00000000-0008-0000-1100-0000FB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845" name="Group 6718">
          <a:extLst>
            <a:ext uri="{FF2B5EF4-FFF2-40B4-BE49-F238E27FC236}">
              <a16:creationId xmlns:a16="http://schemas.microsoft.com/office/drawing/2014/main" id="{00000000-0008-0000-1100-00002DD54D00}"/>
            </a:ext>
          </a:extLst>
        </xdr:cNvPr>
        <xdr:cNvGrpSpPr>
          <a:grpSpLocks/>
        </xdr:cNvGrpSpPr>
      </xdr:nvGrpSpPr>
      <xdr:grpSpPr bwMode="auto">
        <a:xfrm>
          <a:off x="4117181" y="10096500"/>
          <a:ext cx="240507" cy="0"/>
          <a:chOff x="466" y="3952"/>
          <a:chExt cx="28" cy="16"/>
        </a:xfrm>
      </xdr:grpSpPr>
      <xdr:sp macro="" textlink="">
        <xdr:nvSpPr>
          <xdr:cNvPr id="5101560" name="Line 6719">
            <a:extLst>
              <a:ext uri="{FF2B5EF4-FFF2-40B4-BE49-F238E27FC236}">
                <a16:creationId xmlns:a16="http://schemas.microsoft.com/office/drawing/2014/main" id="{00000000-0008-0000-1100-0000F8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61" name="Line 6720">
            <a:extLst>
              <a:ext uri="{FF2B5EF4-FFF2-40B4-BE49-F238E27FC236}">
                <a16:creationId xmlns:a16="http://schemas.microsoft.com/office/drawing/2014/main" id="{00000000-0008-0000-1100-0000F9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0</xdr:colOff>
      <xdr:row>32</xdr:row>
      <xdr:rowOff>0</xdr:rowOff>
    </xdr:from>
    <xdr:to>
      <xdr:col>4</xdr:col>
      <xdr:colOff>0</xdr:colOff>
      <xdr:row>32</xdr:row>
      <xdr:rowOff>0</xdr:rowOff>
    </xdr:to>
    <xdr:grpSp>
      <xdr:nvGrpSpPr>
        <xdr:cNvPr id="5100846" name="Group 6721">
          <a:extLst>
            <a:ext uri="{FF2B5EF4-FFF2-40B4-BE49-F238E27FC236}">
              <a16:creationId xmlns:a16="http://schemas.microsoft.com/office/drawing/2014/main" id="{00000000-0008-0000-1100-00002ED54D00}"/>
            </a:ext>
          </a:extLst>
        </xdr:cNvPr>
        <xdr:cNvGrpSpPr>
          <a:grpSpLocks/>
        </xdr:cNvGrpSpPr>
      </xdr:nvGrpSpPr>
      <xdr:grpSpPr bwMode="auto">
        <a:xfrm>
          <a:off x="5143500" y="10096500"/>
          <a:ext cx="0" cy="0"/>
          <a:chOff x="466" y="3952"/>
          <a:chExt cx="28" cy="16"/>
        </a:xfrm>
      </xdr:grpSpPr>
      <xdr:sp macro="" textlink="">
        <xdr:nvSpPr>
          <xdr:cNvPr id="5101558" name="Line 6722">
            <a:extLst>
              <a:ext uri="{FF2B5EF4-FFF2-40B4-BE49-F238E27FC236}">
                <a16:creationId xmlns:a16="http://schemas.microsoft.com/office/drawing/2014/main" id="{00000000-0008-0000-1100-0000F6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59" name="Line 6723">
            <a:extLst>
              <a:ext uri="{FF2B5EF4-FFF2-40B4-BE49-F238E27FC236}">
                <a16:creationId xmlns:a16="http://schemas.microsoft.com/office/drawing/2014/main" id="{00000000-0008-0000-1100-0000F7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0</xdr:colOff>
      <xdr:row>32</xdr:row>
      <xdr:rowOff>0</xdr:rowOff>
    </xdr:from>
    <xdr:to>
      <xdr:col>4</xdr:col>
      <xdr:colOff>0</xdr:colOff>
      <xdr:row>32</xdr:row>
      <xdr:rowOff>0</xdr:rowOff>
    </xdr:to>
    <xdr:grpSp>
      <xdr:nvGrpSpPr>
        <xdr:cNvPr id="5100847" name="Group 6724">
          <a:extLst>
            <a:ext uri="{FF2B5EF4-FFF2-40B4-BE49-F238E27FC236}">
              <a16:creationId xmlns:a16="http://schemas.microsoft.com/office/drawing/2014/main" id="{00000000-0008-0000-1100-00002FD54D00}"/>
            </a:ext>
          </a:extLst>
        </xdr:cNvPr>
        <xdr:cNvGrpSpPr>
          <a:grpSpLocks/>
        </xdr:cNvGrpSpPr>
      </xdr:nvGrpSpPr>
      <xdr:grpSpPr bwMode="auto">
        <a:xfrm>
          <a:off x="5143500" y="10096500"/>
          <a:ext cx="0" cy="0"/>
          <a:chOff x="466" y="3952"/>
          <a:chExt cx="28" cy="16"/>
        </a:xfrm>
      </xdr:grpSpPr>
      <xdr:sp macro="" textlink="">
        <xdr:nvSpPr>
          <xdr:cNvPr id="5101556" name="Line 6725">
            <a:extLst>
              <a:ext uri="{FF2B5EF4-FFF2-40B4-BE49-F238E27FC236}">
                <a16:creationId xmlns:a16="http://schemas.microsoft.com/office/drawing/2014/main" id="{00000000-0008-0000-1100-0000F4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57" name="Line 6726">
            <a:extLst>
              <a:ext uri="{FF2B5EF4-FFF2-40B4-BE49-F238E27FC236}">
                <a16:creationId xmlns:a16="http://schemas.microsoft.com/office/drawing/2014/main" id="{00000000-0008-0000-1100-0000F5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0</xdr:colOff>
      <xdr:row>32</xdr:row>
      <xdr:rowOff>0</xdr:rowOff>
    </xdr:from>
    <xdr:to>
      <xdr:col>4</xdr:col>
      <xdr:colOff>0</xdr:colOff>
      <xdr:row>32</xdr:row>
      <xdr:rowOff>0</xdr:rowOff>
    </xdr:to>
    <xdr:grpSp>
      <xdr:nvGrpSpPr>
        <xdr:cNvPr id="5100848" name="Group 6727">
          <a:extLst>
            <a:ext uri="{FF2B5EF4-FFF2-40B4-BE49-F238E27FC236}">
              <a16:creationId xmlns:a16="http://schemas.microsoft.com/office/drawing/2014/main" id="{00000000-0008-0000-1100-000030D54D00}"/>
            </a:ext>
          </a:extLst>
        </xdr:cNvPr>
        <xdr:cNvGrpSpPr>
          <a:grpSpLocks/>
        </xdr:cNvGrpSpPr>
      </xdr:nvGrpSpPr>
      <xdr:grpSpPr bwMode="auto">
        <a:xfrm>
          <a:off x="5143500" y="10096500"/>
          <a:ext cx="0" cy="0"/>
          <a:chOff x="466" y="3952"/>
          <a:chExt cx="28" cy="16"/>
        </a:xfrm>
      </xdr:grpSpPr>
      <xdr:sp macro="" textlink="">
        <xdr:nvSpPr>
          <xdr:cNvPr id="5101554" name="Line 6728">
            <a:extLst>
              <a:ext uri="{FF2B5EF4-FFF2-40B4-BE49-F238E27FC236}">
                <a16:creationId xmlns:a16="http://schemas.microsoft.com/office/drawing/2014/main" id="{00000000-0008-0000-1100-0000F2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55" name="Line 6729">
            <a:extLst>
              <a:ext uri="{FF2B5EF4-FFF2-40B4-BE49-F238E27FC236}">
                <a16:creationId xmlns:a16="http://schemas.microsoft.com/office/drawing/2014/main" id="{00000000-0008-0000-1100-0000F3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0</xdr:colOff>
      <xdr:row>32</xdr:row>
      <xdr:rowOff>0</xdr:rowOff>
    </xdr:from>
    <xdr:to>
      <xdr:col>4</xdr:col>
      <xdr:colOff>0</xdr:colOff>
      <xdr:row>32</xdr:row>
      <xdr:rowOff>0</xdr:rowOff>
    </xdr:to>
    <xdr:grpSp>
      <xdr:nvGrpSpPr>
        <xdr:cNvPr id="5100849" name="Group 6730">
          <a:extLst>
            <a:ext uri="{FF2B5EF4-FFF2-40B4-BE49-F238E27FC236}">
              <a16:creationId xmlns:a16="http://schemas.microsoft.com/office/drawing/2014/main" id="{00000000-0008-0000-1100-000031D54D00}"/>
            </a:ext>
          </a:extLst>
        </xdr:cNvPr>
        <xdr:cNvGrpSpPr>
          <a:grpSpLocks/>
        </xdr:cNvGrpSpPr>
      </xdr:nvGrpSpPr>
      <xdr:grpSpPr bwMode="auto">
        <a:xfrm>
          <a:off x="5143500" y="10096500"/>
          <a:ext cx="0" cy="0"/>
          <a:chOff x="466" y="3952"/>
          <a:chExt cx="28" cy="16"/>
        </a:xfrm>
      </xdr:grpSpPr>
      <xdr:sp macro="" textlink="">
        <xdr:nvSpPr>
          <xdr:cNvPr id="5101552" name="Line 6731">
            <a:extLst>
              <a:ext uri="{FF2B5EF4-FFF2-40B4-BE49-F238E27FC236}">
                <a16:creationId xmlns:a16="http://schemas.microsoft.com/office/drawing/2014/main" id="{00000000-0008-0000-1100-0000F0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53" name="Line 6732">
            <a:extLst>
              <a:ext uri="{FF2B5EF4-FFF2-40B4-BE49-F238E27FC236}">
                <a16:creationId xmlns:a16="http://schemas.microsoft.com/office/drawing/2014/main" id="{00000000-0008-0000-1100-0000F1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276225</xdr:colOff>
      <xdr:row>32</xdr:row>
      <xdr:rowOff>0</xdr:rowOff>
    </xdr:from>
    <xdr:to>
      <xdr:col>2</xdr:col>
      <xdr:colOff>542925</xdr:colOff>
      <xdr:row>32</xdr:row>
      <xdr:rowOff>0</xdr:rowOff>
    </xdr:to>
    <xdr:grpSp>
      <xdr:nvGrpSpPr>
        <xdr:cNvPr id="5100850" name="Group 6733">
          <a:extLst>
            <a:ext uri="{FF2B5EF4-FFF2-40B4-BE49-F238E27FC236}">
              <a16:creationId xmlns:a16="http://schemas.microsoft.com/office/drawing/2014/main" id="{00000000-0008-0000-1100-000032D54D00}"/>
            </a:ext>
          </a:extLst>
        </xdr:cNvPr>
        <xdr:cNvGrpSpPr>
          <a:grpSpLocks/>
        </xdr:cNvGrpSpPr>
      </xdr:nvGrpSpPr>
      <xdr:grpSpPr bwMode="auto">
        <a:xfrm>
          <a:off x="4050506" y="10096500"/>
          <a:ext cx="266700" cy="0"/>
          <a:chOff x="466" y="3952"/>
          <a:chExt cx="28" cy="16"/>
        </a:xfrm>
      </xdr:grpSpPr>
      <xdr:sp macro="" textlink="">
        <xdr:nvSpPr>
          <xdr:cNvPr id="5101550" name="Line 6734">
            <a:extLst>
              <a:ext uri="{FF2B5EF4-FFF2-40B4-BE49-F238E27FC236}">
                <a16:creationId xmlns:a16="http://schemas.microsoft.com/office/drawing/2014/main" id="{00000000-0008-0000-1100-0000EE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51" name="Line 6735">
            <a:extLst>
              <a:ext uri="{FF2B5EF4-FFF2-40B4-BE49-F238E27FC236}">
                <a16:creationId xmlns:a16="http://schemas.microsoft.com/office/drawing/2014/main" id="{00000000-0008-0000-1100-0000EF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257175</xdr:colOff>
      <xdr:row>32</xdr:row>
      <xdr:rowOff>0</xdr:rowOff>
    </xdr:from>
    <xdr:to>
      <xdr:col>2</xdr:col>
      <xdr:colOff>523875</xdr:colOff>
      <xdr:row>32</xdr:row>
      <xdr:rowOff>0</xdr:rowOff>
    </xdr:to>
    <xdr:grpSp>
      <xdr:nvGrpSpPr>
        <xdr:cNvPr id="5100851" name="Group 6736">
          <a:extLst>
            <a:ext uri="{FF2B5EF4-FFF2-40B4-BE49-F238E27FC236}">
              <a16:creationId xmlns:a16="http://schemas.microsoft.com/office/drawing/2014/main" id="{00000000-0008-0000-1100-000033D54D00}"/>
            </a:ext>
          </a:extLst>
        </xdr:cNvPr>
        <xdr:cNvGrpSpPr>
          <a:grpSpLocks/>
        </xdr:cNvGrpSpPr>
      </xdr:nvGrpSpPr>
      <xdr:grpSpPr bwMode="auto">
        <a:xfrm>
          <a:off x="4031456" y="10096500"/>
          <a:ext cx="266700" cy="0"/>
          <a:chOff x="466" y="3952"/>
          <a:chExt cx="28" cy="16"/>
        </a:xfrm>
      </xdr:grpSpPr>
      <xdr:sp macro="" textlink="">
        <xdr:nvSpPr>
          <xdr:cNvPr id="5101548" name="Line 6737">
            <a:extLst>
              <a:ext uri="{FF2B5EF4-FFF2-40B4-BE49-F238E27FC236}">
                <a16:creationId xmlns:a16="http://schemas.microsoft.com/office/drawing/2014/main" id="{00000000-0008-0000-1100-0000EC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49" name="Line 6738">
            <a:extLst>
              <a:ext uri="{FF2B5EF4-FFF2-40B4-BE49-F238E27FC236}">
                <a16:creationId xmlns:a16="http://schemas.microsoft.com/office/drawing/2014/main" id="{00000000-0008-0000-1100-0000ED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285750</xdr:colOff>
      <xdr:row>32</xdr:row>
      <xdr:rowOff>0</xdr:rowOff>
    </xdr:from>
    <xdr:to>
      <xdr:col>2</xdr:col>
      <xdr:colOff>552450</xdr:colOff>
      <xdr:row>32</xdr:row>
      <xdr:rowOff>0</xdr:rowOff>
    </xdr:to>
    <xdr:grpSp>
      <xdr:nvGrpSpPr>
        <xdr:cNvPr id="5100852" name="Group 6739">
          <a:extLst>
            <a:ext uri="{FF2B5EF4-FFF2-40B4-BE49-F238E27FC236}">
              <a16:creationId xmlns:a16="http://schemas.microsoft.com/office/drawing/2014/main" id="{00000000-0008-0000-1100-000034D54D00}"/>
            </a:ext>
          </a:extLst>
        </xdr:cNvPr>
        <xdr:cNvGrpSpPr>
          <a:grpSpLocks/>
        </xdr:cNvGrpSpPr>
      </xdr:nvGrpSpPr>
      <xdr:grpSpPr bwMode="auto">
        <a:xfrm>
          <a:off x="4060031" y="10096500"/>
          <a:ext cx="266700" cy="0"/>
          <a:chOff x="466" y="3952"/>
          <a:chExt cx="28" cy="16"/>
        </a:xfrm>
      </xdr:grpSpPr>
      <xdr:sp macro="" textlink="">
        <xdr:nvSpPr>
          <xdr:cNvPr id="5101546" name="Line 6740">
            <a:extLst>
              <a:ext uri="{FF2B5EF4-FFF2-40B4-BE49-F238E27FC236}">
                <a16:creationId xmlns:a16="http://schemas.microsoft.com/office/drawing/2014/main" id="{00000000-0008-0000-1100-0000EA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47" name="Line 6741">
            <a:extLst>
              <a:ext uri="{FF2B5EF4-FFF2-40B4-BE49-F238E27FC236}">
                <a16:creationId xmlns:a16="http://schemas.microsoft.com/office/drawing/2014/main" id="{00000000-0008-0000-1100-0000EB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276225</xdr:colOff>
      <xdr:row>32</xdr:row>
      <xdr:rowOff>0</xdr:rowOff>
    </xdr:from>
    <xdr:to>
      <xdr:col>3</xdr:col>
      <xdr:colOff>542925</xdr:colOff>
      <xdr:row>32</xdr:row>
      <xdr:rowOff>0</xdr:rowOff>
    </xdr:to>
    <xdr:grpSp>
      <xdr:nvGrpSpPr>
        <xdr:cNvPr id="5100853" name="Group 6742">
          <a:extLst>
            <a:ext uri="{FF2B5EF4-FFF2-40B4-BE49-F238E27FC236}">
              <a16:creationId xmlns:a16="http://schemas.microsoft.com/office/drawing/2014/main" id="{00000000-0008-0000-1100-000035D54D00}"/>
            </a:ext>
          </a:extLst>
        </xdr:cNvPr>
        <xdr:cNvGrpSpPr>
          <a:grpSpLocks/>
        </xdr:cNvGrpSpPr>
      </xdr:nvGrpSpPr>
      <xdr:grpSpPr bwMode="auto">
        <a:xfrm>
          <a:off x="4633913" y="10096500"/>
          <a:ext cx="266700" cy="0"/>
          <a:chOff x="466" y="3952"/>
          <a:chExt cx="28" cy="16"/>
        </a:xfrm>
      </xdr:grpSpPr>
      <xdr:sp macro="" textlink="">
        <xdr:nvSpPr>
          <xdr:cNvPr id="5101544" name="Line 6743">
            <a:extLst>
              <a:ext uri="{FF2B5EF4-FFF2-40B4-BE49-F238E27FC236}">
                <a16:creationId xmlns:a16="http://schemas.microsoft.com/office/drawing/2014/main" id="{00000000-0008-0000-1100-0000E8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45" name="Line 6744">
            <a:extLst>
              <a:ext uri="{FF2B5EF4-FFF2-40B4-BE49-F238E27FC236}">
                <a16:creationId xmlns:a16="http://schemas.microsoft.com/office/drawing/2014/main" id="{00000000-0008-0000-1100-0000E9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304800</xdr:colOff>
      <xdr:row>32</xdr:row>
      <xdr:rowOff>0</xdr:rowOff>
    </xdr:from>
    <xdr:to>
      <xdr:col>3</xdr:col>
      <xdr:colOff>571500</xdr:colOff>
      <xdr:row>32</xdr:row>
      <xdr:rowOff>0</xdr:rowOff>
    </xdr:to>
    <xdr:grpSp>
      <xdr:nvGrpSpPr>
        <xdr:cNvPr id="5100854" name="Group 6745">
          <a:extLst>
            <a:ext uri="{FF2B5EF4-FFF2-40B4-BE49-F238E27FC236}">
              <a16:creationId xmlns:a16="http://schemas.microsoft.com/office/drawing/2014/main" id="{00000000-0008-0000-1100-000036D54D00}"/>
            </a:ext>
          </a:extLst>
        </xdr:cNvPr>
        <xdr:cNvGrpSpPr>
          <a:grpSpLocks/>
        </xdr:cNvGrpSpPr>
      </xdr:nvGrpSpPr>
      <xdr:grpSpPr bwMode="auto">
        <a:xfrm>
          <a:off x="4662488" y="10096500"/>
          <a:ext cx="266700" cy="0"/>
          <a:chOff x="466" y="3952"/>
          <a:chExt cx="28" cy="16"/>
        </a:xfrm>
      </xdr:grpSpPr>
      <xdr:sp macro="" textlink="">
        <xdr:nvSpPr>
          <xdr:cNvPr id="5101542" name="Line 6746">
            <a:extLst>
              <a:ext uri="{FF2B5EF4-FFF2-40B4-BE49-F238E27FC236}">
                <a16:creationId xmlns:a16="http://schemas.microsoft.com/office/drawing/2014/main" id="{00000000-0008-0000-1100-0000E6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43" name="Line 6747">
            <a:extLst>
              <a:ext uri="{FF2B5EF4-FFF2-40B4-BE49-F238E27FC236}">
                <a16:creationId xmlns:a16="http://schemas.microsoft.com/office/drawing/2014/main" id="{00000000-0008-0000-1100-0000E7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295275</xdr:colOff>
      <xdr:row>32</xdr:row>
      <xdr:rowOff>0</xdr:rowOff>
    </xdr:from>
    <xdr:to>
      <xdr:col>3</xdr:col>
      <xdr:colOff>561975</xdr:colOff>
      <xdr:row>32</xdr:row>
      <xdr:rowOff>0</xdr:rowOff>
    </xdr:to>
    <xdr:grpSp>
      <xdr:nvGrpSpPr>
        <xdr:cNvPr id="5100855" name="Group 6748">
          <a:extLst>
            <a:ext uri="{FF2B5EF4-FFF2-40B4-BE49-F238E27FC236}">
              <a16:creationId xmlns:a16="http://schemas.microsoft.com/office/drawing/2014/main" id="{00000000-0008-0000-1100-000037D54D00}"/>
            </a:ext>
          </a:extLst>
        </xdr:cNvPr>
        <xdr:cNvGrpSpPr>
          <a:grpSpLocks/>
        </xdr:cNvGrpSpPr>
      </xdr:nvGrpSpPr>
      <xdr:grpSpPr bwMode="auto">
        <a:xfrm>
          <a:off x="4652963" y="10096500"/>
          <a:ext cx="266700" cy="0"/>
          <a:chOff x="466" y="3952"/>
          <a:chExt cx="28" cy="16"/>
        </a:xfrm>
      </xdr:grpSpPr>
      <xdr:sp macro="" textlink="">
        <xdr:nvSpPr>
          <xdr:cNvPr id="5101540" name="Line 6749">
            <a:extLst>
              <a:ext uri="{FF2B5EF4-FFF2-40B4-BE49-F238E27FC236}">
                <a16:creationId xmlns:a16="http://schemas.microsoft.com/office/drawing/2014/main" id="{00000000-0008-0000-1100-0000E4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41" name="Line 6750">
            <a:extLst>
              <a:ext uri="{FF2B5EF4-FFF2-40B4-BE49-F238E27FC236}">
                <a16:creationId xmlns:a16="http://schemas.microsoft.com/office/drawing/2014/main" id="{00000000-0008-0000-1100-0000E5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266700</xdr:colOff>
      <xdr:row>32</xdr:row>
      <xdr:rowOff>0</xdr:rowOff>
    </xdr:from>
    <xdr:to>
      <xdr:col>2</xdr:col>
      <xdr:colOff>533400</xdr:colOff>
      <xdr:row>32</xdr:row>
      <xdr:rowOff>0</xdr:rowOff>
    </xdr:to>
    <xdr:grpSp>
      <xdr:nvGrpSpPr>
        <xdr:cNvPr id="5100856" name="Group 6751">
          <a:extLst>
            <a:ext uri="{FF2B5EF4-FFF2-40B4-BE49-F238E27FC236}">
              <a16:creationId xmlns:a16="http://schemas.microsoft.com/office/drawing/2014/main" id="{00000000-0008-0000-1100-000038D54D00}"/>
            </a:ext>
          </a:extLst>
        </xdr:cNvPr>
        <xdr:cNvGrpSpPr>
          <a:grpSpLocks/>
        </xdr:cNvGrpSpPr>
      </xdr:nvGrpSpPr>
      <xdr:grpSpPr bwMode="auto">
        <a:xfrm>
          <a:off x="4040981" y="10096500"/>
          <a:ext cx="266700" cy="0"/>
          <a:chOff x="466" y="3952"/>
          <a:chExt cx="28" cy="16"/>
        </a:xfrm>
      </xdr:grpSpPr>
      <xdr:sp macro="" textlink="">
        <xdr:nvSpPr>
          <xdr:cNvPr id="5101538" name="Line 6752">
            <a:extLst>
              <a:ext uri="{FF2B5EF4-FFF2-40B4-BE49-F238E27FC236}">
                <a16:creationId xmlns:a16="http://schemas.microsoft.com/office/drawing/2014/main" id="{00000000-0008-0000-1100-0000E2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39" name="Line 6753">
            <a:extLst>
              <a:ext uri="{FF2B5EF4-FFF2-40B4-BE49-F238E27FC236}">
                <a16:creationId xmlns:a16="http://schemas.microsoft.com/office/drawing/2014/main" id="{00000000-0008-0000-1100-0000E3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314325</xdr:colOff>
      <xdr:row>32</xdr:row>
      <xdr:rowOff>0</xdr:rowOff>
    </xdr:from>
    <xdr:to>
      <xdr:col>3</xdr:col>
      <xdr:colOff>0</xdr:colOff>
      <xdr:row>32</xdr:row>
      <xdr:rowOff>0</xdr:rowOff>
    </xdr:to>
    <xdr:grpSp>
      <xdr:nvGrpSpPr>
        <xdr:cNvPr id="5100857" name="Group 6754">
          <a:extLst>
            <a:ext uri="{FF2B5EF4-FFF2-40B4-BE49-F238E27FC236}">
              <a16:creationId xmlns:a16="http://schemas.microsoft.com/office/drawing/2014/main" id="{00000000-0008-0000-1100-000039D54D00}"/>
            </a:ext>
          </a:extLst>
        </xdr:cNvPr>
        <xdr:cNvGrpSpPr>
          <a:grpSpLocks/>
        </xdr:cNvGrpSpPr>
      </xdr:nvGrpSpPr>
      <xdr:grpSpPr bwMode="auto">
        <a:xfrm>
          <a:off x="4088606" y="10096500"/>
          <a:ext cx="269082" cy="0"/>
          <a:chOff x="466" y="3952"/>
          <a:chExt cx="28" cy="16"/>
        </a:xfrm>
      </xdr:grpSpPr>
      <xdr:sp macro="" textlink="">
        <xdr:nvSpPr>
          <xdr:cNvPr id="5101536" name="Line 6755">
            <a:extLst>
              <a:ext uri="{FF2B5EF4-FFF2-40B4-BE49-F238E27FC236}">
                <a16:creationId xmlns:a16="http://schemas.microsoft.com/office/drawing/2014/main" id="{00000000-0008-0000-1100-0000E0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37" name="Line 6756">
            <a:extLst>
              <a:ext uri="{FF2B5EF4-FFF2-40B4-BE49-F238E27FC236}">
                <a16:creationId xmlns:a16="http://schemas.microsoft.com/office/drawing/2014/main" id="{00000000-0008-0000-1100-0000E1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295275</xdr:colOff>
      <xdr:row>32</xdr:row>
      <xdr:rowOff>0</xdr:rowOff>
    </xdr:from>
    <xdr:to>
      <xdr:col>2</xdr:col>
      <xdr:colOff>561975</xdr:colOff>
      <xdr:row>32</xdr:row>
      <xdr:rowOff>0</xdr:rowOff>
    </xdr:to>
    <xdr:grpSp>
      <xdr:nvGrpSpPr>
        <xdr:cNvPr id="5100858" name="Group 6757">
          <a:extLst>
            <a:ext uri="{FF2B5EF4-FFF2-40B4-BE49-F238E27FC236}">
              <a16:creationId xmlns:a16="http://schemas.microsoft.com/office/drawing/2014/main" id="{00000000-0008-0000-1100-00003AD54D00}"/>
            </a:ext>
          </a:extLst>
        </xdr:cNvPr>
        <xdr:cNvGrpSpPr>
          <a:grpSpLocks/>
        </xdr:cNvGrpSpPr>
      </xdr:nvGrpSpPr>
      <xdr:grpSpPr bwMode="auto">
        <a:xfrm>
          <a:off x="4069556" y="10096500"/>
          <a:ext cx="266700" cy="0"/>
          <a:chOff x="466" y="3952"/>
          <a:chExt cx="28" cy="16"/>
        </a:xfrm>
      </xdr:grpSpPr>
      <xdr:sp macro="" textlink="">
        <xdr:nvSpPr>
          <xdr:cNvPr id="5101534" name="Line 6758">
            <a:extLst>
              <a:ext uri="{FF2B5EF4-FFF2-40B4-BE49-F238E27FC236}">
                <a16:creationId xmlns:a16="http://schemas.microsoft.com/office/drawing/2014/main" id="{00000000-0008-0000-1100-0000DE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35" name="Line 6759">
            <a:extLst>
              <a:ext uri="{FF2B5EF4-FFF2-40B4-BE49-F238E27FC236}">
                <a16:creationId xmlns:a16="http://schemas.microsoft.com/office/drawing/2014/main" id="{00000000-0008-0000-1100-0000DF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285750</xdr:colOff>
      <xdr:row>32</xdr:row>
      <xdr:rowOff>0</xdr:rowOff>
    </xdr:from>
    <xdr:to>
      <xdr:col>2</xdr:col>
      <xdr:colOff>552450</xdr:colOff>
      <xdr:row>32</xdr:row>
      <xdr:rowOff>0</xdr:rowOff>
    </xdr:to>
    <xdr:grpSp>
      <xdr:nvGrpSpPr>
        <xdr:cNvPr id="5100859" name="Group 6760">
          <a:extLst>
            <a:ext uri="{FF2B5EF4-FFF2-40B4-BE49-F238E27FC236}">
              <a16:creationId xmlns:a16="http://schemas.microsoft.com/office/drawing/2014/main" id="{00000000-0008-0000-1100-00003BD54D00}"/>
            </a:ext>
          </a:extLst>
        </xdr:cNvPr>
        <xdr:cNvGrpSpPr>
          <a:grpSpLocks/>
        </xdr:cNvGrpSpPr>
      </xdr:nvGrpSpPr>
      <xdr:grpSpPr bwMode="auto">
        <a:xfrm>
          <a:off x="4060031" y="10096500"/>
          <a:ext cx="266700" cy="0"/>
          <a:chOff x="466" y="3952"/>
          <a:chExt cx="28" cy="16"/>
        </a:xfrm>
      </xdr:grpSpPr>
      <xdr:sp macro="" textlink="">
        <xdr:nvSpPr>
          <xdr:cNvPr id="5101532" name="Line 6761">
            <a:extLst>
              <a:ext uri="{FF2B5EF4-FFF2-40B4-BE49-F238E27FC236}">
                <a16:creationId xmlns:a16="http://schemas.microsoft.com/office/drawing/2014/main" id="{00000000-0008-0000-1100-0000DC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33" name="Line 6762">
            <a:extLst>
              <a:ext uri="{FF2B5EF4-FFF2-40B4-BE49-F238E27FC236}">
                <a16:creationId xmlns:a16="http://schemas.microsoft.com/office/drawing/2014/main" id="{00000000-0008-0000-1100-0000DD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860" name="Group 6763">
          <a:extLst>
            <a:ext uri="{FF2B5EF4-FFF2-40B4-BE49-F238E27FC236}">
              <a16:creationId xmlns:a16="http://schemas.microsoft.com/office/drawing/2014/main" id="{00000000-0008-0000-1100-00003CD54D00}"/>
            </a:ext>
          </a:extLst>
        </xdr:cNvPr>
        <xdr:cNvGrpSpPr>
          <a:grpSpLocks/>
        </xdr:cNvGrpSpPr>
      </xdr:nvGrpSpPr>
      <xdr:grpSpPr bwMode="auto">
        <a:xfrm>
          <a:off x="4117181" y="10096500"/>
          <a:ext cx="240507" cy="0"/>
          <a:chOff x="466" y="3952"/>
          <a:chExt cx="28" cy="16"/>
        </a:xfrm>
      </xdr:grpSpPr>
      <xdr:sp macro="" textlink="">
        <xdr:nvSpPr>
          <xdr:cNvPr id="5101530" name="Line 6764">
            <a:extLst>
              <a:ext uri="{FF2B5EF4-FFF2-40B4-BE49-F238E27FC236}">
                <a16:creationId xmlns:a16="http://schemas.microsoft.com/office/drawing/2014/main" id="{00000000-0008-0000-1100-0000DA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31" name="Line 6765">
            <a:extLst>
              <a:ext uri="{FF2B5EF4-FFF2-40B4-BE49-F238E27FC236}">
                <a16:creationId xmlns:a16="http://schemas.microsoft.com/office/drawing/2014/main" id="{00000000-0008-0000-1100-0000DB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861" name="Group 6766">
          <a:extLst>
            <a:ext uri="{FF2B5EF4-FFF2-40B4-BE49-F238E27FC236}">
              <a16:creationId xmlns:a16="http://schemas.microsoft.com/office/drawing/2014/main" id="{00000000-0008-0000-1100-00003DD54D00}"/>
            </a:ext>
          </a:extLst>
        </xdr:cNvPr>
        <xdr:cNvGrpSpPr>
          <a:grpSpLocks/>
        </xdr:cNvGrpSpPr>
      </xdr:nvGrpSpPr>
      <xdr:grpSpPr bwMode="auto">
        <a:xfrm>
          <a:off x="4117181" y="10096500"/>
          <a:ext cx="240507" cy="0"/>
          <a:chOff x="466" y="3952"/>
          <a:chExt cx="28" cy="16"/>
        </a:xfrm>
      </xdr:grpSpPr>
      <xdr:sp macro="" textlink="">
        <xdr:nvSpPr>
          <xdr:cNvPr id="5101528" name="Line 6767">
            <a:extLst>
              <a:ext uri="{FF2B5EF4-FFF2-40B4-BE49-F238E27FC236}">
                <a16:creationId xmlns:a16="http://schemas.microsoft.com/office/drawing/2014/main" id="{00000000-0008-0000-1100-0000D8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29" name="Line 6768">
            <a:extLst>
              <a:ext uri="{FF2B5EF4-FFF2-40B4-BE49-F238E27FC236}">
                <a16:creationId xmlns:a16="http://schemas.microsoft.com/office/drawing/2014/main" id="{00000000-0008-0000-1100-0000D9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862" name="Group 6769">
          <a:extLst>
            <a:ext uri="{FF2B5EF4-FFF2-40B4-BE49-F238E27FC236}">
              <a16:creationId xmlns:a16="http://schemas.microsoft.com/office/drawing/2014/main" id="{00000000-0008-0000-1100-00003ED54D00}"/>
            </a:ext>
          </a:extLst>
        </xdr:cNvPr>
        <xdr:cNvGrpSpPr>
          <a:grpSpLocks/>
        </xdr:cNvGrpSpPr>
      </xdr:nvGrpSpPr>
      <xdr:grpSpPr bwMode="auto">
        <a:xfrm>
          <a:off x="4117181" y="10096500"/>
          <a:ext cx="240507" cy="0"/>
          <a:chOff x="466" y="3952"/>
          <a:chExt cx="28" cy="16"/>
        </a:xfrm>
      </xdr:grpSpPr>
      <xdr:sp macro="" textlink="">
        <xdr:nvSpPr>
          <xdr:cNvPr id="5101526" name="Line 6770">
            <a:extLst>
              <a:ext uri="{FF2B5EF4-FFF2-40B4-BE49-F238E27FC236}">
                <a16:creationId xmlns:a16="http://schemas.microsoft.com/office/drawing/2014/main" id="{00000000-0008-0000-1100-0000D6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27" name="Line 6771">
            <a:extLst>
              <a:ext uri="{FF2B5EF4-FFF2-40B4-BE49-F238E27FC236}">
                <a16:creationId xmlns:a16="http://schemas.microsoft.com/office/drawing/2014/main" id="{00000000-0008-0000-1100-0000D7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863" name="Group 6772">
          <a:extLst>
            <a:ext uri="{FF2B5EF4-FFF2-40B4-BE49-F238E27FC236}">
              <a16:creationId xmlns:a16="http://schemas.microsoft.com/office/drawing/2014/main" id="{00000000-0008-0000-1100-00003FD54D00}"/>
            </a:ext>
          </a:extLst>
        </xdr:cNvPr>
        <xdr:cNvGrpSpPr>
          <a:grpSpLocks/>
        </xdr:cNvGrpSpPr>
      </xdr:nvGrpSpPr>
      <xdr:grpSpPr bwMode="auto">
        <a:xfrm>
          <a:off x="4117181" y="10096500"/>
          <a:ext cx="240507" cy="0"/>
          <a:chOff x="466" y="3952"/>
          <a:chExt cx="28" cy="16"/>
        </a:xfrm>
      </xdr:grpSpPr>
      <xdr:sp macro="" textlink="">
        <xdr:nvSpPr>
          <xdr:cNvPr id="5101524" name="Line 6773">
            <a:extLst>
              <a:ext uri="{FF2B5EF4-FFF2-40B4-BE49-F238E27FC236}">
                <a16:creationId xmlns:a16="http://schemas.microsoft.com/office/drawing/2014/main" id="{00000000-0008-0000-1100-0000D4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25" name="Line 6774">
            <a:extLst>
              <a:ext uri="{FF2B5EF4-FFF2-40B4-BE49-F238E27FC236}">
                <a16:creationId xmlns:a16="http://schemas.microsoft.com/office/drawing/2014/main" id="{00000000-0008-0000-1100-0000D5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864" name="Group 6775">
          <a:extLst>
            <a:ext uri="{FF2B5EF4-FFF2-40B4-BE49-F238E27FC236}">
              <a16:creationId xmlns:a16="http://schemas.microsoft.com/office/drawing/2014/main" id="{00000000-0008-0000-1100-000040D54D00}"/>
            </a:ext>
          </a:extLst>
        </xdr:cNvPr>
        <xdr:cNvGrpSpPr>
          <a:grpSpLocks/>
        </xdr:cNvGrpSpPr>
      </xdr:nvGrpSpPr>
      <xdr:grpSpPr bwMode="auto">
        <a:xfrm>
          <a:off x="4117181" y="10096500"/>
          <a:ext cx="240507" cy="0"/>
          <a:chOff x="466" y="3952"/>
          <a:chExt cx="28" cy="16"/>
        </a:xfrm>
      </xdr:grpSpPr>
      <xdr:sp macro="" textlink="">
        <xdr:nvSpPr>
          <xdr:cNvPr id="5101522" name="Line 6776">
            <a:extLst>
              <a:ext uri="{FF2B5EF4-FFF2-40B4-BE49-F238E27FC236}">
                <a16:creationId xmlns:a16="http://schemas.microsoft.com/office/drawing/2014/main" id="{00000000-0008-0000-1100-0000D2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23" name="Line 6777">
            <a:extLst>
              <a:ext uri="{FF2B5EF4-FFF2-40B4-BE49-F238E27FC236}">
                <a16:creationId xmlns:a16="http://schemas.microsoft.com/office/drawing/2014/main" id="{00000000-0008-0000-1100-0000D3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865" name="Group 6778">
          <a:extLst>
            <a:ext uri="{FF2B5EF4-FFF2-40B4-BE49-F238E27FC236}">
              <a16:creationId xmlns:a16="http://schemas.microsoft.com/office/drawing/2014/main" id="{00000000-0008-0000-1100-000041D54D00}"/>
            </a:ext>
          </a:extLst>
        </xdr:cNvPr>
        <xdr:cNvGrpSpPr>
          <a:grpSpLocks/>
        </xdr:cNvGrpSpPr>
      </xdr:nvGrpSpPr>
      <xdr:grpSpPr bwMode="auto">
        <a:xfrm>
          <a:off x="4117181" y="10096500"/>
          <a:ext cx="240507" cy="0"/>
          <a:chOff x="466" y="3952"/>
          <a:chExt cx="28" cy="16"/>
        </a:xfrm>
      </xdr:grpSpPr>
      <xdr:sp macro="" textlink="">
        <xdr:nvSpPr>
          <xdr:cNvPr id="5101520" name="Line 6779">
            <a:extLst>
              <a:ext uri="{FF2B5EF4-FFF2-40B4-BE49-F238E27FC236}">
                <a16:creationId xmlns:a16="http://schemas.microsoft.com/office/drawing/2014/main" id="{00000000-0008-0000-1100-0000D0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21" name="Line 6780">
            <a:extLst>
              <a:ext uri="{FF2B5EF4-FFF2-40B4-BE49-F238E27FC236}">
                <a16:creationId xmlns:a16="http://schemas.microsoft.com/office/drawing/2014/main" id="{00000000-0008-0000-1100-0000D1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219075</xdr:colOff>
      <xdr:row>32</xdr:row>
      <xdr:rowOff>0</xdr:rowOff>
    </xdr:from>
    <xdr:to>
      <xdr:col>2</xdr:col>
      <xdr:colOff>447675</xdr:colOff>
      <xdr:row>32</xdr:row>
      <xdr:rowOff>0</xdr:rowOff>
    </xdr:to>
    <xdr:grpSp>
      <xdr:nvGrpSpPr>
        <xdr:cNvPr id="5100866" name="Group 6781">
          <a:extLst>
            <a:ext uri="{FF2B5EF4-FFF2-40B4-BE49-F238E27FC236}">
              <a16:creationId xmlns:a16="http://schemas.microsoft.com/office/drawing/2014/main" id="{00000000-0008-0000-1100-000042D54D00}"/>
            </a:ext>
          </a:extLst>
        </xdr:cNvPr>
        <xdr:cNvGrpSpPr>
          <a:grpSpLocks/>
        </xdr:cNvGrpSpPr>
      </xdr:nvGrpSpPr>
      <xdr:grpSpPr bwMode="auto">
        <a:xfrm>
          <a:off x="3993356" y="10096500"/>
          <a:ext cx="228600" cy="0"/>
          <a:chOff x="466" y="3952"/>
          <a:chExt cx="28" cy="16"/>
        </a:xfrm>
      </xdr:grpSpPr>
      <xdr:sp macro="" textlink="">
        <xdr:nvSpPr>
          <xdr:cNvPr id="5101518" name="Line 6782">
            <a:extLst>
              <a:ext uri="{FF2B5EF4-FFF2-40B4-BE49-F238E27FC236}">
                <a16:creationId xmlns:a16="http://schemas.microsoft.com/office/drawing/2014/main" id="{00000000-0008-0000-1100-0000CE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19" name="Line 6783">
            <a:extLst>
              <a:ext uri="{FF2B5EF4-FFF2-40B4-BE49-F238E27FC236}">
                <a16:creationId xmlns:a16="http://schemas.microsoft.com/office/drawing/2014/main" id="{00000000-0008-0000-1100-0000CF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67" name="Group 6784">
          <a:extLst>
            <a:ext uri="{FF2B5EF4-FFF2-40B4-BE49-F238E27FC236}">
              <a16:creationId xmlns:a16="http://schemas.microsoft.com/office/drawing/2014/main" id="{00000000-0008-0000-1100-000043D54D00}"/>
            </a:ext>
          </a:extLst>
        </xdr:cNvPr>
        <xdr:cNvGrpSpPr>
          <a:grpSpLocks/>
        </xdr:cNvGrpSpPr>
      </xdr:nvGrpSpPr>
      <xdr:grpSpPr bwMode="auto">
        <a:xfrm>
          <a:off x="4117181" y="10096500"/>
          <a:ext cx="228600" cy="0"/>
          <a:chOff x="466" y="3952"/>
          <a:chExt cx="28" cy="16"/>
        </a:xfrm>
      </xdr:grpSpPr>
      <xdr:sp macro="" textlink="">
        <xdr:nvSpPr>
          <xdr:cNvPr id="5101516" name="Line 6785">
            <a:extLst>
              <a:ext uri="{FF2B5EF4-FFF2-40B4-BE49-F238E27FC236}">
                <a16:creationId xmlns:a16="http://schemas.microsoft.com/office/drawing/2014/main" id="{00000000-0008-0000-1100-0000CC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17" name="Line 6786">
            <a:extLst>
              <a:ext uri="{FF2B5EF4-FFF2-40B4-BE49-F238E27FC236}">
                <a16:creationId xmlns:a16="http://schemas.microsoft.com/office/drawing/2014/main" id="{00000000-0008-0000-1100-0000CD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68" name="Group 6787">
          <a:extLst>
            <a:ext uri="{FF2B5EF4-FFF2-40B4-BE49-F238E27FC236}">
              <a16:creationId xmlns:a16="http://schemas.microsoft.com/office/drawing/2014/main" id="{00000000-0008-0000-1100-000044D54D00}"/>
            </a:ext>
          </a:extLst>
        </xdr:cNvPr>
        <xdr:cNvGrpSpPr>
          <a:grpSpLocks/>
        </xdr:cNvGrpSpPr>
      </xdr:nvGrpSpPr>
      <xdr:grpSpPr bwMode="auto">
        <a:xfrm>
          <a:off x="4117181" y="10096500"/>
          <a:ext cx="228600" cy="0"/>
          <a:chOff x="466" y="3952"/>
          <a:chExt cx="28" cy="16"/>
        </a:xfrm>
      </xdr:grpSpPr>
      <xdr:sp macro="" textlink="">
        <xdr:nvSpPr>
          <xdr:cNvPr id="5101514" name="Line 6788">
            <a:extLst>
              <a:ext uri="{FF2B5EF4-FFF2-40B4-BE49-F238E27FC236}">
                <a16:creationId xmlns:a16="http://schemas.microsoft.com/office/drawing/2014/main" id="{00000000-0008-0000-1100-0000CA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15" name="Line 6789">
            <a:extLst>
              <a:ext uri="{FF2B5EF4-FFF2-40B4-BE49-F238E27FC236}">
                <a16:creationId xmlns:a16="http://schemas.microsoft.com/office/drawing/2014/main" id="{00000000-0008-0000-1100-0000CB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869" name="Group 6790">
          <a:extLst>
            <a:ext uri="{FF2B5EF4-FFF2-40B4-BE49-F238E27FC236}">
              <a16:creationId xmlns:a16="http://schemas.microsoft.com/office/drawing/2014/main" id="{00000000-0008-0000-1100-000045D54D00}"/>
            </a:ext>
          </a:extLst>
        </xdr:cNvPr>
        <xdr:cNvGrpSpPr>
          <a:grpSpLocks/>
        </xdr:cNvGrpSpPr>
      </xdr:nvGrpSpPr>
      <xdr:grpSpPr bwMode="auto">
        <a:xfrm>
          <a:off x="4117181" y="10096500"/>
          <a:ext cx="240507" cy="0"/>
          <a:chOff x="466" y="3952"/>
          <a:chExt cx="28" cy="16"/>
        </a:xfrm>
      </xdr:grpSpPr>
      <xdr:sp macro="" textlink="">
        <xdr:nvSpPr>
          <xdr:cNvPr id="5101512" name="Line 6791">
            <a:extLst>
              <a:ext uri="{FF2B5EF4-FFF2-40B4-BE49-F238E27FC236}">
                <a16:creationId xmlns:a16="http://schemas.microsoft.com/office/drawing/2014/main" id="{00000000-0008-0000-1100-0000C8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13" name="Line 6792">
            <a:extLst>
              <a:ext uri="{FF2B5EF4-FFF2-40B4-BE49-F238E27FC236}">
                <a16:creationId xmlns:a16="http://schemas.microsoft.com/office/drawing/2014/main" id="{00000000-0008-0000-1100-0000C9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70" name="Group 6793">
          <a:extLst>
            <a:ext uri="{FF2B5EF4-FFF2-40B4-BE49-F238E27FC236}">
              <a16:creationId xmlns:a16="http://schemas.microsoft.com/office/drawing/2014/main" id="{00000000-0008-0000-1100-000046D54D00}"/>
            </a:ext>
          </a:extLst>
        </xdr:cNvPr>
        <xdr:cNvGrpSpPr>
          <a:grpSpLocks/>
        </xdr:cNvGrpSpPr>
      </xdr:nvGrpSpPr>
      <xdr:grpSpPr bwMode="auto">
        <a:xfrm>
          <a:off x="4117181" y="10096500"/>
          <a:ext cx="228600" cy="0"/>
          <a:chOff x="466" y="3952"/>
          <a:chExt cx="28" cy="16"/>
        </a:xfrm>
      </xdr:grpSpPr>
      <xdr:sp macro="" textlink="">
        <xdr:nvSpPr>
          <xdr:cNvPr id="5101510" name="Line 6794">
            <a:extLst>
              <a:ext uri="{FF2B5EF4-FFF2-40B4-BE49-F238E27FC236}">
                <a16:creationId xmlns:a16="http://schemas.microsoft.com/office/drawing/2014/main" id="{00000000-0008-0000-1100-0000C6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11" name="Line 6795">
            <a:extLst>
              <a:ext uri="{FF2B5EF4-FFF2-40B4-BE49-F238E27FC236}">
                <a16:creationId xmlns:a16="http://schemas.microsoft.com/office/drawing/2014/main" id="{00000000-0008-0000-1100-0000C7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71" name="Group 6796">
          <a:extLst>
            <a:ext uri="{FF2B5EF4-FFF2-40B4-BE49-F238E27FC236}">
              <a16:creationId xmlns:a16="http://schemas.microsoft.com/office/drawing/2014/main" id="{00000000-0008-0000-1100-000047D54D00}"/>
            </a:ext>
          </a:extLst>
        </xdr:cNvPr>
        <xdr:cNvGrpSpPr>
          <a:grpSpLocks/>
        </xdr:cNvGrpSpPr>
      </xdr:nvGrpSpPr>
      <xdr:grpSpPr bwMode="auto">
        <a:xfrm>
          <a:off x="4117181" y="10096500"/>
          <a:ext cx="228600" cy="0"/>
          <a:chOff x="466" y="3952"/>
          <a:chExt cx="28" cy="16"/>
        </a:xfrm>
      </xdr:grpSpPr>
      <xdr:sp macro="" textlink="">
        <xdr:nvSpPr>
          <xdr:cNvPr id="5101508" name="Line 6797">
            <a:extLst>
              <a:ext uri="{FF2B5EF4-FFF2-40B4-BE49-F238E27FC236}">
                <a16:creationId xmlns:a16="http://schemas.microsoft.com/office/drawing/2014/main" id="{00000000-0008-0000-1100-0000C4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09" name="Line 6798">
            <a:extLst>
              <a:ext uri="{FF2B5EF4-FFF2-40B4-BE49-F238E27FC236}">
                <a16:creationId xmlns:a16="http://schemas.microsoft.com/office/drawing/2014/main" id="{00000000-0008-0000-1100-0000C5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872" name="Group 6799">
          <a:extLst>
            <a:ext uri="{FF2B5EF4-FFF2-40B4-BE49-F238E27FC236}">
              <a16:creationId xmlns:a16="http://schemas.microsoft.com/office/drawing/2014/main" id="{00000000-0008-0000-1100-000048D54D00}"/>
            </a:ext>
          </a:extLst>
        </xdr:cNvPr>
        <xdr:cNvGrpSpPr>
          <a:grpSpLocks/>
        </xdr:cNvGrpSpPr>
      </xdr:nvGrpSpPr>
      <xdr:grpSpPr bwMode="auto">
        <a:xfrm>
          <a:off x="4117181" y="10096500"/>
          <a:ext cx="240507" cy="0"/>
          <a:chOff x="466" y="3952"/>
          <a:chExt cx="28" cy="16"/>
        </a:xfrm>
      </xdr:grpSpPr>
      <xdr:sp macro="" textlink="">
        <xdr:nvSpPr>
          <xdr:cNvPr id="5101506" name="Line 6800">
            <a:extLst>
              <a:ext uri="{FF2B5EF4-FFF2-40B4-BE49-F238E27FC236}">
                <a16:creationId xmlns:a16="http://schemas.microsoft.com/office/drawing/2014/main" id="{00000000-0008-0000-1100-0000C2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07" name="Line 6801">
            <a:extLst>
              <a:ext uri="{FF2B5EF4-FFF2-40B4-BE49-F238E27FC236}">
                <a16:creationId xmlns:a16="http://schemas.microsoft.com/office/drawing/2014/main" id="{00000000-0008-0000-1100-0000C3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73" name="Group 6802">
          <a:extLst>
            <a:ext uri="{FF2B5EF4-FFF2-40B4-BE49-F238E27FC236}">
              <a16:creationId xmlns:a16="http://schemas.microsoft.com/office/drawing/2014/main" id="{00000000-0008-0000-1100-000049D54D00}"/>
            </a:ext>
          </a:extLst>
        </xdr:cNvPr>
        <xdr:cNvGrpSpPr>
          <a:grpSpLocks/>
        </xdr:cNvGrpSpPr>
      </xdr:nvGrpSpPr>
      <xdr:grpSpPr bwMode="auto">
        <a:xfrm>
          <a:off x="4700588" y="10096500"/>
          <a:ext cx="266700" cy="0"/>
          <a:chOff x="466" y="3952"/>
          <a:chExt cx="28" cy="16"/>
        </a:xfrm>
      </xdr:grpSpPr>
      <xdr:sp macro="" textlink="">
        <xdr:nvSpPr>
          <xdr:cNvPr id="5101504" name="Line 6803">
            <a:extLst>
              <a:ext uri="{FF2B5EF4-FFF2-40B4-BE49-F238E27FC236}">
                <a16:creationId xmlns:a16="http://schemas.microsoft.com/office/drawing/2014/main" id="{00000000-0008-0000-1100-0000C0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05" name="Line 6804">
            <a:extLst>
              <a:ext uri="{FF2B5EF4-FFF2-40B4-BE49-F238E27FC236}">
                <a16:creationId xmlns:a16="http://schemas.microsoft.com/office/drawing/2014/main" id="{00000000-0008-0000-1100-0000C1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74" name="Group 6805">
          <a:extLst>
            <a:ext uri="{FF2B5EF4-FFF2-40B4-BE49-F238E27FC236}">
              <a16:creationId xmlns:a16="http://schemas.microsoft.com/office/drawing/2014/main" id="{00000000-0008-0000-1100-00004AD54D00}"/>
            </a:ext>
          </a:extLst>
        </xdr:cNvPr>
        <xdr:cNvGrpSpPr>
          <a:grpSpLocks/>
        </xdr:cNvGrpSpPr>
      </xdr:nvGrpSpPr>
      <xdr:grpSpPr bwMode="auto">
        <a:xfrm>
          <a:off x="4700588" y="10096500"/>
          <a:ext cx="266700" cy="0"/>
          <a:chOff x="466" y="3952"/>
          <a:chExt cx="28" cy="16"/>
        </a:xfrm>
      </xdr:grpSpPr>
      <xdr:sp macro="" textlink="">
        <xdr:nvSpPr>
          <xdr:cNvPr id="5101502" name="Line 6806">
            <a:extLst>
              <a:ext uri="{FF2B5EF4-FFF2-40B4-BE49-F238E27FC236}">
                <a16:creationId xmlns:a16="http://schemas.microsoft.com/office/drawing/2014/main" id="{00000000-0008-0000-1100-0000BE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03" name="Line 6807">
            <a:extLst>
              <a:ext uri="{FF2B5EF4-FFF2-40B4-BE49-F238E27FC236}">
                <a16:creationId xmlns:a16="http://schemas.microsoft.com/office/drawing/2014/main" id="{00000000-0008-0000-1100-0000BF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75" name="Group 6808">
          <a:extLst>
            <a:ext uri="{FF2B5EF4-FFF2-40B4-BE49-F238E27FC236}">
              <a16:creationId xmlns:a16="http://schemas.microsoft.com/office/drawing/2014/main" id="{00000000-0008-0000-1100-00004BD54D00}"/>
            </a:ext>
          </a:extLst>
        </xdr:cNvPr>
        <xdr:cNvGrpSpPr>
          <a:grpSpLocks/>
        </xdr:cNvGrpSpPr>
      </xdr:nvGrpSpPr>
      <xdr:grpSpPr bwMode="auto">
        <a:xfrm>
          <a:off x="4700588" y="10096500"/>
          <a:ext cx="266700" cy="0"/>
          <a:chOff x="466" y="3952"/>
          <a:chExt cx="28" cy="16"/>
        </a:xfrm>
      </xdr:grpSpPr>
      <xdr:sp macro="" textlink="">
        <xdr:nvSpPr>
          <xdr:cNvPr id="5101500" name="Line 6809">
            <a:extLst>
              <a:ext uri="{FF2B5EF4-FFF2-40B4-BE49-F238E27FC236}">
                <a16:creationId xmlns:a16="http://schemas.microsoft.com/office/drawing/2014/main" id="{00000000-0008-0000-1100-0000BC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01" name="Line 6810">
            <a:extLst>
              <a:ext uri="{FF2B5EF4-FFF2-40B4-BE49-F238E27FC236}">
                <a16:creationId xmlns:a16="http://schemas.microsoft.com/office/drawing/2014/main" id="{00000000-0008-0000-1100-0000BD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876" name="Group 6811">
          <a:extLst>
            <a:ext uri="{FF2B5EF4-FFF2-40B4-BE49-F238E27FC236}">
              <a16:creationId xmlns:a16="http://schemas.microsoft.com/office/drawing/2014/main" id="{00000000-0008-0000-1100-00004CD54D00}"/>
            </a:ext>
          </a:extLst>
        </xdr:cNvPr>
        <xdr:cNvGrpSpPr>
          <a:grpSpLocks/>
        </xdr:cNvGrpSpPr>
      </xdr:nvGrpSpPr>
      <xdr:grpSpPr bwMode="auto">
        <a:xfrm>
          <a:off x="5486400" y="10096500"/>
          <a:ext cx="266700" cy="0"/>
          <a:chOff x="466" y="3952"/>
          <a:chExt cx="28" cy="16"/>
        </a:xfrm>
      </xdr:grpSpPr>
      <xdr:sp macro="" textlink="">
        <xdr:nvSpPr>
          <xdr:cNvPr id="5101498" name="Line 6812">
            <a:extLst>
              <a:ext uri="{FF2B5EF4-FFF2-40B4-BE49-F238E27FC236}">
                <a16:creationId xmlns:a16="http://schemas.microsoft.com/office/drawing/2014/main" id="{00000000-0008-0000-1100-0000BA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99" name="Line 6813">
            <a:extLst>
              <a:ext uri="{FF2B5EF4-FFF2-40B4-BE49-F238E27FC236}">
                <a16:creationId xmlns:a16="http://schemas.microsoft.com/office/drawing/2014/main" id="{00000000-0008-0000-1100-0000BB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877" name="Group 6814">
          <a:extLst>
            <a:ext uri="{FF2B5EF4-FFF2-40B4-BE49-F238E27FC236}">
              <a16:creationId xmlns:a16="http://schemas.microsoft.com/office/drawing/2014/main" id="{00000000-0008-0000-1100-00004DD54D00}"/>
            </a:ext>
          </a:extLst>
        </xdr:cNvPr>
        <xdr:cNvGrpSpPr>
          <a:grpSpLocks/>
        </xdr:cNvGrpSpPr>
      </xdr:nvGrpSpPr>
      <xdr:grpSpPr bwMode="auto">
        <a:xfrm>
          <a:off x="5486400" y="10096500"/>
          <a:ext cx="266700" cy="0"/>
          <a:chOff x="466" y="3952"/>
          <a:chExt cx="28" cy="16"/>
        </a:xfrm>
      </xdr:grpSpPr>
      <xdr:sp macro="" textlink="">
        <xdr:nvSpPr>
          <xdr:cNvPr id="5101496" name="Line 6815">
            <a:extLst>
              <a:ext uri="{FF2B5EF4-FFF2-40B4-BE49-F238E27FC236}">
                <a16:creationId xmlns:a16="http://schemas.microsoft.com/office/drawing/2014/main" id="{00000000-0008-0000-1100-0000B8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97" name="Line 6816">
            <a:extLst>
              <a:ext uri="{FF2B5EF4-FFF2-40B4-BE49-F238E27FC236}">
                <a16:creationId xmlns:a16="http://schemas.microsoft.com/office/drawing/2014/main" id="{00000000-0008-0000-1100-0000B9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878" name="Group 6817">
          <a:extLst>
            <a:ext uri="{FF2B5EF4-FFF2-40B4-BE49-F238E27FC236}">
              <a16:creationId xmlns:a16="http://schemas.microsoft.com/office/drawing/2014/main" id="{00000000-0008-0000-1100-00004ED54D00}"/>
            </a:ext>
          </a:extLst>
        </xdr:cNvPr>
        <xdr:cNvGrpSpPr>
          <a:grpSpLocks/>
        </xdr:cNvGrpSpPr>
      </xdr:nvGrpSpPr>
      <xdr:grpSpPr bwMode="auto">
        <a:xfrm>
          <a:off x="5486400" y="10096500"/>
          <a:ext cx="266700" cy="0"/>
          <a:chOff x="466" y="3952"/>
          <a:chExt cx="28" cy="16"/>
        </a:xfrm>
      </xdr:grpSpPr>
      <xdr:sp macro="" textlink="">
        <xdr:nvSpPr>
          <xdr:cNvPr id="5101494" name="Line 6818">
            <a:extLst>
              <a:ext uri="{FF2B5EF4-FFF2-40B4-BE49-F238E27FC236}">
                <a16:creationId xmlns:a16="http://schemas.microsoft.com/office/drawing/2014/main" id="{00000000-0008-0000-1100-0000B6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95" name="Line 6819">
            <a:extLst>
              <a:ext uri="{FF2B5EF4-FFF2-40B4-BE49-F238E27FC236}">
                <a16:creationId xmlns:a16="http://schemas.microsoft.com/office/drawing/2014/main" id="{00000000-0008-0000-1100-0000B7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879" name="Group 6820">
          <a:extLst>
            <a:ext uri="{FF2B5EF4-FFF2-40B4-BE49-F238E27FC236}">
              <a16:creationId xmlns:a16="http://schemas.microsoft.com/office/drawing/2014/main" id="{00000000-0008-0000-1100-00004FD54D00}"/>
            </a:ext>
          </a:extLst>
        </xdr:cNvPr>
        <xdr:cNvGrpSpPr>
          <a:grpSpLocks/>
        </xdr:cNvGrpSpPr>
      </xdr:nvGrpSpPr>
      <xdr:grpSpPr bwMode="auto">
        <a:xfrm>
          <a:off x="5486400" y="10096500"/>
          <a:ext cx="266700" cy="0"/>
          <a:chOff x="466" y="3952"/>
          <a:chExt cx="28" cy="16"/>
        </a:xfrm>
      </xdr:grpSpPr>
      <xdr:sp macro="" textlink="">
        <xdr:nvSpPr>
          <xdr:cNvPr id="5101492" name="Line 6821">
            <a:extLst>
              <a:ext uri="{FF2B5EF4-FFF2-40B4-BE49-F238E27FC236}">
                <a16:creationId xmlns:a16="http://schemas.microsoft.com/office/drawing/2014/main" id="{00000000-0008-0000-1100-0000B4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93" name="Line 6822">
            <a:extLst>
              <a:ext uri="{FF2B5EF4-FFF2-40B4-BE49-F238E27FC236}">
                <a16:creationId xmlns:a16="http://schemas.microsoft.com/office/drawing/2014/main" id="{00000000-0008-0000-1100-0000B5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880" name="Group 6823">
          <a:extLst>
            <a:ext uri="{FF2B5EF4-FFF2-40B4-BE49-F238E27FC236}">
              <a16:creationId xmlns:a16="http://schemas.microsoft.com/office/drawing/2014/main" id="{00000000-0008-0000-1100-000050D54D00}"/>
            </a:ext>
          </a:extLst>
        </xdr:cNvPr>
        <xdr:cNvGrpSpPr>
          <a:grpSpLocks/>
        </xdr:cNvGrpSpPr>
      </xdr:nvGrpSpPr>
      <xdr:grpSpPr bwMode="auto">
        <a:xfrm>
          <a:off x="5486400" y="10096500"/>
          <a:ext cx="266700" cy="0"/>
          <a:chOff x="466" y="3952"/>
          <a:chExt cx="28" cy="16"/>
        </a:xfrm>
      </xdr:grpSpPr>
      <xdr:sp macro="" textlink="">
        <xdr:nvSpPr>
          <xdr:cNvPr id="5101490" name="Line 6824">
            <a:extLst>
              <a:ext uri="{FF2B5EF4-FFF2-40B4-BE49-F238E27FC236}">
                <a16:creationId xmlns:a16="http://schemas.microsoft.com/office/drawing/2014/main" id="{00000000-0008-0000-1100-0000B2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91" name="Line 6825">
            <a:extLst>
              <a:ext uri="{FF2B5EF4-FFF2-40B4-BE49-F238E27FC236}">
                <a16:creationId xmlns:a16="http://schemas.microsoft.com/office/drawing/2014/main" id="{00000000-0008-0000-1100-0000B3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81" name="Group 6826">
          <a:extLst>
            <a:ext uri="{FF2B5EF4-FFF2-40B4-BE49-F238E27FC236}">
              <a16:creationId xmlns:a16="http://schemas.microsoft.com/office/drawing/2014/main" id="{00000000-0008-0000-1100-000051D54D00}"/>
            </a:ext>
          </a:extLst>
        </xdr:cNvPr>
        <xdr:cNvGrpSpPr>
          <a:grpSpLocks/>
        </xdr:cNvGrpSpPr>
      </xdr:nvGrpSpPr>
      <xdr:grpSpPr bwMode="auto">
        <a:xfrm>
          <a:off x="4117181" y="10096500"/>
          <a:ext cx="228600" cy="0"/>
          <a:chOff x="466" y="3952"/>
          <a:chExt cx="28" cy="16"/>
        </a:xfrm>
      </xdr:grpSpPr>
      <xdr:sp macro="" textlink="">
        <xdr:nvSpPr>
          <xdr:cNvPr id="5101488" name="Line 6827">
            <a:extLst>
              <a:ext uri="{FF2B5EF4-FFF2-40B4-BE49-F238E27FC236}">
                <a16:creationId xmlns:a16="http://schemas.microsoft.com/office/drawing/2014/main" id="{00000000-0008-0000-1100-0000B0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89" name="Line 6828">
            <a:extLst>
              <a:ext uri="{FF2B5EF4-FFF2-40B4-BE49-F238E27FC236}">
                <a16:creationId xmlns:a16="http://schemas.microsoft.com/office/drawing/2014/main" id="{00000000-0008-0000-1100-0000B1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82" name="Group 6829">
          <a:extLst>
            <a:ext uri="{FF2B5EF4-FFF2-40B4-BE49-F238E27FC236}">
              <a16:creationId xmlns:a16="http://schemas.microsoft.com/office/drawing/2014/main" id="{00000000-0008-0000-1100-000052D54D00}"/>
            </a:ext>
          </a:extLst>
        </xdr:cNvPr>
        <xdr:cNvGrpSpPr>
          <a:grpSpLocks/>
        </xdr:cNvGrpSpPr>
      </xdr:nvGrpSpPr>
      <xdr:grpSpPr bwMode="auto">
        <a:xfrm>
          <a:off x="4700588" y="10096500"/>
          <a:ext cx="266700" cy="0"/>
          <a:chOff x="466" y="3952"/>
          <a:chExt cx="28" cy="16"/>
        </a:xfrm>
      </xdr:grpSpPr>
      <xdr:sp macro="" textlink="">
        <xdr:nvSpPr>
          <xdr:cNvPr id="5101486" name="Line 6830">
            <a:extLst>
              <a:ext uri="{FF2B5EF4-FFF2-40B4-BE49-F238E27FC236}">
                <a16:creationId xmlns:a16="http://schemas.microsoft.com/office/drawing/2014/main" id="{00000000-0008-0000-1100-0000AE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87" name="Line 6831">
            <a:extLst>
              <a:ext uri="{FF2B5EF4-FFF2-40B4-BE49-F238E27FC236}">
                <a16:creationId xmlns:a16="http://schemas.microsoft.com/office/drawing/2014/main" id="{00000000-0008-0000-1100-0000AF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83" name="Group 6832">
          <a:extLst>
            <a:ext uri="{FF2B5EF4-FFF2-40B4-BE49-F238E27FC236}">
              <a16:creationId xmlns:a16="http://schemas.microsoft.com/office/drawing/2014/main" id="{00000000-0008-0000-1100-000053D54D00}"/>
            </a:ext>
          </a:extLst>
        </xdr:cNvPr>
        <xdr:cNvGrpSpPr>
          <a:grpSpLocks/>
        </xdr:cNvGrpSpPr>
      </xdr:nvGrpSpPr>
      <xdr:grpSpPr bwMode="auto">
        <a:xfrm>
          <a:off x="4117181" y="10096500"/>
          <a:ext cx="228600" cy="0"/>
          <a:chOff x="466" y="3952"/>
          <a:chExt cx="28" cy="16"/>
        </a:xfrm>
      </xdr:grpSpPr>
      <xdr:sp macro="" textlink="">
        <xdr:nvSpPr>
          <xdr:cNvPr id="5101484" name="Line 6833">
            <a:extLst>
              <a:ext uri="{FF2B5EF4-FFF2-40B4-BE49-F238E27FC236}">
                <a16:creationId xmlns:a16="http://schemas.microsoft.com/office/drawing/2014/main" id="{00000000-0008-0000-1100-0000AC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85" name="Line 6834">
            <a:extLst>
              <a:ext uri="{FF2B5EF4-FFF2-40B4-BE49-F238E27FC236}">
                <a16:creationId xmlns:a16="http://schemas.microsoft.com/office/drawing/2014/main" id="{00000000-0008-0000-1100-0000AD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84" name="Group 6835">
          <a:extLst>
            <a:ext uri="{FF2B5EF4-FFF2-40B4-BE49-F238E27FC236}">
              <a16:creationId xmlns:a16="http://schemas.microsoft.com/office/drawing/2014/main" id="{00000000-0008-0000-1100-000054D54D00}"/>
            </a:ext>
          </a:extLst>
        </xdr:cNvPr>
        <xdr:cNvGrpSpPr>
          <a:grpSpLocks/>
        </xdr:cNvGrpSpPr>
      </xdr:nvGrpSpPr>
      <xdr:grpSpPr bwMode="auto">
        <a:xfrm>
          <a:off x="4700588" y="10096500"/>
          <a:ext cx="266700" cy="0"/>
          <a:chOff x="466" y="3952"/>
          <a:chExt cx="28" cy="16"/>
        </a:xfrm>
      </xdr:grpSpPr>
      <xdr:sp macro="" textlink="">
        <xdr:nvSpPr>
          <xdr:cNvPr id="5101482" name="Line 6836">
            <a:extLst>
              <a:ext uri="{FF2B5EF4-FFF2-40B4-BE49-F238E27FC236}">
                <a16:creationId xmlns:a16="http://schemas.microsoft.com/office/drawing/2014/main" id="{00000000-0008-0000-1100-0000AA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83" name="Line 6837">
            <a:extLst>
              <a:ext uri="{FF2B5EF4-FFF2-40B4-BE49-F238E27FC236}">
                <a16:creationId xmlns:a16="http://schemas.microsoft.com/office/drawing/2014/main" id="{00000000-0008-0000-1100-0000AB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85" name="Group 6838">
          <a:extLst>
            <a:ext uri="{FF2B5EF4-FFF2-40B4-BE49-F238E27FC236}">
              <a16:creationId xmlns:a16="http://schemas.microsoft.com/office/drawing/2014/main" id="{00000000-0008-0000-1100-000055D54D00}"/>
            </a:ext>
          </a:extLst>
        </xdr:cNvPr>
        <xdr:cNvGrpSpPr>
          <a:grpSpLocks/>
        </xdr:cNvGrpSpPr>
      </xdr:nvGrpSpPr>
      <xdr:grpSpPr bwMode="auto">
        <a:xfrm>
          <a:off x="4117181" y="10096500"/>
          <a:ext cx="228600" cy="0"/>
          <a:chOff x="466" y="3952"/>
          <a:chExt cx="28" cy="16"/>
        </a:xfrm>
      </xdr:grpSpPr>
      <xdr:sp macro="" textlink="">
        <xdr:nvSpPr>
          <xdr:cNvPr id="5101480" name="Line 6839">
            <a:extLst>
              <a:ext uri="{FF2B5EF4-FFF2-40B4-BE49-F238E27FC236}">
                <a16:creationId xmlns:a16="http://schemas.microsoft.com/office/drawing/2014/main" id="{00000000-0008-0000-1100-0000A8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81" name="Line 6840">
            <a:extLst>
              <a:ext uri="{FF2B5EF4-FFF2-40B4-BE49-F238E27FC236}">
                <a16:creationId xmlns:a16="http://schemas.microsoft.com/office/drawing/2014/main" id="{00000000-0008-0000-1100-0000A9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86" name="Group 6841">
          <a:extLst>
            <a:ext uri="{FF2B5EF4-FFF2-40B4-BE49-F238E27FC236}">
              <a16:creationId xmlns:a16="http://schemas.microsoft.com/office/drawing/2014/main" id="{00000000-0008-0000-1100-000056D54D00}"/>
            </a:ext>
          </a:extLst>
        </xdr:cNvPr>
        <xdr:cNvGrpSpPr>
          <a:grpSpLocks/>
        </xdr:cNvGrpSpPr>
      </xdr:nvGrpSpPr>
      <xdr:grpSpPr bwMode="auto">
        <a:xfrm>
          <a:off x="4700588" y="10096500"/>
          <a:ext cx="266700" cy="0"/>
          <a:chOff x="466" y="3952"/>
          <a:chExt cx="28" cy="16"/>
        </a:xfrm>
      </xdr:grpSpPr>
      <xdr:sp macro="" textlink="">
        <xdr:nvSpPr>
          <xdr:cNvPr id="5101478" name="Line 6842">
            <a:extLst>
              <a:ext uri="{FF2B5EF4-FFF2-40B4-BE49-F238E27FC236}">
                <a16:creationId xmlns:a16="http://schemas.microsoft.com/office/drawing/2014/main" id="{00000000-0008-0000-1100-0000A6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79" name="Line 6843">
            <a:extLst>
              <a:ext uri="{FF2B5EF4-FFF2-40B4-BE49-F238E27FC236}">
                <a16:creationId xmlns:a16="http://schemas.microsoft.com/office/drawing/2014/main" id="{00000000-0008-0000-1100-0000A7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87" name="Group 6844">
          <a:extLst>
            <a:ext uri="{FF2B5EF4-FFF2-40B4-BE49-F238E27FC236}">
              <a16:creationId xmlns:a16="http://schemas.microsoft.com/office/drawing/2014/main" id="{00000000-0008-0000-1100-000057D54D00}"/>
            </a:ext>
          </a:extLst>
        </xdr:cNvPr>
        <xdr:cNvGrpSpPr>
          <a:grpSpLocks/>
        </xdr:cNvGrpSpPr>
      </xdr:nvGrpSpPr>
      <xdr:grpSpPr bwMode="auto">
        <a:xfrm>
          <a:off x="4117181" y="10096500"/>
          <a:ext cx="228600" cy="0"/>
          <a:chOff x="466" y="3952"/>
          <a:chExt cx="28" cy="16"/>
        </a:xfrm>
      </xdr:grpSpPr>
      <xdr:sp macro="" textlink="">
        <xdr:nvSpPr>
          <xdr:cNvPr id="5101476" name="Line 6845">
            <a:extLst>
              <a:ext uri="{FF2B5EF4-FFF2-40B4-BE49-F238E27FC236}">
                <a16:creationId xmlns:a16="http://schemas.microsoft.com/office/drawing/2014/main" id="{00000000-0008-0000-1100-0000A4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77" name="Line 6846">
            <a:extLst>
              <a:ext uri="{FF2B5EF4-FFF2-40B4-BE49-F238E27FC236}">
                <a16:creationId xmlns:a16="http://schemas.microsoft.com/office/drawing/2014/main" id="{00000000-0008-0000-1100-0000A5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88" name="Group 6847">
          <a:extLst>
            <a:ext uri="{FF2B5EF4-FFF2-40B4-BE49-F238E27FC236}">
              <a16:creationId xmlns:a16="http://schemas.microsoft.com/office/drawing/2014/main" id="{00000000-0008-0000-1100-000058D54D00}"/>
            </a:ext>
          </a:extLst>
        </xdr:cNvPr>
        <xdr:cNvGrpSpPr>
          <a:grpSpLocks/>
        </xdr:cNvGrpSpPr>
      </xdr:nvGrpSpPr>
      <xdr:grpSpPr bwMode="auto">
        <a:xfrm>
          <a:off x="4700588" y="10096500"/>
          <a:ext cx="266700" cy="0"/>
          <a:chOff x="466" y="3952"/>
          <a:chExt cx="28" cy="16"/>
        </a:xfrm>
      </xdr:grpSpPr>
      <xdr:sp macro="" textlink="">
        <xdr:nvSpPr>
          <xdr:cNvPr id="5101474" name="Line 6848">
            <a:extLst>
              <a:ext uri="{FF2B5EF4-FFF2-40B4-BE49-F238E27FC236}">
                <a16:creationId xmlns:a16="http://schemas.microsoft.com/office/drawing/2014/main" id="{00000000-0008-0000-1100-0000A2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75" name="Line 6849">
            <a:extLst>
              <a:ext uri="{FF2B5EF4-FFF2-40B4-BE49-F238E27FC236}">
                <a16:creationId xmlns:a16="http://schemas.microsoft.com/office/drawing/2014/main" id="{00000000-0008-0000-1100-0000A3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89" name="Group 6850">
          <a:extLst>
            <a:ext uri="{FF2B5EF4-FFF2-40B4-BE49-F238E27FC236}">
              <a16:creationId xmlns:a16="http://schemas.microsoft.com/office/drawing/2014/main" id="{00000000-0008-0000-1100-000059D54D00}"/>
            </a:ext>
          </a:extLst>
        </xdr:cNvPr>
        <xdr:cNvGrpSpPr>
          <a:grpSpLocks/>
        </xdr:cNvGrpSpPr>
      </xdr:nvGrpSpPr>
      <xdr:grpSpPr bwMode="auto">
        <a:xfrm>
          <a:off x="4117181" y="10096500"/>
          <a:ext cx="228600" cy="0"/>
          <a:chOff x="466" y="3952"/>
          <a:chExt cx="28" cy="16"/>
        </a:xfrm>
      </xdr:grpSpPr>
      <xdr:sp macro="" textlink="">
        <xdr:nvSpPr>
          <xdr:cNvPr id="5101472" name="Line 6851">
            <a:extLst>
              <a:ext uri="{FF2B5EF4-FFF2-40B4-BE49-F238E27FC236}">
                <a16:creationId xmlns:a16="http://schemas.microsoft.com/office/drawing/2014/main" id="{00000000-0008-0000-1100-0000A0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73" name="Line 6852">
            <a:extLst>
              <a:ext uri="{FF2B5EF4-FFF2-40B4-BE49-F238E27FC236}">
                <a16:creationId xmlns:a16="http://schemas.microsoft.com/office/drawing/2014/main" id="{00000000-0008-0000-1100-0000A1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90" name="Group 6853">
          <a:extLst>
            <a:ext uri="{FF2B5EF4-FFF2-40B4-BE49-F238E27FC236}">
              <a16:creationId xmlns:a16="http://schemas.microsoft.com/office/drawing/2014/main" id="{00000000-0008-0000-1100-00005AD54D00}"/>
            </a:ext>
          </a:extLst>
        </xdr:cNvPr>
        <xdr:cNvGrpSpPr>
          <a:grpSpLocks/>
        </xdr:cNvGrpSpPr>
      </xdr:nvGrpSpPr>
      <xdr:grpSpPr bwMode="auto">
        <a:xfrm>
          <a:off x="4117181" y="10096500"/>
          <a:ext cx="228600" cy="0"/>
          <a:chOff x="466" y="3952"/>
          <a:chExt cx="28" cy="16"/>
        </a:xfrm>
      </xdr:grpSpPr>
      <xdr:sp macro="" textlink="">
        <xdr:nvSpPr>
          <xdr:cNvPr id="5101470" name="Line 6854">
            <a:extLst>
              <a:ext uri="{FF2B5EF4-FFF2-40B4-BE49-F238E27FC236}">
                <a16:creationId xmlns:a16="http://schemas.microsoft.com/office/drawing/2014/main" id="{00000000-0008-0000-1100-00009E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71" name="Line 6855">
            <a:extLst>
              <a:ext uri="{FF2B5EF4-FFF2-40B4-BE49-F238E27FC236}">
                <a16:creationId xmlns:a16="http://schemas.microsoft.com/office/drawing/2014/main" id="{00000000-0008-0000-1100-00009F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91" name="Group 6856">
          <a:extLst>
            <a:ext uri="{FF2B5EF4-FFF2-40B4-BE49-F238E27FC236}">
              <a16:creationId xmlns:a16="http://schemas.microsoft.com/office/drawing/2014/main" id="{00000000-0008-0000-1100-00005BD54D00}"/>
            </a:ext>
          </a:extLst>
        </xdr:cNvPr>
        <xdr:cNvGrpSpPr>
          <a:grpSpLocks/>
        </xdr:cNvGrpSpPr>
      </xdr:nvGrpSpPr>
      <xdr:grpSpPr bwMode="auto">
        <a:xfrm>
          <a:off x="4117181" y="10096500"/>
          <a:ext cx="228600" cy="0"/>
          <a:chOff x="466" y="3952"/>
          <a:chExt cx="28" cy="16"/>
        </a:xfrm>
      </xdr:grpSpPr>
      <xdr:sp macro="" textlink="">
        <xdr:nvSpPr>
          <xdr:cNvPr id="5101468" name="Line 6857">
            <a:extLst>
              <a:ext uri="{FF2B5EF4-FFF2-40B4-BE49-F238E27FC236}">
                <a16:creationId xmlns:a16="http://schemas.microsoft.com/office/drawing/2014/main" id="{00000000-0008-0000-1100-00009C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69" name="Line 6858">
            <a:extLst>
              <a:ext uri="{FF2B5EF4-FFF2-40B4-BE49-F238E27FC236}">
                <a16:creationId xmlns:a16="http://schemas.microsoft.com/office/drawing/2014/main" id="{00000000-0008-0000-1100-00009D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92" name="Group 6859">
          <a:extLst>
            <a:ext uri="{FF2B5EF4-FFF2-40B4-BE49-F238E27FC236}">
              <a16:creationId xmlns:a16="http://schemas.microsoft.com/office/drawing/2014/main" id="{00000000-0008-0000-1100-00005CD54D00}"/>
            </a:ext>
          </a:extLst>
        </xdr:cNvPr>
        <xdr:cNvGrpSpPr>
          <a:grpSpLocks/>
        </xdr:cNvGrpSpPr>
      </xdr:nvGrpSpPr>
      <xdr:grpSpPr bwMode="auto">
        <a:xfrm>
          <a:off x="4117181" y="10096500"/>
          <a:ext cx="228600" cy="0"/>
          <a:chOff x="466" y="3952"/>
          <a:chExt cx="28" cy="16"/>
        </a:xfrm>
      </xdr:grpSpPr>
      <xdr:sp macro="" textlink="">
        <xdr:nvSpPr>
          <xdr:cNvPr id="5101466" name="Line 6860">
            <a:extLst>
              <a:ext uri="{FF2B5EF4-FFF2-40B4-BE49-F238E27FC236}">
                <a16:creationId xmlns:a16="http://schemas.microsoft.com/office/drawing/2014/main" id="{00000000-0008-0000-1100-00009A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67" name="Line 6861">
            <a:extLst>
              <a:ext uri="{FF2B5EF4-FFF2-40B4-BE49-F238E27FC236}">
                <a16:creationId xmlns:a16="http://schemas.microsoft.com/office/drawing/2014/main" id="{00000000-0008-0000-1100-00009B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93" name="Group 6862">
          <a:extLst>
            <a:ext uri="{FF2B5EF4-FFF2-40B4-BE49-F238E27FC236}">
              <a16:creationId xmlns:a16="http://schemas.microsoft.com/office/drawing/2014/main" id="{00000000-0008-0000-1100-00005DD54D00}"/>
            </a:ext>
          </a:extLst>
        </xdr:cNvPr>
        <xdr:cNvGrpSpPr>
          <a:grpSpLocks/>
        </xdr:cNvGrpSpPr>
      </xdr:nvGrpSpPr>
      <xdr:grpSpPr bwMode="auto">
        <a:xfrm>
          <a:off x="4117181" y="10096500"/>
          <a:ext cx="228600" cy="0"/>
          <a:chOff x="466" y="3952"/>
          <a:chExt cx="28" cy="16"/>
        </a:xfrm>
      </xdr:grpSpPr>
      <xdr:sp macro="" textlink="">
        <xdr:nvSpPr>
          <xdr:cNvPr id="5101464" name="Line 6863">
            <a:extLst>
              <a:ext uri="{FF2B5EF4-FFF2-40B4-BE49-F238E27FC236}">
                <a16:creationId xmlns:a16="http://schemas.microsoft.com/office/drawing/2014/main" id="{00000000-0008-0000-1100-000098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65" name="Line 6864">
            <a:extLst>
              <a:ext uri="{FF2B5EF4-FFF2-40B4-BE49-F238E27FC236}">
                <a16:creationId xmlns:a16="http://schemas.microsoft.com/office/drawing/2014/main" id="{00000000-0008-0000-1100-000099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94" name="Group 6865">
          <a:extLst>
            <a:ext uri="{FF2B5EF4-FFF2-40B4-BE49-F238E27FC236}">
              <a16:creationId xmlns:a16="http://schemas.microsoft.com/office/drawing/2014/main" id="{00000000-0008-0000-1100-00005ED54D00}"/>
            </a:ext>
          </a:extLst>
        </xdr:cNvPr>
        <xdr:cNvGrpSpPr>
          <a:grpSpLocks/>
        </xdr:cNvGrpSpPr>
      </xdr:nvGrpSpPr>
      <xdr:grpSpPr bwMode="auto">
        <a:xfrm>
          <a:off x="4700588" y="10096500"/>
          <a:ext cx="266700" cy="0"/>
          <a:chOff x="466" y="3952"/>
          <a:chExt cx="28" cy="16"/>
        </a:xfrm>
      </xdr:grpSpPr>
      <xdr:sp macro="" textlink="">
        <xdr:nvSpPr>
          <xdr:cNvPr id="5101462" name="Line 6866">
            <a:extLst>
              <a:ext uri="{FF2B5EF4-FFF2-40B4-BE49-F238E27FC236}">
                <a16:creationId xmlns:a16="http://schemas.microsoft.com/office/drawing/2014/main" id="{00000000-0008-0000-1100-000096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63" name="Line 6867">
            <a:extLst>
              <a:ext uri="{FF2B5EF4-FFF2-40B4-BE49-F238E27FC236}">
                <a16:creationId xmlns:a16="http://schemas.microsoft.com/office/drawing/2014/main" id="{00000000-0008-0000-1100-000097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95" name="Group 6868">
          <a:extLst>
            <a:ext uri="{FF2B5EF4-FFF2-40B4-BE49-F238E27FC236}">
              <a16:creationId xmlns:a16="http://schemas.microsoft.com/office/drawing/2014/main" id="{00000000-0008-0000-1100-00005FD54D00}"/>
            </a:ext>
          </a:extLst>
        </xdr:cNvPr>
        <xdr:cNvGrpSpPr>
          <a:grpSpLocks/>
        </xdr:cNvGrpSpPr>
      </xdr:nvGrpSpPr>
      <xdr:grpSpPr bwMode="auto">
        <a:xfrm>
          <a:off x="4700588" y="10096500"/>
          <a:ext cx="266700" cy="0"/>
          <a:chOff x="466" y="3952"/>
          <a:chExt cx="28" cy="16"/>
        </a:xfrm>
      </xdr:grpSpPr>
      <xdr:sp macro="" textlink="">
        <xdr:nvSpPr>
          <xdr:cNvPr id="5101460" name="Line 6869">
            <a:extLst>
              <a:ext uri="{FF2B5EF4-FFF2-40B4-BE49-F238E27FC236}">
                <a16:creationId xmlns:a16="http://schemas.microsoft.com/office/drawing/2014/main" id="{00000000-0008-0000-1100-000094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61" name="Line 6870">
            <a:extLst>
              <a:ext uri="{FF2B5EF4-FFF2-40B4-BE49-F238E27FC236}">
                <a16:creationId xmlns:a16="http://schemas.microsoft.com/office/drawing/2014/main" id="{00000000-0008-0000-1100-000095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96" name="Group 6871">
          <a:extLst>
            <a:ext uri="{FF2B5EF4-FFF2-40B4-BE49-F238E27FC236}">
              <a16:creationId xmlns:a16="http://schemas.microsoft.com/office/drawing/2014/main" id="{00000000-0008-0000-1100-000060D54D00}"/>
            </a:ext>
          </a:extLst>
        </xdr:cNvPr>
        <xdr:cNvGrpSpPr>
          <a:grpSpLocks/>
        </xdr:cNvGrpSpPr>
      </xdr:nvGrpSpPr>
      <xdr:grpSpPr bwMode="auto">
        <a:xfrm>
          <a:off x="4700588" y="10096500"/>
          <a:ext cx="266700" cy="0"/>
          <a:chOff x="466" y="3952"/>
          <a:chExt cx="28" cy="16"/>
        </a:xfrm>
      </xdr:grpSpPr>
      <xdr:sp macro="" textlink="">
        <xdr:nvSpPr>
          <xdr:cNvPr id="5101458" name="Line 6872">
            <a:extLst>
              <a:ext uri="{FF2B5EF4-FFF2-40B4-BE49-F238E27FC236}">
                <a16:creationId xmlns:a16="http://schemas.microsoft.com/office/drawing/2014/main" id="{00000000-0008-0000-1100-000092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59" name="Line 6873">
            <a:extLst>
              <a:ext uri="{FF2B5EF4-FFF2-40B4-BE49-F238E27FC236}">
                <a16:creationId xmlns:a16="http://schemas.microsoft.com/office/drawing/2014/main" id="{00000000-0008-0000-1100-000093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97" name="Group 6874">
          <a:extLst>
            <a:ext uri="{FF2B5EF4-FFF2-40B4-BE49-F238E27FC236}">
              <a16:creationId xmlns:a16="http://schemas.microsoft.com/office/drawing/2014/main" id="{00000000-0008-0000-1100-000061D54D00}"/>
            </a:ext>
          </a:extLst>
        </xdr:cNvPr>
        <xdr:cNvGrpSpPr>
          <a:grpSpLocks/>
        </xdr:cNvGrpSpPr>
      </xdr:nvGrpSpPr>
      <xdr:grpSpPr bwMode="auto">
        <a:xfrm>
          <a:off x="4700588" y="10096500"/>
          <a:ext cx="266700" cy="0"/>
          <a:chOff x="466" y="3952"/>
          <a:chExt cx="28" cy="16"/>
        </a:xfrm>
      </xdr:grpSpPr>
      <xdr:sp macro="" textlink="">
        <xdr:nvSpPr>
          <xdr:cNvPr id="5101456" name="Line 6875">
            <a:extLst>
              <a:ext uri="{FF2B5EF4-FFF2-40B4-BE49-F238E27FC236}">
                <a16:creationId xmlns:a16="http://schemas.microsoft.com/office/drawing/2014/main" id="{00000000-0008-0000-1100-000090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57" name="Line 6876">
            <a:extLst>
              <a:ext uri="{FF2B5EF4-FFF2-40B4-BE49-F238E27FC236}">
                <a16:creationId xmlns:a16="http://schemas.microsoft.com/office/drawing/2014/main" id="{00000000-0008-0000-1100-000091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98" name="Group 6877">
          <a:extLst>
            <a:ext uri="{FF2B5EF4-FFF2-40B4-BE49-F238E27FC236}">
              <a16:creationId xmlns:a16="http://schemas.microsoft.com/office/drawing/2014/main" id="{00000000-0008-0000-1100-000062D54D00}"/>
            </a:ext>
          </a:extLst>
        </xdr:cNvPr>
        <xdr:cNvGrpSpPr>
          <a:grpSpLocks/>
        </xdr:cNvGrpSpPr>
      </xdr:nvGrpSpPr>
      <xdr:grpSpPr bwMode="auto">
        <a:xfrm>
          <a:off x="4700588" y="10096500"/>
          <a:ext cx="266700" cy="0"/>
          <a:chOff x="466" y="3952"/>
          <a:chExt cx="28" cy="16"/>
        </a:xfrm>
      </xdr:grpSpPr>
      <xdr:sp macro="" textlink="">
        <xdr:nvSpPr>
          <xdr:cNvPr id="5101454" name="Line 6878">
            <a:extLst>
              <a:ext uri="{FF2B5EF4-FFF2-40B4-BE49-F238E27FC236}">
                <a16:creationId xmlns:a16="http://schemas.microsoft.com/office/drawing/2014/main" id="{00000000-0008-0000-1100-00008E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55" name="Line 6879">
            <a:extLst>
              <a:ext uri="{FF2B5EF4-FFF2-40B4-BE49-F238E27FC236}">
                <a16:creationId xmlns:a16="http://schemas.microsoft.com/office/drawing/2014/main" id="{00000000-0008-0000-1100-00008F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99" name="Group 6880">
          <a:extLst>
            <a:ext uri="{FF2B5EF4-FFF2-40B4-BE49-F238E27FC236}">
              <a16:creationId xmlns:a16="http://schemas.microsoft.com/office/drawing/2014/main" id="{00000000-0008-0000-1100-000063D54D00}"/>
            </a:ext>
          </a:extLst>
        </xdr:cNvPr>
        <xdr:cNvGrpSpPr>
          <a:grpSpLocks/>
        </xdr:cNvGrpSpPr>
      </xdr:nvGrpSpPr>
      <xdr:grpSpPr bwMode="auto">
        <a:xfrm>
          <a:off x="4117181" y="10096500"/>
          <a:ext cx="228600" cy="0"/>
          <a:chOff x="466" y="3952"/>
          <a:chExt cx="28" cy="16"/>
        </a:xfrm>
      </xdr:grpSpPr>
      <xdr:sp macro="" textlink="">
        <xdr:nvSpPr>
          <xdr:cNvPr id="5101452" name="Line 6881">
            <a:extLst>
              <a:ext uri="{FF2B5EF4-FFF2-40B4-BE49-F238E27FC236}">
                <a16:creationId xmlns:a16="http://schemas.microsoft.com/office/drawing/2014/main" id="{00000000-0008-0000-1100-00008C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53" name="Line 6882">
            <a:extLst>
              <a:ext uri="{FF2B5EF4-FFF2-40B4-BE49-F238E27FC236}">
                <a16:creationId xmlns:a16="http://schemas.microsoft.com/office/drawing/2014/main" id="{00000000-0008-0000-1100-00008D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900" name="Group 6883">
          <a:extLst>
            <a:ext uri="{FF2B5EF4-FFF2-40B4-BE49-F238E27FC236}">
              <a16:creationId xmlns:a16="http://schemas.microsoft.com/office/drawing/2014/main" id="{00000000-0008-0000-1100-000064D54D00}"/>
            </a:ext>
          </a:extLst>
        </xdr:cNvPr>
        <xdr:cNvGrpSpPr>
          <a:grpSpLocks/>
        </xdr:cNvGrpSpPr>
      </xdr:nvGrpSpPr>
      <xdr:grpSpPr bwMode="auto">
        <a:xfrm>
          <a:off x="4117181" y="10096500"/>
          <a:ext cx="228600" cy="0"/>
          <a:chOff x="466" y="3952"/>
          <a:chExt cx="28" cy="16"/>
        </a:xfrm>
      </xdr:grpSpPr>
      <xdr:sp macro="" textlink="">
        <xdr:nvSpPr>
          <xdr:cNvPr id="5101450" name="Line 6884">
            <a:extLst>
              <a:ext uri="{FF2B5EF4-FFF2-40B4-BE49-F238E27FC236}">
                <a16:creationId xmlns:a16="http://schemas.microsoft.com/office/drawing/2014/main" id="{00000000-0008-0000-1100-00008A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51" name="Line 6885">
            <a:extLst>
              <a:ext uri="{FF2B5EF4-FFF2-40B4-BE49-F238E27FC236}">
                <a16:creationId xmlns:a16="http://schemas.microsoft.com/office/drawing/2014/main" id="{00000000-0008-0000-1100-00008B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01" name="Group 6886">
          <a:extLst>
            <a:ext uri="{FF2B5EF4-FFF2-40B4-BE49-F238E27FC236}">
              <a16:creationId xmlns:a16="http://schemas.microsoft.com/office/drawing/2014/main" id="{00000000-0008-0000-1100-000065D54D00}"/>
            </a:ext>
          </a:extLst>
        </xdr:cNvPr>
        <xdr:cNvGrpSpPr>
          <a:grpSpLocks/>
        </xdr:cNvGrpSpPr>
      </xdr:nvGrpSpPr>
      <xdr:grpSpPr bwMode="auto">
        <a:xfrm>
          <a:off x="4700588" y="10096500"/>
          <a:ext cx="266700" cy="0"/>
          <a:chOff x="466" y="3952"/>
          <a:chExt cx="28" cy="16"/>
        </a:xfrm>
      </xdr:grpSpPr>
      <xdr:sp macro="" textlink="">
        <xdr:nvSpPr>
          <xdr:cNvPr id="5101448" name="Line 6887">
            <a:extLst>
              <a:ext uri="{FF2B5EF4-FFF2-40B4-BE49-F238E27FC236}">
                <a16:creationId xmlns:a16="http://schemas.microsoft.com/office/drawing/2014/main" id="{00000000-0008-0000-1100-000088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49" name="Line 6888">
            <a:extLst>
              <a:ext uri="{FF2B5EF4-FFF2-40B4-BE49-F238E27FC236}">
                <a16:creationId xmlns:a16="http://schemas.microsoft.com/office/drawing/2014/main" id="{00000000-0008-0000-1100-000089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02" name="Group 6889">
          <a:extLst>
            <a:ext uri="{FF2B5EF4-FFF2-40B4-BE49-F238E27FC236}">
              <a16:creationId xmlns:a16="http://schemas.microsoft.com/office/drawing/2014/main" id="{00000000-0008-0000-1100-000066D54D00}"/>
            </a:ext>
          </a:extLst>
        </xdr:cNvPr>
        <xdr:cNvGrpSpPr>
          <a:grpSpLocks/>
        </xdr:cNvGrpSpPr>
      </xdr:nvGrpSpPr>
      <xdr:grpSpPr bwMode="auto">
        <a:xfrm>
          <a:off x="4700588" y="10096500"/>
          <a:ext cx="266700" cy="0"/>
          <a:chOff x="466" y="3952"/>
          <a:chExt cx="28" cy="16"/>
        </a:xfrm>
      </xdr:grpSpPr>
      <xdr:sp macro="" textlink="">
        <xdr:nvSpPr>
          <xdr:cNvPr id="5101446" name="Line 6890">
            <a:extLst>
              <a:ext uri="{FF2B5EF4-FFF2-40B4-BE49-F238E27FC236}">
                <a16:creationId xmlns:a16="http://schemas.microsoft.com/office/drawing/2014/main" id="{00000000-0008-0000-1100-000086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47" name="Line 6891">
            <a:extLst>
              <a:ext uri="{FF2B5EF4-FFF2-40B4-BE49-F238E27FC236}">
                <a16:creationId xmlns:a16="http://schemas.microsoft.com/office/drawing/2014/main" id="{00000000-0008-0000-1100-000087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03" name="Group 6892">
          <a:extLst>
            <a:ext uri="{FF2B5EF4-FFF2-40B4-BE49-F238E27FC236}">
              <a16:creationId xmlns:a16="http://schemas.microsoft.com/office/drawing/2014/main" id="{00000000-0008-0000-1100-000067D54D00}"/>
            </a:ext>
          </a:extLst>
        </xdr:cNvPr>
        <xdr:cNvGrpSpPr>
          <a:grpSpLocks/>
        </xdr:cNvGrpSpPr>
      </xdr:nvGrpSpPr>
      <xdr:grpSpPr bwMode="auto">
        <a:xfrm>
          <a:off x="4117181" y="10096500"/>
          <a:ext cx="240507" cy="0"/>
          <a:chOff x="466" y="3952"/>
          <a:chExt cx="28" cy="16"/>
        </a:xfrm>
      </xdr:grpSpPr>
      <xdr:sp macro="" textlink="">
        <xdr:nvSpPr>
          <xdr:cNvPr id="5101444" name="Line 6893">
            <a:extLst>
              <a:ext uri="{FF2B5EF4-FFF2-40B4-BE49-F238E27FC236}">
                <a16:creationId xmlns:a16="http://schemas.microsoft.com/office/drawing/2014/main" id="{00000000-0008-0000-1100-000084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45" name="Line 6894">
            <a:extLst>
              <a:ext uri="{FF2B5EF4-FFF2-40B4-BE49-F238E27FC236}">
                <a16:creationId xmlns:a16="http://schemas.microsoft.com/office/drawing/2014/main" id="{00000000-0008-0000-1100-000085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571500</xdr:colOff>
      <xdr:row>32</xdr:row>
      <xdr:rowOff>0</xdr:rowOff>
    </xdr:to>
    <xdr:grpSp>
      <xdr:nvGrpSpPr>
        <xdr:cNvPr id="5100904" name="Group 6895">
          <a:extLst>
            <a:ext uri="{FF2B5EF4-FFF2-40B4-BE49-F238E27FC236}">
              <a16:creationId xmlns:a16="http://schemas.microsoft.com/office/drawing/2014/main" id="{00000000-0008-0000-1100-000068D54D00}"/>
            </a:ext>
          </a:extLst>
        </xdr:cNvPr>
        <xdr:cNvGrpSpPr>
          <a:grpSpLocks/>
        </xdr:cNvGrpSpPr>
      </xdr:nvGrpSpPr>
      <xdr:grpSpPr bwMode="auto">
        <a:xfrm>
          <a:off x="5486400" y="10096500"/>
          <a:ext cx="228600" cy="0"/>
          <a:chOff x="466" y="3952"/>
          <a:chExt cx="28" cy="16"/>
        </a:xfrm>
      </xdr:grpSpPr>
      <xdr:sp macro="" textlink="">
        <xdr:nvSpPr>
          <xdr:cNvPr id="5101442" name="Line 6896">
            <a:extLst>
              <a:ext uri="{FF2B5EF4-FFF2-40B4-BE49-F238E27FC236}">
                <a16:creationId xmlns:a16="http://schemas.microsoft.com/office/drawing/2014/main" id="{00000000-0008-0000-1100-000082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43" name="Line 6897">
            <a:extLst>
              <a:ext uri="{FF2B5EF4-FFF2-40B4-BE49-F238E27FC236}">
                <a16:creationId xmlns:a16="http://schemas.microsoft.com/office/drawing/2014/main" id="{00000000-0008-0000-1100-000083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05" name="Group 6898">
          <a:extLst>
            <a:ext uri="{FF2B5EF4-FFF2-40B4-BE49-F238E27FC236}">
              <a16:creationId xmlns:a16="http://schemas.microsoft.com/office/drawing/2014/main" id="{00000000-0008-0000-1100-000069D54D00}"/>
            </a:ext>
          </a:extLst>
        </xdr:cNvPr>
        <xdr:cNvGrpSpPr>
          <a:grpSpLocks/>
        </xdr:cNvGrpSpPr>
      </xdr:nvGrpSpPr>
      <xdr:grpSpPr bwMode="auto">
        <a:xfrm>
          <a:off x="4700588" y="10096500"/>
          <a:ext cx="266700" cy="0"/>
          <a:chOff x="466" y="3952"/>
          <a:chExt cx="28" cy="16"/>
        </a:xfrm>
      </xdr:grpSpPr>
      <xdr:sp macro="" textlink="">
        <xdr:nvSpPr>
          <xdr:cNvPr id="5101440" name="Line 6899">
            <a:extLst>
              <a:ext uri="{FF2B5EF4-FFF2-40B4-BE49-F238E27FC236}">
                <a16:creationId xmlns:a16="http://schemas.microsoft.com/office/drawing/2014/main" id="{00000000-0008-0000-1100-000080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41" name="Line 6900">
            <a:extLst>
              <a:ext uri="{FF2B5EF4-FFF2-40B4-BE49-F238E27FC236}">
                <a16:creationId xmlns:a16="http://schemas.microsoft.com/office/drawing/2014/main" id="{00000000-0008-0000-1100-000081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06" name="Group 6901">
          <a:extLst>
            <a:ext uri="{FF2B5EF4-FFF2-40B4-BE49-F238E27FC236}">
              <a16:creationId xmlns:a16="http://schemas.microsoft.com/office/drawing/2014/main" id="{00000000-0008-0000-1100-00006AD54D00}"/>
            </a:ext>
          </a:extLst>
        </xdr:cNvPr>
        <xdr:cNvGrpSpPr>
          <a:grpSpLocks/>
        </xdr:cNvGrpSpPr>
      </xdr:nvGrpSpPr>
      <xdr:grpSpPr bwMode="auto">
        <a:xfrm>
          <a:off x="4700588" y="10096500"/>
          <a:ext cx="266700" cy="0"/>
          <a:chOff x="466" y="3952"/>
          <a:chExt cx="28" cy="16"/>
        </a:xfrm>
      </xdr:grpSpPr>
      <xdr:sp macro="" textlink="">
        <xdr:nvSpPr>
          <xdr:cNvPr id="5101438" name="Line 6902">
            <a:extLst>
              <a:ext uri="{FF2B5EF4-FFF2-40B4-BE49-F238E27FC236}">
                <a16:creationId xmlns:a16="http://schemas.microsoft.com/office/drawing/2014/main" id="{00000000-0008-0000-1100-00007E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39" name="Line 6903">
            <a:extLst>
              <a:ext uri="{FF2B5EF4-FFF2-40B4-BE49-F238E27FC236}">
                <a16:creationId xmlns:a16="http://schemas.microsoft.com/office/drawing/2014/main" id="{00000000-0008-0000-1100-00007F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07" name="Group 6904">
          <a:extLst>
            <a:ext uri="{FF2B5EF4-FFF2-40B4-BE49-F238E27FC236}">
              <a16:creationId xmlns:a16="http://schemas.microsoft.com/office/drawing/2014/main" id="{00000000-0008-0000-1100-00006BD54D00}"/>
            </a:ext>
          </a:extLst>
        </xdr:cNvPr>
        <xdr:cNvGrpSpPr>
          <a:grpSpLocks/>
        </xdr:cNvGrpSpPr>
      </xdr:nvGrpSpPr>
      <xdr:grpSpPr bwMode="auto">
        <a:xfrm>
          <a:off x="4700588" y="10096500"/>
          <a:ext cx="266700" cy="0"/>
          <a:chOff x="466" y="3952"/>
          <a:chExt cx="28" cy="16"/>
        </a:xfrm>
      </xdr:grpSpPr>
      <xdr:sp macro="" textlink="">
        <xdr:nvSpPr>
          <xdr:cNvPr id="5101436" name="Line 6905">
            <a:extLst>
              <a:ext uri="{FF2B5EF4-FFF2-40B4-BE49-F238E27FC236}">
                <a16:creationId xmlns:a16="http://schemas.microsoft.com/office/drawing/2014/main" id="{00000000-0008-0000-1100-00007C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37" name="Line 6906">
            <a:extLst>
              <a:ext uri="{FF2B5EF4-FFF2-40B4-BE49-F238E27FC236}">
                <a16:creationId xmlns:a16="http://schemas.microsoft.com/office/drawing/2014/main" id="{00000000-0008-0000-1100-00007D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08" name="Group 6907">
          <a:extLst>
            <a:ext uri="{FF2B5EF4-FFF2-40B4-BE49-F238E27FC236}">
              <a16:creationId xmlns:a16="http://schemas.microsoft.com/office/drawing/2014/main" id="{00000000-0008-0000-1100-00006CD54D00}"/>
            </a:ext>
          </a:extLst>
        </xdr:cNvPr>
        <xdr:cNvGrpSpPr>
          <a:grpSpLocks/>
        </xdr:cNvGrpSpPr>
      </xdr:nvGrpSpPr>
      <xdr:grpSpPr bwMode="auto">
        <a:xfrm>
          <a:off x="4700588" y="10096500"/>
          <a:ext cx="266700" cy="0"/>
          <a:chOff x="466" y="3952"/>
          <a:chExt cx="28" cy="16"/>
        </a:xfrm>
      </xdr:grpSpPr>
      <xdr:sp macro="" textlink="">
        <xdr:nvSpPr>
          <xdr:cNvPr id="5101434" name="Line 6908">
            <a:extLst>
              <a:ext uri="{FF2B5EF4-FFF2-40B4-BE49-F238E27FC236}">
                <a16:creationId xmlns:a16="http://schemas.microsoft.com/office/drawing/2014/main" id="{00000000-0008-0000-1100-00007A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35" name="Line 6909">
            <a:extLst>
              <a:ext uri="{FF2B5EF4-FFF2-40B4-BE49-F238E27FC236}">
                <a16:creationId xmlns:a16="http://schemas.microsoft.com/office/drawing/2014/main" id="{00000000-0008-0000-1100-00007B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09" name="Group 6910">
          <a:extLst>
            <a:ext uri="{FF2B5EF4-FFF2-40B4-BE49-F238E27FC236}">
              <a16:creationId xmlns:a16="http://schemas.microsoft.com/office/drawing/2014/main" id="{00000000-0008-0000-1100-00006DD54D00}"/>
            </a:ext>
          </a:extLst>
        </xdr:cNvPr>
        <xdr:cNvGrpSpPr>
          <a:grpSpLocks/>
        </xdr:cNvGrpSpPr>
      </xdr:nvGrpSpPr>
      <xdr:grpSpPr bwMode="auto">
        <a:xfrm>
          <a:off x="4700588" y="10096500"/>
          <a:ext cx="266700" cy="0"/>
          <a:chOff x="466" y="3952"/>
          <a:chExt cx="28" cy="16"/>
        </a:xfrm>
      </xdr:grpSpPr>
      <xdr:sp macro="" textlink="">
        <xdr:nvSpPr>
          <xdr:cNvPr id="5101432" name="Line 6911">
            <a:extLst>
              <a:ext uri="{FF2B5EF4-FFF2-40B4-BE49-F238E27FC236}">
                <a16:creationId xmlns:a16="http://schemas.microsoft.com/office/drawing/2014/main" id="{00000000-0008-0000-1100-000078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33" name="Line 6912">
            <a:extLst>
              <a:ext uri="{FF2B5EF4-FFF2-40B4-BE49-F238E27FC236}">
                <a16:creationId xmlns:a16="http://schemas.microsoft.com/office/drawing/2014/main" id="{00000000-0008-0000-1100-000079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219075</xdr:colOff>
      <xdr:row>32</xdr:row>
      <xdr:rowOff>0</xdr:rowOff>
    </xdr:from>
    <xdr:to>
      <xdr:col>3</xdr:col>
      <xdr:colOff>447675</xdr:colOff>
      <xdr:row>32</xdr:row>
      <xdr:rowOff>0</xdr:rowOff>
    </xdr:to>
    <xdr:grpSp>
      <xdr:nvGrpSpPr>
        <xdr:cNvPr id="5100910" name="Group 6913">
          <a:extLst>
            <a:ext uri="{FF2B5EF4-FFF2-40B4-BE49-F238E27FC236}">
              <a16:creationId xmlns:a16="http://schemas.microsoft.com/office/drawing/2014/main" id="{00000000-0008-0000-1100-00006ED54D00}"/>
            </a:ext>
          </a:extLst>
        </xdr:cNvPr>
        <xdr:cNvGrpSpPr>
          <a:grpSpLocks/>
        </xdr:cNvGrpSpPr>
      </xdr:nvGrpSpPr>
      <xdr:grpSpPr bwMode="auto">
        <a:xfrm>
          <a:off x="4576763" y="10096500"/>
          <a:ext cx="228600" cy="0"/>
          <a:chOff x="466" y="3952"/>
          <a:chExt cx="28" cy="16"/>
        </a:xfrm>
      </xdr:grpSpPr>
      <xdr:sp macro="" textlink="">
        <xdr:nvSpPr>
          <xdr:cNvPr id="5101430" name="Line 6914">
            <a:extLst>
              <a:ext uri="{FF2B5EF4-FFF2-40B4-BE49-F238E27FC236}">
                <a16:creationId xmlns:a16="http://schemas.microsoft.com/office/drawing/2014/main" id="{00000000-0008-0000-1100-000076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31" name="Line 6915">
            <a:extLst>
              <a:ext uri="{FF2B5EF4-FFF2-40B4-BE49-F238E27FC236}">
                <a16:creationId xmlns:a16="http://schemas.microsoft.com/office/drawing/2014/main" id="{00000000-0008-0000-1100-000077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11" name="Group 6916">
          <a:extLst>
            <a:ext uri="{FF2B5EF4-FFF2-40B4-BE49-F238E27FC236}">
              <a16:creationId xmlns:a16="http://schemas.microsoft.com/office/drawing/2014/main" id="{00000000-0008-0000-1100-00006FD54D00}"/>
            </a:ext>
          </a:extLst>
        </xdr:cNvPr>
        <xdr:cNvGrpSpPr>
          <a:grpSpLocks/>
        </xdr:cNvGrpSpPr>
      </xdr:nvGrpSpPr>
      <xdr:grpSpPr bwMode="auto">
        <a:xfrm>
          <a:off x="4117181" y="10096500"/>
          <a:ext cx="240507" cy="0"/>
          <a:chOff x="466" y="3952"/>
          <a:chExt cx="28" cy="16"/>
        </a:xfrm>
      </xdr:grpSpPr>
      <xdr:sp macro="" textlink="">
        <xdr:nvSpPr>
          <xdr:cNvPr id="5101428" name="Line 6917">
            <a:extLst>
              <a:ext uri="{FF2B5EF4-FFF2-40B4-BE49-F238E27FC236}">
                <a16:creationId xmlns:a16="http://schemas.microsoft.com/office/drawing/2014/main" id="{00000000-0008-0000-1100-000074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29" name="Line 6918">
            <a:extLst>
              <a:ext uri="{FF2B5EF4-FFF2-40B4-BE49-F238E27FC236}">
                <a16:creationId xmlns:a16="http://schemas.microsoft.com/office/drawing/2014/main" id="{00000000-0008-0000-1100-000075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12" name="Group 6919">
          <a:extLst>
            <a:ext uri="{FF2B5EF4-FFF2-40B4-BE49-F238E27FC236}">
              <a16:creationId xmlns:a16="http://schemas.microsoft.com/office/drawing/2014/main" id="{00000000-0008-0000-1100-000070D54D00}"/>
            </a:ext>
          </a:extLst>
        </xdr:cNvPr>
        <xdr:cNvGrpSpPr>
          <a:grpSpLocks/>
        </xdr:cNvGrpSpPr>
      </xdr:nvGrpSpPr>
      <xdr:grpSpPr bwMode="auto">
        <a:xfrm>
          <a:off x="4117181" y="10096500"/>
          <a:ext cx="240507" cy="0"/>
          <a:chOff x="466" y="3952"/>
          <a:chExt cx="28" cy="16"/>
        </a:xfrm>
      </xdr:grpSpPr>
      <xdr:sp macro="" textlink="">
        <xdr:nvSpPr>
          <xdr:cNvPr id="5101426" name="Line 6920">
            <a:extLst>
              <a:ext uri="{FF2B5EF4-FFF2-40B4-BE49-F238E27FC236}">
                <a16:creationId xmlns:a16="http://schemas.microsoft.com/office/drawing/2014/main" id="{00000000-0008-0000-1100-000072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27" name="Line 6921">
            <a:extLst>
              <a:ext uri="{FF2B5EF4-FFF2-40B4-BE49-F238E27FC236}">
                <a16:creationId xmlns:a16="http://schemas.microsoft.com/office/drawing/2014/main" id="{00000000-0008-0000-1100-000073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13" name="Group 6922">
          <a:extLst>
            <a:ext uri="{FF2B5EF4-FFF2-40B4-BE49-F238E27FC236}">
              <a16:creationId xmlns:a16="http://schemas.microsoft.com/office/drawing/2014/main" id="{00000000-0008-0000-1100-000071D54D00}"/>
            </a:ext>
          </a:extLst>
        </xdr:cNvPr>
        <xdr:cNvGrpSpPr>
          <a:grpSpLocks/>
        </xdr:cNvGrpSpPr>
      </xdr:nvGrpSpPr>
      <xdr:grpSpPr bwMode="auto">
        <a:xfrm>
          <a:off x="4117181" y="10096500"/>
          <a:ext cx="240507" cy="0"/>
          <a:chOff x="466" y="3952"/>
          <a:chExt cx="28" cy="16"/>
        </a:xfrm>
      </xdr:grpSpPr>
      <xdr:sp macro="" textlink="">
        <xdr:nvSpPr>
          <xdr:cNvPr id="5101424" name="Line 6923">
            <a:extLst>
              <a:ext uri="{FF2B5EF4-FFF2-40B4-BE49-F238E27FC236}">
                <a16:creationId xmlns:a16="http://schemas.microsoft.com/office/drawing/2014/main" id="{00000000-0008-0000-1100-000070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25" name="Line 6924">
            <a:extLst>
              <a:ext uri="{FF2B5EF4-FFF2-40B4-BE49-F238E27FC236}">
                <a16:creationId xmlns:a16="http://schemas.microsoft.com/office/drawing/2014/main" id="{00000000-0008-0000-1100-000071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14" name="Group 6925">
          <a:extLst>
            <a:ext uri="{FF2B5EF4-FFF2-40B4-BE49-F238E27FC236}">
              <a16:creationId xmlns:a16="http://schemas.microsoft.com/office/drawing/2014/main" id="{00000000-0008-0000-1100-000072D54D00}"/>
            </a:ext>
          </a:extLst>
        </xdr:cNvPr>
        <xdr:cNvGrpSpPr>
          <a:grpSpLocks/>
        </xdr:cNvGrpSpPr>
      </xdr:nvGrpSpPr>
      <xdr:grpSpPr bwMode="auto">
        <a:xfrm>
          <a:off x="4117181" y="10096500"/>
          <a:ext cx="240507" cy="0"/>
          <a:chOff x="466" y="3952"/>
          <a:chExt cx="28" cy="16"/>
        </a:xfrm>
      </xdr:grpSpPr>
      <xdr:sp macro="" textlink="">
        <xdr:nvSpPr>
          <xdr:cNvPr id="5101422" name="Line 6926">
            <a:extLst>
              <a:ext uri="{FF2B5EF4-FFF2-40B4-BE49-F238E27FC236}">
                <a16:creationId xmlns:a16="http://schemas.microsoft.com/office/drawing/2014/main" id="{00000000-0008-0000-1100-00006E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23" name="Line 6927">
            <a:extLst>
              <a:ext uri="{FF2B5EF4-FFF2-40B4-BE49-F238E27FC236}">
                <a16:creationId xmlns:a16="http://schemas.microsoft.com/office/drawing/2014/main" id="{00000000-0008-0000-1100-00006F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15" name="Group 6928">
          <a:extLst>
            <a:ext uri="{FF2B5EF4-FFF2-40B4-BE49-F238E27FC236}">
              <a16:creationId xmlns:a16="http://schemas.microsoft.com/office/drawing/2014/main" id="{00000000-0008-0000-1100-000073D54D00}"/>
            </a:ext>
          </a:extLst>
        </xdr:cNvPr>
        <xdr:cNvGrpSpPr>
          <a:grpSpLocks/>
        </xdr:cNvGrpSpPr>
      </xdr:nvGrpSpPr>
      <xdr:grpSpPr bwMode="auto">
        <a:xfrm>
          <a:off x="4117181" y="10096500"/>
          <a:ext cx="240507" cy="0"/>
          <a:chOff x="466" y="3952"/>
          <a:chExt cx="28" cy="16"/>
        </a:xfrm>
      </xdr:grpSpPr>
      <xdr:sp macro="" textlink="">
        <xdr:nvSpPr>
          <xdr:cNvPr id="5101420" name="Line 6929">
            <a:extLst>
              <a:ext uri="{FF2B5EF4-FFF2-40B4-BE49-F238E27FC236}">
                <a16:creationId xmlns:a16="http://schemas.microsoft.com/office/drawing/2014/main" id="{00000000-0008-0000-1100-00006C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21" name="Line 6930">
            <a:extLst>
              <a:ext uri="{FF2B5EF4-FFF2-40B4-BE49-F238E27FC236}">
                <a16:creationId xmlns:a16="http://schemas.microsoft.com/office/drawing/2014/main" id="{00000000-0008-0000-1100-00006D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16" name="Group 6931">
          <a:extLst>
            <a:ext uri="{FF2B5EF4-FFF2-40B4-BE49-F238E27FC236}">
              <a16:creationId xmlns:a16="http://schemas.microsoft.com/office/drawing/2014/main" id="{00000000-0008-0000-1100-000074D54D00}"/>
            </a:ext>
          </a:extLst>
        </xdr:cNvPr>
        <xdr:cNvGrpSpPr>
          <a:grpSpLocks/>
        </xdr:cNvGrpSpPr>
      </xdr:nvGrpSpPr>
      <xdr:grpSpPr bwMode="auto">
        <a:xfrm>
          <a:off x="4117181" y="10096500"/>
          <a:ext cx="240507" cy="0"/>
          <a:chOff x="466" y="3952"/>
          <a:chExt cx="28" cy="16"/>
        </a:xfrm>
      </xdr:grpSpPr>
      <xdr:sp macro="" textlink="">
        <xdr:nvSpPr>
          <xdr:cNvPr id="5101418" name="Line 6932">
            <a:extLst>
              <a:ext uri="{FF2B5EF4-FFF2-40B4-BE49-F238E27FC236}">
                <a16:creationId xmlns:a16="http://schemas.microsoft.com/office/drawing/2014/main" id="{00000000-0008-0000-1100-00006A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19" name="Line 6933">
            <a:extLst>
              <a:ext uri="{FF2B5EF4-FFF2-40B4-BE49-F238E27FC236}">
                <a16:creationId xmlns:a16="http://schemas.microsoft.com/office/drawing/2014/main" id="{00000000-0008-0000-1100-00006B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219075</xdr:colOff>
      <xdr:row>32</xdr:row>
      <xdr:rowOff>0</xdr:rowOff>
    </xdr:from>
    <xdr:to>
      <xdr:col>2</xdr:col>
      <xdr:colOff>447675</xdr:colOff>
      <xdr:row>32</xdr:row>
      <xdr:rowOff>0</xdr:rowOff>
    </xdr:to>
    <xdr:grpSp>
      <xdr:nvGrpSpPr>
        <xdr:cNvPr id="5100917" name="Group 6934">
          <a:extLst>
            <a:ext uri="{FF2B5EF4-FFF2-40B4-BE49-F238E27FC236}">
              <a16:creationId xmlns:a16="http://schemas.microsoft.com/office/drawing/2014/main" id="{00000000-0008-0000-1100-000075D54D00}"/>
            </a:ext>
          </a:extLst>
        </xdr:cNvPr>
        <xdr:cNvGrpSpPr>
          <a:grpSpLocks/>
        </xdr:cNvGrpSpPr>
      </xdr:nvGrpSpPr>
      <xdr:grpSpPr bwMode="auto">
        <a:xfrm>
          <a:off x="3993356" y="10096500"/>
          <a:ext cx="228600" cy="0"/>
          <a:chOff x="466" y="3952"/>
          <a:chExt cx="28" cy="16"/>
        </a:xfrm>
      </xdr:grpSpPr>
      <xdr:sp macro="" textlink="">
        <xdr:nvSpPr>
          <xdr:cNvPr id="5101416" name="Line 6935">
            <a:extLst>
              <a:ext uri="{FF2B5EF4-FFF2-40B4-BE49-F238E27FC236}">
                <a16:creationId xmlns:a16="http://schemas.microsoft.com/office/drawing/2014/main" id="{00000000-0008-0000-1100-000068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17" name="Line 6936">
            <a:extLst>
              <a:ext uri="{FF2B5EF4-FFF2-40B4-BE49-F238E27FC236}">
                <a16:creationId xmlns:a16="http://schemas.microsoft.com/office/drawing/2014/main" id="{00000000-0008-0000-1100-000069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918" name="Group 6937">
          <a:extLst>
            <a:ext uri="{FF2B5EF4-FFF2-40B4-BE49-F238E27FC236}">
              <a16:creationId xmlns:a16="http://schemas.microsoft.com/office/drawing/2014/main" id="{00000000-0008-0000-1100-000076D54D00}"/>
            </a:ext>
          </a:extLst>
        </xdr:cNvPr>
        <xdr:cNvGrpSpPr>
          <a:grpSpLocks/>
        </xdr:cNvGrpSpPr>
      </xdr:nvGrpSpPr>
      <xdr:grpSpPr bwMode="auto">
        <a:xfrm>
          <a:off x="4117181" y="10096500"/>
          <a:ext cx="228600" cy="0"/>
          <a:chOff x="466" y="3952"/>
          <a:chExt cx="28" cy="16"/>
        </a:xfrm>
      </xdr:grpSpPr>
      <xdr:sp macro="" textlink="">
        <xdr:nvSpPr>
          <xdr:cNvPr id="5101414" name="Line 6938">
            <a:extLst>
              <a:ext uri="{FF2B5EF4-FFF2-40B4-BE49-F238E27FC236}">
                <a16:creationId xmlns:a16="http://schemas.microsoft.com/office/drawing/2014/main" id="{00000000-0008-0000-1100-000066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15" name="Line 6939">
            <a:extLst>
              <a:ext uri="{FF2B5EF4-FFF2-40B4-BE49-F238E27FC236}">
                <a16:creationId xmlns:a16="http://schemas.microsoft.com/office/drawing/2014/main" id="{00000000-0008-0000-1100-000067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919" name="Group 6940">
          <a:extLst>
            <a:ext uri="{FF2B5EF4-FFF2-40B4-BE49-F238E27FC236}">
              <a16:creationId xmlns:a16="http://schemas.microsoft.com/office/drawing/2014/main" id="{00000000-0008-0000-1100-000077D54D00}"/>
            </a:ext>
          </a:extLst>
        </xdr:cNvPr>
        <xdr:cNvGrpSpPr>
          <a:grpSpLocks/>
        </xdr:cNvGrpSpPr>
      </xdr:nvGrpSpPr>
      <xdr:grpSpPr bwMode="auto">
        <a:xfrm>
          <a:off x="4117181" y="10096500"/>
          <a:ext cx="228600" cy="0"/>
          <a:chOff x="466" y="3952"/>
          <a:chExt cx="28" cy="16"/>
        </a:xfrm>
      </xdr:grpSpPr>
      <xdr:sp macro="" textlink="">
        <xdr:nvSpPr>
          <xdr:cNvPr id="5101412" name="Line 6941">
            <a:extLst>
              <a:ext uri="{FF2B5EF4-FFF2-40B4-BE49-F238E27FC236}">
                <a16:creationId xmlns:a16="http://schemas.microsoft.com/office/drawing/2014/main" id="{00000000-0008-0000-1100-000064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13" name="Line 6942">
            <a:extLst>
              <a:ext uri="{FF2B5EF4-FFF2-40B4-BE49-F238E27FC236}">
                <a16:creationId xmlns:a16="http://schemas.microsoft.com/office/drawing/2014/main" id="{00000000-0008-0000-1100-000065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20" name="Group 6943">
          <a:extLst>
            <a:ext uri="{FF2B5EF4-FFF2-40B4-BE49-F238E27FC236}">
              <a16:creationId xmlns:a16="http://schemas.microsoft.com/office/drawing/2014/main" id="{00000000-0008-0000-1100-000078D54D00}"/>
            </a:ext>
          </a:extLst>
        </xdr:cNvPr>
        <xdr:cNvGrpSpPr>
          <a:grpSpLocks/>
        </xdr:cNvGrpSpPr>
      </xdr:nvGrpSpPr>
      <xdr:grpSpPr bwMode="auto">
        <a:xfrm>
          <a:off x="4117181" y="10096500"/>
          <a:ext cx="240507" cy="0"/>
          <a:chOff x="466" y="3952"/>
          <a:chExt cx="28" cy="16"/>
        </a:xfrm>
      </xdr:grpSpPr>
      <xdr:sp macro="" textlink="">
        <xdr:nvSpPr>
          <xdr:cNvPr id="5101410" name="Line 6944">
            <a:extLst>
              <a:ext uri="{FF2B5EF4-FFF2-40B4-BE49-F238E27FC236}">
                <a16:creationId xmlns:a16="http://schemas.microsoft.com/office/drawing/2014/main" id="{00000000-0008-0000-1100-000062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11" name="Line 6945">
            <a:extLst>
              <a:ext uri="{FF2B5EF4-FFF2-40B4-BE49-F238E27FC236}">
                <a16:creationId xmlns:a16="http://schemas.microsoft.com/office/drawing/2014/main" id="{00000000-0008-0000-1100-000063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921" name="Group 6946">
          <a:extLst>
            <a:ext uri="{FF2B5EF4-FFF2-40B4-BE49-F238E27FC236}">
              <a16:creationId xmlns:a16="http://schemas.microsoft.com/office/drawing/2014/main" id="{00000000-0008-0000-1100-000079D54D00}"/>
            </a:ext>
          </a:extLst>
        </xdr:cNvPr>
        <xdr:cNvGrpSpPr>
          <a:grpSpLocks/>
        </xdr:cNvGrpSpPr>
      </xdr:nvGrpSpPr>
      <xdr:grpSpPr bwMode="auto">
        <a:xfrm>
          <a:off x="4117181" y="10096500"/>
          <a:ext cx="228600" cy="0"/>
          <a:chOff x="466" y="3952"/>
          <a:chExt cx="28" cy="16"/>
        </a:xfrm>
      </xdr:grpSpPr>
      <xdr:sp macro="" textlink="">
        <xdr:nvSpPr>
          <xdr:cNvPr id="5101408" name="Line 6947">
            <a:extLst>
              <a:ext uri="{FF2B5EF4-FFF2-40B4-BE49-F238E27FC236}">
                <a16:creationId xmlns:a16="http://schemas.microsoft.com/office/drawing/2014/main" id="{00000000-0008-0000-1100-000060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09" name="Line 6948">
            <a:extLst>
              <a:ext uri="{FF2B5EF4-FFF2-40B4-BE49-F238E27FC236}">
                <a16:creationId xmlns:a16="http://schemas.microsoft.com/office/drawing/2014/main" id="{00000000-0008-0000-1100-000061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922" name="Group 6949">
          <a:extLst>
            <a:ext uri="{FF2B5EF4-FFF2-40B4-BE49-F238E27FC236}">
              <a16:creationId xmlns:a16="http://schemas.microsoft.com/office/drawing/2014/main" id="{00000000-0008-0000-1100-00007AD54D00}"/>
            </a:ext>
          </a:extLst>
        </xdr:cNvPr>
        <xdr:cNvGrpSpPr>
          <a:grpSpLocks/>
        </xdr:cNvGrpSpPr>
      </xdr:nvGrpSpPr>
      <xdr:grpSpPr bwMode="auto">
        <a:xfrm>
          <a:off x="4117181" y="10096500"/>
          <a:ext cx="228600" cy="0"/>
          <a:chOff x="466" y="3952"/>
          <a:chExt cx="28" cy="16"/>
        </a:xfrm>
      </xdr:grpSpPr>
      <xdr:sp macro="" textlink="">
        <xdr:nvSpPr>
          <xdr:cNvPr id="5101406" name="Line 6950">
            <a:extLst>
              <a:ext uri="{FF2B5EF4-FFF2-40B4-BE49-F238E27FC236}">
                <a16:creationId xmlns:a16="http://schemas.microsoft.com/office/drawing/2014/main" id="{00000000-0008-0000-1100-00005E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07" name="Line 6951">
            <a:extLst>
              <a:ext uri="{FF2B5EF4-FFF2-40B4-BE49-F238E27FC236}">
                <a16:creationId xmlns:a16="http://schemas.microsoft.com/office/drawing/2014/main" id="{00000000-0008-0000-1100-00005F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23" name="Group 6952">
          <a:extLst>
            <a:ext uri="{FF2B5EF4-FFF2-40B4-BE49-F238E27FC236}">
              <a16:creationId xmlns:a16="http://schemas.microsoft.com/office/drawing/2014/main" id="{00000000-0008-0000-1100-00007BD54D00}"/>
            </a:ext>
          </a:extLst>
        </xdr:cNvPr>
        <xdr:cNvGrpSpPr>
          <a:grpSpLocks/>
        </xdr:cNvGrpSpPr>
      </xdr:nvGrpSpPr>
      <xdr:grpSpPr bwMode="auto">
        <a:xfrm>
          <a:off x="4117181" y="10096500"/>
          <a:ext cx="240507" cy="0"/>
          <a:chOff x="466" y="3952"/>
          <a:chExt cx="28" cy="16"/>
        </a:xfrm>
      </xdr:grpSpPr>
      <xdr:sp macro="" textlink="">
        <xdr:nvSpPr>
          <xdr:cNvPr id="5101404" name="Line 6953">
            <a:extLst>
              <a:ext uri="{FF2B5EF4-FFF2-40B4-BE49-F238E27FC236}">
                <a16:creationId xmlns:a16="http://schemas.microsoft.com/office/drawing/2014/main" id="{00000000-0008-0000-1100-00005C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05" name="Line 6954">
            <a:extLst>
              <a:ext uri="{FF2B5EF4-FFF2-40B4-BE49-F238E27FC236}">
                <a16:creationId xmlns:a16="http://schemas.microsoft.com/office/drawing/2014/main" id="{00000000-0008-0000-1100-00005D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24" name="Group 6955">
          <a:extLst>
            <a:ext uri="{FF2B5EF4-FFF2-40B4-BE49-F238E27FC236}">
              <a16:creationId xmlns:a16="http://schemas.microsoft.com/office/drawing/2014/main" id="{00000000-0008-0000-1100-00007CD54D00}"/>
            </a:ext>
          </a:extLst>
        </xdr:cNvPr>
        <xdr:cNvGrpSpPr>
          <a:grpSpLocks/>
        </xdr:cNvGrpSpPr>
      </xdr:nvGrpSpPr>
      <xdr:grpSpPr bwMode="auto">
        <a:xfrm>
          <a:off x="4700588" y="10096500"/>
          <a:ext cx="266700" cy="0"/>
          <a:chOff x="466" y="3952"/>
          <a:chExt cx="28" cy="16"/>
        </a:xfrm>
      </xdr:grpSpPr>
      <xdr:sp macro="" textlink="">
        <xdr:nvSpPr>
          <xdr:cNvPr id="5101402" name="Line 6956">
            <a:extLst>
              <a:ext uri="{FF2B5EF4-FFF2-40B4-BE49-F238E27FC236}">
                <a16:creationId xmlns:a16="http://schemas.microsoft.com/office/drawing/2014/main" id="{00000000-0008-0000-1100-00005A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03" name="Line 6957">
            <a:extLst>
              <a:ext uri="{FF2B5EF4-FFF2-40B4-BE49-F238E27FC236}">
                <a16:creationId xmlns:a16="http://schemas.microsoft.com/office/drawing/2014/main" id="{00000000-0008-0000-1100-00005B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25" name="Group 6958">
          <a:extLst>
            <a:ext uri="{FF2B5EF4-FFF2-40B4-BE49-F238E27FC236}">
              <a16:creationId xmlns:a16="http://schemas.microsoft.com/office/drawing/2014/main" id="{00000000-0008-0000-1100-00007DD54D00}"/>
            </a:ext>
          </a:extLst>
        </xdr:cNvPr>
        <xdr:cNvGrpSpPr>
          <a:grpSpLocks/>
        </xdr:cNvGrpSpPr>
      </xdr:nvGrpSpPr>
      <xdr:grpSpPr bwMode="auto">
        <a:xfrm>
          <a:off x="4700588" y="10096500"/>
          <a:ext cx="266700" cy="0"/>
          <a:chOff x="466" y="3952"/>
          <a:chExt cx="28" cy="16"/>
        </a:xfrm>
      </xdr:grpSpPr>
      <xdr:sp macro="" textlink="">
        <xdr:nvSpPr>
          <xdr:cNvPr id="5101400" name="Line 6959">
            <a:extLst>
              <a:ext uri="{FF2B5EF4-FFF2-40B4-BE49-F238E27FC236}">
                <a16:creationId xmlns:a16="http://schemas.microsoft.com/office/drawing/2014/main" id="{00000000-0008-0000-1100-000058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01" name="Line 6960">
            <a:extLst>
              <a:ext uri="{FF2B5EF4-FFF2-40B4-BE49-F238E27FC236}">
                <a16:creationId xmlns:a16="http://schemas.microsoft.com/office/drawing/2014/main" id="{00000000-0008-0000-1100-000059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26" name="Group 6961">
          <a:extLst>
            <a:ext uri="{FF2B5EF4-FFF2-40B4-BE49-F238E27FC236}">
              <a16:creationId xmlns:a16="http://schemas.microsoft.com/office/drawing/2014/main" id="{00000000-0008-0000-1100-00007ED54D00}"/>
            </a:ext>
          </a:extLst>
        </xdr:cNvPr>
        <xdr:cNvGrpSpPr>
          <a:grpSpLocks/>
        </xdr:cNvGrpSpPr>
      </xdr:nvGrpSpPr>
      <xdr:grpSpPr bwMode="auto">
        <a:xfrm>
          <a:off x="4700588" y="10096500"/>
          <a:ext cx="266700" cy="0"/>
          <a:chOff x="466" y="3952"/>
          <a:chExt cx="28" cy="16"/>
        </a:xfrm>
      </xdr:grpSpPr>
      <xdr:sp macro="" textlink="">
        <xdr:nvSpPr>
          <xdr:cNvPr id="5101398" name="Line 6962">
            <a:extLst>
              <a:ext uri="{FF2B5EF4-FFF2-40B4-BE49-F238E27FC236}">
                <a16:creationId xmlns:a16="http://schemas.microsoft.com/office/drawing/2014/main" id="{00000000-0008-0000-1100-000056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99" name="Line 6963">
            <a:extLst>
              <a:ext uri="{FF2B5EF4-FFF2-40B4-BE49-F238E27FC236}">
                <a16:creationId xmlns:a16="http://schemas.microsoft.com/office/drawing/2014/main" id="{00000000-0008-0000-1100-000057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927" name="Group 6964">
          <a:extLst>
            <a:ext uri="{FF2B5EF4-FFF2-40B4-BE49-F238E27FC236}">
              <a16:creationId xmlns:a16="http://schemas.microsoft.com/office/drawing/2014/main" id="{00000000-0008-0000-1100-00007FD54D00}"/>
            </a:ext>
          </a:extLst>
        </xdr:cNvPr>
        <xdr:cNvGrpSpPr>
          <a:grpSpLocks/>
        </xdr:cNvGrpSpPr>
      </xdr:nvGrpSpPr>
      <xdr:grpSpPr bwMode="auto">
        <a:xfrm>
          <a:off x="5486400" y="10096500"/>
          <a:ext cx="266700" cy="0"/>
          <a:chOff x="466" y="3952"/>
          <a:chExt cx="28" cy="16"/>
        </a:xfrm>
      </xdr:grpSpPr>
      <xdr:sp macro="" textlink="">
        <xdr:nvSpPr>
          <xdr:cNvPr id="5101396" name="Line 6965">
            <a:extLst>
              <a:ext uri="{FF2B5EF4-FFF2-40B4-BE49-F238E27FC236}">
                <a16:creationId xmlns:a16="http://schemas.microsoft.com/office/drawing/2014/main" id="{00000000-0008-0000-1100-000054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97" name="Line 6966">
            <a:extLst>
              <a:ext uri="{FF2B5EF4-FFF2-40B4-BE49-F238E27FC236}">
                <a16:creationId xmlns:a16="http://schemas.microsoft.com/office/drawing/2014/main" id="{00000000-0008-0000-1100-000055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928" name="Group 6967">
          <a:extLst>
            <a:ext uri="{FF2B5EF4-FFF2-40B4-BE49-F238E27FC236}">
              <a16:creationId xmlns:a16="http://schemas.microsoft.com/office/drawing/2014/main" id="{00000000-0008-0000-1100-000080D54D00}"/>
            </a:ext>
          </a:extLst>
        </xdr:cNvPr>
        <xdr:cNvGrpSpPr>
          <a:grpSpLocks/>
        </xdr:cNvGrpSpPr>
      </xdr:nvGrpSpPr>
      <xdr:grpSpPr bwMode="auto">
        <a:xfrm>
          <a:off x="5486400" y="10096500"/>
          <a:ext cx="266700" cy="0"/>
          <a:chOff x="466" y="3952"/>
          <a:chExt cx="28" cy="16"/>
        </a:xfrm>
      </xdr:grpSpPr>
      <xdr:sp macro="" textlink="">
        <xdr:nvSpPr>
          <xdr:cNvPr id="5101394" name="Line 6968">
            <a:extLst>
              <a:ext uri="{FF2B5EF4-FFF2-40B4-BE49-F238E27FC236}">
                <a16:creationId xmlns:a16="http://schemas.microsoft.com/office/drawing/2014/main" id="{00000000-0008-0000-1100-000052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95" name="Line 6969">
            <a:extLst>
              <a:ext uri="{FF2B5EF4-FFF2-40B4-BE49-F238E27FC236}">
                <a16:creationId xmlns:a16="http://schemas.microsoft.com/office/drawing/2014/main" id="{00000000-0008-0000-1100-000053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929" name="Group 6970">
          <a:extLst>
            <a:ext uri="{FF2B5EF4-FFF2-40B4-BE49-F238E27FC236}">
              <a16:creationId xmlns:a16="http://schemas.microsoft.com/office/drawing/2014/main" id="{00000000-0008-0000-1100-000081D54D00}"/>
            </a:ext>
          </a:extLst>
        </xdr:cNvPr>
        <xdr:cNvGrpSpPr>
          <a:grpSpLocks/>
        </xdr:cNvGrpSpPr>
      </xdr:nvGrpSpPr>
      <xdr:grpSpPr bwMode="auto">
        <a:xfrm>
          <a:off x="5486400" y="10096500"/>
          <a:ext cx="266700" cy="0"/>
          <a:chOff x="466" y="3952"/>
          <a:chExt cx="28" cy="16"/>
        </a:xfrm>
      </xdr:grpSpPr>
      <xdr:sp macro="" textlink="">
        <xdr:nvSpPr>
          <xdr:cNvPr id="5101392" name="Line 6971">
            <a:extLst>
              <a:ext uri="{FF2B5EF4-FFF2-40B4-BE49-F238E27FC236}">
                <a16:creationId xmlns:a16="http://schemas.microsoft.com/office/drawing/2014/main" id="{00000000-0008-0000-1100-000050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93" name="Line 6972">
            <a:extLst>
              <a:ext uri="{FF2B5EF4-FFF2-40B4-BE49-F238E27FC236}">
                <a16:creationId xmlns:a16="http://schemas.microsoft.com/office/drawing/2014/main" id="{00000000-0008-0000-1100-000051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930" name="Group 6973">
          <a:extLst>
            <a:ext uri="{FF2B5EF4-FFF2-40B4-BE49-F238E27FC236}">
              <a16:creationId xmlns:a16="http://schemas.microsoft.com/office/drawing/2014/main" id="{00000000-0008-0000-1100-000082D54D00}"/>
            </a:ext>
          </a:extLst>
        </xdr:cNvPr>
        <xdr:cNvGrpSpPr>
          <a:grpSpLocks/>
        </xdr:cNvGrpSpPr>
      </xdr:nvGrpSpPr>
      <xdr:grpSpPr bwMode="auto">
        <a:xfrm>
          <a:off x="5486400" y="10096500"/>
          <a:ext cx="266700" cy="0"/>
          <a:chOff x="466" y="3952"/>
          <a:chExt cx="28" cy="16"/>
        </a:xfrm>
      </xdr:grpSpPr>
      <xdr:sp macro="" textlink="">
        <xdr:nvSpPr>
          <xdr:cNvPr id="5101390" name="Line 6974">
            <a:extLst>
              <a:ext uri="{FF2B5EF4-FFF2-40B4-BE49-F238E27FC236}">
                <a16:creationId xmlns:a16="http://schemas.microsoft.com/office/drawing/2014/main" id="{00000000-0008-0000-1100-00004E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91" name="Line 6975">
            <a:extLst>
              <a:ext uri="{FF2B5EF4-FFF2-40B4-BE49-F238E27FC236}">
                <a16:creationId xmlns:a16="http://schemas.microsoft.com/office/drawing/2014/main" id="{00000000-0008-0000-1100-00004F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931" name="Group 6976">
          <a:extLst>
            <a:ext uri="{FF2B5EF4-FFF2-40B4-BE49-F238E27FC236}">
              <a16:creationId xmlns:a16="http://schemas.microsoft.com/office/drawing/2014/main" id="{00000000-0008-0000-1100-000083D54D00}"/>
            </a:ext>
          </a:extLst>
        </xdr:cNvPr>
        <xdr:cNvGrpSpPr>
          <a:grpSpLocks/>
        </xdr:cNvGrpSpPr>
      </xdr:nvGrpSpPr>
      <xdr:grpSpPr bwMode="auto">
        <a:xfrm>
          <a:off x="5486400" y="10096500"/>
          <a:ext cx="266700" cy="0"/>
          <a:chOff x="466" y="3952"/>
          <a:chExt cx="28" cy="16"/>
        </a:xfrm>
      </xdr:grpSpPr>
      <xdr:sp macro="" textlink="">
        <xdr:nvSpPr>
          <xdr:cNvPr id="5101388" name="Line 6977">
            <a:extLst>
              <a:ext uri="{FF2B5EF4-FFF2-40B4-BE49-F238E27FC236}">
                <a16:creationId xmlns:a16="http://schemas.microsoft.com/office/drawing/2014/main" id="{00000000-0008-0000-1100-00004C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89" name="Line 6978">
            <a:extLst>
              <a:ext uri="{FF2B5EF4-FFF2-40B4-BE49-F238E27FC236}">
                <a16:creationId xmlns:a16="http://schemas.microsoft.com/office/drawing/2014/main" id="{00000000-0008-0000-1100-00004D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932" name="Group 6979">
          <a:extLst>
            <a:ext uri="{FF2B5EF4-FFF2-40B4-BE49-F238E27FC236}">
              <a16:creationId xmlns:a16="http://schemas.microsoft.com/office/drawing/2014/main" id="{00000000-0008-0000-1100-000084D54D00}"/>
            </a:ext>
          </a:extLst>
        </xdr:cNvPr>
        <xdr:cNvGrpSpPr>
          <a:grpSpLocks/>
        </xdr:cNvGrpSpPr>
      </xdr:nvGrpSpPr>
      <xdr:grpSpPr bwMode="auto">
        <a:xfrm>
          <a:off x="4117181" y="10096500"/>
          <a:ext cx="228600" cy="0"/>
          <a:chOff x="466" y="3952"/>
          <a:chExt cx="28" cy="16"/>
        </a:xfrm>
      </xdr:grpSpPr>
      <xdr:sp macro="" textlink="">
        <xdr:nvSpPr>
          <xdr:cNvPr id="5101386" name="Line 6980">
            <a:extLst>
              <a:ext uri="{FF2B5EF4-FFF2-40B4-BE49-F238E27FC236}">
                <a16:creationId xmlns:a16="http://schemas.microsoft.com/office/drawing/2014/main" id="{00000000-0008-0000-1100-00004A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87" name="Line 6981">
            <a:extLst>
              <a:ext uri="{FF2B5EF4-FFF2-40B4-BE49-F238E27FC236}">
                <a16:creationId xmlns:a16="http://schemas.microsoft.com/office/drawing/2014/main" id="{00000000-0008-0000-1100-00004B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33" name="Group 6982">
          <a:extLst>
            <a:ext uri="{FF2B5EF4-FFF2-40B4-BE49-F238E27FC236}">
              <a16:creationId xmlns:a16="http://schemas.microsoft.com/office/drawing/2014/main" id="{00000000-0008-0000-1100-000085D54D00}"/>
            </a:ext>
          </a:extLst>
        </xdr:cNvPr>
        <xdr:cNvGrpSpPr>
          <a:grpSpLocks/>
        </xdr:cNvGrpSpPr>
      </xdr:nvGrpSpPr>
      <xdr:grpSpPr bwMode="auto">
        <a:xfrm>
          <a:off x="4700588" y="10096500"/>
          <a:ext cx="266700" cy="0"/>
          <a:chOff x="466" y="3952"/>
          <a:chExt cx="28" cy="16"/>
        </a:xfrm>
      </xdr:grpSpPr>
      <xdr:sp macro="" textlink="">
        <xdr:nvSpPr>
          <xdr:cNvPr id="5101384" name="Line 6983">
            <a:extLst>
              <a:ext uri="{FF2B5EF4-FFF2-40B4-BE49-F238E27FC236}">
                <a16:creationId xmlns:a16="http://schemas.microsoft.com/office/drawing/2014/main" id="{00000000-0008-0000-1100-000048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85" name="Line 6984">
            <a:extLst>
              <a:ext uri="{FF2B5EF4-FFF2-40B4-BE49-F238E27FC236}">
                <a16:creationId xmlns:a16="http://schemas.microsoft.com/office/drawing/2014/main" id="{00000000-0008-0000-1100-000049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934" name="Group 6985">
          <a:extLst>
            <a:ext uri="{FF2B5EF4-FFF2-40B4-BE49-F238E27FC236}">
              <a16:creationId xmlns:a16="http://schemas.microsoft.com/office/drawing/2014/main" id="{00000000-0008-0000-1100-000086D54D00}"/>
            </a:ext>
          </a:extLst>
        </xdr:cNvPr>
        <xdr:cNvGrpSpPr>
          <a:grpSpLocks/>
        </xdr:cNvGrpSpPr>
      </xdr:nvGrpSpPr>
      <xdr:grpSpPr bwMode="auto">
        <a:xfrm>
          <a:off x="4117181" y="10096500"/>
          <a:ext cx="228600" cy="0"/>
          <a:chOff x="466" y="3952"/>
          <a:chExt cx="28" cy="16"/>
        </a:xfrm>
      </xdr:grpSpPr>
      <xdr:sp macro="" textlink="">
        <xdr:nvSpPr>
          <xdr:cNvPr id="5101382" name="Line 6986">
            <a:extLst>
              <a:ext uri="{FF2B5EF4-FFF2-40B4-BE49-F238E27FC236}">
                <a16:creationId xmlns:a16="http://schemas.microsoft.com/office/drawing/2014/main" id="{00000000-0008-0000-1100-000046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83" name="Line 6987">
            <a:extLst>
              <a:ext uri="{FF2B5EF4-FFF2-40B4-BE49-F238E27FC236}">
                <a16:creationId xmlns:a16="http://schemas.microsoft.com/office/drawing/2014/main" id="{00000000-0008-0000-1100-000047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35" name="Group 6988">
          <a:extLst>
            <a:ext uri="{FF2B5EF4-FFF2-40B4-BE49-F238E27FC236}">
              <a16:creationId xmlns:a16="http://schemas.microsoft.com/office/drawing/2014/main" id="{00000000-0008-0000-1100-000087D54D00}"/>
            </a:ext>
          </a:extLst>
        </xdr:cNvPr>
        <xdr:cNvGrpSpPr>
          <a:grpSpLocks/>
        </xdr:cNvGrpSpPr>
      </xdr:nvGrpSpPr>
      <xdr:grpSpPr bwMode="auto">
        <a:xfrm>
          <a:off x="4700588" y="10096500"/>
          <a:ext cx="266700" cy="0"/>
          <a:chOff x="466" y="3952"/>
          <a:chExt cx="28" cy="16"/>
        </a:xfrm>
      </xdr:grpSpPr>
      <xdr:sp macro="" textlink="">
        <xdr:nvSpPr>
          <xdr:cNvPr id="5101380" name="Line 6989">
            <a:extLst>
              <a:ext uri="{FF2B5EF4-FFF2-40B4-BE49-F238E27FC236}">
                <a16:creationId xmlns:a16="http://schemas.microsoft.com/office/drawing/2014/main" id="{00000000-0008-0000-1100-000044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81" name="Line 6990">
            <a:extLst>
              <a:ext uri="{FF2B5EF4-FFF2-40B4-BE49-F238E27FC236}">
                <a16:creationId xmlns:a16="http://schemas.microsoft.com/office/drawing/2014/main" id="{00000000-0008-0000-1100-000045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936" name="Group 6991">
          <a:extLst>
            <a:ext uri="{FF2B5EF4-FFF2-40B4-BE49-F238E27FC236}">
              <a16:creationId xmlns:a16="http://schemas.microsoft.com/office/drawing/2014/main" id="{00000000-0008-0000-1100-000088D54D00}"/>
            </a:ext>
          </a:extLst>
        </xdr:cNvPr>
        <xdr:cNvGrpSpPr>
          <a:grpSpLocks/>
        </xdr:cNvGrpSpPr>
      </xdr:nvGrpSpPr>
      <xdr:grpSpPr bwMode="auto">
        <a:xfrm>
          <a:off x="4117181" y="10096500"/>
          <a:ext cx="228600" cy="0"/>
          <a:chOff x="466" y="3952"/>
          <a:chExt cx="28" cy="16"/>
        </a:xfrm>
      </xdr:grpSpPr>
      <xdr:sp macro="" textlink="">
        <xdr:nvSpPr>
          <xdr:cNvPr id="5101378" name="Line 6992">
            <a:extLst>
              <a:ext uri="{FF2B5EF4-FFF2-40B4-BE49-F238E27FC236}">
                <a16:creationId xmlns:a16="http://schemas.microsoft.com/office/drawing/2014/main" id="{00000000-0008-0000-1100-000042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79" name="Line 6993">
            <a:extLst>
              <a:ext uri="{FF2B5EF4-FFF2-40B4-BE49-F238E27FC236}">
                <a16:creationId xmlns:a16="http://schemas.microsoft.com/office/drawing/2014/main" id="{00000000-0008-0000-1100-000043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37" name="Group 6994">
          <a:extLst>
            <a:ext uri="{FF2B5EF4-FFF2-40B4-BE49-F238E27FC236}">
              <a16:creationId xmlns:a16="http://schemas.microsoft.com/office/drawing/2014/main" id="{00000000-0008-0000-1100-000089D54D00}"/>
            </a:ext>
          </a:extLst>
        </xdr:cNvPr>
        <xdr:cNvGrpSpPr>
          <a:grpSpLocks/>
        </xdr:cNvGrpSpPr>
      </xdr:nvGrpSpPr>
      <xdr:grpSpPr bwMode="auto">
        <a:xfrm>
          <a:off x="4700588" y="10096500"/>
          <a:ext cx="266700" cy="0"/>
          <a:chOff x="466" y="3952"/>
          <a:chExt cx="28" cy="16"/>
        </a:xfrm>
      </xdr:grpSpPr>
      <xdr:sp macro="" textlink="">
        <xdr:nvSpPr>
          <xdr:cNvPr id="5101376" name="Line 6995">
            <a:extLst>
              <a:ext uri="{FF2B5EF4-FFF2-40B4-BE49-F238E27FC236}">
                <a16:creationId xmlns:a16="http://schemas.microsoft.com/office/drawing/2014/main" id="{00000000-0008-0000-1100-000040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77" name="Line 6996">
            <a:extLst>
              <a:ext uri="{FF2B5EF4-FFF2-40B4-BE49-F238E27FC236}">
                <a16:creationId xmlns:a16="http://schemas.microsoft.com/office/drawing/2014/main" id="{00000000-0008-0000-1100-000041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938" name="Group 6997">
          <a:extLst>
            <a:ext uri="{FF2B5EF4-FFF2-40B4-BE49-F238E27FC236}">
              <a16:creationId xmlns:a16="http://schemas.microsoft.com/office/drawing/2014/main" id="{00000000-0008-0000-1100-00008AD54D00}"/>
            </a:ext>
          </a:extLst>
        </xdr:cNvPr>
        <xdr:cNvGrpSpPr>
          <a:grpSpLocks/>
        </xdr:cNvGrpSpPr>
      </xdr:nvGrpSpPr>
      <xdr:grpSpPr bwMode="auto">
        <a:xfrm>
          <a:off x="4117181" y="10096500"/>
          <a:ext cx="228600" cy="0"/>
          <a:chOff x="466" y="3952"/>
          <a:chExt cx="28" cy="16"/>
        </a:xfrm>
      </xdr:grpSpPr>
      <xdr:sp macro="" textlink="">
        <xdr:nvSpPr>
          <xdr:cNvPr id="5101374" name="Line 6998">
            <a:extLst>
              <a:ext uri="{FF2B5EF4-FFF2-40B4-BE49-F238E27FC236}">
                <a16:creationId xmlns:a16="http://schemas.microsoft.com/office/drawing/2014/main" id="{00000000-0008-0000-1100-00003E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75" name="Line 6999">
            <a:extLst>
              <a:ext uri="{FF2B5EF4-FFF2-40B4-BE49-F238E27FC236}">
                <a16:creationId xmlns:a16="http://schemas.microsoft.com/office/drawing/2014/main" id="{00000000-0008-0000-1100-00003F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39" name="Group 7000">
          <a:extLst>
            <a:ext uri="{FF2B5EF4-FFF2-40B4-BE49-F238E27FC236}">
              <a16:creationId xmlns:a16="http://schemas.microsoft.com/office/drawing/2014/main" id="{00000000-0008-0000-1100-00008BD54D00}"/>
            </a:ext>
          </a:extLst>
        </xdr:cNvPr>
        <xdr:cNvGrpSpPr>
          <a:grpSpLocks/>
        </xdr:cNvGrpSpPr>
      </xdr:nvGrpSpPr>
      <xdr:grpSpPr bwMode="auto">
        <a:xfrm>
          <a:off x="4700588" y="10096500"/>
          <a:ext cx="266700" cy="0"/>
          <a:chOff x="466" y="3952"/>
          <a:chExt cx="28" cy="16"/>
        </a:xfrm>
      </xdr:grpSpPr>
      <xdr:sp macro="" textlink="">
        <xdr:nvSpPr>
          <xdr:cNvPr id="5101372" name="Line 7001">
            <a:extLst>
              <a:ext uri="{FF2B5EF4-FFF2-40B4-BE49-F238E27FC236}">
                <a16:creationId xmlns:a16="http://schemas.microsoft.com/office/drawing/2014/main" id="{00000000-0008-0000-1100-00003C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73" name="Line 7002">
            <a:extLst>
              <a:ext uri="{FF2B5EF4-FFF2-40B4-BE49-F238E27FC236}">
                <a16:creationId xmlns:a16="http://schemas.microsoft.com/office/drawing/2014/main" id="{00000000-0008-0000-1100-00003D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940" name="Group 7003">
          <a:extLst>
            <a:ext uri="{FF2B5EF4-FFF2-40B4-BE49-F238E27FC236}">
              <a16:creationId xmlns:a16="http://schemas.microsoft.com/office/drawing/2014/main" id="{00000000-0008-0000-1100-00008CD54D00}"/>
            </a:ext>
          </a:extLst>
        </xdr:cNvPr>
        <xdr:cNvGrpSpPr>
          <a:grpSpLocks/>
        </xdr:cNvGrpSpPr>
      </xdr:nvGrpSpPr>
      <xdr:grpSpPr bwMode="auto">
        <a:xfrm>
          <a:off x="4117181" y="10096500"/>
          <a:ext cx="228600" cy="0"/>
          <a:chOff x="466" y="3952"/>
          <a:chExt cx="28" cy="16"/>
        </a:xfrm>
      </xdr:grpSpPr>
      <xdr:sp macro="" textlink="">
        <xdr:nvSpPr>
          <xdr:cNvPr id="5101370" name="Line 7004">
            <a:extLst>
              <a:ext uri="{FF2B5EF4-FFF2-40B4-BE49-F238E27FC236}">
                <a16:creationId xmlns:a16="http://schemas.microsoft.com/office/drawing/2014/main" id="{00000000-0008-0000-1100-00003A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71" name="Line 7005">
            <a:extLst>
              <a:ext uri="{FF2B5EF4-FFF2-40B4-BE49-F238E27FC236}">
                <a16:creationId xmlns:a16="http://schemas.microsoft.com/office/drawing/2014/main" id="{00000000-0008-0000-1100-00003B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941" name="Group 7006">
          <a:extLst>
            <a:ext uri="{FF2B5EF4-FFF2-40B4-BE49-F238E27FC236}">
              <a16:creationId xmlns:a16="http://schemas.microsoft.com/office/drawing/2014/main" id="{00000000-0008-0000-1100-00008DD54D00}"/>
            </a:ext>
          </a:extLst>
        </xdr:cNvPr>
        <xdr:cNvGrpSpPr>
          <a:grpSpLocks/>
        </xdr:cNvGrpSpPr>
      </xdr:nvGrpSpPr>
      <xdr:grpSpPr bwMode="auto">
        <a:xfrm>
          <a:off x="4117181" y="10096500"/>
          <a:ext cx="228600" cy="0"/>
          <a:chOff x="466" y="3952"/>
          <a:chExt cx="28" cy="16"/>
        </a:xfrm>
      </xdr:grpSpPr>
      <xdr:sp macro="" textlink="">
        <xdr:nvSpPr>
          <xdr:cNvPr id="5101368" name="Line 7007">
            <a:extLst>
              <a:ext uri="{FF2B5EF4-FFF2-40B4-BE49-F238E27FC236}">
                <a16:creationId xmlns:a16="http://schemas.microsoft.com/office/drawing/2014/main" id="{00000000-0008-0000-1100-000038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69" name="Line 7008">
            <a:extLst>
              <a:ext uri="{FF2B5EF4-FFF2-40B4-BE49-F238E27FC236}">
                <a16:creationId xmlns:a16="http://schemas.microsoft.com/office/drawing/2014/main" id="{00000000-0008-0000-1100-000039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942" name="Group 7009">
          <a:extLst>
            <a:ext uri="{FF2B5EF4-FFF2-40B4-BE49-F238E27FC236}">
              <a16:creationId xmlns:a16="http://schemas.microsoft.com/office/drawing/2014/main" id="{00000000-0008-0000-1100-00008ED54D00}"/>
            </a:ext>
          </a:extLst>
        </xdr:cNvPr>
        <xdr:cNvGrpSpPr>
          <a:grpSpLocks/>
        </xdr:cNvGrpSpPr>
      </xdr:nvGrpSpPr>
      <xdr:grpSpPr bwMode="auto">
        <a:xfrm>
          <a:off x="4117181" y="10096500"/>
          <a:ext cx="228600" cy="0"/>
          <a:chOff x="466" y="3952"/>
          <a:chExt cx="28" cy="16"/>
        </a:xfrm>
      </xdr:grpSpPr>
      <xdr:sp macro="" textlink="">
        <xdr:nvSpPr>
          <xdr:cNvPr id="5101366" name="Line 7010">
            <a:extLst>
              <a:ext uri="{FF2B5EF4-FFF2-40B4-BE49-F238E27FC236}">
                <a16:creationId xmlns:a16="http://schemas.microsoft.com/office/drawing/2014/main" id="{00000000-0008-0000-1100-000036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67" name="Line 7011">
            <a:extLst>
              <a:ext uri="{FF2B5EF4-FFF2-40B4-BE49-F238E27FC236}">
                <a16:creationId xmlns:a16="http://schemas.microsoft.com/office/drawing/2014/main" id="{00000000-0008-0000-1100-000037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943" name="Group 7012">
          <a:extLst>
            <a:ext uri="{FF2B5EF4-FFF2-40B4-BE49-F238E27FC236}">
              <a16:creationId xmlns:a16="http://schemas.microsoft.com/office/drawing/2014/main" id="{00000000-0008-0000-1100-00008FD54D00}"/>
            </a:ext>
          </a:extLst>
        </xdr:cNvPr>
        <xdr:cNvGrpSpPr>
          <a:grpSpLocks/>
        </xdr:cNvGrpSpPr>
      </xdr:nvGrpSpPr>
      <xdr:grpSpPr bwMode="auto">
        <a:xfrm>
          <a:off x="4117181" y="10096500"/>
          <a:ext cx="228600" cy="0"/>
          <a:chOff x="466" y="3952"/>
          <a:chExt cx="28" cy="16"/>
        </a:xfrm>
      </xdr:grpSpPr>
      <xdr:sp macro="" textlink="">
        <xdr:nvSpPr>
          <xdr:cNvPr id="5101364" name="Line 7013">
            <a:extLst>
              <a:ext uri="{FF2B5EF4-FFF2-40B4-BE49-F238E27FC236}">
                <a16:creationId xmlns:a16="http://schemas.microsoft.com/office/drawing/2014/main" id="{00000000-0008-0000-1100-000034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65" name="Line 7014">
            <a:extLst>
              <a:ext uri="{FF2B5EF4-FFF2-40B4-BE49-F238E27FC236}">
                <a16:creationId xmlns:a16="http://schemas.microsoft.com/office/drawing/2014/main" id="{00000000-0008-0000-1100-000035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944" name="Group 7015">
          <a:extLst>
            <a:ext uri="{FF2B5EF4-FFF2-40B4-BE49-F238E27FC236}">
              <a16:creationId xmlns:a16="http://schemas.microsoft.com/office/drawing/2014/main" id="{00000000-0008-0000-1100-000090D54D00}"/>
            </a:ext>
          </a:extLst>
        </xdr:cNvPr>
        <xdr:cNvGrpSpPr>
          <a:grpSpLocks/>
        </xdr:cNvGrpSpPr>
      </xdr:nvGrpSpPr>
      <xdr:grpSpPr bwMode="auto">
        <a:xfrm>
          <a:off x="4117181" y="10096500"/>
          <a:ext cx="228600" cy="0"/>
          <a:chOff x="466" y="3952"/>
          <a:chExt cx="28" cy="16"/>
        </a:xfrm>
      </xdr:grpSpPr>
      <xdr:sp macro="" textlink="">
        <xdr:nvSpPr>
          <xdr:cNvPr id="5101362" name="Line 7016">
            <a:extLst>
              <a:ext uri="{FF2B5EF4-FFF2-40B4-BE49-F238E27FC236}">
                <a16:creationId xmlns:a16="http://schemas.microsoft.com/office/drawing/2014/main" id="{00000000-0008-0000-1100-000032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63" name="Line 7017">
            <a:extLst>
              <a:ext uri="{FF2B5EF4-FFF2-40B4-BE49-F238E27FC236}">
                <a16:creationId xmlns:a16="http://schemas.microsoft.com/office/drawing/2014/main" id="{00000000-0008-0000-1100-000033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45" name="Group 7018">
          <a:extLst>
            <a:ext uri="{FF2B5EF4-FFF2-40B4-BE49-F238E27FC236}">
              <a16:creationId xmlns:a16="http://schemas.microsoft.com/office/drawing/2014/main" id="{00000000-0008-0000-1100-000091D54D00}"/>
            </a:ext>
          </a:extLst>
        </xdr:cNvPr>
        <xdr:cNvGrpSpPr>
          <a:grpSpLocks/>
        </xdr:cNvGrpSpPr>
      </xdr:nvGrpSpPr>
      <xdr:grpSpPr bwMode="auto">
        <a:xfrm>
          <a:off x="4700588" y="10096500"/>
          <a:ext cx="266700" cy="0"/>
          <a:chOff x="466" y="3952"/>
          <a:chExt cx="28" cy="16"/>
        </a:xfrm>
      </xdr:grpSpPr>
      <xdr:sp macro="" textlink="">
        <xdr:nvSpPr>
          <xdr:cNvPr id="5101360" name="Line 7019">
            <a:extLst>
              <a:ext uri="{FF2B5EF4-FFF2-40B4-BE49-F238E27FC236}">
                <a16:creationId xmlns:a16="http://schemas.microsoft.com/office/drawing/2014/main" id="{00000000-0008-0000-1100-000030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61" name="Line 7020">
            <a:extLst>
              <a:ext uri="{FF2B5EF4-FFF2-40B4-BE49-F238E27FC236}">
                <a16:creationId xmlns:a16="http://schemas.microsoft.com/office/drawing/2014/main" id="{00000000-0008-0000-1100-000031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46" name="Group 7021">
          <a:extLst>
            <a:ext uri="{FF2B5EF4-FFF2-40B4-BE49-F238E27FC236}">
              <a16:creationId xmlns:a16="http://schemas.microsoft.com/office/drawing/2014/main" id="{00000000-0008-0000-1100-000092D54D00}"/>
            </a:ext>
          </a:extLst>
        </xdr:cNvPr>
        <xdr:cNvGrpSpPr>
          <a:grpSpLocks/>
        </xdr:cNvGrpSpPr>
      </xdr:nvGrpSpPr>
      <xdr:grpSpPr bwMode="auto">
        <a:xfrm>
          <a:off x="4700588" y="10096500"/>
          <a:ext cx="266700" cy="0"/>
          <a:chOff x="466" y="3952"/>
          <a:chExt cx="28" cy="16"/>
        </a:xfrm>
      </xdr:grpSpPr>
      <xdr:sp macro="" textlink="">
        <xdr:nvSpPr>
          <xdr:cNvPr id="5101358" name="Line 7022">
            <a:extLst>
              <a:ext uri="{FF2B5EF4-FFF2-40B4-BE49-F238E27FC236}">
                <a16:creationId xmlns:a16="http://schemas.microsoft.com/office/drawing/2014/main" id="{00000000-0008-0000-1100-00002E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59" name="Line 7023">
            <a:extLst>
              <a:ext uri="{FF2B5EF4-FFF2-40B4-BE49-F238E27FC236}">
                <a16:creationId xmlns:a16="http://schemas.microsoft.com/office/drawing/2014/main" id="{00000000-0008-0000-1100-00002F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47" name="Group 7024">
          <a:extLst>
            <a:ext uri="{FF2B5EF4-FFF2-40B4-BE49-F238E27FC236}">
              <a16:creationId xmlns:a16="http://schemas.microsoft.com/office/drawing/2014/main" id="{00000000-0008-0000-1100-000093D54D00}"/>
            </a:ext>
          </a:extLst>
        </xdr:cNvPr>
        <xdr:cNvGrpSpPr>
          <a:grpSpLocks/>
        </xdr:cNvGrpSpPr>
      </xdr:nvGrpSpPr>
      <xdr:grpSpPr bwMode="auto">
        <a:xfrm>
          <a:off x="4700588" y="10096500"/>
          <a:ext cx="266700" cy="0"/>
          <a:chOff x="466" y="3952"/>
          <a:chExt cx="28" cy="16"/>
        </a:xfrm>
      </xdr:grpSpPr>
      <xdr:sp macro="" textlink="">
        <xdr:nvSpPr>
          <xdr:cNvPr id="5101356" name="Line 7025">
            <a:extLst>
              <a:ext uri="{FF2B5EF4-FFF2-40B4-BE49-F238E27FC236}">
                <a16:creationId xmlns:a16="http://schemas.microsoft.com/office/drawing/2014/main" id="{00000000-0008-0000-1100-00002C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57" name="Line 7026">
            <a:extLst>
              <a:ext uri="{FF2B5EF4-FFF2-40B4-BE49-F238E27FC236}">
                <a16:creationId xmlns:a16="http://schemas.microsoft.com/office/drawing/2014/main" id="{00000000-0008-0000-1100-00002D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48" name="Group 7027">
          <a:extLst>
            <a:ext uri="{FF2B5EF4-FFF2-40B4-BE49-F238E27FC236}">
              <a16:creationId xmlns:a16="http://schemas.microsoft.com/office/drawing/2014/main" id="{00000000-0008-0000-1100-000094D54D00}"/>
            </a:ext>
          </a:extLst>
        </xdr:cNvPr>
        <xdr:cNvGrpSpPr>
          <a:grpSpLocks/>
        </xdr:cNvGrpSpPr>
      </xdr:nvGrpSpPr>
      <xdr:grpSpPr bwMode="auto">
        <a:xfrm>
          <a:off x="4700588" y="10096500"/>
          <a:ext cx="266700" cy="0"/>
          <a:chOff x="466" y="3952"/>
          <a:chExt cx="28" cy="16"/>
        </a:xfrm>
      </xdr:grpSpPr>
      <xdr:sp macro="" textlink="">
        <xdr:nvSpPr>
          <xdr:cNvPr id="5101354" name="Line 7028">
            <a:extLst>
              <a:ext uri="{FF2B5EF4-FFF2-40B4-BE49-F238E27FC236}">
                <a16:creationId xmlns:a16="http://schemas.microsoft.com/office/drawing/2014/main" id="{00000000-0008-0000-1100-00002A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55" name="Line 7029">
            <a:extLst>
              <a:ext uri="{FF2B5EF4-FFF2-40B4-BE49-F238E27FC236}">
                <a16:creationId xmlns:a16="http://schemas.microsoft.com/office/drawing/2014/main" id="{00000000-0008-0000-1100-00002B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49" name="Group 7030">
          <a:extLst>
            <a:ext uri="{FF2B5EF4-FFF2-40B4-BE49-F238E27FC236}">
              <a16:creationId xmlns:a16="http://schemas.microsoft.com/office/drawing/2014/main" id="{00000000-0008-0000-1100-000095D54D00}"/>
            </a:ext>
          </a:extLst>
        </xdr:cNvPr>
        <xdr:cNvGrpSpPr>
          <a:grpSpLocks/>
        </xdr:cNvGrpSpPr>
      </xdr:nvGrpSpPr>
      <xdr:grpSpPr bwMode="auto">
        <a:xfrm>
          <a:off x="4700588" y="10096500"/>
          <a:ext cx="266700" cy="0"/>
          <a:chOff x="466" y="3952"/>
          <a:chExt cx="28" cy="16"/>
        </a:xfrm>
      </xdr:grpSpPr>
      <xdr:sp macro="" textlink="">
        <xdr:nvSpPr>
          <xdr:cNvPr id="5101352" name="Line 7031">
            <a:extLst>
              <a:ext uri="{FF2B5EF4-FFF2-40B4-BE49-F238E27FC236}">
                <a16:creationId xmlns:a16="http://schemas.microsoft.com/office/drawing/2014/main" id="{00000000-0008-0000-1100-000028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53" name="Line 7032">
            <a:extLst>
              <a:ext uri="{FF2B5EF4-FFF2-40B4-BE49-F238E27FC236}">
                <a16:creationId xmlns:a16="http://schemas.microsoft.com/office/drawing/2014/main" id="{00000000-0008-0000-1100-000029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950" name="Group 7033">
          <a:extLst>
            <a:ext uri="{FF2B5EF4-FFF2-40B4-BE49-F238E27FC236}">
              <a16:creationId xmlns:a16="http://schemas.microsoft.com/office/drawing/2014/main" id="{00000000-0008-0000-1100-000096D54D00}"/>
            </a:ext>
          </a:extLst>
        </xdr:cNvPr>
        <xdr:cNvGrpSpPr>
          <a:grpSpLocks/>
        </xdr:cNvGrpSpPr>
      </xdr:nvGrpSpPr>
      <xdr:grpSpPr bwMode="auto">
        <a:xfrm>
          <a:off x="4117181" y="10096500"/>
          <a:ext cx="228600" cy="0"/>
          <a:chOff x="466" y="3952"/>
          <a:chExt cx="28" cy="16"/>
        </a:xfrm>
      </xdr:grpSpPr>
      <xdr:sp macro="" textlink="">
        <xdr:nvSpPr>
          <xdr:cNvPr id="5101350" name="Line 7034">
            <a:extLst>
              <a:ext uri="{FF2B5EF4-FFF2-40B4-BE49-F238E27FC236}">
                <a16:creationId xmlns:a16="http://schemas.microsoft.com/office/drawing/2014/main" id="{00000000-0008-0000-1100-000026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51" name="Line 7035">
            <a:extLst>
              <a:ext uri="{FF2B5EF4-FFF2-40B4-BE49-F238E27FC236}">
                <a16:creationId xmlns:a16="http://schemas.microsoft.com/office/drawing/2014/main" id="{00000000-0008-0000-1100-000027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951" name="Group 7036">
          <a:extLst>
            <a:ext uri="{FF2B5EF4-FFF2-40B4-BE49-F238E27FC236}">
              <a16:creationId xmlns:a16="http://schemas.microsoft.com/office/drawing/2014/main" id="{00000000-0008-0000-1100-000097D54D00}"/>
            </a:ext>
          </a:extLst>
        </xdr:cNvPr>
        <xdr:cNvGrpSpPr>
          <a:grpSpLocks/>
        </xdr:cNvGrpSpPr>
      </xdr:nvGrpSpPr>
      <xdr:grpSpPr bwMode="auto">
        <a:xfrm>
          <a:off x="4117181" y="10096500"/>
          <a:ext cx="228600" cy="0"/>
          <a:chOff x="466" y="3952"/>
          <a:chExt cx="28" cy="16"/>
        </a:xfrm>
      </xdr:grpSpPr>
      <xdr:sp macro="" textlink="">
        <xdr:nvSpPr>
          <xdr:cNvPr id="5101348" name="Line 7037">
            <a:extLst>
              <a:ext uri="{FF2B5EF4-FFF2-40B4-BE49-F238E27FC236}">
                <a16:creationId xmlns:a16="http://schemas.microsoft.com/office/drawing/2014/main" id="{00000000-0008-0000-1100-000024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49" name="Line 7038">
            <a:extLst>
              <a:ext uri="{FF2B5EF4-FFF2-40B4-BE49-F238E27FC236}">
                <a16:creationId xmlns:a16="http://schemas.microsoft.com/office/drawing/2014/main" id="{00000000-0008-0000-1100-000025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52" name="Group 7039">
          <a:extLst>
            <a:ext uri="{FF2B5EF4-FFF2-40B4-BE49-F238E27FC236}">
              <a16:creationId xmlns:a16="http://schemas.microsoft.com/office/drawing/2014/main" id="{00000000-0008-0000-1100-000098D54D00}"/>
            </a:ext>
          </a:extLst>
        </xdr:cNvPr>
        <xdr:cNvGrpSpPr>
          <a:grpSpLocks/>
        </xdr:cNvGrpSpPr>
      </xdr:nvGrpSpPr>
      <xdr:grpSpPr bwMode="auto">
        <a:xfrm>
          <a:off x="4700588" y="10096500"/>
          <a:ext cx="266700" cy="0"/>
          <a:chOff x="466" y="3952"/>
          <a:chExt cx="28" cy="16"/>
        </a:xfrm>
      </xdr:grpSpPr>
      <xdr:sp macro="" textlink="">
        <xdr:nvSpPr>
          <xdr:cNvPr id="5101346" name="Line 7040">
            <a:extLst>
              <a:ext uri="{FF2B5EF4-FFF2-40B4-BE49-F238E27FC236}">
                <a16:creationId xmlns:a16="http://schemas.microsoft.com/office/drawing/2014/main" id="{00000000-0008-0000-1100-000022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47" name="Line 7041">
            <a:extLst>
              <a:ext uri="{FF2B5EF4-FFF2-40B4-BE49-F238E27FC236}">
                <a16:creationId xmlns:a16="http://schemas.microsoft.com/office/drawing/2014/main" id="{00000000-0008-0000-1100-000023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53" name="Group 7042">
          <a:extLst>
            <a:ext uri="{FF2B5EF4-FFF2-40B4-BE49-F238E27FC236}">
              <a16:creationId xmlns:a16="http://schemas.microsoft.com/office/drawing/2014/main" id="{00000000-0008-0000-1100-000099D54D00}"/>
            </a:ext>
          </a:extLst>
        </xdr:cNvPr>
        <xdr:cNvGrpSpPr>
          <a:grpSpLocks/>
        </xdr:cNvGrpSpPr>
      </xdr:nvGrpSpPr>
      <xdr:grpSpPr bwMode="auto">
        <a:xfrm>
          <a:off x="4700588" y="10096500"/>
          <a:ext cx="266700" cy="0"/>
          <a:chOff x="466" y="3952"/>
          <a:chExt cx="28" cy="16"/>
        </a:xfrm>
      </xdr:grpSpPr>
      <xdr:sp macro="" textlink="">
        <xdr:nvSpPr>
          <xdr:cNvPr id="5101344" name="Line 7043">
            <a:extLst>
              <a:ext uri="{FF2B5EF4-FFF2-40B4-BE49-F238E27FC236}">
                <a16:creationId xmlns:a16="http://schemas.microsoft.com/office/drawing/2014/main" id="{00000000-0008-0000-1100-000020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45" name="Line 7044">
            <a:extLst>
              <a:ext uri="{FF2B5EF4-FFF2-40B4-BE49-F238E27FC236}">
                <a16:creationId xmlns:a16="http://schemas.microsoft.com/office/drawing/2014/main" id="{00000000-0008-0000-1100-000021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54" name="Group 7045">
          <a:extLst>
            <a:ext uri="{FF2B5EF4-FFF2-40B4-BE49-F238E27FC236}">
              <a16:creationId xmlns:a16="http://schemas.microsoft.com/office/drawing/2014/main" id="{00000000-0008-0000-1100-00009AD54D00}"/>
            </a:ext>
          </a:extLst>
        </xdr:cNvPr>
        <xdr:cNvGrpSpPr>
          <a:grpSpLocks/>
        </xdr:cNvGrpSpPr>
      </xdr:nvGrpSpPr>
      <xdr:grpSpPr bwMode="auto">
        <a:xfrm>
          <a:off x="4117181" y="10096500"/>
          <a:ext cx="240507" cy="0"/>
          <a:chOff x="466" y="3952"/>
          <a:chExt cx="28" cy="16"/>
        </a:xfrm>
      </xdr:grpSpPr>
      <xdr:sp macro="" textlink="">
        <xdr:nvSpPr>
          <xdr:cNvPr id="5101342" name="Line 7046">
            <a:extLst>
              <a:ext uri="{FF2B5EF4-FFF2-40B4-BE49-F238E27FC236}">
                <a16:creationId xmlns:a16="http://schemas.microsoft.com/office/drawing/2014/main" id="{00000000-0008-0000-1100-00001E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43" name="Line 7047">
            <a:extLst>
              <a:ext uri="{FF2B5EF4-FFF2-40B4-BE49-F238E27FC236}">
                <a16:creationId xmlns:a16="http://schemas.microsoft.com/office/drawing/2014/main" id="{00000000-0008-0000-1100-00001F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571500</xdr:colOff>
      <xdr:row>32</xdr:row>
      <xdr:rowOff>0</xdr:rowOff>
    </xdr:to>
    <xdr:grpSp>
      <xdr:nvGrpSpPr>
        <xdr:cNvPr id="5100955" name="Group 7048">
          <a:extLst>
            <a:ext uri="{FF2B5EF4-FFF2-40B4-BE49-F238E27FC236}">
              <a16:creationId xmlns:a16="http://schemas.microsoft.com/office/drawing/2014/main" id="{00000000-0008-0000-1100-00009BD54D00}"/>
            </a:ext>
          </a:extLst>
        </xdr:cNvPr>
        <xdr:cNvGrpSpPr>
          <a:grpSpLocks/>
        </xdr:cNvGrpSpPr>
      </xdr:nvGrpSpPr>
      <xdr:grpSpPr bwMode="auto">
        <a:xfrm>
          <a:off x="5486400" y="10096500"/>
          <a:ext cx="228600" cy="0"/>
          <a:chOff x="466" y="3952"/>
          <a:chExt cx="28" cy="16"/>
        </a:xfrm>
      </xdr:grpSpPr>
      <xdr:sp macro="" textlink="">
        <xdr:nvSpPr>
          <xdr:cNvPr id="5101340" name="Line 7049">
            <a:extLst>
              <a:ext uri="{FF2B5EF4-FFF2-40B4-BE49-F238E27FC236}">
                <a16:creationId xmlns:a16="http://schemas.microsoft.com/office/drawing/2014/main" id="{00000000-0008-0000-1100-00001C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41" name="Line 7050">
            <a:extLst>
              <a:ext uri="{FF2B5EF4-FFF2-40B4-BE49-F238E27FC236}">
                <a16:creationId xmlns:a16="http://schemas.microsoft.com/office/drawing/2014/main" id="{00000000-0008-0000-1100-00001D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56" name="Group 7051">
          <a:extLst>
            <a:ext uri="{FF2B5EF4-FFF2-40B4-BE49-F238E27FC236}">
              <a16:creationId xmlns:a16="http://schemas.microsoft.com/office/drawing/2014/main" id="{00000000-0008-0000-1100-00009CD54D00}"/>
            </a:ext>
          </a:extLst>
        </xdr:cNvPr>
        <xdr:cNvGrpSpPr>
          <a:grpSpLocks/>
        </xdr:cNvGrpSpPr>
      </xdr:nvGrpSpPr>
      <xdr:grpSpPr bwMode="auto">
        <a:xfrm>
          <a:off x="4700588" y="10096500"/>
          <a:ext cx="266700" cy="0"/>
          <a:chOff x="466" y="3952"/>
          <a:chExt cx="28" cy="16"/>
        </a:xfrm>
      </xdr:grpSpPr>
      <xdr:sp macro="" textlink="">
        <xdr:nvSpPr>
          <xdr:cNvPr id="5101338" name="Line 7052">
            <a:extLst>
              <a:ext uri="{FF2B5EF4-FFF2-40B4-BE49-F238E27FC236}">
                <a16:creationId xmlns:a16="http://schemas.microsoft.com/office/drawing/2014/main" id="{00000000-0008-0000-1100-00001A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39" name="Line 7053">
            <a:extLst>
              <a:ext uri="{FF2B5EF4-FFF2-40B4-BE49-F238E27FC236}">
                <a16:creationId xmlns:a16="http://schemas.microsoft.com/office/drawing/2014/main" id="{00000000-0008-0000-1100-00001B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57" name="Group 7054">
          <a:extLst>
            <a:ext uri="{FF2B5EF4-FFF2-40B4-BE49-F238E27FC236}">
              <a16:creationId xmlns:a16="http://schemas.microsoft.com/office/drawing/2014/main" id="{00000000-0008-0000-1100-00009DD54D00}"/>
            </a:ext>
          </a:extLst>
        </xdr:cNvPr>
        <xdr:cNvGrpSpPr>
          <a:grpSpLocks/>
        </xdr:cNvGrpSpPr>
      </xdr:nvGrpSpPr>
      <xdr:grpSpPr bwMode="auto">
        <a:xfrm>
          <a:off x="4700588" y="10096500"/>
          <a:ext cx="266700" cy="0"/>
          <a:chOff x="466" y="3952"/>
          <a:chExt cx="28" cy="16"/>
        </a:xfrm>
      </xdr:grpSpPr>
      <xdr:sp macro="" textlink="">
        <xdr:nvSpPr>
          <xdr:cNvPr id="5101336" name="Line 7055">
            <a:extLst>
              <a:ext uri="{FF2B5EF4-FFF2-40B4-BE49-F238E27FC236}">
                <a16:creationId xmlns:a16="http://schemas.microsoft.com/office/drawing/2014/main" id="{00000000-0008-0000-1100-000018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37" name="Line 7056">
            <a:extLst>
              <a:ext uri="{FF2B5EF4-FFF2-40B4-BE49-F238E27FC236}">
                <a16:creationId xmlns:a16="http://schemas.microsoft.com/office/drawing/2014/main" id="{00000000-0008-0000-1100-000019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58" name="Group 7057">
          <a:extLst>
            <a:ext uri="{FF2B5EF4-FFF2-40B4-BE49-F238E27FC236}">
              <a16:creationId xmlns:a16="http://schemas.microsoft.com/office/drawing/2014/main" id="{00000000-0008-0000-1100-00009ED54D00}"/>
            </a:ext>
          </a:extLst>
        </xdr:cNvPr>
        <xdr:cNvGrpSpPr>
          <a:grpSpLocks/>
        </xdr:cNvGrpSpPr>
      </xdr:nvGrpSpPr>
      <xdr:grpSpPr bwMode="auto">
        <a:xfrm>
          <a:off x="4700588" y="10096500"/>
          <a:ext cx="266700" cy="0"/>
          <a:chOff x="466" y="3952"/>
          <a:chExt cx="28" cy="16"/>
        </a:xfrm>
      </xdr:grpSpPr>
      <xdr:sp macro="" textlink="">
        <xdr:nvSpPr>
          <xdr:cNvPr id="5101334" name="Line 7058">
            <a:extLst>
              <a:ext uri="{FF2B5EF4-FFF2-40B4-BE49-F238E27FC236}">
                <a16:creationId xmlns:a16="http://schemas.microsoft.com/office/drawing/2014/main" id="{00000000-0008-0000-1100-000016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35" name="Line 7059">
            <a:extLst>
              <a:ext uri="{FF2B5EF4-FFF2-40B4-BE49-F238E27FC236}">
                <a16:creationId xmlns:a16="http://schemas.microsoft.com/office/drawing/2014/main" id="{00000000-0008-0000-1100-000017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59" name="Group 7060">
          <a:extLst>
            <a:ext uri="{FF2B5EF4-FFF2-40B4-BE49-F238E27FC236}">
              <a16:creationId xmlns:a16="http://schemas.microsoft.com/office/drawing/2014/main" id="{00000000-0008-0000-1100-00009FD54D00}"/>
            </a:ext>
          </a:extLst>
        </xdr:cNvPr>
        <xdr:cNvGrpSpPr>
          <a:grpSpLocks/>
        </xdr:cNvGrpSpPr>
      </xdr:nvGrpSpPr>
      <xdr:grpSpPr bwMode="auto">
        <a:xfrm>
          <a:off x="4700588" y="10096500"/>
          <a:ext cx="266700" cy="0"/>
          <a:chOff x="466" y="3952"/>
          <a:chExt cx="28" cy="16"/>
        </a:xfrm>
      </xdr:grpSpPr>
      <xdr:sp macro="" textlink="">
        <xdr:nvSpPr>
          <xdr:cNvPr id="5101332" name="Line 7061">
            <a:extLst>
              <a:ext uri="{FF2B5EF4-FFF2-40B4-BE49-F238E27FC236}">
                <a16:creationId xmlns:a16="http://schemas.microsoft.com/office/drawing/2014/main" id="{00000000-0008-0000-1100-000014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33" name="Line 7062">
            <a:extLst>
              <a:ext uri="{FF2B5EF4-FFF2-40B4-BE49-F238E27FC236}">
                <a16:creationId xmlns:a16="http://schemas.microsoft.com/office/drawing/2014/main" id="{00000000-0008-0000-1100-000015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219075</xdr:colOff>
      <xdr:row>32</xdr:row>
      <xdr:rowOff>0</xdr:rowOff>
    </xdr:from>
    <xdr:to>
      <xdr:col>3</xdr:col>
      <xdr:colOff>447675</xdr:colOff>
      <xdr:row>32</xdr:row>
      <xdr:rowOff>0</xdr:rowOff>
    </xdr:to>
    <xdr:grpSp>
      <xdr:nvGrpSpPr>
        <xdr:cNvPr id="5100960" name="Group 7063">
          <a:extLst>
            <a:ext uri="{FF2B5EF4-FFF2-40B4-BE49-F238E27FC236}">
              <a16:creationId xmlns:a16="http://schemas.microsoft.com/office/drawing/2014/main" id="{00000000-0008-0000-1100-0000A0D54D00}"/>
            </a:ext>
          </a:extLst>
        </xdr:cNvPr>
        <xdr:cNvGrpSpPr>
          <a:grpSpLocks/>
        </xdr:cNvGrpSpPr>
      </xdr:nvGrpSpPr>
      <xdr:grpSpPr bwMode="auto">
        <a:xfrm>
          <a:off x="4576763" y="10096500"/>
          <a:ext cx="228600" cy="0"/>
          <a:chOff x="466" y="3952"/>
          <a:chExt cx="28" cy="16"/>
        </a:xfrm>
      </xdr:grpSpPr>
      <xdr:sp macro="" textlink="">
        <xdr:nvSpPr>
          <xdr:cNvPr id="5101330" name="Line 7064">
            <a:extLst>
              <a:ext uri="{FF2B5EF4-FFF2-40B4-BE49-F238E27FC236}">
                <a16:creationId xmlns:a16="http://schemas.microsoft.com/office/drawing/2014/main" id="{00000000-0008-0000-1100-000012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31" name="Line 7065">
            <a:extLst>
              <a:ext uri="{FF2B5EF4-FFF2-40B4-BE49-F238E27FC236}">
                <a16:creationId xmlns:a16="http://schemas.microsoft.com/office/drawing/2014/main" id="{00000000-0008-0000-1100-000013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61" name="Group 7066">
          <a:extLst>
            <a:ext uri="{FF2B5EF4-FFF2-40B4-BE49-F238E27FC236}">
              <a16:creationId xmlns:a16="http://schemas.microsoft.com/office/drawing/2014/main" id="{00000000-0008-0000-1100-0000A1D54D00}"/>
            </a:ext>
          </a:extLst>
        </xdr:cNvPr>
        <xdr:cNvGrpSpPr>
          <a:grpSpLocks/>
        </xdr:cNvGrpSpPr>
      </xdr:nvGrpSpPr>
      <xdr:grpSpPr bwMode="auto">
        <a:xfrm>
          <a:off x="4117181" y="10096500"/>
          <a:ext cx="240507" cy="0"/>
          <a:chOff x="466" y="3952"/>
          <a:chExt cx="28" cy="16"/>
        </a:xfrm>
      </xdr:grpSpPr>
      <xdr:sp macro="" textlink="">
        <xdr:nvSpPr>
          <xdr:cNvPr id="5101328" name="Line 7067">
            <a:extLst>
              <a:ext uri="{FF2B5EF4-FFF2-40B4-BE49-F238E27FC236}">
                <a16:creationId xmlns:a16="http://schemas.microsoft.com/office/drawing/2014/main" id="{00000000-0008-0000-1100-000010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29" name="Line 7068">
            <a:extLst>
              <a:ext uri="{FF2B5EF4-FFF2-40B4-BE49-F238E27FC236}">
                <a16:creationId xmlns:a16="http://schemas.microsoft.com/office/drawing/2014/main" id="{00000000-0008-0000-1100-000011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62" name="Group 7069">
          <a:extLst>
            <a:ext uri="{FF2B5EF4-FFF2-40B4-BE49-F238E27FC236}">
              <a16:creationId xmlns:a16="http://schemas.microsoft.com/office/drawing/2014/main" id="{00000000-0008-0000-1100-0000A2D54D00}"/>
            </a:ext>
          </a:extLst>
        </xdr:cNvPr>
        <xdr:cNvGrpSpPr>
          <a:grpSpLocks/>
        </xdr:cNvGrpSpPr>
      </xdr:nvGrpSpPr>
      <xdr:grpSpPr bwMode="auto">
        <a:xfrm>
          <a:off x="4700588" y="10096500"/>
          <a:ext cx="266700" cy="0"/>
          <a:chOff x="466" y="3952"/>
          <a:chExt cx="28" cy="16"/>
        </a:xfrm>
      </xdr:grpSpPr>
      <xdr:sp macro="" textlink="">
        <xdr:nvSpPr>
          <xdr:cNvPr id="5101326" name="Line 7070">
            <a:extLst>
              <a:ext uri="{FF2B5EF4-FFF2-40B4-BE49-F238E27FC236}">
                <a16:creationId xmlns:a16="http://schemas.microsoft.com/office/drawing/2014/main" id="{00000000-0008-0000-1100-00000E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27" name="Line 7071">
            <a:extLst>
              <a:ext uri="{FF2B5EF4-FFF2-40B4-BE49-F238E27FC236}">
                <a16:creationId xmlns:a16="http://schemas.microsoft.com/office/drawing/2014/main" id="{00000000-0008-0000-1100-00000F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63" name="Group 7072">
          <a:extLst>
            <a:ext uri="{FF2B5EF4-FFF2-40B4-BE49-F238E27FC236}">
              <a16:creationId xmlns:a16="http://schemas.microsoft.com/office/drawing/2014/main" id="{00000000-0008-0000-1100-0000A3D54D00}"/>
            </a:ext>
          </a:extLst>
        </xdr:cNvPr>
        <xdr:cNvGrpSpPr>
          <a:grpSpLocks/>
        </xdr:cNvGrpSpPr>
      </xdr:nvGrpSpPr>
      <xdr:grpSpPr bwMode="auto">
        <a:xfrm>
          <a:off x="4117181" y="10096500"/>
          <a:ext cx="240507" cy="0"/>
          <a:chOff x="466" y="3952"/>
          <a:chExt cx="28" cy="16"/>
        </a:xfrm>
      </xdr:grpSpPr>
      <xdr:sp macro="" textlink="">
        <xdr:nvSpPr>
          <xdr:cNvPr id="5101324" name="Line 7073">
            <a:extLst>
              <a:ext uri="{FF2B5EF4-FFF2-40B4-BE49-F238E27FC236}">
                <a16:creationId xmlns:a16="http://schemas.microsoft.com/office/drawing/2014/main" id="{00000000-0008-0000-1100-00000C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25" name="Line 7074">
            <a:extLst>
              <a:ext uri="{FF2B5EF4-FFF2-40B4-BE49-F238E27FC236}">
                <a16:creationId xmlns:a16="http://schemas.microsoft.com/office/drawing/2014/main" id="{00000000-0008-0000-1100-00000D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64" name="Group 7075">
          <a:extLst>
            <a:ext uri="{FF2B5EF4-FFF2-40B4-BE49-F238E27FC236}">
              <a16:creationId xmlns:a16="http://schemas.microsoft.com/office/drawing/2014/main" id="{00000000-0008-0000-1100-0000A4D54D00}"/>
            </a:ext>
          </a:extLst>
        </xdr:cNvPr>
        <xdr:cNvGrpSpPr>
          <a:grpSpLocks/>
        </xdr:cNvGrpSpPr>
      </xdr:nvGrpSpPr>
      <xdr:grpSpPr bwMode="auto">
        <a:xfrm>
          <a:off x="4700588" y="10096500"/>
          <a:ext cx="266700" cy="0"/>
          <a:chOff x="466" y="3952"/>
          <a:chExt cx="28" cy="16"/>
        </a:xfrm>
      </xdr:grpSpPr>
      <xdr:sp macro="" textlink="">
        <xdr:nvSpPr>
          <xdr:cNvPr id="5101322" name="Line 7076">
            <a:extLst>
              <a:ext uri="{FF2B5EF4-FFF2-40B4-BE49-F238E27FC236}">
                <a16:creationId xmlns:a16="http://schemas.microsoft.com/office/drawing/2014/main" id="{00000000-0008-0000-1100-00000A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23" name="Line 7077">
            <a:extLst>
              <a:ext uri="{FF2B5EF4-FFF2-40B4-BE49-F238E27FC236}">
                <a16:creationId xmlns:a16="http://schemas.microsoft.com/office/drawing/2014/main" id="{00000000-0008-0000-1100-00000B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65" name="Group 7078">
          <a:extLst>
            <a:ext uri="{FF2B5EF4-FFF2-40B4-BE49-F238E27FC236}">
              <a16:creationId xmlns:a16="http://schemas.microsoft.com/office/drawing/2014/main" id="{00000000-0008-0000-1100-0000A5D54D00}"/>
            </a:ext>
          </a:extLst>
        </xdr:cNvPr>
        <xdr:cNvGrpSpPr>
          <a:grpSpLocks/>
        </xdr:cNvGrpSpPr>
      </xdr:nvGrpSpPr>
      <xdr:grpSpPr bwMode="auto">
        <a:xfrm>
          <a:off x="4117181" y="10096500"/>
          <a:ext cx="240507" cy="0"/>
          <a:chOff x="466" y="3952"/>
          <a:chExt cx="28" cy="16"/>
        </a:xfrm>
      </xdr:grpSpPr>
      <xdr:sp macro="" textlink="">
        <xdr:nvSpPr>
          <xdr:cNvPr id="5101320" name="Line 7079">
            <a:extLst>
              <a:ext uri="{FF2B5EF4-FFF2-40B4-BE49-F238E27FC236}">
                <a16:creationId xmlns:a16="http://schemas.microsoft.com/office/drawing/2014/main" id="{00000000-0008-0000-1100-000008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21" name="Line 7080">
            <a:extLst>
              <a:ext uri="{FF2B5EF4-FFF2-40B4-BE49-F238E27FC236}">
                <a16:creationId xmlns:a16="http://schemas.microsoft.com/office/drawing/2014/main" id="{00000000-0008-0000-1100-000009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66" name="Group 7081">
          <a:extLst>
            <a:ext uri="{FF2B5EF4-FFF2-40B4-BE49-F238E27FC236}">
              <a16:creationId xmlns:a16="http://schemas.microsoft.com/office/drawing/2014/main" id="{00000000-0008-0000-1100-0000A6D54D00}"/>
            </a:ext>
          </a:extLst>
        </xdr:cNvPr>
        <xdr:cNvGrpSpPr>
          <a:grpSpLocks/>
        </xdr:cNvGrpSpPr>
      </xdr:nvGrpSpPr>
      <xdr:grpSpPr bwMode="auto">
        <a:xfrm>
          <a:off x="4700588" y="10096500"/>
          <a:ext cx="266700" cy="0"/>
          <a:chOff x="466" y="3952"/>
          <a:chExt cx="28" cy="16"/>
        </a:xfrm>
      </xdr:grpSpPr>
      <xdr:sp macro="" textlink="">
        <xdr:nvSpPr>
          <xdr:cNvPr id="5101318" name="Line 7082">
            <a:extLst>
              <a:ext uri="{FF2B5EF4-FFF2-40B4-BE49-F238E27FC236}">
                <a16:creationId xmlns:a16="http://schemas.microsoft.com/office/drawing/2014/main" id="{00000000-0008-0000-1100-000006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19" name="Line 7083">
            <a:extLst>
              <a:ext uri="{FF2B5EF4-FFF2-40B4-BE49-F238E27FC236}">
                <a16:creationId xmlns:a16="http://schemas.microsoft.com/office/drawing/2014/main" id="{00000000-0008-0000-1100-000007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67" name="Group 7084">
          <a:extLst>
            <a:ext uri="{FF2B5EF4-FFF2-40B4-BE49-F238E27FC236}">
              <a16:creationId xmlns:a16="http://schemas.microsoft.com/office/drawing/2014/main" id="{00000000-0008-0000-1100-0000A7D54D00}"/>
            </a:ext>
          </a:extLst>
        </xdr:cNvPr>
        <xdr:cNvGrpSpPr>
          <a:grpSpLocks/>
        </xdr:cNvGrpSpPr>
      </xdr:nvGrpSpPr>
      <xdr:grpSpPr bwMode="auto">
        <a:xfrm>
          <a:off x="4117181" y="10096500"/>
          <a:ext cx="240507" cy="0"/>
          <a:chOff x="466" y="3952"/>
          <a:chExt cx="28" cy="16"/>
        </a:xfrm>
      </xdr:grpSpPr>
      <xdr:sp macro="" textlink="">
        <xdr:nvSpPr>
          <xdr:cNvPr id="5101316" name="Line 7085">
            <a:extLst>
              <a:ext uri="{FF2B5EF4-FFF2-40B4-BE49-F238E27FC236}">
                <a16:creationId xmlns:a16="http://schemas.microsoft.com/office/drawing/2014/main" id="{00000000-0008-0000-1100-000004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17" name="Line 7086">
            <a:extLst>
              <a:ext uri="{FF2B5EF4-FFF2-40B4-BE49-F238E27FC236}">
                <a16:creationId xmlns:a16="http://schemas.microsoft.com/office/drawing/2014/main" id="{00000000-0008-0000-1100-000005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68" name="Group 7087">
          <a:extLst>
            <a:ext uri="{FF2B5EF4-FFF2-40B4-BE49-F238E27FC236}">
              <a16:creationId xmlns:a16="http://schemas.microsoft.com/office/drawing/2014/main" id="{00000000-0008-0000-1100-0000A8D54D00}"/>
            </a:ext>
          </a:extLst>
        </xdr:cNvPr>
        <xdr:cNvGrpSpPr>
          <a:grpSpLocks/>
        </xdr:cNvGrpSpPr>
      </xdr:nvGrpSpPr>
      <xdr:grpSpPr bwMode="auto">
        <a:xfrm>
          <a:off x="4117181" y="10096500"/>
          <a:ext cx="240507" cy="0"/>
          <a:chOff x="466" y="3952"/>
          <a:chExt cx="28" cy="16"/>
        </a:xfrm>
      </xdr:grpSpPr>
      <xdr:sp macro="" textlink="">
        <xdr:nvSpPr>
          <xdr:cNvPr id="5101314" name="Line 7088">
            <a:extLst>
              <a:ext uri="{FF2B5EF4-FFF2-40B4-BE49-F238E27FC236}">
                <a16:creationId xmlns:a16="http://schemas.microsoft.com/office/drawing/2014/main" id="{00000000-0008-0000-1100-000002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15" name="Line 7089">
            <a:extLst>
              <a:ext uri="{FF2B5EF4-FFF2-40B4-BE49-F238E27FC236}">
                <a16:creationId xmlns:a16="http://schemas.microsoft.com/office/drawing/2014/main" id="{00000000-0008-0000-1100-000003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69" name="Group 7090">
          <a:extLst>
            <a:ext uri="{FF2B5EF4-FFF2-40B4-BE49-F238E27FC236}">
              <a16:creationId xmlns:a16="http://schemas.microsoft.com/office/drawing/2014/main" id="{00000000-0008-0000-1100-0000A9D54D00}"/>
            </a:ext>
          </a:extLst>
        </xdr:cNvPr>
        <xdr:cNvGrpSpPr>
          <a:grpSpLocks/>
        </xdr:cNvGrpSpPr>
      </xdr:nvGrpSpPr>
      <xdr:grpSpPr bwMode="auto">
        <a:xfrm>
          <a:off x="4117181" y="10096500"/>
          <a:ext cx="240507" cy="0"/>
          <a:chOff x="466" y="3952"/>
          <a:chExt cx="28" cy="16"/>
        </a:xfrm>
      </xdr:grpSpPr>
      <xdr:sp macro="" textlink="">
        <xdr:nvSpPr>
          <xdr:cNvPr id="5101312" name="Line 7091">
            <a:extLst>
              <a:ext uri="{FF2B5EF4-FFF2-40B4-BE49-F238E27FC236}">
                <a16:creationId xmlns:a16="http://schemas.microsoft.com/office/drawing/2014/main" id="{00000000-0008-0000-1100-000000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13" name="Line 7092">
            <a:extLst>
              <a:ext uri="{FF2B5EF4-FFF2-40B4-BE49-F238E27FC236}">
                <a16:creationId xmlns:a16="http://schemas.microsoft.com/office/drawing/2014/main" id="{00000000-0008-0000-1100-000001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70" name="Group 7093">
          <a:extLst>
            <a:ext uri="{FF2B5EF4-FFF2-40B4-BE49-F238E27FC236}">
              <a16:creationId xmlns:a16="http://schemas.microsoft.com/office/drawing/2014/main" id="{00000000-0008-0000-1100-0000AAD54D00}"/>
            </a:ext>
          </a:extLst>
        </xdr:cNvPr>
        <xdr:cNvGrpSpPr>
          <a:grpSpLocks/>
        </xdr:cNvGrpSpPr>
      </xdr:nvGrpSpPr>
      <xdr:grpSpPr bwMode="auto">
        <a:xfrm>
          <a:off x="4117181" y="10096500"/>
          <a:ext cx="240507" cy="0"/>
          <a:chOff x="466" y="3952"/>
          <a:chExt cx="28" cy="16"/>
        </a:xfrm>
      </xdr:grpSpPr>
      <xdr:sp macro="" textlink="">
        <xdr:nvSpPr>
          <xdr:cNvPr id="5101310" name="Line 7094">
            <a:extLst>
              <a:ext uri="{FF2B5EF4-FFF2-40B4-BE49-F238E27FC236}">
                <a16:creationId xmlns:a16="http://schemas.microsoft.com/office/drawing/2014/main" id="{00000000-0008-0000-1100-0000FE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11" name="Line 7095">
            <a:extLst>
              <a:ext uri="{FF2B5EF4-FFF2-40B4-BE49-F238E27FC236}">
                <a16:creationId xmlns:a16="http://schemas.microsoft.com/office/drawing/2014/main" id="{00000000-0008-0000-1100-0000FF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0</xdr:colOff>
      <xdr:row>32</xdr:row>
      <xdr:rowOff>0</xdr:rowOff>
    </xdr:from>
    <xdr:to>
      <xdr:col>4</xdr:col>
      <xdr:colOff>0</xdr:colOff>
      <xdr:row>32</xdr:row>
      <xdr:rowOff>0</xdr:rowOff>
    </xdr:to>
    <xdr:grpSp>
      <xdr:nvGrpSpPr>
        <xdr:cNvPr id="5100971" name="Group 7096">
          <a:extLst>
            <a:ext uri="{FF2B5EF4-FFF2-40B4-BE49-F238E27FC236}">
              <a16:creationId xmlns:a16="http://schemas.microsoft.com/office/drawing/2014/main" id="{00000000-0008-0000-1100-0000ABD54D00}"/>
            </a:ext>
          </a:extLst>
        </xdr:cNvPr>
        <xdr:cNvGrpSpPr>
          <a:grpSpLocks/>
        </xdr:cNvGrpSpPr>
      </xdr:nvGrpSpPr>
      <xdr:grpSpPr bwMode="auto">
        <a:xfrm>
          <a:off x="5143500" y="10096500"/>
          <a:ext cx="0" cy="0"/>
          <a:chOff x="466" y="3952"/>
          <a:chExt cx="28" cy="16"/>
        </a:xfrm>
      </xdr:grpSpPr>
      <xdr:sp macro="" textlink="">
        <xdr:nvSpPr>
          <xdr:cNvPr id="5101308" name="Line 7097">
            <a:extLst>
              <a:ext uri="{FF2B5EF4-FFF2-40B4-BE49-F238E27FC236}">
                <a16:creationId xmlns:a16="http://schemas.microsoft.com/office/drawing/2014/main" id="{00000000-0008-0000-1100-0000FC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09" name="Line 7098">
            <a:extLst>
              <a:ext uri="{FF2B5EF4-FFF2-40B4-BE49-F238E27FC236}">
                <a16:creationId xmlns:a16="http://schemas.microsoft.com/office/drawing/2014/main" id="{00000000-0008-0000-1100-0000FD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0</xdr:colOff>
      <xdr:row>32</xdr:row>
      <xdr:rowOff>0</xdr:rowOff>
    </xdr:from>
    <xdr:to>
      <xdr:col>4</xdr:col>
      <xdr:colOff>0</xdr:colOff>
      <xdr:row>32</xdr:row>
      <xdr:rowOff>0</xdr:rowOff>
    </xdr:to>
    <xdr:grpSp>
      <xdr:nvGrpSpPr>
        <xdr:cNvPr id="5100972" name="Group 7099">
          <a:extLst>
            <a:ext uri="{FF2B5EF4-FFF2-40B4-BE49-F238E27FC236}">
              <a16:creationId xmlns:a16="http://schemas.microsoft.com/office/drawing/2014/main" id="{00000000-0008-0000-1100-0000ACD54D00}"/>
            </a:ext>
          </a:extLst>
        </xdr:cNvPr>
        <xdr:cNvGrpSpPr>
          <a:grpSpLocks/>
        </xdr:cNvGrpSpPr>
      </xdr:nvGrpSpPr>
      <xdr:grpSpPr bwMode="auto">
        <a:xfrm>
          <a:off x="5143500" y="10096500"/>
          <a:ext cx="0" cy="0"/>
          <a:chOff x="466" y="3952"/>
          <a:chExt cx="28" cy="16"/>
        </a:xfrm>
      </xdr:grpSpPr>
      <xdr:sp macro="" textlink="">
        <xdr:nvSpPr>
          <xdr:cNvPr id="5101306" name="Line 7100">
            <a:extLst>
              <a:ext uri="{FF2B5EF4-FFF2-40B4-BE49-F238E27FC236}">
                <a16:creationId xmlns:a16="http://schemas.microsoft.com/office/drawing/2014/main" id="{00000000-0008-0000-1100-0000FA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07" name="Line 7101">
            <a:extLst>
              <a:ext uri="{FF2B5EF4-FFF2-40B4-BE49-F238E27FC236}">
                <a16:creationId xmlns:a16="http://schemas.microsoft.com/office/drawing/2014/main" id="{00000000-0008-0000-1100-0000FB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0</xdr:colOff>
      <xdr:row>32</xdr:row>
      <xdr:rowOff>0</xdr:rowOff>
    </xdr:from>
    <xdr:to>
      <xdr:col>4</xdr:col>
      <xdr:colOff>0</xdr:colOff>
      <xdr:row>32</xdr:row>
      <xdr:rowOff>0</xdr:rowOff>
    </xdr:to>
    <xdr:grpSp>
      <xdr:nvGrpSpPr>
        <xdr:cNvPr id="5100973" name="Group 7102">
          <a:extLst>
            <a:ext uri="{FF2B5EF4-FFF2-40B4-BE49-F238E27FC236}">
              <a16:creationId xmlns:a16="http://schemas.microsoft.com/office/drawing/2014/main" id="{00000000-0008-0000-1100-0000ADD54D00}"/>
            </a:ext>
          </a:extLst>
        </xdr:cNvPr>
        <xdr:cNvGrpSpPr>
          <a:grpSpLocks/>
        </xdr:cNvGrpSpPr>
      </xdr:nvGrpSpPr>
      <xdr:grpSpPr bwMode="auto">
        <a:xfrm>
          <a:off x="5143500" y="10096500"/>
          <a:ext cx="0" cy="0"/>
          <a:chOff x="466" y="3952"/>
          <a:chExt cx="28" cy="16"/>
        </a:xfrm>
      </xdr:grpSpPr>
      <xdr:sp macro="" textlink="">
        <xdr:nvSpPr>
          <xdr:cNvPr id="5101304" name="Line 7103">
            <a:extLst>
              <a:ext uri="{FF2B5EF4-FFF2-40B4-BE49-F238E27FC236}">
                <a16:creationId xmlns:a16="http://schemas.microsoft.com/office/drawing/2014/main" id="{00000000-0008-0000-1100-0000F8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05" name="Line 7104">
            <a:extLst>
              <a:ext uri="{FF2B5EF4-FFF2-40B4-BE49-F238E27FC236}">
                <a16:creationId xmlns:a16="http://schemas.microsoft.com/office/drawing/2014/main" id="{00000000-0008-0000-1100-0000F9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0</xdr:colOff>
      <xdr:row>32</xdr:row>
      <xdr:rowOff>0</xdr:rowOff>
    </xdr:from>
    <xdr:to>
      <xdr:col>4</xdr:col>
      <xdr:colOff>0</xdr:colOff>
      <xdr:row>32</xdr:row>
      <xdr:rowOff>0</xdr:rowOff>
    </xdr:to>
    <xdr:grpSp>
      <xdr:nvGrpSpPr>
        <xdr:cNvPr id="5100974" name="Group 7105">
          <a:extLst>
            <a:ext uri="{FF2B5EF4-FFF2-40B4-BE49-F238E27FC236}">
              <a16:creationId xmlns:a16="http://schemas.microsoft.com/office/drawing/2014/main" id="{00000000-0008-0000-1100-0000AED54D00}"/>
            </a:ext>
          </a:extLst>
        </xdr:cNvPr>
        <xdr:cNvGrpSpPr>
          <a:grpSpLocks/>
        </xdr:cNvGrpSpPr>
      </xdr:nvGrpSpPr>
      <xdr:grpSpPr bwMode="auto">
        <a:xfrm>
          <a:off x="5143500" y="10096500"/>
          <a:ext cx="0" cy="0"/>
          <a:chOff x="466" y="3952"/>
          <a:chExt cx="28" cy="16"/>
        </a:xfrm>
      </xdr:grpSpPr>
      <xdr:sp macro="" textlink="">
        <xdr:nvSpPr>
          <xdr:cNvPr id="5101302" name="Line 7106">
            <a:extLst>
              <a:ext uri="{FF2B5EF4-FFF2-40B4-BE49-F238E27FC236}">
                <a16:creationId xmlns:a16="http://schemas.microsoft.com/office/drawing/2014/main" id="{00000000-0008-0000-1100-0000F6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03" name="Line 7107">
            <a:extLst>
              <a:ext uri="{FF2B5EF4-FFF2-40B4-BE49-F238E27FC236}">
                <a16:creationId xmlns:a16="http://schemas.microsoft.com/office/drawing/2014/main" id="{00000000-0008-0000-1100-0000F7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276225</xdr:colOff>
      <xdr:row>32</xdr:row>
      <xdr:rowOff>0</xdr:rowOff>
    </xdr:from>
    <xdr:to>
      <xdr:col>2</xdr:col>
      <xdr:colOff>542925</xdr:colOff>
      <xdr:row>32</xdr:row>
      <xdr:rowOff>0</xdr:rowOff>
    </xdr:to>
    <xdr:grpSp>
      <xdr:nvGrpSpPr>
        <xdr:cNvPr id="5100975" name="Group 7108">
          <a:extLst>
            <a:ext uri="{FF2B5EF4-FFF2-40B4-BE49-F238E27FC236}">
              <a16:creationId xmlns:a16="http://schemas.microsoft.com/office/drawing/2014/main" id="{00000000-0008-0000-1100-0000AFD54D00}"/>
            </a:ext>
          </a:extLst>
        </xdr:cNvPr>
        <xdr:cNvGrpSpPr>
          <a:grpSpLocks/>
        </xdr:cNvGrpSpPr>
      </xdr:nvGrpSpPr>
      <xdr:grpSpPr bwMode="auto">
        <a:xfrm>
          <a:off x="4050506" y="10096500"/>
          <a:ext cx="266700" cy="0"/>
          <a:chOff x="466" y="3952"/>
          <a:chExt cx="28" cy="16"/>
        </a:xfrm>
      </xdr:grpSpPr>
      <xdr:sp macro="" textlink="">
        <xdr:nvSpPr>
          <xdr:cNvPr id="5101300" name="Line 7109">
            <a:extLst>
              <a:ext uri="{FF2B5EF4-FFF2-40B4-BE49-F238E27FC236}">
                <a16:creationId xmlns:a16="http://schemas.microsoft.com/office/drawing/2014/main" id="{00000000-0008-0000-1100-0000F4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01" name="Line 7110">
            <a:extLst>
              <a:ext uri="{FF2B5EF4-FFF2-40B4-BE49-F238E27FC236}">
                <a16:creationId xmlns:a16="http://schemas.microsoft.com/office/drawing/2014/main" id="{00000000-0008-0000-1100-0000F5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257175</xdr:colOff>
      <xdr:row>32</xdr:row>
      <xdr:rowOff>0</xdr:rowOff>
    </xdr:from>
    <xdr:to>
      <xdr:col>2</xdr:col>
      <xdr:colOff>523875</xdr:colOff>
      <xdr:row>32</xdr:row>
      <xdr:rowOff>0</xdr:rowOff>
    </xdr:to>
    <xdr:grpSp>
      <xdr:nvGrpSpPr>
        <xdr:cNvPr id="5100976" name="Group 7111">
          <a:extLst>
            <a:ext uri="{FF2B5EF4-FFF2-40B4-BE49-F238E27FC236}">
              <a16:creationId xmlns:a16="http://schemas.microsoft.com/office/drawing/2014/main" id="{00000000-0008-0000-1100-0000B0D54D00}"/>
            </a:ext>
          </a:extLst>
        </xdr:cNvPr>
        <xdr:cNvGrpSpPr>
          <a:grpSpLocks/>
        </xdr:cNvGrpSpPr>
      </xdr:nvGrpSpPr>
      <xdr:grpSpPr bwMode="auto">
        <a:xfrm>
          <a:off x="4031456" y="10096500"/>
          <a:ext cx="266700" cy="0"/>
          <a:chOff x="466" y="3952"/>
          <a:chExt cx="28" cy="16"/>
        </a:xfrm>
      </xdr:grpSpPr>
      <xdr:sp macro="" textlink="">
        <xdr:nvSpPr>
          <xdr:cNvPr id="5101298" name="Line 7112">
            <a:extLst>
              <a:ext uri="{FF2B5EF4-FFF2-40B4-BE49-F238E27FC236}">
                <a16:creationId xmlns:a16="http://schemas.microsoft.com/office/drawing/2014/main" id="{00000000-0008-0000-1100-0000F2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99" name="Line 7113">
            <a:extLst>
              <a:ext uri="{FF2B5EF4-FFF2-40B4-BE49-F238E27FC236}">
                <a16:creationId xmlns:a16="http://schemas.microsoft.com/office/drawing/2014/main" id="{00000000-0008-0000-1100-0000F3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285750</xdr:colOff>
      <xdr:row>32</xdr:row>
      <xdr:rowOff>0</xdr:rowOff>
    </xdr:from>
    <xdr:to>
      <xdr:col>2</xdr:col>
      <xdr:colOff>552450</xdr:colOff>
      <xdr:row>32</xdr:row>
      <xdr:rowOff>0</xdr:rowOff>
    </xdr:to>
    <xdr:grpSp>
      <xdr:nvGrpSpPr>
        <xdr:cNvPr id="5100977" name="Group 7114">
          <a:extLst>
            <a:ext uri="{FF2B5EF4-FFF2-40B4-BE49-F238E27FC236}">
              <a16:creationId xmlns:a16="http://schemas.microsoft.com/office/drawing/2014/main" id="{00000000-0008-0000-1100-0000B1D54D00}"/>
            </a:ext>
          </a:extLst>
        </xdr:cNvPr>
        <xdr:cNvGrpSpPr>
          <a:grpSpLocks/>
        </xdr:cNvGrpSpPr>
      </xdr:nvGrpSpPr>
      <xdr:grpSpPr bwMode="auto">
        <a:xfrm>
          <a:off x="4060031" y="10096500"/>
          <a:ext cx="266700" cy="0"/>
          <a:chOff x="466" y="3952"/>
          <a:chExt cx="28" cy="16"/>
        </a:xfrm>
      </xdr:grpSpPr>
      <xdr:sp macro="" textlink="">
        <xdr:nvSpPr>
          <xdr:cNvPr id="5101296" name="Line 7115">
            <a:extLst>
              <a:ext uri="{FF2B5EF4-FFF2-40B4-BE49-F238E27FC236}">
                <a16:creationId xmlns:a16="http://schemas.microsoft.com/office/drawing/2014/main" id="{00000000-0008-0000-1100-0000F0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97" name="Line 7116">
            <a:extLst>
              <a:ext uri="{FF2B5EF4-FFF2-40B4-BE49-F238E27FC236}">
                <a16:creationId xmlns:a16="http://schemas.microsoft.com/office/drawing/2014/main" id="{00000000-0008-0000-1100-0000F1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276225</xdr:colOff>
      <xdr:row>32</xdr:row>
      <xdr:rowOff>0</xdr:rowOff>
    </xdr:from>
    <xdr:to>
      <xdr:col>3</xdr:col>
      <xdr:colOff>542925</xdr:colOff>
      <xdr:row>32</xdr:row>
      <xdr:rowOff>0</xdr:rowOff>
    </xdr:to>
    <xdr:grpSp>
      <xdr:nvGrpSpPr>
        <xdr:cNvPr id="5100978" name="Group 7117">
          <a:extLst>
            <a:ext uri="{FF2B5EF4-FFF2-40B4-BE49-F238E27FC236}">
              <a16:creationId xmlns:a16="http://schemas.microsoft.com/office/drawing/2014/main" id="{00000000-0008-0000-1100-0000B2D54D00}"/>
            </a:ext>
          </a:extLst>
        </xdr:cNvPr>
        <xdr:cNvGrpSpPr>
          <a:grpSpLocks/>
        </xdr:cNvGrpSpPr>
      </xdr:nvGrpSpPr>
      <xdr:grpSpPr bwMode="auto">
        <a:xfrm>
          <a:off x="4633913" y="10096500"/>
          <a:ext cx="266700" cy="0"/>
          <a:chOff x="466" y="3952"/>
          <a:chExt cx="28" cy="16"/>
        </a:xfrm>
      </xdr:grpSpPr>
      <xdr:sp macro="" textlink="">
        <xdr:nvSpPr>
          <xdr:cNvPr id="5101294" name="Line 7118">
            <a:extLst>
              <a:ext uri="{FF2B5EF4-FFF2-40B4-BE49-F238E27FC236}">
                <a16:creationId xmlns:a16="http://schemas.microsoft.com/office/drawing/2014/main" id="{00000000-0008-0000-1100-0000EE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95" name="Line 7119">
            <a:extLst>
              <a:ext uri="{FF2B5EF4-FFF2-40B4-BE49-F238E27FC236}">
                <a16:creationId xmlns:a16="http://schemas.microsoft.com/office/drawing/2014/main" id="{00000000-0008-0000-1100-0000EF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304800</xdr:colOff>
      <xdr:row>32</xdr:row>
      <xdr:rowOff>0</xdr:rowOff>
    </xdr:from>
    <xdr:to>
      <xdr:col>3</xdr:col>
      <xdr:colOff>571500</xdr:colOff>
      <xdr:row>32</xdr:row>
      <xdr:rowOff>0</xdr:rowOff>
    </xdr:to>
    <xdr:grpSp>
      <xdr:nvGrpSpPr>
        <xdr:cNvPr id="5100979" name="Group 7120">
          <a:extLst>
            <a:ext uri="{FF2B5EF4-FFF2-40B4-BE49-F238E27FC236}">
              <a16:creationId xmlns:a16="http://schemas.microsoft.com/office/drawing/2014/main" id="{00000000-0008-0000-1100-0000B3D54D00}"/>
            </a:ext>
          </a:extLst>
        </xdr:cNvPr>
        <xdr:cNvGrpSpPr>
          <a:grpSpLocks/>
        </xdr:cNvGrpSpPr>
      </xdr:nvGrpSpPr>
      <xdr:grpSpPr bwMode="auto">
        <a:xfrm>
          <a:off x="4662488" y="10096500"/>
          <a:ext cx="266700" cy="0"/>
          <a:chOff x="466" y="3952"/>
          <a:chExt cx="28" cy="16"/>
        </a:xfrm>
      </xdr:grpSpPr>
      <xdr:sp macro="" textlink="">
        <xdr:nvSpPr>
          <xdr:cNvPr id="5101292" name="Line 7121">
            <a:extLst>
              <a:ext uri="{FF2B5EF4-FFF2-40B4-BE49-F238E27FC236}">
                <a16:creationId xmlns:a16="http://schemas.microsoft.com/office/drawing/2014/main" id="{00000000-0008-0000-1100-0000EC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93" name="Line 7122">
            <a:extLst>
              <a:ext uri="{FF2B5EF4-FFF2-40B4-BE49-F238E27FC236}">
                <a16:creationId xmlns:a16="http://schemas.microsoft.com/office/drawing/2014/main" id="{00000000-0008-0000-1100-0000ED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295275</xdr:colOff>
      <xdr:row>32</xdr:row>
      <xdr:rowOff>0</xdr:rowOff>
    </xdr:from>
    <xdr:to>
      <xdr:col>3</xdr:col>
      <xdr:colOff>561975</xdr:colOff>
      <xdr:row>32</xdr:row>
      <xdr:rowOff>0</xdr:rowOff>
    </xdr:to>
    <xdr:grpSp>
      <xdr:nvGrpSpPr>
        <xdr:cNvPr id="5100980" name="Group 7123">
          <a:extLst>
            <a:ext uri="{FF2B5EF4-FFF2-40B4-BE49-F238E27FC236}">
              <a16:creationId xmlns:a16="http://schemas.microsoft.com/office/drawing/2014/main" id="{00000000-0008-0000-1100-0000B4D54D00}"/>
            </a:ext>
          </a:extLst>
        </xdr:cNvPr>
        <xdr:cNvGrpSpPr>
          <a:grpSpLocks/>
        </xdr:cNvGrpSpPr>
      </xdr:nvGrpSpPr>
      <xdr:grpSpPr bwMode="auto">
        <a:xfrm>
          <a:off x="4652963" y="10096500"/>
          <a:ext cx="266700" cy="0"/>
          <a:chOff x="466" y="3952"/>
          <a:chExt cx="28" cy="16"/>
        </a:xfrm>
      </xdr:grpSpPr>
      <xdr:sp macro="" textlink="">
        <xdr:nvSpPr>
          <xdr:cNvPr id="5101290" name="Line 7124">
            <a:extLst>
              <a:ext uri="{FF2B5EF4-FFF2-40B4-BE49-F238E27FC236}">
                <a16:creationId xmlns:a16="http://schemas.microsoft.com/office/drawing/2014/main" id="{00000000-0008-0000-1100-0000EA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91" name="Line 7125">
            <a:extLst>
              <a:ext uri="{FF2B5EF4-FFF2-40B4-BE49-F238E27FC236}">
                <a16:creationId xmlns:a16="http://schemas.microsoft.com/office/drawing/2014/main" id="{00000000-0008-0000-1100-0000EB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266700</xdr:colOff>
      <xdr:row>32</xdr:row>
      <xdr:rowOff>0</xdr:rowOff>
    </xdr:from>
    <xdr:to>
      <xdr:col>2</xdr:col>
      <xdr:colOff>533400</xdr:colOff>
      <xdr:row>32</xdr:row>
      <xdr:rowOff>0</xdr:rowOff>
    </xdr:to>
    <xdr:grpSp>
      <xdr:nvGrpSpPr>
        <xdr:cNvPr id="5100981" name="Group 7126">
          <a:extLst>
            <a:ext uri="{FF2B5EF4-FFF2-40B4-BE49-F238E27FC236}">
              <a16:creationId xmlns:a16="http://schemas.microsoft.com/office/drawing/2014/main" id="{00000000-0008-0000-1100-0000B5D54D00}"/>
            </a:ext>
          </a:extLst>
        </xdr:cNvPr>
        <xdr:cNvGrpSpPr>
          <a:grpSpLocks/>
        </xdr:cNvGrpSpPr>
      </xdr:nvGrpSpPr>
      <xdr:grpSpPr bwMode="auto">
        <a:xfrm>
          <a:off x="4040981" y="10096500"/>
          <a:ext cx="266700" cy="0"/>
          <a:chOff x="466" y="3952"/>
          <a:chExt cx="28" cy="16"/>
        </a:xfrm>
      </xdr:grpSpPr>
      <xdr:sp macro="" textlink="">
        <xdr:nvSpPr>
          <xdr:cNvPr id="5101288" name="Line 7127">
            <a:extLst>
              <a:ext uri="{FF2B5EF4-FFF2-40B4-BE49-F238E27FC236}">
                <a16:creationId xmlns:a16="http://schemas.microsoft.com/office/drawing/2014/main" id="{00000000-0008-0000-1100-0000E8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89" name="Line 7128">
            <a:extLst>
              <a:ext uri="{FF2B5EF4-FFF2-40B4-BE49-F238E27FC236}">
                <a16:creationId xmlns:a16="http://schemas.microsoft.com/office/drawing/2014/main" id="{00000000-0008-0000-1100-0000E9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314325</xdr:colOff>
      <xdr:row>32</xdr:row>
      <xdr:rowOff>0</xdr:rowOff>
    </xdr:from>
    <xdr:to>
      <xdr:col>3</xdr:col>
      <xdr:colOff>0</xdr:colOff>
      <xdr:row>32</xdr:row>
      <xdr:rowOff>0</xdr:rowOff>
    </xdr:to>
    <xdr:grpSp>
      <xdr:nvGrpSpPr>
        <xdr:cNvPr id="5100982" name="Group 7129">
          <a:extLst>
            <a:ext uri="{FF2B5EF4-FFF2-40B4-BE49-F238E27FC236}">
              <a16:creationId xmlns:a16="http://schemas.microsoft.com/office/drawing/2014/main" id="{00000000-0008-0000-1100-0000B6D54D00}"/>
            </a:ext>
          </a:extLst>
        </xdr:cNvPr>
        <xdr:cNvGrpSpPr>
          <a:grpSpLocks/>
        </xdr:cNvGrpSpPr>
      </xdr:nvGrpSpPr>
      <xdr:grpSpPr bwMode="auto">
        <a:xfrm>
          <a:off x="4088606" y="10096500"/>
          <a:ext cx="269082" cy="0"/>
          <a:chOff x="466" y="3952"/>
          <a:chExt cx="28" cy="16"/>
        </a:xfrm>
      </xdr:grpSpPr>
      <xdr:sp macro="" textlink="">
        <xdr:nvSpPr>
          <xdr:cNvPr id="5101286" name="Line 7130">
            <a:extLst>
              <a:ext uri="{FF2B5EF4-FFF2-40B4-BE49-F238E27FC236}">
                <a16:creationId xmlns:a16="http://schemas.microsoft.com/office/drawing/2014/main" id="{00000000-0008-0000-1100-0000E6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87" name="Line 7131">
            <a:extLst>
              <a:ext uri="{FF2B5EF4-FFF2-40B4-BE49-F238E27FC236}">
                <a16:creationId xmlns:a16="http://schemas.microsoft.com/office/drawing/2014/main" id="{00000000-0008-0000-1100-0000E7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295275</xdr:colOff>
      <xdr:row>32</xdr:row>
      <xdr:rowOff>0</xdr:rowOff>
    </xdr:from>
    <xdr:to>
      <xdr:col>2</xdr:col>
      <xdr:colOff>561975</xdr:colOff>
      <xdr:row>32</xdr:row>
      <xdr:rowOff>0</xdr:rowOff>
    </xdr:to>
    <xdr:grpSp>
      <xdr:nvGrpSpPr>
        <xdr:cNvPr id="5100983" name="Group 7132">
          <a:extLst>
            <a:ext uri="{FF2B5EF4-FFF2-40B4-BE49-F238E27FC236}">
              <a16:creationId xmlns:a16="http://schemas.microsoft.com/office/drawing/2014/main" id="{00000000-0008-0000-1100-0000B7D54D00}"/>
            </a:ext>
          </a:extLst>
        </xdr:cNvPr>
        <xdr:cNvGrpSpPr>
          <a:grpSpLocks/>
        </xdr:cNvGrpSpPr>
      </xdr:nvGrpSpPr>
      <xdr:grpSpPr bwMode="auto">
        <a:xfrm>
          <a:off x="4069556" y="10096500"/>
          <a:ext cx="266700" cy="0"/>
          <a:chOff x="466" y="3952"/>
          <a:chExt cx="28" cy="16"/>
        </a:xfrm>
      </xdr:grpSpPr>
      <xdr:sp macro="" textlink="">
        <xdr:nvSpPr>
          <xdr:cNvPr id="5101284" name="Line 7133">
            <a:extLst>
              <a:ext uri="{FF2B5EF4-FFF2-40B4-BE49-F238E27FC236}">
                <a16:creationId xmlns:a16="http://schemas.microsoft.com/office/drawing/2014/main" id="{00000000-0008-0000-1100-0000E4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85" name="Line 7134">
            <a:extLst>
              <a:ext uri="{FF2B5EF4-FFF2-40B4-BE49-F238E27FC236}">
                <a16:creationId xmlns:a16="http://schemas.microsoft.com/office/drawing/2014/main" id="{00000000-0008-0000-1100-0000E5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285750</xdr:colOff>
      <xdr:row>32</xdr:row>
      <xdr:rowOff>0</xdr:rowOff>
    </xdr:from>
    <xdr:to>
      <xdr:col>2</xdr:col>
      <xdr:colOff>552450</xdr:colOff>
      <xdr:row>32</xdr:row>
      <xdr:rowOff>0</xdr:rowOff>
    </xdr:to>
    <xdr:grpSp>
      <xdr:nvGrpSpPr>
        <xdr:cNvPr id="5100984" name="Group 7135">
          <a:extLst>
            <a:ext uri="{FF2B5EF4-FFF2-40B4-BE49-F238E27FC236}">
              <a16:creationId xmlns:a16="http://schemas.microsoft.com/office/drawing/2014/main" id="{00000000-0008-0000-1100-0000B8D54D00}"/>
            </a:ext>
          </a:extLst>
        </xdr:cNvPr>
        <xdr:cNvGrpSpPr>
          <a:grpSpLocks/>
        </xdr:cNvGrpSpPr>
      </xdr:nvGrpSpPr>
      <xdr:grpSpPr bwMode="auto">
        <a:xfrm>
          <a:off x="4060031" y="10096500"/>
          <a:ext cx="266700" cy="0"/>
          <a:chOff x="466" y="3952"/>
          <a:chExt cx="28" cy="16"/>
        </a:xfrm>
      </xdr:grpSpPr>
      <xdr:sp macro="" textlink="">
        <xdr:nvSpPr>
          <xdr:cNvPr id="5101282" name="Line 7136">
            <a:extLst>
              <a:ext uri="{FF2B5EF4-FFF2-40B4-BE49-F238E27FC236}">
                <a16:creationId xmlns:a16="http://schemas.microsoft.com/office/drawing/2014/main" id="{00000000-0008-0000-1100-0000E2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83" name="Line 7137">
            <a:extLst>
              <a:ext uri="{FF2B5EF4-FFF2-40B4-BE49-F238E27FC236}">
                <a16:creationId xmlns:a16="http://schemas.microsoft.com/office/drawing/2014/main" id="{00000000-0008-0000-1100-0000E3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85" name="Group 7138">
          <a:extLst>
            <a:ext uri="{FF2B5EF4-FFF2-40B4-BE49-F238E27FC236}">
              <a16:creationId xmlns:a16="http://schemas.microsoft.com/office/drawing/2014/main" id="{00000000-0008-0000-1100-0000B9D54D00}"/>
            </a:ext>
          </a:extLst>
        </xdr:cNvPr>
        <xdr:cNvGrpSpPr>
          <a:grpSpLocks/>
        </xdr:cNvGrpSpPr>
      </xdr:nvGrpSpPr>
      <xdr:grpSpPr bwMode="auto">
        <a:xfrm>
          <a:off x="4117181" y="10096500"/>
          <a:ext cx="240507" cy="0"/>
          <a:chOff x="466" y="3952"/>
          <a:chExt cx="28" cy="16"/>
        </a:xfrm>
      </xdr:grpSpPr>
      <xdr:sp macro="" textlink="">
        <xdr:nvSpPr>
          <xdr:cNvPr id="5101280" name="Line 7139">
            <a:extLst>
              <a:ext uri="{FF2B5EF4-FFF2-40B4-BE49-F238E27FC236}">
                <a16:creationId xmlns:a16="http://schemas.microsoft.com/office/drawing/2014/main" id="{00000000-0008-0000-1100-0000E0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81" name="Line 7140">
            <a:extLst>
              <a:ext uri="{FF2B5EF4-FFF2-40B4-BE49-F238E27FC236}">
                <a16:creationId xmlns:a16="http://schemas.microsoft.com/office/drawing/2014/main" id="{00000000-0008-0000-1100-0000E1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86" name="Group 7141">
          <a:extLst>
            <a:ext uri="{FF2B5EF4-FFF2-40B4-BE49-F238E27FC236}">
              <a16:creationId xmlns:a16="http://schemas.microsoft.com/office/drawing/2014/main" id="{00000000-0008-0000-1100-0000BAD54D00}"/>
            </a:ext>
          </a:extLst>
        </xdr:cNvPr>
        <xdr:cNvGrpSpPr>
          <a:grpSpLocks/>
        </xdr:cNvGrpSpPr>
      </xdr:nvGrpSpPr>
      <xdr:grpSpPr bwMode="auto">
        <a:xfrm>
          <a:off x="4117181" y="10096500"/>
          <a:ext cx="240507" cy="0"/>
          <a:chOff x="466" y="3952"/>
          <a:chExt cx="28" cy="16"/>
        </a:xfrm>
      </xdr:grpSpPr>
      <xdr:sp macro="" textlink="">
        <xdr:nvSpPr>
          <xdr:cNvPr id="5101278" name="Line 7142">
            <a:extLst>
              <a:ext uri="{FF2B5EF4-FFF2-40B4-BE49-F238E27FC236}">
                <a16:creationId xmlns:a16="http://schemas.microsoft.com/office/drawing/2014/main" id="{00000000-0008-0000-1100-0000DE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79" name="Line 7143">
            <a:extLst>
              <a:ext uri="{FF2B5EF4-FFF2-40B4-BE49-F238E27FC236}">
                <a16:creationId xmlns:a16="http://schemas.microsoft.com/office/drawing/2014/main" id="{00000000-0008-0000-1100-0000DF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87" name="Group 7144">
          <a:extLst>
            <a:ext uri="{FF2B5EF4-FFF2-40B4-BE49-F238E27FC236}">
              <a16:creationId xmlns:a16="http://schemas.microsoft.com/office/drawing/2014/main" id="{00000000-0008-0000-1100-0000BBD54D00}"/>
            </a:ext>
          </a:extLst>
        </xdr:cNvPr>
        <xdr:cNvGrpSpPr>
          <a:grpSpLocks/>
        </xdr:cNvGrpSpPr>
      </xdr:nvGrpSpPr>
      <xdr:grpSpPr bwMode="auto">
        <a:xfrm>
          <a:off x="4117181" y="10096500"/>
          <a:ext cx="240507" cy="0"/>
          <a:chOff x="466" y="3952"/>
          <a:chExt cx="28" cy="16"/>
        </a:xfrm>
      </xdr:grpSpPr>
      <xdr:sp macro="" textlink="">
        <xdr:nvSpPr>
          <xdr:cNvPr id="5101276" name="Line 7145">
            <a:extLst>
              <a:ext uri="{FF2B5EF4-FFF2-40B4-BE49-F238E27FC236}">
                <a16:creationId xmlns:a16="http://schemas.microsoft.com/office/drawing/2014/main" id="{00000000-0008-0000-1100-0000DC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77" name="Line 7146">
            <a:extLst>
              <a:ext uri="{FF2B5EF4-FFF2-40B4-BE49-F238E27FC236}">
                <a16:creationId xmlns:a16="http://schemas.microsoft.com/office/drawing/2014/main" id="{00000000-0008-0000-1100-0000DD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88" name="Group 7147">
          <a:extLst>
            <a:ext uri="{FF2B5EF4-FFF2-40B4-BE49-F238E27FC236}">
              <a16:creationId xmlns:a16="http://schemas.microsoft.com/office/drawing/2014/main" id="{00000000-0008-0000-1100-0000BCD54D00}"/>
            </a:ext>
          </a:extLst>
        </xdr:cNvPr>
        <xdr:cNvGrpSpPr>
          <a:grpSpLocks/>
        </xdr:cNvGrpSpPr>
      </xdr:nvGrpSpPr>
      <xdr:grpSpPr bwMode="auto">
        <a:xfrm>
          <a:off x="4117181" y="10096500"/>
          <a:ext cx="240507" cy="0"/>
          <a:chOff x="466" y="3952"/>
          <a:chExt cx="28" cy="16"/>
        </a:xfrm>
      </xdr:grpSpPr>
      <xdr:sp macro="" textlink="">
        <xdr:nvSpPr>
          <xdr:cNvPr id="5101274" name="Line 7148">
            <a:extLst>
              <a:ext uri="{FF2B5EF4-FFF2-40B4-BE49-F238E27FC236}">
                <a16:creationId xmlns:a16="http://schemas.microsoft.com/office/drawing/2014/main" id="{00000000-0008-0000-1100-0000DA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75" name="Line 7149">
            <a:extLst>
              <a:ext uri="{FF2B5EF4-FFF2-40B4-BE49-F238E27FC236}">
                <a16:creationId xmlns:a16="http://schemas.microsoft.com/office/drawing/2014/main" id="{00000000-0008-0000-1100-0000DB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89" name="Group 7150">
          <a:extLst>
            <a:ext uri="{FF2B5EF4-FFF2-40B4-BE49-F238E27FC236}">
              <a16:creationId xmlns:a16="http://schemas.microsoft.com/office/drawing/2014/main" id="{00000000-0008-0000-1100-0000BDD54D00}"/>
            </a:ext>
          </a:extLst>
        </xdr:cNvPr>
        <xdr:cNvGrpSpPr>
          <a:grpSpLocks/>
        </xdr:cNvGrpSpPr>
      </xdr:nvGrpSpPr>
      <xdr:grpSpPr bwMode="auto">
        <a:xfrm>
          <a:off x="4117181" y="10096500"/>
          <a:ext cx="240507" cy="0"/>
          <a:chOff x="466" y="3952"/>
          <a:chExt cx="28" cy="16"/>
        </a:xfrm>
      </xdr:grpSpPr>
      <xdr:sp macro="" textlink="">
        <xdr:nvSpPr>
          <xdr:cNvPr id="5101272" name="Line 7151">
            <a:extLst>
              <a:ext uri="{FF2B5EF4-FFF2-40B4-BE49-F238E27FC236}">
                <a16:creationId xmlns:a16="http://schemas.microsoft.com/office/drawing/2014/main" id="{00000000-0008-0000-1100-0000D8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73" name="Line 7152">
            <a:extLst>
              <a:ext uri="{FF2B5EF4-FFF2-40B4-BE49-F238E27FC236}">
                <a16:creationId xmlns:a16="http://schemas.microsoft.com/office/drawing/2014/main" id="{00000000-0008-0000-1100-0000D9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90" name="Group 7153">
          <a:extLst>
            <a:ext uri="{FF2B5EF4-FFF2-40B4-BE49-F238E27FC236}">
              <a16:creationId xmlns:a16="http://schemas.microsoft.com/office/drawing/2014/main" id="{00000000-0008-0000-1100-0000BED54D00}"/>
            </a:ext>
          </a:extLst>
        </xdr:cNvPr>
        <xdr:cNvGrpSpPr>
          <a:grpSpLocks/>
        </xdr:cNvGrpSpPr>
      </xdr:nvGrpSpPr>
      <xdr:grpSpPr bwMode="auto">
        <a:xfrm>
          <a:off x="4117181" y="10096500"/>
          <a:ext cx="240507" cy="0"/>
          <a:chOff x="466" y="3952"/>
          <a:chExt cx="28" cy="16"/>
        </a:xfrm>
      </xdr:grpSpPr>
      <xdr:sp macro="" textlink="">
        <xdr:nvSpPr>
          <xdr:cNvPr id="5101270" name="Line 7154">
            <a:extLst>
              <a:ext uri="{FF2B5EF4-FFF2-40B4-BE49-F238E27FC236}">
                <a16:creationId xmlns:a16="http://schemas.microsoft.com/office/drawing/2014/main" id="{00000000-0008-0000-1100-0000D6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71" name="Line 7155">
            <a:extLst>
              <a:ext uri="{FF2B5EF4-FFF2-40B4-BE49-F238E27FC236}">
                <a16:creationId xmlns:a16="http://schemas.microsoft.com/office/drawing/2014/main" id="{00000000-0008-0000-1100-0000D7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219075</xdr:colOff>
      <xdr:row>32</xdr:row>
      <xdr:rowOff>0</xdr:rowOff>
    </xdr:from>
    <xdr:to>
      <xdr:col>2</xdr:col>
      <xdr:colOff>447675</xdr:colOff>
      <xdr:row>32</xdr:row>
      <xdr:rowOff>0</xdr:rowOff>
    </xdr:to>
    <xdr:grpSp>
      <xdr:nvGrpSpPr>
        <xdr:cNvPr id="5100991" name="Group 7156">
          <a:extLst>
            <a:ext uri="{FF2B5EF4-FFF2-40B4-BE49-F238E27FC236}">
              <a16:creationId xmlns:a16="http://schemas.microsoft.com/office/drawing/2014/main" id="{00000000-0008-0000-1100-0000BFD54D00}"/>
            </a:ext>
          </a:extLst>
        </xdr:cNvPr>
        <xdr:cNvGrpSpPr>
          <a:grpSpLocks/>
        </xdr:cNvGrpSpPr>
      </xdr:nvGrpSpPr>
      <xdr:grpSpPr bwMode="auto">
        <a:xfrm>
          <a:off x="3993356" y="10096500"/>
          <a:ext cx="228600" cy="0"/>
          <a:chOff x="466" y="3952"/>
          <a:chExt cx="28" cy="16"/>
        </a:xfrm>
      </xdr:grpSpPr>
      <xdr:sp macro="" textlink="">
        <xdr:nvSpPr>
          <xdr:cNvPr id="5101268" name="Line 7157">
            <a:extLst>
              <a:ext uri="{FF2B5EF4-FFF2-40B4-BE49-F238E27FC236}">
                <a16:creationId xmlns:a16="http://schemas.microsoft.com/office/drawing/2014/main" id="{00000000-0008-0000-1100-0000D4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69" name="Line 7158">
            <a:extLst>
              <a:ext uri="{FF2B5EF4-FFF2-40B4-BE49-F238E27FC236}">
                <a16:creationId xmlns:a16="http://schemas.microsoft.com/office/drawing/2014/main" id="{00000000-0008-0000-1100-0000D5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992" name="Group 7159">
          <a:extLst>
            <a:ext uri="{FF2B5EF4-FFF2-40B4-BE49-F238E27FC236}">
              <a16:creationId xmlns:a16="http://schemas.microsoft.com/office/drawing/2014/main" id="{00000000-0008-0000-1100-0000C0D54D00}"/>
            </a:ext>
          </a:extLst>
        </xdr:cNvPr>
        <xdr:cNvGrpSpPr>
          <a:grpSpLocks/>
        </xdr:cNvGrpSpPr>
      </xdr:nvGrpSpPr>
      <xdr:grpSpPr bwMode="auto">
        <a:xfrm>
          <a:off x="4117181" y="10096500"/>
          <a:ext cx="228600" cy="0"/>
          <a:chOff x="466" y="3952"/>
          <a:chExt cx="28" cy="16"/>
        </a:xfrm>
      </xdr:grpSpPr>
      <xdr:sp macro="" textlink="">
        <xdr:nvSpPr>
          <xdr:cNvPr id="5101266" name="Line 7160">
            <a:extLst>
              <a:ext uri="{FF2B5EF4-FFF2-40B4-BE49-F238E27FC236}">
                <a16:creationId xmlns:a16="http://schemas.microsoft.com/office/drawing/2014/main" id="{00000000-0008-0000-1100-0000D2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67" name="Line 7161">
            <a:extLst>
              <a:ext uri="{FF2B5EF4-FFF2-40B4-BE49-F238E27FC236}">
                <a16:creationId xmlns:a16="http://schemas.microsoft.com/office/drawing/2014/main" id="{00000000-0008-0000-1100-0000D3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993" name="Group 7162">
          <a:extLst>
            <a:ext uri="{FF2B5EF4-FFF2-40B4-BE49-F238E27FC236}">
              <a16:creationId xmlns:a16="http://schemas.microsoft.com/office/drawing/2014/main" id="{00000000-0008-0000-1100-0000C1D54D00}"/>
            </a:ext>
          </a:extLst>
        </xdr:cNvPr>
        <xdr:cNvGrpSpPr>
          <a:grpSpLocks/>
        </xdr:cNvGrpSpPr>
      </xdr:nvGrpSpPr>
      <xdr:grpSpPr bwMode="auto">
        <a:xfrm>
          <a:off x="4117181" y="10096500"/>
          <a:ext cx="228600" cy="0"/>
          <a:chOff x="466" y="3952"/>
          <a:chExt cx="28" cy="16"/>
        </a:xfrm>
      </xdr:grpSpPr>
      <xdr:sp macro="" textlink="">
        <xdr:nvSpPr>
          <xdr:cNvPr id="5101264" name="Line 7163">
            <a:extLst>
              <a:ext uri="{FF2B5EF4-FFF2-40B4-BE49-F238E27FC236}">
                <a16:creationId xmlns:a16="http://schemas.microsoft.com/office/drawing/2014/main" id="{00000000-0008-0000-1100-0000D0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65" name="Line 7164">
            <a:extLst>
              <a:ext uri="{FF2B5EF4-FFF2-40B4-BE49-F238E27FC236}">
                <a16:creationId xmlns:a16="http://schemas.microsoft.com/office/drawing/2014/main" id="{00000000-0008-0000-1100-0000D1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94" name="Group 7165">
          <a:extLst>
            <a:ext uri="{FF2B5EF4-FFF2-40B4-BE49-F238E27FC236}">
              <a16:creationId xmlns:a16="http://schemas.microsoft.com/office/drawing/2014/main" id="{00000000-0008-0000-1100-0000C2D54D00}"/>
            </a:ext>
          </a:extLst>
        </xdr:cNvPr>
        <xdr:cNvGrpSpPr>
          <a:grpSpLocks/>
        </xdr:cNvGrpSpPr>
      </xdr:nvGrpSpPr>
      <xdr:grpSpPr bwMode="auto">
        <a:xfrm>
          <a:off x="4117181" y="10096500"/>
          <a:ext cx="240507" cy="0"/>
          <a:chOff x="466" y="3952"/>
          <a:chExt cx="28" cy="16"/>
        </a:xfrm>
      </xdr:grpSpPr>
      <xdr:sp macro="" textlink="">
        <xdr:nvSpPr>
          <xdr:cNvPr id="5101262" name="Line 7166">
            <a:extLst>
              <a:ext uri="{FF2B5EF4-FFF2-40B4-BE49-F238E27FC236}">
                <a16:creationId xmlns:a16="http://schemas.microsoft.com/office/drawing/2014/main" id="{00000000-0008-0000-1100-0000CE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63" name="Line 7167">
            <a:extLst>
              <a:ext uri="{FF2B5EF4-FFF2-40B4-BE49-F238E27FC236}">
                <a16:creationId xmlns:a16="http://schemas.microsoft.com/office/drawing/2014/main" id="{00000000-0008-0000-1100-0000CF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995" name="Group 7168">
          <a:extLst>
            <a:ext uri="{FF2B5EF4-FFF2-40B4-BE49-F238E27FC236}">
              <a16:creationId xmlns:a16="http://schemas.microsoft.com/office/drawing/2014/main" id="{00000000-0008-0000-1100-0000C3D54D00}"/>
            </a:ext>
          </a:extLst>
        </xdr:cNvPr>
        <xdr:cNvGrpSpPr>
          <a:grpSpLocks/>
        </xdr:cNvGrpSpPr>
      </xdr:nvGrpSpPr>
      <xdr:grpSpPr bwMode="auto">
        <a:xfrm>
          <a:off x="4117181" y="10096500"/>
          <a:ext cx="228600" cy="0"/>
          <a:chOff x="466" y="3952"/>
          <a:chExt cx="28" cy="16"/>
        </a:xfrm>
      </xdr:grpSpPr>
      <xdr:sp macro="" textlink="">
        <xdr:nvSpPr>
          <xdr:cNvPr id="5101260" name="Line 7169">
            <a:extLst>
              <a:ext uri="{FF2B5EF4-FFF2-40B4-BE49-F238E27FC236}">
                <a16:creationId xmlns:a16="http://schemas.microsoft.com/office/drawing/2014/main" id="{00000000-0008-0000-1100-0000CC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61" name="Line 7170">
            <a:extLst>
              <a:ext uri="{FF2B5EF4-FFF2-40B4-BE49-F238E27FC236}">
                <a16:creationId xmlns:a16="http://schemas.microsoft.com/office/drawing/2014/main" id="{00000000-0008-0000-1100-0000CD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996" name="Group 7171">
          <a:extLst>
            <a:ext uri="{FF2B5EF4-FFF2-40B4-BE49-F238E27FC236}">
              <a16:creationId xmlns:a16="http://schemas.microsoft.com/office/drawing/2014/main" id="{00000000-0008-0000-1100-0000C4D54D00}"/>
            </a:ext>
          </a:extLst>
        </xdr:cNvPr>
        <xdr:cNvGrpSpPr>
          <a:grpSpLocks/>
        </xdr:cNvGrpSpPr>
      </xdr:nvGrpSpPr>
      <xdr:grpSpPr bwMode="auto">
        <a:xfrm>
          <a:off x="4117181" y="10096500"/>
          <a:ext cx="228600" cy="0"/>
          <a:chOff x="466" y="3952"/>
          <a:chExt cx="28" cy="16"/>
        </a:xfrm>
      </xdr:grpSpPr>
      <xdr:sp macro="" textlink="">
        <xdr:nvSpPr>
          <xdr:cNvPr id="5101258" name="Line 7172">
            <a:extLst>
              <a:ext uri="{FF2B5EF4-FFF2-40B4-BE49-F238E27FC236}">
                <a16:creationId xmlns:a16="http://schemas.microsoft.com/office/drawing/2014/main" id="{00000000-0008-0000-1100-0000CA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59" name="Line 7173">
            <a:extLst>
              <a:ext uri="{FF2B5EF4-FFF2-40B4-BE49-F238E27FC236}">
                <a16:creationId xmlns:a16="http://schemas.microsoft.com/office/drawing/2014/main" id="{00000000-0008-0000-1100-0000CB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97" name="Group 7174">
          <a:extLst>
            <a:ext uri="{FF2B5EF4-FFF2-40B4-BE49-F238E27FC236}">
              <a16:creationId xmlns:a16="http://schemas.microsoft.com/office/drawing/2014/main" id="{00000000-0008-0000-1100-0000C5D54D00}"/>
            </a:ext>
          </a:extLst>
        </xdr:cNvPr>
        <xdr:cNvGrpSpPr>
          <a:grpSpLocks/>
        </xdr:cNvGrpSpPr>
      </xdr:nvGrpSpPr>
      <xdr:grpSpPr bwMode="auto">
        <a:xfrm>
          <a:off x="4117181" y="10096500"/>
          <a:ext cx="240507" cy="0"/>
          <a:chOff x="466" y="3952"/>
          <a:chExt cx="28" cy="16"/>
        </a:xfrm>
      </xdr:grpSpPr>
      <xdr:sp macro="" textlink="">
        <xdr:nvSpPr>
          <xdr:cNvPr id="5101256" name="Line 7175">
            <a:extLst>
              <a:ext uri="{FF2B5EF4-FFF2-40B4-BE49-F238E27FC236}">
                <a16:creationId xmlns:a16="http://schemas.microsoft.com/office/drawing/2014/main" id="{00000000-0008-0000-1100-0000C8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57" name="Line 7176">
            <a:extLst>
              <a:ext uri="{FF2B5EF4-FFF2-40B4-BE49-F238E27FC236}">
                <a16:creationId xmlns:a16="http://schemas.microsoft.com/office/drawing/2014/main" id="{00000000-0008-0000-1100-0000C9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98" name="Group 7177">
          <a:extLst>
            <a:ext uri="{FF2B5EF4-FFF2-40B4-BE49-F238E27FC236}">
              <a16:creationId xmlns:a16="http://schemas.microsoft.com/office/drawing/2014/main" id="{00000000-0008-0000-1100-0000C6D54D00}"/>
            </a:ext>
          </a:extLst>
        </xdr:cNvPr>
        <xdr:cNvGrpSpPr>
          <a:grpSpLocks/>
        </xdr:cNvGrpSpPr>
      </xdr:nvGrpSpPr>
      <xdr:grpSpPr bwMode="auto">
        <a:xfrm>
          <a:off x="4700588" y="10096500"/>
          <a:ext cx="266700" cy="0"/>
          <a:chOff x="466" y="3952"/>
          <a:chExt cx="28" cy="16"/>
        </a:xfrm>
      </xdr:grpSpPr>
      <xdr:sp macro="" textlink="">
        <xdr:nvSpPr>
          <xdr:cNvPr id="5101254" name="Line 7178">
            <a:extLst>
              <a:ext uri="{FF2B5EF4-FFF2-40B4-BE49-F238E27FC236}">
                <a16:creationId xmlns:a16="http://schemas.microsoft.com/office/drawing/2014/main" id="{00000000-0008-0000-1100-0000C6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55" name="Line 7179">
            <a:extLst>
              <a:ext uri="{FF2B5EF4-FFF2-40B4-BE49-F238E27FC236}">
                <a16:creationId xmlns:a16="http://schemas.microsoft.com/office/drawing/2014/main" id="{00000000-0008-0000-1100-0000C7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99" name="Group 7180">
          <a:extLst>
            <a:ext uri="{FF2B5EF4-FFF2-40B4-BE49-F238E27FC236}">
              <a16:creationId xmlns:a16="http://schemas.microsoft.com/office/drawing/2014/main" id="{00000000-0008-0000-1100-0000C7D54D00}"/>
            </a:ext>
          </a:extLst>
        </xdr:cNvPr>
        <xdr:cNvGrpSpPr>
          <a:grpSpLocks/>
        </xdr:cNvGrpSpPr>
      </xdr:nvGrpSpPr>
      <xdr:grpSpPr bwMode="auto">
        <a:xfrm>
          <a:off x="4700588" y="10096500"/>
          <a:ext cx="266700" cy="0"/>
          <a:chOff x="466" y="3952"/>
          <a:chExt cx="28" cy="16"/>
        </a:xfrm>
      </xdr:grpSpPr>
      <xdr:sp macro="" textlink="">
        <xdr:nvSpPr>
          <xdr:cNvPr id="5101252" name="Line 7181">
            <a:extLst>
              <a:ext uri="{FF2B5EF4-FFF2-40B4-BE49-F238E27FC236}">
                <a16:creationId xmlns:a16="http://schemas.microsoft.com/office/drawing/2014/main" id="{00000000-0008-0000-1100-0000C4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53" name="Line 7182">
            <a:extLst>
              <a:ext uri="{FF2B5EF4-FFF2-40B4-BE49-F238E27FC236}">
                <a16:creationId xmlns:a16="http://schemas.microsoft.com/office/drawing/2014/main" id="{00000000-0008-0000-1100-0000C5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00" name="Group 7183">
          <a:extLst>
            <a:ext uri="{FF2B5EF4-FFF2-40B4-BE49-F238E27FC236}">
              <a16:creationId xmlns:a16="http://schemas.microsoft.com/office/drawing/2014/main" id="{00000000-0008-0000-1100-0000C8D54D00}"/>
            </a:ext>
          </a:extLst>
        </xdr:cNvPr>
        <xdr:cNvGrpSpPr>
          <a:grpSpLocks/>
        </xdr:cNvGrpSpPr>
      </xdr:nvGrpSpPr>
      <xdr:grpSpPr bwMode="auto">
        <a:xfrm>
          <a:off x="4700588" y="10096500"/>
          <a:ext cx="266700" cy="0"/>
          <a:chOff x="466" y="3952"/>
          <a:chExt cx="28" cy="16"/>
        </a:xfrm>
      </xdr:grpSpPr>
      <xdr:sp macro="" textlink="">
        <xdr:nvSpPr>
          <xdr:cNvPr id="5101250" name="Line 7184">
            <a:extLst>
              <a:ext uri="{FF2B5EF4-FFF2-40B4-BE49-F238E27FC236}">
                <a16:creationId xmlns:a16="http://schemas.microsoft.com/office/drawing/2014/main" id="{00000000-0008-0000-1100-0000C2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51" name="Line 7185">
            <a:extLst>
              <a:ext uri="{FF2B5EF4-FFF2-40B4-BE49-F238E27FC236}">
                <a16:creationId xmlns:a16="http://schemas.microsoft.com/office/drawing/2014/main" id="{00000000-0008-0000-1100-0000C3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1001" name="Group 7186">
          <a:extLst>
            <a:ext uri="{FF2B5EF4-FFF2-40B4-BE49-F238E27FC236}">
              <a16:creationId xmlns:a16="http://schemas.microsoft.com/office/drawing/2014/main" id="{00000000-0008-0000-1100-0000C9D54D00}"/>
            </a:ext>
          </a:extLst>
        </xdr:cNvPr>
        <xdr:cNvGrpSpPr>
          <a:grpSpLocks/>
        </xdr:cNvGrpSpPr>
      </xdr:nvGrpSpPr>
      <xdr:grpSpPr bwMode="auto">
        <a:xfrm>
          <a:off x="5486400" y="10096500"/>
          <a:ext cx="266700" cy="0"/>
          <a:chOff x="466" y="3952"/>
          <a:chExt cx="28" cy="16"/>
        </a:xfrm>
      </xdr:grpSpPr>
      <xdr:sp macro="" textlink="">
        <xdr:nvSpPr>
          <xdr:cNvPr id="5101248" name="Line 7187">
            <a:extLst>
              <a:ext uri="{FF2B5EF4-FFF2-40B4-BE49-F238E27FC236}">
                <a16:creationId xmlns:a16="http://schemas.microsoft.com/office/drawing/2014/main" id="{00000000-0008-0000-1100-0000C0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49" name="Line 7188">
            <a:extLst>
              <a:ext uri="{FF2B5EF4-FFF2-40B4-BE49-F238E27FC236}">
                <a16:creationId xmlns:a16="http://schemas.microsoft.com/office/drawing/2014/main" id="{00000000-0008-0000-1100-0000C1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1002" name="Group 7189">
          <a:extLst>
            <a:ext uri="{FF2B5EF4-FFF2-40B4-BE49-F238E27FC236}">
              <a16:creationId xmlns:a16="http://schemas.microsoft.com/office/drawing/2014/main" id="{00000000-0008-0000-1100-0000CAD54D00}"/>
            </a:ext>
          </a:extLst>
        </xdr:cNvPr>
        <xdr:cNvGrpSpPr>
          <a:grpSpLocks/>
        </xdr:cNvGrpSpPr>
      </xdr:nvGrpSpPr>
      <xdr:grpSpPr bwMode="auto">
        <a:xfrm>
          <a:off x="5486400" y="10096500"/>
          <a:ext cx="266700" cy="0"/>
          <a:chOff x="466" y="3952"/>
          <a:chExt cx="28" cy="16"/>
        </a:xfrm>
      </xdr:grpSpPr>
      <xdr:sp macro="" textlink="">
        <xdr:nvSpPr>
          <xdr:cNvPr id="5101246" name="Line 7190">
            <a:extLst>
              <a:ext uri="{FF2B5EF4-FFF2-40B4-BE49-F238E27FC236}">
                <a16:creationId xmlns:a16="http://schemas.microsoft.com/office/drawing/2014/main" id="{00000000-0008-0000-1100-0000BE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47" name="Line 7191">
            <a:extLst>
              <a:ext uri="{FF2B5EF4-FFF2-40B4-BE49-F238E27FC236}">
                <a16:creationId xmlns:a16="http://schemas.microsoft.com/office/drawing/2014/main" id="{00000000-0008-0000-1100-0000BF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1003" name="Group 7192">
          <a:extLst>
            <a:ext uri="{FF2B5EF4-FFF2-40B4-BE49-F238E27FC236}">
              <a16:creationId xmlns:a16="http://schemas.microsoft.com/office/drawing/2014/main" id="{00000000-0008-0000-1100-0000CBD54D00}"/>
            </a:ext>
          </a:extLst>
        </xdr:cNvPr>
        <xdr:cNvGrpSpPr>
          <a:grpSpLocks/>
        </xdr:cNvGrpSpPr>
      </xdr:nvGrpSpPr>
      <xdr:grpSpPr bwMode="auto">
        <a:xfrm>
          <a:off x="5486400" y="10096500"/>
          <a:ext cx="266700" cy="0"/>
          <a:chOff x="466" y="3952"/>
          <a:chExt cx="28" cy="16"/>
        </a:xfrm>
      </xdr:grpSpPr>
      <xdr:sp macro="" textlink="">
        <xdr:nvSpPr>
          <xdr:cNvPr id="5101244" name="Line 7193">
            <a:extLst>
              <a:ext uri="{FF2B5EF4-FFF2-40B4-BE49-F238E27FC236}">
                <a16:creationId xmlns:a16="http://schemas.microsoft.com/office/drawing/2014/main" id="{00000000-0008-0000-1100-0000BC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45" name="Line 7194">
            <a:extLst>
              <a:ext uri="{FF2B5EF4-FFF2-40B4-BE49-F238E27FC236}">
                <a16:creationId xmlns:a16="http://schemas.microsoft.com/office/drawing/2014/main" id="{00000000-0008-0000-1100-0000BD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1004" name="Group 7195">
          <a:extLst>
            <a:ext uri="{FF2B5EF4-FFF2-40B4-BE49-F238E27FC236}">
              <a16:creationId xmlns:a16="http://schemas.microsoft.com/office/drawing/2014/main" id="{00000000-0008-0000-1100-0000CCD54D00}"/>
            </a:ext>
          </a:extLst>
        </xdr:cNvPr>
        <xdr:cNvGrpSpPr>
          <a:grpSpLocks/>
        </xdr:cNvGrpSpPr>
      </xdr:nvGrpSpPr>
      <xdr:grpSpPr bwMode="auto">
        <a:xfrm>
          <a:off x="5486400" y="10096500"/>
          <a:ext cx="266700" cy="0"/>
          <a:chOff x="466" y="3952"/>
          <a:chExt cx="28" cy="16"/>
        </a:xfrm>
      </xdr:grpSpPr>
      <xdr:sp macro="" textlink="">
        <xdr:nvSpPr>
          <xdr:cNvPr id="5101242" name="Line 7196">
            <a:extLst>
              <a:ext uri="{FF2B5EF4-FFF2-40B4-BE49-F238E27FC236}">
                <a16:creationId xmlns:a16="http://schemas.microsoft.com/office/drawing/2014/main" id="{00000000-0008-0000-1100-0000BA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43" name="Line 7197">
            <a:extLst>
              <a:ext uri="{FF2B5EF4-FFF2-40B4-BE49-F238E27FC236}">
                <a16:creationId xmlns:a16="http://schemas.microsoft.com/office/drawing/2014/main" id="{00000000-0008-0000-1100-0000BB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1005" name="Group 7198">
          <a:extLst>
            <a:ext uri="{FF2B5EF4-FFF2-40B4-BE49-F238E27FC236}">
              <a16:creationId xmlns:a16="http://schemas.microsoft.com/office/drawing/2014/main" id="{00000000-0008-0000-1100-0000CDD54D00}"/>
            </a:ext>
          </a:extLst>
        </xdr:cNvPr>
        <xdr:cNvGrpSpPr>
          <a:grpSpLocks/>
        </xdr:cNvGrpSpPr>
      </xdr:nvGrpSpPr>
      <xdr:grpSpPr bwMode="auto">
        <a:xfrm>
          <a:off x="5486400" y="10096500"/>
          <a:ext cx="266700" cy="0"/>
          <a:chOff x="466" y="3952"/>
          <a:chExt cx="28" cy="16"/>
        </a:xfrm>
      </xdr:grpSpPr>
      <xdr:sp macro="" textlink="">
        <xdr:nvSpPr>
          <xdr:cNvPr id="5101240" name="Line 7199">
            <a:extLst>
              <a:ext uri="{FF2B5EF4-FFF2-40B4-BE49-F238E27FC236}">
                <a16:creationId xmlns:a16="http://schemas.microsoft.com/office/drawing/2014/main" id="{00000000-0008-0000-1100-0000B8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41" name="Line 7200">
            <a:extLst>
              <a:ext uri="{FF2B5EF4-FFF2-40B4-BE49-F238E27FC236}">
                <a16:creationId xmlns:a16="http://schemas.microsoft.com/office/drawing/2014/main" id="{00000000-0008-0000-1100-0000B9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06" name="Group 7201">
          <a:extLst>
            <a:ext uri="{FF2B5EF4-FFF2-40B4-BE49-F238E27FC236}">
              <a16:creationId xmlns:a16="http://schemas.microsoft.com/office/drawing/2014/main" id="{00000000-0008-0000-1100-0000CED54D00}"/>
            </a:ext>
          </a:extLst>
        </xdr:cNvPr>
        <xdr:cNvGrpSpPr>
          <a:grpSpLocks/>
        </xdr:cNvGrpSpPr>
      </xdr:nvGrpSpPr>
      <xdr:grpSpPr bwMode="auto">
        <a:xfrm>
          <a:off x="4117181" y="10096500"/>
          <a:ext cx="228600" cy="0"/>
          <a:chOff x="466" y="3952"/>
          <a:chExt cx="28" cy="16"/>
        </a:xfrm>
      </xdr:grpSpPr>
      <xdr:sp macro="" textlink="">
        <xdr:nvSpPr>
          <xdr:cNvPr id="5101238" name="Line 7202">
            <a:extLst>
              <a:ext uri="{FF2B5EF4-FFF2-40B4-BE49-F238E27FC236}">
                <a16:creationId xmlns:a16="http://schemas.microsoft.com/office/drawing/2014/main" id="{00000000-0008-0000-1100-0000B6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39" name="Line 7203">
            <a:extLst>
              <a:ext uri="{FF2B5EF4-FFF2-40B4-BE49-F238E27FC236}">
                <a16:creationId xmlns:a16="http://schemas.microsoft.com/office/drawing/2014/main" id="{00000000-0008-0000-1100-0000B7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07" name="Group 7204">
          <a:extLst>
            <a:ext uri="{FF2B5EF4-FFF2-40B4-BE49-F238E27FC236}">
              <a16:creationId xmlns:a16="http://schemas.microsoft.com/office/drawing/2014/main" id="{00000000-0008-0000-1100-0000CFD54D00}"/>
            </a:ext>
          </a:extLst>
        </xdr:cNvPr>
        <xdr:cNvGrpSpPr>
          <a:grpSpLocks/>
        </xdr:cNvGrpSpPr>
      </xdr:nvGrpSpPr>
      <xdr:grpSpPr bwMode="auto">
        <a:xfrm>
          <a:off x="4700588" y="10096500"/>
          <a:ext cx="266700" cy="0"/>
          <a:chOff x="466" y="3952"/>
          <a:chExt cx="28" cy="16"/>
        </a:xfrm>
      </xdr:grpSpPr>
      <xdr:sp macro="" textlink="">
        <xdr:nvSpPr>
          <xdr:cNvPr id="5101236" name="Line 7205">
            <a:extLst>
              <a:ext uri="{FF2B5EF4-FFF2-40B4-BE49-F238E27FC236}">
                <a16:creationId xmlns:a16="http://schemas.microsoft.com/office/drawing/2014/main" id="{00000000-0008-0000-1100-0000B4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37" name="Line 7206">
            <a:extLst>
              <a:ext uri="{FF2B5EF4-FFF2-40B4-BE49-F238E27FC236}">
                <a16:creationId xmlns:a16="http://schemas.microsoft.com/office/drawing/2014/main" id="{00000000-0008-0000-1100-0000B5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08" name="Group 7207">
          <a:extLst>
            <a:ext uri="{FF2B5EF4-FFF2-40B4-BE49-F238E27FC236}">
              <a16:creationId xmlns:a16="http://schemas.microsoft.com/office/drawing/2014/main" id="{00000000-0008-0000-1100-0000D0D54D00}"/>
            </a:ext>
          </a:extLst>
        </xdr:cNvPr>
        <xdr:cNvGrpSpPr>
          <a:grpSpLocks/>
        </xdr:cNvGrpSpPr>
      </xdr:nvGrpSpPr>
      <xdr:grpSpPr bwMode="auto">
        <a:xfrm>
          <a:off x="4117181" y="10096500"/>
          <a:ext cx="228600" cy="0"/>
          <a:chOff x="466" y="3952"/>
          <a:chExt cx="28" cy="16"/>
        </a:xfrm>
      </xdr:grpSpPr>
      <xdr:sp macro="" textlink="">
        <xdr:nvSpPr>
          <xdr:cNvPr id="5101234" name="Line 7208">
            <a:extLst>
              <a:ext uri="{FF2B5EF4-FFF2-40B4-BE49-F238E27FC236}">
                <a16:creationId xmlns:a16="http://schemas.microsoft.com/office/drawing/2014/main" id="{00000000-0008-0000-1100-0000B2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35" name="Line 7209">
            <a:extLst>
              <a:ext uri="{FF2B5EF4-FFF2-40B4-BE49-F238E27FC236}">
                <a16:creationId xmlns:a16="http://schemas.microsoft.com/office/drawing/2014/main" id="{00000000-0008-0000-1100-0000B3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09" name="Group 7210">
          <a:extLst>
            <a:ext uri="{FF2B5EF4-FFF2-40B4-BE49-F238E27FC236}">
              <a16:creationId xmlns:a16="http://schemas.microsoft.com/office/drawing/2014/main" id="{00000000-0008-0000-1100-0000D1D54D00}"/>
            </a:ext>
          </a:extLst>
        </xdr:cNvPr>
        <xdr:cNvGrpSpPr>
          <a:grpSpLocks/>
        </xdr:cNvGrpSpPr>
      </xdr:nvGrpSpPr>
      <xdr:grpSpPr bwMode="auto">
        <a:xfrm>
          <a:off x="4700588" y="10096500"/>
          <a:ext cx="266700" cy="0"/>
          <a:chOff x="466" y="3952"/>
          <a:chExt cx="28" cy="16"/>
        </a:xfrm>
      </xdr:grpSpPr>
      <xdr:sp macro="" textlink="">
        <xdr:nvSpPr>
          <xdr:cNvPr id="5101232" name="Line 7211">
            <a:extLst>
              <a:ext uri="{FF2B5EF4-FFF2-40B4-BE49-F238E27FC236}">
                <a16:creationId xmlns:a16="http://schemas.microsoft.com/office/drawing/2014/main" id="{00000000-0008-0000-1100-0000B0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33" name="Line 7212">
            <a:extLst>
              <a:ext uri="{FF2B5EF4-FFF2-40B4-BE49-F238E27FC236}">
                <a16:creationId xmlns:a16="http://schemas.microsoft.com/office/drawing/2014/main" id="{00000000-0008-0000-1100-0000B1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10" name="Group 7213">
          <a:extLst>
            <a:ext uri="{FF2B5EF4-FFF2-40B4-BE49-F238E27FC236}">
              <a16:creationId xmlns:a16="http://schemas.microsoft.com/office/drawing/2014/main" id="{00000000-0008-0000-1100-0000D2D54D00}"/>
            </a:ext>
          </a:extLst>
        </xdr:cNvPr>
        <xdr:cNvGrpSpPr>
          <a:grpSpLocks/>
        </xdr:cNvGrpSpPr>
      </xdr:nvGrpSpPr>
      <xdr:grpSpPr bwMode="auto">
        <a:xfrm>
          <a:off x="4117181" y="10096500"/>
          <a:ext cx="228600" cy="0"/>
          <a:chOff x="466" y="3952"/>
          <a:chExt cx="28" cy="16"/>
        </a:xfrm>
      </xdr:grpSpPr>
      <xdr:sp macro="" textlink="">
        <xdr:nvSpPr>
          <xdr:cNvPr id="5101230" name="Line 7214">
            <a:extLst>
              <a:ext uri="{FF2B5EF4-FFF2-40B4-BE49-F238E27FC236}">
                <a16:creationId xmlns:a16="http://schemas.microsoft.com/office/drawing/2014/main" id="{00000000-0008-0000-1100-0000AE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31" name="Line 7215">
            <a:extLst>
              <a:ext uri="{FF2B5EF4-FFF2-40B4-BE49-F238E27FC236}">
                <a16:creationId xmlns:a16="http://schemas.microsoft.com/office/drawing/2014/main" id="{00000000-0008-0000-1100-0000AF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11" name="Group 7216">
          <a:extLst>
            <a:ext uri="{FF2B5EF4-FFF2-40B4-BE49-F238E27FC236}">
              <a16:creationId xmlns:a16="http://schemas.microsoft.com/office/drawing/2014/main" id="{00000000-0008-0000-1100-0000D3D54D00}"/>
            </a:ext>
          </a:extLst>
        </xdr:cNvPr>
        <xdr:cNvGrpSpPr>
          <a:grpSpLocks/>
        </xdr:cNvGrpSpPr>
      </xdr:nvGrpSpPr>
      <xdr:grpSpPr bwMode="auto">
        <a:xfrm>
          <a:off x="4700588" y="10096500"/>
          <a:ext cx="266700" cy="0"/>
          <a:chOff x="466" y="3952"/>
          <a:chExt cx="28" cy="16"/>
        </a:xfrm>
      </xdr:grpSpPr>
      <xdr:sp macro="" textlink="">
        <xdr:nvSpPr>
          <xdr:cNvPr id="5101228" name="Line 7217">
            <a:extLst>
              <a:ext uri="{FF2B5EF4-FFF2-40B4-BE49-F238E27FC236}">
                <a16:creationId xmlns:a16="http://schemas.microsoft.com/office/drawing/2014/main" id="{00000000-0008-0000-1100-0000AC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29" name="Line 7218">
            <a:extLst>
              <a:ext uri="{FF2B5EF4-FFF2-40B4-BE49-F238E27FC236}">
                <a16:creationId xmlns:a16="http://schemas.microsoft.com/office/drawing/2014/main" id="{00000000-0008-0000-1100-0000AD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12" name="Group 7219">
          <a:extLst>
            <a:ext uri="{FF2B5EF4-FFF2-40B4-BE49-F238E27FC236}">
              <a16:creationId xmlns:a16="http://schemas.microsoft.com/office/drawing/2014/main" id="{00000000-0008-0000-1100-0000D4D54D00}"/>
            </a:ext>
          </a:extLst>
        </xdr:cNvPr>
        <xdr:cNvGrpSpPr>
          <a:grpSpLocks/>
        </xdr:cNvGrpSpPr>
      </xdr:nvGrpSpPr>
      <xdr:grpSpPr bwMode="auto">
        <a:xfrm>
          <a:off x="4117181" y="10096500"/>
          <a:ext cx="228600" cy="0"/>
          <a:chOff x="466" y="3952"/>
          <a:chExt cx="28" cy="16"/>
        </a:xfrm>
      </xdr:grpSpPr>
      <xdr:sp macro="" textlink="">
        <xdr:nvSpPr>
          <xdr:cNvPr id="5101226" name="Line 7220">
            <a:extLst>
              <a:ext uri="{FF2B5EF4-FFF2-40B4-BE49-F238E27FC236}">
                <a16:creationId xmlns:a16="http://schemas.microsoft.com/office/drawing/2014/main" id="{00000000-0008-0000-1100-0000AA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27" name="Line 7221">
            <a:extLst>
              <a:ext uri="{FF2B5EF4-FFF2-40B4-BE49-F238E27FC236}">
                <a16:creationId xmlns:a16="http://schemas.microsoft.com/office/drawing/2014/main" id="{00000000-0008-0000-1100-0000AB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13" name="Group 7222">
          <a:extLst>
            <a:ext uri="{FF2B5EF4-FFF2-40B4-BE49-F238E27FC236}">
              <a16:creationId xmlns:a16="http://schemas.microsoft.com/office/drawing/2014/main" id="{00000000-0008-0000-1100-0000D5D54D00}"/>
            </a:ext>
          </a:extLst>
        </xdr:cNvPr>
        <xdr:cNvGrpSpPr>
          <a:grpSpLocks/>
        </xdr:cNvGrpSpPr>
      </xdr:nvGrpSpPr>
      <xdr:grpSpPr bwMode="auto">
        <a:xfrm>
          <a:off x="4700588" y="10096500"/>
          <a:ext cx="266700" cy="0"/>
          <a:chOff x="466" y="3952"/>
          <a:chExt cx="28" cy="16"/>
        </a:xfrm>
      </xdr:grpSpPr>
      <xdr:sp macro="" textlink="">
        <xdr:nvSpPr>
          <xdr:cNvPr id="5101224" name="Line 7223">
            <a:extLst>
              <a:ext uri="{FF2B5EF4-FFF2-40B4-BE49-F238E27FC236}">
                <a16:creationId xmlns:a16="http://schemas.microsoft.com/office/drawing/2014/main" id="{00000000-0008-0000-1100-0000A8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25" name="Line 7224">
            <a:extLst>
              <a:ext uri="{FF2B5EF4-FFF2-40B4-BE49-F238E27FC236}">
                <a16:creationId xmlns:a16="http://schemas.microsoft.com/office/drawing/2014/main" id="{00000000-0008-0000-1100-0000A9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14" name="Group 7225">
          <a:extLst>
            <a:ext uri="{FF2B5EF4-FFF2-40B4-BE49-F238E27FC236}">
              <a16:creationId xmlns:a16="http://schemas.microsoft.com/office/drawing/2014/main" id="{00000000-0008-0000-1100-0000D6D54D00}"/>
            </a:ext>
          </a:extLst>
        </xdr:cNvPr>
        <xdr:cNvGrpSpPr>
          <a:grpSpLocks/>
        </xdr:cNvGrpSpPr>
      </xdr:nvGrpSpPr>
      <xdr:grpSpPr bwMode="auto">
        <a:xfrm>
          <a:off x="4117181" y="10096500"/>
          <a:ext cx="228600" cy="0"/>
          <a:chOff x="466" y="3952"/>
          <a:chExt cx="28" cy="16"/>
        </a:xfrm>
      </xdr:grpSpPr>
      <xdr:sp macro="" textlink="">
        <xdr:nvSpPr>
          <xdr:cNvPr id="5101222" name="Line 7226">
            <a:extLst>
              <a:ext uri="{FF2B5EF4-FFF2-40B4-BE49-F238E27FC236}">
                <a16:creationId xmlns:a16="http://schemas.microsoft.com/office/drawing/2014/main" id="{00000000-0008-0000-1100-0000A6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23" name="Line 7227">
            <a:extLst>
              <a:ext uri="{FF2B5EF4-FFF2-40B4-BE49-F238E27FC236}">
                <a16:creationId xmlns:a16="http://schemas.microsoft.com/office/drawing/2014/main" id="{00000000-0008-0000-1100-0000A7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15" name="Group 7228">
          <a:extLst>
            <a:ext uri="{FF2B5EF4-FFF2-40B4-BE49-F238E27FC236}">
              <a16:creationId xmlns:a16="http://schemas.microsoft.com/office/drawing/2014/main" id="{00000000-0008-0000-1100-0000D7D54D00}"/>
            </a:ext>
          </a:extLst>
        </xdr:cNvPr>
        <xdr:cNvGrpSpPr>
          <a:grpSpLocks/>
        </xdr:cNvGrpSpPr>
      </xdr:nvGrpSpPr>
      <xdr:grpSpPr bwMode="auto">
        <a:xfrm>
          <a:off x="4117181" y="10096500"/>
          <a:ext cx="228600" cy="0"/>
          <a:chOff x="466" y="3952"/>
          <a:chExt cx="28" cy="16"/>
        </a:xfrm>
      </xdr:grpSpPr>
      <xdr:sp macro="" textlink="">
        <xdr:nvSpPr>
          <xdr:cNvPr id="5101220" name="Line 7229">
            <a:extLst>
              <a:ext uri="{FF2B5EF4-FFF2-40B4-BE49-F238E27FC236}">
                <a16:creationId xmlns:a16="http://schemas.microsoft.com/office/drawing/2014/main" id="{00000000-0008-0000-1100-0000A4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21" name="Line 7230">
            <a:extLst>
              <a:ext uri="{FF2B5EF4-FFF2-40B4-BE49-F238E27FC236}">
                <a16:creationId xmlns:a16="http://schemas.microsoft.com/office/drawing/2014/main" id="{00000000-0008-0000-1100-0000A5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16" name="Group 7231">
          <a:extLst>
            <a:ext uri="{FF2B5EF4-FFF2-40B4-BE49-F238E27FC236}">
              <a16:creationId xmlns:a16="http://schemas.microsoft.com/office/drawing/2014/main" id="{00000000-0008-0000-1100-0000D8D54D00}"/>
            </a:ext>
          </a:extLst>
        </xdr:cNvPr>
        <xdr:cNvGrpSpPr>
          <a:grpSpLocks/>
        </xdr:cNvGrpSpPr>
      </xdr:nvGrpSpPr>
      <xdr:grpSpPr bwMode="auto">
        <a:xfrm>
          <a:off x="4117181" y="10096500"/>
          <a:ext cx="228600" cy="0"/>
          <a:chOff x="466" y="3952"/>
          <a:chExt cx="28" cy="16"/>
        </a:xfrm>
      </xdr:grpSpPr>
      <xdr:sp macro="" textlink="">
        <xdr:nvSpPr>
          <xdr:cNvPr id="5101218" name="Line 7232">
            <a:extLst>
              <a:ext uri="{FF2B5EF4-FFF2-40B4-BE49-F238E27FC236}">
                <a16:creationId xmlns:a16="http://schemas.microsoft.com/office/drawing/2014/main" id="{00000000-0008-0000-1100-0000A2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19" name="Line 7233">
            <a:extLst>
              <a:ext uri="{FF2B5EF4-FFF2-40B4-BE49-F238E27FC236}">
                <a16:creationId xmlns:a16="http://schemas.microsoft.com/office/drawing/2014/main" id="{00000000-0008-0000-1100-0000A3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17" name="Group 7234">
          <a:extLst>
            <a:ext uri="{FF2B5EF4-FFF2-40B4-BE49-F238E27FC236}">
              <a16:creationId xmlns:a16="http://schemas.microsoft.com/office/drawing/2014/main" id="{00000000-0008-0000-1100-0000D9D54D00}"/>
            </a:ext>
          </a:extLst>
        </xdr:cNvPr>
        <xdr:cNvGrpSpPr>
          <a:grpSpLocks/>
        </xdr:cNvGrpSpPr>
      </xdr:nvGrpSpPr>
      <xdr:grpSpPr bwMode="auto">
        <a:xfrm>
          <a:off x="4117181" y="10096500"/>
          <a:ext cx="228600" cy="0"/>
          <a:chOff x="466" y="3952"/>
          <a:chExt cx="28" cy="16"/>
        </a:xfrm>
      </xdr:grpSpPr>
      <xdr:sp macro="" textlink="">
        <xdr:nvSpPr>
          <xdr:cNvPr id="5101216" name="Line 7235">
            <a:extLst>
              <a:ext uri="{FF2B5EF4-FFF2-40B4-BE49-F238E27FC236}">
                <a16:creationId xmlns:a16="http://schemas.microsoft.com/office/drawing/2014/main" id="{00000000-0008-0000-1100-0000A0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17" name="Line 7236">
            <a:extLst>
              <a:ext uri="{FF2B5EF4-FFF2-40B4-BE49-F238E27FC236}">
                <a16:creationId xmlns:a16="http://schemas.microsoft.com/office/drawing/2014/main" id="{00000000-0008-0000-1100-0000A1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18" name="Group 7237">
          <a:extLst>
            <a:ext uri="{FF2B5EF4-FFF2-40B4-BE49-F238E27FC236}">
              <a16:creationId xmlns:a16="http://schemas.microsoft.com/office/drawing/2014/main" id="{00000000-0008-0000-1100-0000DAD54D00}"/>
            </a:ext>
          </a:extLst>
        </xdr:cNvPr>
        <xdr:cNvGrpSpPr>
          <a:grpSpLocks/>
        </xdr:cNvGrpSpPr>
      </xdr:nvGrpSpPr>
      <xdr:grpSpPr bwMode="auto">
        <a:xfrm>
          <a:off x="4117181" y="10096500"/>
          <a:ext cx="228600" cy="0"/>
          <a:chOff x="466" y="3952"/>
          <a:chExt cx="28" cy="16"/>
        </a:xfrm>
      </xdr:grpSpPr>
      <xdr:sp macro="" textlink="">
        <xdr:nvSpPr>
          <xdr:cNvPr id="5101214" name="Line 7238">
            <a:extLst>
              <a:ext uri="{FF2B5EF4-FFF2-40B4-BE49-F238E27FC236}">
                <a16:creationId xmlns:a16="http://schemas.microsoft.com/office/drawing/2014/main" id="{00000000-0008-0000-1100-00009E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15" name="Line 7239">
            <a:extLst>
              <a:ext uri="{FF2B5EF4-FFF2-40B4-BE49-F238E27FC236}">
                <a16:creationId xmlns:a16="http://schemas.microsoft.com/office/drawing/2014/main" id="{00000000-0008-0000-1100-00009F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19" name="Group 7240">
          <a:extLst>
            <a:ext uri="{FF2B5EF4-FFF2-40B4-BE49-F238E27FC236}">
              <a16:creationId xmlns:a16="http://schemas.microsoft.com/office/drawing/2014/main" id="{00000000-0008-0000-1100-0000DBD54D00}"/>
            </a:ext>
          </a:extLst>
        </xdr:cNvPr>
        <xdr:cNvGrpSpPr>
          <a:grpSpLocks/>
        </xdr:cNvGrpSpPr>
      </xdr:nvGrpSpPr>
      <xdr:grpSpPr bwMode="auto">
        <a:xfrm>
          <a:off x="4700588" y="10096500"/>
          <a:ext cx="266700" cy="0"/>
          <a:chOff x="466" y="3952"/>
          <a:chExt cx="28" cy="16"/>
        </a:xfrm>
      </xdr:grpSpPr>
      <xdr:sp macro="" textlink="">
        <xdr:nvSpPr>
          <xdr:cNvPr id="5101212" name="Line 7241">
            <a:extLst>
              <a:ext uri="{FF2B5EF4-FFF2-40B4-BE49-F238E27FC236}">
                <a16:creationId xmlns:a16="http://schemas.microsoft.com/office/drawing/2014/main" id="{00000000-0008-0000-1100-00009C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13" name="Line 7242">
            <a:extLst>
              <a:ext uri="{FF2B5EF4-FFF2-40B4-BE49-F238E27FC236}">
                <a16:creationId xmlns:a16="http://schemas.microsoft.com/office/drawing/2014/main" id="{00000000-0008-0000-1100-00009D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20" name="Group 7243">
          <a:extLst>
            <a:ext uri="{FF2B5EF4-FFF2-40B4-BE49-F238E27FC236}">
              <a16:creationId xmlns:a16="http://schemas.microsoft.com/office/drawing/2014/main" id="{00000000-0008-0000-1100-0000DCD54D00}"/>
            </a:ext>
          </a:extLst>
        </xdr:cNvPr>
        <xdr:cNvGrpSpPr>
          <a:grpSpLocks/>
        </xdr:cNvGrpSpPr>
      </xdr:nvGrpSpPr>
      <xdr:grpSpPr bwMode="auto">
        <a:xfrm>
          <a:off x="4700588" y="10096500"/>
          <a:ext cx="266700" cy="0"/>
          <a:chOff x="466" y="3952"/>
          <a:chExt cx="28" cy="16"/>
        </a:xfrm>
      </xdr:grpSpPr>
      <xdr:sp macro="" textlink="">
        <xdr:nvSpPr>
          <xdr:cNvPr id="5101210" name="Line 7244">
            <a:extLst>
              <a:ext uri="{FF2B5EF4-FFF2-40B4-BE49-F238E27FC236}">
                <a16:creationId xmlns:a16="http://schemas.microsoft.com/office/drawing/2014/main" id="{00000000-0008-0000-1100-00009A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11" name="Line 7245">
            <a:extLst>
              <a:ext uri="{FF2B5EF4-FFF2-40B4-BE49-F238E27FC236}">
                <a16:creationId xmlns:a16="http://schemas.microsoft.com/office/drawing/2014/main" id="{00000000-0008-0000-1100-00009B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21" name="Group 7246">
          <a:extLst>
            <a:ext uri="{FF2B5EF4-FFF2-40B4-BE49-F238E27FC236}">
              <a16:creationId xmlns:a16="http://schemas.microsoft.com/office/drawing/2014/main" id="{00000000-0008-0000-1100-0000DDD54D00}"/>
            </a:ext>
          </a:extLst>
        </xdr:cNvPr>
        <xdr:cNvGrpSpPr>
          <a:grpSpLocks/>
        </xdr:cNvGrpSpPr>
      </xdr:nvGrpSpPr>
      <xdr:grpSpPr bwMode="auto">
        <a:xfrm>
          <a:off x="4700588" y="10096500"/>
          <a:ext cx="266700" cy="0"/>
          <a:chOff x="466" y="3952"/>
          <a:chExt cx="28" cy="16"/>
        </a:xfrm>
      </xdr:grpSpPr>
      <xdr:sp macro="" textlink="">
        <xdr:nvSpPr>
          <xdr:cNvPr id="5101208" name="Line 7247">
            <a:extLst>
              <a:ext uri="{FF2B5EF4-FFF2-40B4-BE49-F238E27FC236}">
                <a16:creationId xmlns:a16="http://schemas.microsoft.com/office/drawing/2014/main" id="{00000000-0008-0000-1100-000098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09" name="Line 7248">
            <a:extLst>
              <a:ext uri="{FF2B5EF4-FFF2-40B4-BE49-F238E27FC236}">
                <a16:creationId xmlns:a16="http://schemas.microsoft.com/office/drawing/2014/main" id="{00000000-0008-0000-1100-000099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22" name="Group 7249">
          <a:extLst>
            <a:ext uri="{FF2B5EF4-FFF2-40B4-BE49-F238E27FC236}">
              <a16:creationId xmlns:a16="http://schemas.microsoft.com/office/drawing/2014/main" id="{00000000-0008-0000-1100-0000DED54D00}"/>
            </a:ext>
          </a:extLst>
        </xdr:cNvPr>
        <xdr:cNvGrpSpPr>
          <a:grpSpLocks/>
        </xdr:cNvGrpSpPr>
      </xdr:nvGrpSpPr>
      <xdr:grpSpPr bwMode="auto">
        <a:xfrm>
          <a:off x="4700588" y="10096500"/>
          <a:ext cx="266700" cy="0"/>
          <a:chOff x="466" y="3952"/>
          <a:chExt cx="28" cy="16"/>
        </a:xfrm>
      </xdr:grpSpPr>
      <xdr:sp macro="" textlink="">
        <xdr:nvSpPr>
          <xdr:cNvPr id="5101206" name="Line 7250">
            <a:extLst>
              <a:ext uri="{FF2B5EF4-FFF2-40B4-BE49-F238E27FC236}">
                <a16:creationId xmlns:a16="http://schemas.microsoft.com/office/drawing/2014/main" id="{00000000-0008-0000-1100-000096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07" name="Line 7251">
            <a:extLst>
              <a:ext uri="{FF2B5EF4-FFF2-40B4-BE49-F238E27FC236}">
                <a16:creationId xmlns:a16="http://schemas.microsoft.com/office/drawing/2014/main" id="{00000000-0008-0000-1100-000097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23" name="Group 7252">
          <a:extLst>
            <a:ext uri="{FF2B5EF4-FFF2-40B4-BE49-F238E27FC236}">
              <a16:creationId xmlns:a16="http://schemas.microsoft.com/office/drawing/2014/main" id="{00000000-0008-0000-1100-0000DFD54D00}"/>
            </a:ext>
          </a:extLst>
        </xdr:cNvPr>
        <xdr:cNvGrpSpPr>
          <a:grpSpLocks/>
        </xdr:cNvGrpSpPr>
      </xdr:nvGrpSpPr>
      <xdr:grpSpPr bwMode="auto">
        <a:xfrm>
          <a:off x="4700588" y="10096500"/>
          <a:ext cx="266700" cy="0"/>
          <a:chOff x="466" y="3952"/>
          <a:chExt cx="28" cy="16"/>
        </a:xfrm>
      </xdr:grpSpPr>
      <xdr:sp macro="" textlink="">
        <xdr:nvSpPr>
          <xdr:cNvPr id="5101204" name="Line 7253">
            <a:extLst>
              <a:ext uri="{FF2B5EF4-FFF2-40B4-BE49-F238E27FC236}">
                <a16:creationId xmlns:a16="http://schemas.microsoft.com/office/drawing/2014/main" id="{00000000-0008-0000-1100-000094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05" name="Line 7254">
            <a:extLst>
              <a:ext uri="{FF2B5EF4-FFF2-40B4-BE49-F238E27FC236}">
                <a16:creationId xmlns:a16="http://schemas.microsoft.com/office/drawing/2014/main" id="{00000000-0008-0000-1100-000095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24" name="Group 7255">
          <a:extLst>
            <a:ext uri="{FF2B5EF4-FFF2-40B4-BE49-F238E27FC236}">
              <a16:creationId xmlns:a16="http://schemas.microsoft.com/office/drawing/2014/main" id="{00000000-0008-0000-1100-0000E0D54D00}"/>
            </a:ext>
          </a:extLst>
        </xdr:cNvPr>
        <xdr:cNvGrpSpPr>
          <a:grpSpLocks/>
        </xdr:cNvGrpSpPr>
      </xdr:nvGrpSpPr>
      <xdr:grpSpPr bwMode="auto">
        <a:xfrm>
          <a:off x="4117181" y="10096500"/>
          <a:ext cx="228600" cy="0"/>
          <a:chOff x="466" y="3952"/>
          <a:chExt cx="28" cy="16"/>
        </a:xfrm>
      </xdr:grpSpPr>
      <xdr:sp macro="" textlink="">
        <xdr:nvSpPr>
          <xdr:cNvPr id="5101202" name="Line 7256">
            <a:extLst>
              <a:ext uri="{FF2B5EF4-FFF2-40B4-BE49-F238E27FC236}">
                <a16:creationId xmlns:a16="http://schemas.microsoft.com/office/drawing/2014/main" id="{00000000-0008-0000-1100-000092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03" name="Line 7257">
            <a:extLst>
              <a:ext uri="{FF2B5EF4-FFF2-40B4-BE49-F238E27FC236}">
                <a16:creationId xmlns:a16="http://schemas.microsoft.com/office/drawing/2014/main" id="{00000000-0008-0000-1100-000093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25" name="Group 7258">
          <a:extLst>
            <a:ext uri="{FF2B5EF4-FFF2-40B4-BE49-F238E27FC236}">
              <a16:creationId xmlns:a16="http://schemas.microsoft.com/office/drawing/2014/main" id="{00000000-0008-0000-1100-0000E1D54D00}"/>
            </a:ext>
          </a:extLst>
        </xdr:cNvPr>
        <xdr:cNvGrpSpPr>
          <a:grpSpLocks/>
        </xdr:cNvGrpSpPr>
      </xdr:nvGrpSpPr>
      <xdr:grpSpPr bwMode="auto">
        <a:xfrm>
          <a:off x="4117181" y="10096500"/>
          <a:ext cx="228600" cy="0"/>
          <a:chOff x="466" y="3952"/>
          <a:chExt cx="28" cy="16"/>
        </a:xfrm>
      </xdr:grpSpPr>
      <xdr:sp macro="" textlink="">
        <xdr:nvSpPr>
          <xdr:cNvPr id="5101200" name="Line 7259">
            <a:extLst>
              <a:ext uri="{FF2B5EF4-FFF2-40B4-BE49-F238E27FC236}">
                <a16:creationId xmlns:a16="http://schemas.microsoft.com/office/drawing/2014/main" id="{00000000-0008-0000-1100-000090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01" name="Line 7260">
            <a:extLst>
              <a:ext uri="{FF2B5EF4-FFF2-40B4-BE49-F238E27FC236}">
                <a16:creationId xmlns:a16="http://schemas.microsoft.com/office/drawing/2014/main" id="{00000000-0008-0000-1100-000091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26" name="Group 7261">
          <a:extLst>
            <a:ext uri="{FF2B5EF4-FFF2-40B4-BE49-F238E27FC236}">
              <a16:creationId xmlns:a16="http://schemas.microsoft.com/office/drawing/2014/main" id="{00000000-0008-0000-1100-0000E2D54D00}"/>
            </a:ext>
          </a:extLst>
        </xdr:cNvPr>
        <xdr:cNvGrpSpPr>
          <a:grpSpLocks/>
        </xdr:cNvGrpSpPr>
      </xdr:nvGrpSpPr>
      <xdr:grpSpPr bwMode="auto">
        <a:xfrm>
          <a:off x="4700588" y="10096500"/>
          <a:ext cx="266700" cy="0"/>
          <a:chOff x="466" y="3952"/>
          <a:chExt cx="28" cy="16"/>
        </a:xfrm>
      </xdr:grpSpPr>
      <xdr:sp macro="" textlink="">
        <xdr:nvSpPr>
          <xdr:cNvPr id="5101198" name="Line 7262">
            <a:extLst>
              <a:ext uri="{FF2B5EF4-FFF2-40B4-BE49-F238E27FC236}">
                <a16:creationId xmlns:a16="http://schemas.microsoft.com/office/drawing/2014/main" id="{00000000-0008-0000-1100-00008E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99" name="Line 7263">
            <a:extLst>
              <a:ext uri="{FF2B5EF4-FFF2-40B4-BE49-F238E27FC236}">
                <a16:creationId xmlns:a16="http://schemas.microsoft.com/office/drawing/2014/main" id="{00000000-0008-0000-1100-00008F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27" name="Group 7264">
          <a:extLst>
            <a:ext uri="{FF2B5EF4-FFF2-40B4-BE49-F238E27FC236}">
              <a16:creationId xmlns:a16="http://schemas.microsoft.com/office/drawing/2014/main" id="{00000000-0008-0000-1100-0000E3D54D00}"/>
            </a:ext>
          </a:extLst>
        </xdr:cNvPr>
        <xdr:cNvGrpSpPr>
          <a:grpSpLocks/>
        </xdr:cNvGrpSpPr>
      </xdr:nvGrpSpPr>
      <xdr:grpSpPr bwMode="auto">
        <a:xfrm>
          <a:off x="4700588" y="10096500"/>
          <a:ext cx="266700" cy="0"/>
          <a:chOff x="466" y="3952"/>
          <a:chExt cx="28" cy="16"/>
        </a:xfrm>
      </xdr:grpSpPr>
      <xdr:sp macro="" textlink="">
        <xdr:nvSpPr>
          <xdr:cNvPr id="5101196" name="Line 7265">
            <a:extLst>
              <a:ext uri="{FF2B5EF4-FFF2-40B4-BE49-F238E27FC236}">
                <a16:creationId xmlns:a16="http://schemas.microsoft.com/office/drawing/2014/main" id="{00000000-0008-0000-1100-00008C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97" name="Line 7266">
            <a:extLst>
              <a:ext uri="{FF2B5EF4-FFF2-40B4-BE49-F238E27FC236}">
                <a16:creationId xmlns:a16="http://schemas.microsoft.com/office/drawing/2014/main" id="{00000000-0008-0000-1100-00008D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1028" name="Group 7267">
          <a:extLst>
            <a:ext uri="{FF2B5EF4-FFF2-40B4-BE49-F238E27FC236}">
              <a16:creationId xmlns:a16="http://schemas.microsoft.com/office/drawing/2014/main" id="{00000000-0008-0000-1100-0000E4D54D00}"/>
            </a:ext>
          </a:extLst>
        </xdr:cNvPr>
        <xdr:cNvGrpSpPr>
          <a:grpSpLocks/>
        </xdr:cNvGrpSpPr>
      </xdr:nvGrpSpPr>
      <xdr:grpSpPr bwMode="auto">
        <a:xfrm>
          <a:off x="4117181" y="10096500"/>
          <a:ext cx="240507" cy="0"/>
          <a:chOff x="466" y="3952"/>
          <a:chExt cx="28" cy="16"/>
        </a:xfrm>
      </xdr:grpSpPr>
      <xdr:sp macro="" textlink="">
        <xdr:nvSpPr>
          <xdr:cNvPr id="5101194" name="Line 7268">
            <a:extLst>
              <a:ext uri="{FF2B5EF4-FFF2-40B4-BE49-F238E27FC236}">
                <a16:creationId xmlns:a16="http://schemas.microsoft.com/office/drawing/2014/main" id="{00000000-0008-0000-1100-00008A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95" name="Line 7269">
            <a:extLst>
              <a:ext uri="{FF2B5EF4-FFF2-40B4-BE49-F238E27FC236}">
                <a16:creationId xmlns:a16="http://schemas.microsoft.com/office/drawing/2014/main" id="{00000000-0008-0000-1100-00008B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571500</xdr:colOff>
      <xdr:row>32</xdr:row>
      <xdr:rowOff>0</xdr:rowOff>
    </xdr:to>
    <xdr:grpSp>
      <xdr:nvGrpSpPr>
        <xdr:cNvPr id="5101029" name="Group 7270">
          <a:extLst>
            <a:ext uri="{FF2B5EF4-FFF2-40B4-BE49-F238E27FC236}">
              <a16:creationId xmlns:a16="http://schemas.microsoft.com/office/drawing/2014/main" id="{00000000-0008-0000-1100-0000E5D54D00}"/>
            </a:ext>
          </a:extLst>
        </xdr:cNvPr>
        <xdr:cNvGrpSpPr>
          <a:grpSpLocks/>
        </xdr:cNvGrpSpPr>
      </xdr:nvGrpSpPr>
      <xdr:grpSpPr bwMode="auto">
        <a:xfrm>
          <a:off x="5486400" y="10096500"/>
          <a:ext cx="228600" cy="0"/>
          <a:chOff x="466" y="3952"/>
          <a:chExt cx="28" cy="16"/>
        </a:xfrm>
      </xdr:grpSpPr>
      <xdr:sp macro="" textlink="">
        <xdr:nvSpPr>
          <xdr:cNvPr id="5101192" name="Line 7271">
            <a:extLst>
              <a:ext uri="{FF2B5EF4-FFF2-40B4-BE49-F238E27FC236}">
                <a16:creationId xmlns:a16="http://schemas.microsoft.com/office/drawing/2014/main" id="{00000000-0008-0000-1100-000088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93" name="Line 7272">
            <a:extLst>
              <a:ext uri="{FF2B5EF4-FFF2-40B4-BE49-F238E27FC236}">
                <a16:creationId xmlns:a16="http://schemas.microsoft.com/office/drawing/2014/main" id="{00000000-0008-0000-1100-000089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30" name="Group 7273">
          <a:extLst>
            <a:ext uri="{FF2B5EF4-FFF2-40B4-BE49-F238E27FC236}">
              <a16:creationId xmlns:a16="http://schemas.microsoft.com/office/drawing/2014/main" id="{00000000-0008-0000-1100-0000E6D54D00}"/>
            </a:ext>
          </a:extLst>
        </xdr:cNvPr>
        <xdr:cNvGrpSpPr>
          <a:grpSpLocks/>
        </xdr:cNvGrpSpPr>
      </xdr:nvGrpSpPr>
      <xdr:grpSpPr bwMode="auto">
        <a:xfrm>
          <a:off x="4700588" y="10096500"/>
          <a:ext cx="266700" cy="0"/>
          <a:chOff x="466" y="3952"/>
          <a:chExt cx="28" cy="16"/>
        </a:xfrm>
      </xdr:grpSpPr>
      <xdr:sp macro="" textlink="">
        <xdr:nvSpPr>
          <xdr:cNvPr id="5101190" name="Line 7274">
            <a:extLst>
              <a:ext uri="{FF2B5EF4-FFF2-40B4-BE49-F238E27FC236}">
                <a16:creationId xmlns:a16="http://schemas.microsoft.com/office/drawing/2014/main" id="{00000000-0008-0000-1100-000086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91" name="Line 7275">
            <a:extLst>
              <a:ext uri="{FF2B5EF4-FFF2-40B4-BE49-F238E27FC236}">
                <a16:creationId xmlns:a16="http://schemas.microsoft.com/office/drawing/2014/main" id="{00000000-0008-0000-1100-000087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31" name="Group 7276">
          <a:extLst>
            <a:ext uri="{FF2B5EF4-FFF2-40B4-BE49-F238E27FC236}">
              <a16:creationId xmlns:a16="http://schemas.microsoft.com/office/drawing/2014/main" id="{00000000-0008-0000-1100-0000E7D54D00}"/>
            </a:ext>
          </a:extLst>
        </xdr:cNvPr>
        <xdr:cNvGrpSpPr>
          <a:grpSpLocks/>
        </xdr:cNvGrpSpPr>
      </xdr:nvGrpSpPr>
      <xdr:grpSpPr bwMode="auto">
        <a:xfrm>
          <a:off x="4700588" y="10096500"/>
          <a:ext cx="266700" cy="0"/>
          <a:chOff x="466" y="3952"/>
          <a:chExt cx="28" cy="16"/>
        </a:xfrm>
      </xdr:grpSpPr>
      <xdr:sp macro="" textlink="">
        <xdr:nvSpPr>
          <xdr:cNvPr id="5101188" name="Line 7277">
            <a:extLst>
              <a:ext uri="{FF2B5EF4-FFF2-40B4-BE49-F238E27FC236}">
                <a16:creationId xmlns:a16="http://schemas.microsoft.com/office/drawing/2014/main" id="{00000000-0008-0000-1100-000084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89" name="Line 7278">
            <a:extLst>
              <a:ext uri="{FF2B5EF4-FFF2-40B4-BE49-F238E27FC236}">
                <a16:creationId xmlns:a16="http://schemas.microsoft.com/office/drawing/2014/main" id="{00000000-0008-0000-1100-000085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32" name="Group 7279">
          <a:extLst>
            <a:ext uri="{FF2B5EF4-FFF2-40B4-BE49-F238E27FC236}">
              <a16:creationId xmlns:a16="http://schemas.microsoft.com/office/drawing/2014/main" id="{00000000-0008-0000-1100-0000E8D54D00}"/>
            </a:ext>
          </a:extLst>
        </xdr:cNvPr>
        <xdr:cNvGrpSpPr>
          <a:grpSpLocks/>
        </xdr:cNvGrpSpPr>
      </xdr:nvGrpSpPr>
      <xdr:grpSpPr bwMode="auto">
        <a:xfrm>
          <a:off x="4700588" y="10096500"/>
          <a:ext cx="266700" cy="0"/>
          <a:chOff x="466" y="3952"/>
          <a:chExt cx="28" cy="16"/>
        </a:xfrm>
      </xdr:grpSpPr>
      <xdr:sp macro="" textlink="">
        <xdr:nvSpPr>
          <xdr:cNvPr id="5101186" name="Line 7280">
            <a:extLst>
              <a:ext uri="{FF2B5EF4-FFF2-40B4-BE49-F238E27FC236}">
                <a16:creationId xmlns:a16="http://schemas.microsoft.com/office/drawing/2014/main" id="{00000000-0008-0000-1100-000082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87" name="Line 7281">
            <a:extLst>
              <a:ext uri="{FF2B5EF4-FFF2-40B4-BE49-F238E27FC236}">
                <a16:creationId xmlns:a16="http://schemas.microsoft.com/office/drawing/2014/main" id="{00000000-0008-0000-1100-000083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33" name="Group 7282">
          <a:extLst>
            <a:ext uri="{FF2B5EF4-FFF2-40B4-BE49-F238E27FC236}">
              <a16:creationId xmlns:a16="http://schemas.microsoft.com/office/drawing/2014/main" id="{00000000-0008-0000-1100-0000E9D54D00}"/>
            </a:ext>
          </a:extLst>
        </xdr:cNvPr>
        <xdr:cNvGrpSpPr>
          <a:grpSpLocks/>
        </xdr:cNvGrpSpPr>
      </xdr:nvGrpSpPr>
      <xdr:grpSpPr bwMode="auto">
        <a:xfrm>
          <a:off x="4700588" y="10096500"/>
          <a:ext cx="266700" cy="0"/>
          <a:chOff x="466" y="3952"/>
          <a:chExt cx="28" cy="16"/>
        </a:xfrm>
      </xdr:grpSpPr>
      <xdr:sp macro="" textlink="">
        <xdr:nvSpPr>
          <xdr:cNvPr id="5101184" name="Line 7283">
            <a:extLst>
              <a:ext uri="{FF2B5EF4-FFF2-40B4-BE49-F238E27FC236}">
                <a16:creationId xmlns:a16="http://schemas.microsoft.com/office/drawing/2014/main" id="{00000000-0008-0000-1100-000080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85" name="Line 7284">
            <a:extLst>
              <a:ext uri="{FF2B5EF4-FFF2-40B4-BE49-F238E27FC236}">
                <a16:creationId xmlns:a16="http://schemas.microsoft.com/office/drawing/2014/main" id="{00000000-0008-0000-1100-000081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34" name="Group 7285">
          <a:extLst>
            <a:ext uri="{FF2B5EF4-FFF2-40B4-BE49-F238E27FC236}">
              <a16:creationId xmlns:a16="http://schemas.microsoft.com/office/drawing/2014/main" id="{00000000-0008-0000-1100-0000EAD54D00}"/>
            </a:ext>
          </a:extLst>
        </xdr:cNvPr>
        <xdr:cNvGrpSpPr>
          <a:grpSpLocks/>
        </xdr:cNvGrpSpPr>
      </xdr:nvGrpSpPr>
      <xdr:grpSpPr bwMode="auto">
        <a:xfrm>
          <a:off x="4700588" y="10096500"/>
          <a:ext cx="266700" cy="0"/>
          <a:chOff x="466" y="3952"/>
          <a:chExt cx="28" cy="16"/>
        </a:xfrm>
      </xdr:grpSpPr>
      <xdr:sp macro="" textlink="">
        <xdr:nvSpPr>
          <xdr:cNvPr id="5101182" name="Line 7286">
            <a:extLst>
              <a:ext uri="{FF2B5EF4-FFF2-40B4-BE49-F238E27FC236}">
                <a16:creationId xmlns:a16="http://schemas.microsoft.com/office/drawing/2014/main" id="{00000000-0008-0000-1100-00007E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83" name="Line 7287">
            <a:extLst>
              <a:ext uri="{FF2B5EF4-FFF2-40B4-BE49-F238E27FC236}">
                <a16:creationId xmlns:a16="http://schemas.microsoft.com/office/drawing/2014/main" id="{00000000-0008-0000-1100-00007F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219075</xdr:colOff>
      <xdr:row>32</xdr:row>
      <xdr:rowOff>0</xdr:rowOff>
    </xdr:from>
    <xdr:to>
      <xdr:col>3</xdr:col>
      <xdr:colOff>447675</xdr:colOff>
      <xdr:row>32</xdr:row>
      <xdr:rowOff>0</xdr:rowOff>
    </xdr:to>
    <xdr:grpSp>
      <xdr:nvGrpSpPr>
        <xdr:cNvPr id="5101035" name="Group 7288">
          <a:extLst>
            <a:ext uri="{FF2B5EF4-FFF2-40B4-BE49-F238E27FC236}">
              <a16:creationId xmlns:a16="http://schemas.microsoft.com/office/drawing/2014/main" id="{00000000-0008-0000-1100-0000EBD54D00}"/>
            </a:ext>
          </a:extLst>
        </xdr:cNvPr>
        <xdr:cNvGrpSpPr>
          <a:grpSpLocks/>
        </xdr:cNvGrpSpPr>
      </xdr:nvGrpSpPr>
      <xdr:grpSpPr bwMode="auto">
        <a:xfrm>
          <a:off x="4576763" y="10096500"/>
          <a:ext cx="228600" cy="0"/>
          <a:chOff x="466" y="3952"/>
          <a:chExt cx="28" cy="16"/>
        </a:xfrm>
      </xdr:grpSpPr>
      <xdr:sp macro="" textlink="">
        <xdr:nvSpPr>
          <xdr:cNvPr id="5101180" name="Line 7289">
            <a:extLst>
              <a:ext uri="{FF2B5EF4-FFF2-40B4-BE49-F238E27FC236}">
                <a16:creationId xmlns:a16="http://schemas.microsoft.com/office/drawing/2014/main" id="{00000000-0008-0000-1100-00007C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81" name="Line 7290">
            <a:extLst>
              <a:ext uri="{FF2B5EF4-FFF2-40B4-BE49-F238E27FC236}">
                <a16:creationId xmlns:a16="http://schemas.microsoft.com/office/drawing/2014/main" id="{00000000-0008-0000-1100-00007D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1036" name="Group 7291">
          <a:extLst>
            <a:ext uri="{FF2B5EF4-FFF2-40B4-BE49-F238E27FC236}">
              <a16:creationId xmlns:a16="http://schemas.microsoft.com/office/drawing/2014/main" id="{00000000-0008-0000-1100-0000ECD54D00}"/>
            </a:ext>
          </a:extLst>
        </xdr:cNvPr>
        <xdr:cNvGrpSpPr>
          <a:grpSpLocks/>
        </xdr:cNvGrpSpPr>
      </xdr:nvGrpSpPr>
      <xdr:grpSpPr bwMode="auto">
        <a:xfrm>
          <a:off x="4117181" y="10096500"/>
          <a:ext cx="240507" cy="0"/>
          <a:chOff x="466" y="3952"/>
          <a:chExt cx="28" cy="16"/>
        </a:xfrm>
      </xdr:grpSpPr>
      <xdr:sp macro="" textlink="">
        <xdr:nvSpPr>
          <xdr:cNvPr id="5101178" name="Line 7292">
            <a:extLst>
              <a:ext uri="{FF2B5EF4-FFF2-40B4-BE49-F238E27FC236}">
                <a16:creationId xmlns:a16="http://schemas.microsoft.com/office/drawing/2014/main" id="{00000000-0008-0000-1100-00007A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79" name="Line 7293">
            <a:extLst>
              <a:ext uri="{FF2B5EF4-FFF2-40B4-BE49-F238E27FC236}">
                <a16:creationId xmlns:a16="http://schemas.microsoft.com/office/drawing/2014/main" id="{00000000-0008-0000-1100-00007B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1037" name="Group 7294">
          <a:extLst>
            <a:ext uri="{FF2B5EF4-FFF2-40B4-BE49-F238E27FC236}">
              <a16:creationId xmlns:a16="http://schemas.microsoft.com/office/drawing/2014/main" id="{00000000-0008-0000-1100-0000EDD54D00}"/>
            </a:ext>
          </a:extLst>
        </xdr:cNvPr>
        <xdr:cNvGrpSpPr>
          <a:grpSpLocks/>
        </xdr:cNvGrpSpPr>
      </xdr:nvGrpSpPr>
      <xdr:grpSpPr bwMode="auto">
        <a:xfrm>
          <a:off x="4117181" y="10096500"/>
          <a:ext cx="240507" cy="0"/>
          <a:chOff x="466" y="3952"/>
          <a:chExt cx="28" cy="16"/>
        </a:xfrm>
      </xdr:grpSpPr>
      <xdr:sp macro="" textlink="">
        <xdr:nvSpPr>
          <xdr:cNvPr id="5101176" name="Line 7295">
            <a:extLst>
              <a:ext uri="{FF2B5EF4-FFF2-40B4-BE49-F238E27FC236}">
                <a16:creationId xmlns:a16="http://schemas.microsoft.com/office/drawing/2014/main" id="{00000000-0008-0000-1100-000078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77" name="Line 7296">
            <a:extLst>
              <a:ext uri="{FF2B5EF4-FFF2-40B4-BE49-F238E27FC236}">
                <a16:creationId xmlns:a16="http://schemas.microsoft.com/office/drawing/2014/main" id="{00000000-0008-0000-1100-000079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1038" name="Group 7297">
          <a:extLst>
            <a:ext uri="{FF2B5EF4-FFF2-40B4-BE49-F238E27FC236}">
              <a16:creationId xmlns:a16="http://schemas.microsoft.com/office/drawing/2014/main" id="{00000000-0008-0000-1100-0000EED54D00}"/>
            </a:ext>
          </a:extLst>
        </xdr:cNvPr>
        <xdr:cNvGrpSpPr>
          <a:grpSpLocks/>
        </xdr:cNvGrpSpPr>
      </xdr:nvGrpSpPr>
      <xdr:grpSpPr bwMode="auto">
        <a:xfrm>
          <a:off x="4117181" y="10096500"/>
          <a:ext cx="240507" cy="0"/>
          <a:chOff x="466" y="3952"/>
          <a:chExt cx="28" cy="16"/>
        </a:xfrm>
      </xdr:grpSpPr>
      <xdr:sp macro="" textlink="">
        <xdr:nvSpPr>
          <xdr:cNvPr id="5101174" name="Line 7298">
            <a:extLst>
              <a:ext uri="{FF2B5EF4-FFF2-40B4-BE49-F238E27FC236}">
                <a16:creationId xmlns:a16="http://schemas.microsoft.com/office/drawing/2014/main" id="{00000000-0008-0000-1100-000076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75" name="Line 7299">
            <a:extLst>
              <a:ext uri="{FF2B5EF4-FFF2-40B4-BE49-F238E27FC236}">
                <a16:creationId xmlns:a16="http://schemas.microsoft.com/office/drawing/2014/main" id="{00000000-0008-0000-1100-000077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1039" name="Group 7300">
          <a:extLst>
            <a:ext uri="{FF2B5EF4-FFF2-40B4-BE49-F238E27FC236}">
              <a16:creationId xmlns:a16="http://schemas.microsoft.com/office/drawing/2014/main" id="{00000000-0008-0000-1100-0000EFD54D00}"/>
            </a:ext>
          </a:extLst>
        </xdr:cNvPr>
        <xdr:cNvGrpSpPr>
          <a:grpSpLocks/>
        </xdr:cNvGrpSpPr>
      </xdr:nvGrpSpPr>
      <xdr:grpSpPr bwMode="auto">
        <a:xfrm>
          <a:off x="4117181" y="10096500"/>
          <a:ext cx="240507" cy="0"/>
          <a:chOff x="466" y="3952"/>
          <a:chExt cx="28" cy="16"/>
        </a:xfrm>
      </xdr:grpSpPr>
      <xdr:sp macro="" textlink="">
        <xdr:nvSpPr>
          <xdr:cNvPr id="5101172" name="Line 7301">
            <a:extLst>
              <a:ext uri="{FF2B5EF4-FFF2-40B4-BE49-F238E27FC236}">
                <a16:creationId xmlns:a16="http://schemas.microsoft.com/office/drawing/2014/main" id="{00000000-0008-0000-1100-000074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73" name="Line 7302">
            <a:extLst>
              <a:ext uri="{FF2B5EF4-FFF2-40B4-BE49-F238E27FC236}">
                <a16:creationId xmlns:a16="http://schemas.microsoft.com/office/drawing/2014/main" id="{00000000-0008-0000-1100-000075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1040" name="Group 7303">
          <a:extLst>
            <a:ext uri="{FF2B5EF4-FFF2-40B4-BE49-F238E27FC236}">
              <a16:creationId xmlns:a16="http://schemas.microsoft.com/office/drawing/2014/main" id="{00000000-0008-0000-1100-0000F0D54D00}"/>
            </a:ext>
          </a:extLst>
        </xdr:cNvPr>
        <xdr:cNvGrpSpPr>
          <a:grpSpLocks/>
        </xdr:cNvGrpSpPr>
      </xdr:nvGrpSpPr>
      <xdr:grpSpPr bwMode="auto">
        <a:xfrm>
          <a:off x="4117181" y="10096500"/>
          <a:ext cx="240507" cy="0"/>
          <a:chOff x="466" y="3952"/>
          <a:chExt cx="28" cy="16"/>
        </a:xfrm>
      </xdr:grpSpPr>
      <xdr:sp macro="" textlink="">
        <xdr:nvSpPr>
          <xdr:cNvPr id="5101170" name="Line 7304">
            <a:extLst>
              <a:ext uri="{FF2B5EF4-FFF2-40B4-BE49-F238E27FC236}">
                <a16:creationId xmlns:a16="http://schemas.microsoft.com/office/drawing/2014/main" id="{00000000-0008-0000-1100-000072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71" name="Line 7305">
            <a:extLst>
              <a:ext uri="{FF2B5EF4-FFF2-40B4-BE49-F238E27FC236}">
                <a16:creationId xmlns:a16="http://schemas.microsoft.com/office/drawing/2014/main" id="{00000000-0008-0000-1100-000073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1041" name="Group 7306">
          <a:extLst>
            <a:ext uri="{FF2B5EF4-FFF2-40B4-BE49-F238E27FC236}">
              <a16:creationId xmlns:a16="http://schemas.microsoft.com/office/drawing/2014/main" id="{00000000-0008-0000-1100-0000F1D54D00}"/>
            </a:ext>
          </a:extLst>
        </xdr:cNvPr>
        <xdr:cNvGrpSpPr>
          <a:grpSpLocks/>
        </xdr:cNvGrpSpPr>
      </xdr:nvGrpSpPr>
      <xdr:grpSpPr bwMode="auto">
        <a:xfrm>
          <a:off x="4117181" y="10096500"/>
          <a:ext cx="240507" cy="0"/>
          <a:chOff x="466" y="3952"/>
          <a:chExt cx="28" cy="16"/>
        </a:xfrm>
      </xdr:grpSpPr>
      <xdr:sp macro="" textlink="">
        <xdr:nvSpPr>
          <xdr:cNvPr id="5101168" name="Line 7307">
            <a:extLst>
              <a:ext uri="{FF2B5EF4-FFF2-40B4-BE49-F238E27FC236}">
                <a16:creationId xmlns:a16="http://schemas.microsoft.com/office/drawing/2014/main" id="{00000000-0008-0000-1100-000070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69" name="Line 7308">
            <a:extLst>
              <a:ext uri="{FF2B5EF4-FFF2-40B4-BE49-F238E27FC236}">
                <a16:creationId xmlns:a16="http://schemas.microsoft.com/office/drawing/2014/main" id="{00000000-0008-0000-1100-000071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219075</xdr:colOff>
      <xdr:row>32</xdr:row>
      <xdr:rowOff>0</xdr:rowOff>
    </xdr:from>
    <xdr:to>
      <xdr:col>2</xdr:col>
      <xdr:colOff>447675</xdr:colOff>
      <xdr:row>32</xdr:row>
      <xdr:rowOff>0</xdr:rowOff>
    </xdr:to>
    <xdr:grpSp>
      <xdr:nvGrpSpPr>
        <xdr:cNvPr id="5101042" name="Group 7309">
          <a:extLst>
            <a:ext uri="{FF2B5EF4-FFF2-40B4-BE49-F238E27FC236}">
              <a16:creationId xmlns:a16="http://schemas.microsoft.com/office/drawing/2014/main" id="{00000000-0008-0000-1100-0000F2D54D00}"/>
            </a:ext>
          </a:extLst>
        </xdr:cNvPr>
        <xdr:cNvGrpSpPr>
          <a:grpSpLocks/>
        </xdr:cNvGrpSpPr>
      </xdr:nvGrpSpPr>
      <xdr:grpSpPr bwMode="auto">
        <a:xfrm>
          <a:off x="3993356" y="10096500"/>
          <a:ext cx="228600" cy="0"/>
          <a:chOff x="466" y="3952"/>
          <a:chExt cx="28" cy="16"/>
        </a:xfrm>
      </xdr:grpSpPr>
      <xdr:sp macro="" textlink="">
        <xdr:nvSpPr>
          <xdr:cNvPr id="5101166" name="Line 7310">
            <a:extLst>
              <a:ext uri="{FF2B5EF4-FFF2-40B4-BE49-F238E27FC236}">
                <a16:creationId xmlns:a16="http://schemas.microsoft.com/office/drawing/2014/main" id="{00000000-0008-0000-1100-00006E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67" name="Line 7311">
            <a:extLst>
              <a:ext uri="{FF2B5EF4-FFF2-40B4-BE49-F238E27FC236}">
                <a16:creationId xmlns:a16="http://schemas.microsoft.com/office/drawing/2014/main" id="{00000000-0008-0000-1100-00006F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43" name="Group 7312">
          <a:extLst>
            <a:ext uri="{FF2B5EF4-FFF2-40B4-BE49-F238E27FC236}">
              <a16:creationId xmlns:a16="http://schemas.microsoft.com/office/drawing/2014/main" id="{00000000-0008-0000-1100-0000F3D54D00}"/>
            </a:ext>
          </a:extLst>
        </xdr:cNvPr>
        <xdr:cNvGrpSpPr>
          <a:grpSpLocks/>
        </xdr:cNvGrpSpPr>
      </xdr:nvGrpSpPr>
      <xdr:grpSpPr bwMode="auto">
        <a:xfrm>
          <a:off x="4117181" y="10096500"/>
          <a:ext cx="228600" cy="0"/>
          <a:chOff x="466" y="3952"/>
          <a:chExt cx="28" cy="16"/>
        </a:xfrm>
      </xdr:grpSpPr>
      <xdr:sp macro="" textlink="">
        <xdr:nvSpPr>
          <xdr:cNvPr id="5101164" name="Line 7313">
            <a:extLst>
              <a:ext uri="{FF2B5EF4-FFF2-40B4-BE49-F238E27FC236}">
                <a16:creationId xmlns:a16="http://schemas.microsoft.com/office/drawing/2014/main" id="{00000000-0008-0000-1100-00006C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65" name="Line 7314">
            <a:extLst>
              <a:ext uri="{FF2B5EF4-FFF2-40B4-BE49-F238E27FC236}">
                <a16:creationId xmlns:a16="http://schemas.microsoft.com/office/drawing/2014/main" id="{00000000-0008-0000-1100-00006D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44" name="Group 7315">
          <a:extLst>
            <a:ext uri="{FF2B5EF4-FFF2-40B4-BE49-F238E27FC236}">
              <a16:creationId xmlns:a16="http://schemas.microsoft.com/office/drawing/2014/main" id="{00000000-0008-0000-1100-0000F4D54D00}"/>
            </a:ext>
          </a:extLst>
        </xdr:cNvPr>
        <xdr:cNvGrpSpPr>
          <a:grpSpLocks/>
        </xdr:cNvGrpSpPr>
      </xdr:nvGrpSpPr>
      <xdr:grpSpPr bwMode="auto">
        <a:xfrm>
          <a:off x="4117181" y="10096500"/>
          <a:ext cx="228600" cy="0"/>
          <a:chOff x="466" y="3952"/>
          <a:chExt cx="28" cy="16"/>
        </a:xfrm>
      </xdr:grpSpPr>
      <xdr:sp macro="" textlink="">
        <xdr:nvSpPr>
          <xdr:cNvPr id="5101162" name="Line 7316">
            <a:extLst>
              <a:ext uri="{FF2B5EF4-FFF2-40B4-BE49-F238E27FC236}">
                <a16:creationId xmlns:a16="http://schemas.microsoft.com/office/drawing/2014/main" id="{00000000-0008-0000-1100-00006A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63" name="Line 7317">
            <a:extLst>
              <a:ext uri="{FF2B5EF4-FFF2-40B4-BE49-F238E27FC236}">
                <a16:creationId xmlns:a16="http://schemas.microsoft.com/office/drawing/2014/main" id="{00000000-0008-0000-1100-00006B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1045" name="Group 7318">
          <a:extLst>
            <a:ext uri="{FF2B5EF4-FFF2-40B4-BE49-F238E27FC236}">
              <a16:creationId xmlns:a16="http://schemas.microsoft.com/office/drawing/2014/main" id="{00000000-0008-0000-1100-0000F5D54D00}"/>
            </a:ext>
          </a:extLst>
        </xdr:cNvPr>
        <xdr:cNvGrpSpPr>
          <a:grpSpLocks/>
        </xdr:cNvGrpSpPr>
      </xdr:nvGrpSpPr>
      <xdr:grpSpPr bwMode="auto">
        <a:xfrm>
          <a:off x="4117181" y="10096500"/>
          <a:ext cx="240507" cy="0"/>
          <a:chOff x="466" y="3952"/>
          <a:chExt cx="28" cy="16"/>
        </a:xfrm>
      </xdr:grpSpPr>
      <xdr:sp macro="" textlink="">
        <xdr:nvSpPr>
          <xdr:cNvPr id="5101160" name="Line 7319">
            <a:extLst>
              <a:ext uri="{FF2B5EF4-FFF2-40B4-BE49-F238E27FC236}">
                <a16:creationId xmlns:a16="http://schemas.microsoft.com/office/drawing/2014/main" id="{00000000-0008-0000-1100-000068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61" name="Line 7320">
            <a:extLst>
              <a:ext uri="{FF2B5EF4-FFF2-40B4-BE49-F238E27FC236}">
                <a16:creationId xmlns:a16="http://schemas.microsoft.com/office/drawing/2014/main" id="{00000000-0008-0000-1100-000069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46" name="Group 7321">
          <a:extLst>
            <a:ext uri="{FF2B5EF4-FFF2-40B4-BE49-F238E27FC236}">
              <a16:creationId xmlns:a16="http://schemas.microsoft.com/office/drawing/2014/main" id="{00000000-0008-0000-1100-0000F6D54D00}"/>
            </a:ext>
          </a:extLst>
        </xdr:cNvPr>
        <xdr:cNvGrpSpPr>
          <a:grpSpLocks/>
        </xdr:cNvGrpSpPr>
      </xdr:nvGrpSpPr>
      <xdr:grpSpPr bwMode="auto">
        <a:xfrm>
          <a:off x="4117181" y="10096500"/>
          <a:ext cx="228600" cy="0"/>
          <a:chOff x="466" y="3952"/>
          <a:chExt cx="28" cy="16"/>
        </a:xfrm>
      </xdr:grpSpPr>
      <xdr:sp macro="" textlink="">
        <xdr:nvSpPr>
          <xdr:cNvPr id="5101158" name="Line 7322">
            <a:extLst>
              <a:ext uri="{FF2B5EF4-FFF2-40B4-BE49-F238E27FC236}">
                <a16:creationId xmlns:a16="http://schemas.microsoft.com/office/drawing/2014/main" id="{00000000-0008-0000-1100-000066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59" name="Line 7323">
            <a:extLst>
              <a:ext uri="{FF2B5EF4-FFF2-40B4-BE49-F238E27FC236}">
                <a16:creationId xmlns:a16="http://schemas.microsoft.com/office/drawing/2014/main" id="{00000000-0008-0000-1100-000067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47" name="Group 7324">
          <a:extLst>
            <a:ext uri="{FF2B5EF4-FFF2-40B4-BE49-F238E27FC236}">
              <a16:creationId xmlns:a16="http://schemas.microsoft.com/office/drawing/2014/main" id="{00000000-0008-0000-1100-0000F7D54D00}"/>
            </a:ext>
          </a:extLst>
        </xdr:cNvPr>
        <xdr:cNvGrpSpPr>
          <a:grpSpLocks/>
        </xdr:cNvGrpSpPr>
      </xdr:nvGrpSpPr>
      <xdr:grpSpPr bwMode="auto">
        <a:xfrm>
          <a:off x="4117181" y="10096500"/>
          <a:ext cx="228600" cy="0"/>
          <a:chOff x="466" y="3952"/>
          <a:chExt cx="28" cy="16"/>
        </a:xfrm>
      </xdr:grpSpPr>
      <xdr:sp macro="" textlink="">
        <xdr:nvSpPr>
          <xdr:cNvPr id="5101156" name="Line 7325">
            <a:extLst>
              <a:ext uri="{FF2B5EF4-FFF2-40B4-BE49-F238E27FC236}">
                <a16:creationId xmlns:a16="http://schemas.microsoft.com/office/drawing/2014/main" id="{00000000-0008-0000-1100-000064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57" name="Line 7326">
            <a:extLst>
              <a:ext uri="{FF2B5EF4-FFF2-40B4-BE49-F238E27FC236}">
                <a16:creationId xmlns:a16="http://schemas.microsoft.com/office/drawing/2014/main" id="{00000000-0008-0000-1100-000065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1048" name="Group 7327">
          <a:extLst>
            <a:ext uri="{FF2B5EF4-FFF2-40B4-BE49-F238E27FC236}">
              <a16:creationId xmlns:a16="http://schemas.microsoft.com/office/drawing/2014/main" id="{00000000-0008-0000-1100-0000F8D54D00}"/>
            </a:ext>
          </a:extLst>
        </xdr:cNvPr>
        <xdr:cNvGrpSpPr>
          <a:grpSpLocks/>
        </xdr:cNvGrpSpPr>
      </xdr:nvGrpSpPr>
      <xdr:grpSpPr bwMode="auto">
        <a:xfrm>
          <a:off x="4117181" y="10096500"/>
          <a:ext cx="240507" cy="0"/>
          <a:chOff x="466" y="3952"/>
          <a:chExt cx="28" cy="16"/>
        </a:xfrm>
      </xdr:grpSpPr>
      <xdr:sp macro="" textlink="">
        <xdr:nvSpPr>
          <xdr:cNvPr id="5101154" name="Line 7328">
            <a:extLst>
              <a:ext uri="{FF2B5EF4-FFF2-40B4-BE49-F238E27FC236}">
                <a16:creationId xmlns:a16="http://schemas.microsoft.com/office/drawing/2014/main" id="{00000000-0008-0000-1100-000062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55" name="Line 7329">
            <a:extLst>
              <a:ext uri="{FF2B5EF4-FFF2-40B4-BE49-F238E27FC236}">
                <a16:creationId xmlns:a16="http://schemas.microsoft.com/office/drawing/2014/main" id="{00000000-0008-0000-1100-000063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49" name="Group 7330">
          <a:extLst>
            <a:ext uri="{FF2B5EF4-FFF2-40B4-BE49-F238E27FC236}">
              <a16:creationId xmlns:a16="http://schemas.microsoft.com/office/drawing/2014/main" id="{00000000-0008-0000-1100-0000F9D54D00}"/>
            </a:ext>
          </a:extLst>
        </xdr:cNvPr>
        <xdr:cNvGrpSpPr>
          <a:grpSpLocks/>
        </xdr:cNvGrpSpPr>
      </xdr:nvGrpSpPr>
      <xdr:grpSpPr bwMode="auto">
        <a:xfrm>
          <a:off x="4700588" y="10096500"/>
          <a:ext cx="266700" cy="0"/>
          <a:chOff x="466" y="3952"/>
          <a:chExt cx="28" cy="16"/>
        </a:xfrm>
      </xdr:grpSpPr>
      <xdr:sp macro="" textlink="">
        <xdr:nvSpPr>
          <xdr:cNvPr id="5101152" name="Line 7331">
            <a:extLst>
              <a:ext uri="{FF2B5EF4-FFF2-40B4-BE49-F238E27FC236}">
                <a16:creationId xmlns:a16="http://schemas.microsoft.com/office/drawing/2014/main" id="{00000000-0008-0000-1100-000060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53" name="Line 7332">
            <a:extLst>
              <a:ext uri="{FF2B5EF4-FFF2-40B4-BE49-F238E27FC236}">
                <a16:creationId xmlns:a16="http://schemas.microsoft.com/office/drawing/2014/main" id="{00000000-0008-0000-1100-000061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50" name="Group 7333">
          <a:extLst>
            <a:ext uri="{FF2B5EF4-FFF2-40B4-BE49-F238E27FC236}">
              <a16:creationId xmlns:a16="http://schemas.microsoft.com/office/drawing/2014/main" id="{00000000-0008-0000-1100-0000FAD54D00}"/>
            </a:ext>
          </a:extLst>
        </xdr:cNvPr>
        <xdr:cNvGrpSpPr>
          <a:grpSpLocks/>
        </xdr:cNvGrpSpPr>
      </xdr:nvGrpSpPr>
      <xdr:grpSpPr bwMode="auto">
        <a:xfrm>
          <a:off x="4700588" y="10096500"/>
          <a:ext cx="266700" cy="0"/>
          <a:chOff x="466" y="3952"/>
          <a:chExt cx="28" cy="16"/>
        </a:xfrm>
      </xdr:grpSpPr>
      <xdr:sp macro="" textlink="">
        <xdr:nvSpPr>
          <xdr:cNvPr id="5101150" name="Line 7334">
            <a:extLst>
              <a:ext uri="{FF2B5EF4-FFF2-40B4-BE49-F238E27FC236}">
                <a16:creationId xmlns:a16="http://schemas.microsoft.com/office/drawing/2014/main" id="{00000000-0008-0000-1100-00005E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51" name="Line 7335">
            <a:extLst>
              <a:ext uri="{FF2B5EF4-FFF2-40B4-BE49-F238E27FC236}">
                <a16:creationId xmlns:a16="http://schemas.microsoft.com/office/drawing/2014/main" id="{00000000-0008-0000-1100-00005F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51" name="Group 7336">
          <a:extLst>
            <a:ext uri="{FF2B5EF4-FFF2-40B4-BE49-F238E27FC236}">
              <a16:creationId xmlns:a16="http://schemas.microsoft.com/office/drawing/2014/main" id="{00000000-0008-0000-1100-0000FBD54D00}"/>
            </a:ext>
          </a:extLst>
        </xdr:cNvPr>
        <xdr:cNvGrpSpPr>
          <a:grpSpLocks/>
        </xdr:cNvGrpSpPr>
      </xdr:nvGrpSpPr>
      <xdr:grpSpPr bwMode="auto">
        <a:xfrm>
          <a:off x="4700588" y="10096500"/>
          <a:ext cx="266700" cy="0"/>
          <a:chOff x="466" y="3952"/>
          <a:chExt cx="28" cy="16"/>
        </a:xfrm>
      </xdr:grpSpPr>
      <xdr:sp macro="" textlink="">
        <xdr:nvSpPr>
          <xdr:cNvPr id="5101148" name="Line 7337">
            <a:extLst>
              <a:ext uri="{FF2B5EF4-FFF2-40B4-BE49-F238E27FC236}">
                <a16:creationId xmlns:a16="http://schemas.microsoft.com/office/drawing/2014/main" id="{00000000-0008-0000-1100-00005C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49" name="Line 7338">
            <a:extLst>
              <a:ext uri="{FF2B5EF4-FFF2-40B4-BE49-F238E27FC236}">
                <a16:creationId xmlns:a16="http://schemas.microsoft.com/office/drawing/2014/main" id="{00000000-0008-0000-1100-00005D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1052" name="Group 7339">
          <a:extLst>
            <a:ext uri="{FF2B5EF4-FFF2-40B4-BE49-F238E27FC236}">
              <a16:creationId xmlns:a16="http://schemas.microsoft.com/office/drawing/2014/main" id="{00000000-0008-0000-1100-0000FCD54D00}"/>
            </a:ext>
          </a:extLst>
        </xdr:cNvPr>
        <xdr:cNvGrpSpPr>
          <a:grpSpLocks/>
        </xdr:cNvGrpSpPr>
      </xdr:nvGrpSpPr>
      <xdr:grpSpPr bwMode="auto">
        <a:xfrm>
          <a:off x="5486400" y="10096500"/>
          <a:ext cx="266700" cy="0"/>
          <a:chOff x="466" y="3952"/>
          <a:chExt cx="28" cy="16"/>
        </a:xfrm>
      </xdr:grpSpPr>
      <xdr:sp macro="" textlink="">
        <xdr:nvSpPr>
          <xdr:cNvPr id="5101146" name="Line 7340">
            <a:extLst>
              <a:ext uri="{FF2B5EF4-FFF2-40B4-BE49-F238E27FC236}">
                <a16:creationId xmlns:a16="http://schemas.microsoft.com/office/drawing/2014/main" id="{00000000-0008-0000-1100-00005A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47" name="Line 7341">
            <a:extLst>
              <a:ext uri="{FF2B5EF4-FFF2-40B4-BE49-F238E27FC236}">
                <a16:creationId xmlns:a16="http://schemas.microsoft.com/office/drawing/2014/main" id="{00000000-0008-0000-1100-00005B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1053" name="Group 7342">
          <a:extLst>
            <a:ext uri="{FF2B5EF4-FFF2-40B4-BE49-F238E27FC236}">
              <a16:creationId xmlns:a16="http://schemas.microsoft.com/office/drawing/2014/main" id="{00000000-0008-0000-1100-0000FDD54D00}"/>
            </a:ext>
          </a:extLst>
        </xdr:cNvPr>
        <xdr:cNvGrpSpPr>
          <a:grpSpLocks/>
        </xdr:cNvGrpSpPr>
      </xdr:nvGrpSpPr>
      <xdr:grpSpPr bwMode="auto">
        <a:xfrm>
          <a:off x="5486400" y="10096500"/>
          <a:ext cx="266700" cy="0"/>
          <a:chOff x="466" y="3952"/>
          <a:chExt cx="28" cy="16"/>
        </a:xfrm>
      </xdr:grpSpPr>
      <xdr:sp macro="" textlink="">
        <xdr:nvSpPr>
          <xdr:cNvPr id="5101144" name="Line 7343">
            <a:extLst>
              <a:ext uri="{FF2B5EF4-FFF2-40B4-BE49-F238E27FC236}">
                <a16:creationId xmlns:a16="http://schemas.microsoft.com/office/drawing/2014/main" id="{00000000-0008-0000-1100-000058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45" name="Line 7344">
            <a:extLst>
              <a:ext uri="{FF2B5EF4-FFF2-40B4-BE49-F238E27FC236}">
                <a16:creationId xmlns:a16="http://schemas.microsoft.com/office/drawing/2014/main" id="{00000000-0008-0000-1100-000059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1054" name="Group 7345">
          <a:extLst>
            <a:ext uri="{FF2B5EF4-FFF2-40B4-BE49-F238E27FC236}">
              <a16:creationId xmlns:a16="http://schemas.microsoft.com/office/drawing/2014/main" id="{00000000-0008-0000-1100-0000FED54D00}"/>
            </a:ext>
          </a:extLst>
        </xdr:cNvPr>
        <xdr:cNvGrpSpPr>
          <a:grpSpLocks/>
        </xdr:cNvGrpSpPr>
      </xdr:nvGrpSpPr>
      <xdr:grpSpPr bwMode="auto">
        <a:xfrm>
          <a:off x="5486400" y="10096500"/>
          <a:ext cx="266700" cy="0"/>
          <a:chOff x="466" y="3952"/>
          <a:chExt cx="28" cy="16"/>
        </a:xfrm>
      </xdr:grpSpPr>
      <xdr:sp macro="" textlink="">
        <xdr:nvSpPr>
          <xdr:cNvPr id="5101142" name="Line 7346">
            <a:extLst>
              <a:ext uri="{FF2B5EF4-FFF2-40B4-BE49-F238E27FC236}">
                <a16:creationId xmlns:a16="http://schemas.microsoft.com/office/drawing/2014/main" id="{00000000-0008-0000-1100-000056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43" name="Line 7347">
            <a:extLst>
              <a:ext uri="{FF2B5EF4-FFF2-40B4-BE49-F238E27FC236}">
                <a16:creationId xmlns:a16="http://schemas.microsoft.com/office/drawing/2014/main" id="{00000000-0008-0000-1100-000057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1055" name="Group 7348">
          <a:extLst>
            <a:ext uri="{FF2B5EF4-FFF2-40B4-BE49-F238E27FC236}">
              <a16:creationId xmlns:a16="http://schemas.microsoft.com/office/drawing/2014/main" id="{00000000-0008-0000-1100-0000FFD54D00}"/>
            </a:ext>
          </a:extLst>
        </xdr:cNvPr>
        <xdr:cNvGrpSpPr>
          <a:grpSpLocks/>
        </xdr:cNvGrpSpPr>
      </xdr:nvGrpSpPr>
      <xdr:grpSpPr bwMode="auto">
        <a:xfrm>
          <a:off x="5486400" y="10096500"/>
          <a:ext cx="266700" cy="0"/>
          <a:chOff x="466" y="3952"/>
          <a:chExt cx="28" cy="16"/>
        </a:xfrm>
      </xdr:grpSpPr>
      <xdr:sp macro="" textlink="">
        <xdr:nvSpPr>
          <xdr:cNvPr id="5101140" name="Line 7349">
            <a:extLst>
              <a:ext uri="{FF2B5EF4-FFF2-40B4-BE49-F238E27FC236}">
                <a16:creationId xmlns:a16="http://schemas.microsoft.com/office/drawing/2014/main" id="{00000000-0008-0000-1100-000054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41" name="Line 7350">
            <a:extLst>
              <a:ext uri="{FF2B5EF4-FFF2-40B4-BE49-F238E27FC236}">
                <a16:creationId xmlns:a16="http://schemas.microsoft.com/office/drawing/2014/main" id="{00000000-0008-0000-1100-000055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1056" name="Group 7351">
          <a:extLst>
            <a:ext uri="{FF2B5EF4-FFF2-40B4-BE49-F238E27FC236}">
              <a16:creationId xmlns:a16="http://schemas.microsoft.com/office/drawing/2014/main" id="{00000000-0008-0000-1100-000000D64D00}"/>
            </a:ext>
          </a:extLst>
        </xdr:cNvPr>
        <xdr:cNvGrpSpPr>
          <a:grpSpLocks/>
        </xdr:cNvGrpSpPr>
      </xdr:nvGrpSpPr>
      <xdr:grpSpPr bwMode="auto">
        <a:xfrm>
          <a:off x="5486400" y="10096500"/>
          <a:ext cx="266700" cy="0"/>
          <a:chOff x="466" y="3952"/>
          <a:chExt cx="28" cy="16"/>
        </a:xfrm>
      </xdr:grpSpPr>
      <xdr:sp macro="" textlink="">
        <xdr:nvSpPr>
          <xdr:cNvPr id="5101138" name="Line 7352">
            <a:extLst>
              <a:ext uri="{FF2B5EF4-FFF2-40B4-BE49-F238E27FC236}">
                <a16:creationId xmlns:a16="http://schemas.microsoft.com/office/drawing/2014/main" id="{00000000-0008-0000-1100-000052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39" name="Line 7353">
            <a:extLst>
              <a:ext uri="{FF2B5EF4-FFF2-40B4-BE49-F238E27FC236}">
                <a16:creationId xmlns:a16="http://schemas.microsoft.com/office/drawing/2014/main" id="{00000000-0008-0000-1100-000053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57" name="Group 7354">
          <a:extLst>
            <a:ext uri="{FF2B5EF4-FFF2-40B4-BE49-F238E27FC236}">
              <a16:creationId xmlns:a16="http://schemas.microsoft.com/office/drawing/2014/main" id="{00000000-0008-0000-1100-000001D64D00}"/>
            </a:ext>
          </a:extLst>
        </xdr:cNvPr>
        <xdr:cNvGrpSpPr>
          <a:grpSpLocks/>
        </xdr:cNvGrpSpPr>
      </xdr:nvGrpSpPr>
      <xdr:grpSpPr bwMode="auto">
        <a:xfrm>
          <a:off x="4117181" y="10096500"/>
          <a:ext cx="228600" cy="0"/>
          <a:chOff x="466" y="3952"/>
          <a:chExt cx="28" cy="16"/>
        </a:xfrm>
      </xdr:grpSpPr>
      <xdr:sp macro="" textlink="">
        <xdr:nvSpPr>
          <xdr:cNvPr id="5101136" name="Line 7355">
            <a:extLst>
              <a:ext uri="{FF2B5EF4-FFF2-40B4-BE49-F238E27FC236}">
                <a16:creationId xmlns:a16="http://schemas.microsoft.com/office/drawing/2014/main" id="{00000000-0008-0000-1100-000050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37" name="Line 7356">
            <a:extLst>
              <a:ext uri="{FF2B5EF4-FFF2-40B4-BE49-F238E27FC236}">
                <a16:creationId xmlns:a16="http://schemas.microsoft.com/office/drawing/2014/main" id="{00000000-0008-0000-1100-000051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58" name="Group 7357">
          <a:extLst>
            <a:ext uri="{FF2B5EF4-FFF2-40B4-BE49-F238E27FC236}">
              <a16:creationId xmlns:a16="http://schemas.microsoft.com/office/drawing/2014/main" id="{00000000-0008-0000-1100-000002D64D00}"/>
            </a:ext>
          </a:extLst>
        </xdr:cNvPr>
        <xdr:cNvGrpSpPr>
          <a:grpSpLocks/>
        </xdr:cNvGrpSpPr>
      </xdr:nvGrpSpPr>
      <xdr:grpSpPr bwMode="auto">
        <a:xfrm>
          <a:off x="4700588" y="10096500"/>
          <a:ext cx="266700" cy="0"/>
          <a:chOff x="466" y="3952"/>
          <a:chExt cx="28" cy="16"/>
        </a:xfrm>
      </xdr:grpSpPr>
      <xdr:sp macro="" textlink="">
        <xdr:nvSpPr>
          <xdr:cNvPr id="5101134" name="Line 7358">
            <a:extLst>
              <a:ext uri="{FF2B5EF4-FFF2-40B4-BE49-F238E27FC236}">
                <a16:creationId xmlns:a16="http://schemas.microsoft.com/office/drawing/2014/main" id="{00000000-0008-0000-1100-00004E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35" name="Line 7359">
            <a:extLst>
              <a:ext uri="{FF2B5EF4-FFF2-40B4-BE49-F238E27FC236}">
                <a16:creationId xmlns:a16="http://schemas.microsoft.com/office/drawing/2014/main" id="{00000000-0008-0000-1100-00004F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59" name="Group 7360">
          <a:extLst>
            <a:ext uri="{FF2B5EF4-FFF2-40B4-BE49-F238E27FC236}">
              <a16:creationId xmlns:a16="http://schemas.microsoft.com/office/drawing/2014/main" id="{00000000-0008-0000-1100-000003D64D00}"/>
            </a:ext>
          </a:extLst>
        </xdr:cNvPr>
        <xdr:cNvGrpSpPr>
          <a:grpSpLocks/>
        </xdr:cNvGrpSpPr>
      </xdr:nvGrpSpPr>
      <xdr:grpSpPr bwMode="auto">
        <a:xfrm>
          <a:off x="4117181" y="10096500"/>
          <a:ext cx="228600" cy="0"/>
          <a:chOff x="466" y="3952"/>
          <a:chExt cx="28" cy="16"/>
        </a:xfrm>
      </xdr:grpSpPr>
      <xdr:sp macro="" textlink="">
        <xdr:nvSpPr>
          <xdr:cNvPr id="5101132" name="Line 7361">
            <a:extLst>
              <a:ext uri="{FF2B5EF4-FFF2-40B4-BE49-F238E27FC236}">
                <a16:creationId xmlns:a16="http://schemas.microsoft.com/office/drawing/2014/main" id="{00000000-0008-0000-1100-00004C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33" name="Line 7362">
            <a:extLst>
              <a:ext uri="{FF2B5EF4-FFF2-40B4-BE49-F238E27FC236}">
                <a16:creationId xmlns:a16="http://schemas.microsoft.com/office/drawing/2014/main" id="{00000000-0008-0000-1100-00004D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60" name="Group 7363">
          <a:extLst>
            <a:ext uri="{FF2B5EF4-FFF2-40B4-BE49-F238E27FC236}">
              <a16:creationId xmlns:a16="http://schemas.microsoft.com/office/drawing/2014/main" id="{00000000-0008-0000-1100-000004D64D00}"/>
            </a:ext>
          </a:extLst>
        </xdr:cNvPr>
        <xdr:cNvGrpSpPr>
          <a:grpSpLocks/>
        </xdr:cNvGrpSpPr>
      </xdr:nvGrpSpPr>
      <xdr:grpSpPr bwMode="auto">
        <a:xfrm>
          <a:off x="4700588" y="10096500"/>
          <a:ext cx="266700" cy="0"/>
          <a:chOff x="466" y="3952"/>
          <a:chExt cx="28" cy="16"/>
        </a:xfrm>
      </xdr:grpSpPr>
      <xdr:sp macro="" textlink="">
        <xdr:nvSpPr>
          <xdr:cNvPr id="5101130" name="Line 7364">
            <a:extLst>
              <a:ext uri="{FF2B5EF4-FFF2-40B4-BE49-F238E27FC236}">
                <a16:creationId xmlns:a16="http://schemas.microsoft.com/office/drawing/2014/main" id="{00000000-0008-0000-1100-00004A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31" name="Line 7365">
            <a:extLst>
              <a:ext uri="{FF2B5EF4-FFF2-40B4-BE49-F238E27FC236}">
                <a16:creationId xmlns:a16="http://schemas.microsoft.com/office/drawing/2014/main" id="{00000000-0008-0000-1100-00004B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61" name="Group 7366">
          <a:extLst>
            <a:ext uri="{FF2B5EF4-FFF2-40B4-BE49-F238E27FC236}">
              <a16:creationId xmlns:a16="http://schemas.microsoft.com/office/drawing/2014/main" id="{00000000-0008-0000-1100-000005D64D00}"/>
            </a:ext>
          </a:extLst>
        </xdr:cNvPr>
        <xdr:cNvGrpSpPr>
          <a:grpSpLocks/>
        </xdr:cNvGrpSpPr>
      </xdr:nvGrpSpPr>
      <xdr:grpSpPr bwMode="auto">
        <a:xfrm>
          <a:off x="4117181" y="10096500"/>
          <a:ext cx="228600" cy="0"/>
          <a:chOff x="466" y="3952"/>
          <a:chExt cx="28" cy="16"/>
        </a:xfrm>
      </xdr:grpSpPr>
      <xdr:sp macro="" textlink="">
        <xdr:nvSpPr>
          <xdr:cNvPr id="5101128" name="Line 7367">
            <a:extLst>
              <a:ext uri="{FF2B5EF4-FFF2-40B4-BE49-F238E27FC236}">
                <a16:creationId xmlns:a16="http://schemas.microsoft.com/office/drawing/2014/main" id="{00000000-0008-0000-1100-000048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29" name="Line 7368">
            <a:extLst>
              <a:ext uri="{FF2B5EF4-FFF2-40B4-BE49-F238E27FC236}">
                <a16:creationId xmlns:a16="http://schemas.microsoft.com/office/drawing/2014/main" id="{00000000-0008-0000-1100-000049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62" name="Group 7369">
          <a:extLst>
            <a:ext uri="{FF2B5EF4-FFF2-40B4-BE49-F238E27FC236}">
              <a16:creationId xmlns:a16="http://schemas.microsoft.com/office/drawing/2014/main" id="{00000000-0008-0000-1100-000006D64D00}"/>
            </a:ext>
          </a:extLst>
        </xdr:cNvPr>
        <xdr:cNvGrpSpPr>
          <a:grpSpLocks/>
        </xdr:cNvGrpSpPr>
      </xdr:nvGrpSpPr>
      <xdr:grpSpPr bwMode="auto">
        <a:xfrm>
          <a:off x="4700588" y="10096500"/>
          <a:ext cx="266700" cy="0"/>
          <a:chOff x="466" y="3952"/>
          <a:chExt cx="28" cy="16"/>
        </a:xfrm>
      </xdr:grpSpPr>
      <xdr:sp macro="" textlink="">
        <xdr:nvSpPr>
          <xdr:cNvPr id="5101126" name="Line 7370">
            <a:extLst>
              <a:ext uri="{FF2B5EF4-FFF2-40B4-BE49-F238E27FC236}">
                <a16:creationId xmlns:a16="http://schemas.microsoft.com/office/drawing/2014/main" id="{00000000-0008-0000-1100-000046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27" name="Line 7371">
            <a:extLst>
              <a:ext uri="{FF2B5EF4-FFF2-40B4-BE49-F238E27FC236}">
                <a16:creationId xmlns:a16="http://schemas.microsoft.com/office/drawing/2014/main" id="{00000000-0008-0000-1100-000047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63" name="Group 7372">
          <a:extLst>
            <a:ext uri="{FF2B5EF4-FFF2-40B4-BE49-F238E27FC236}">
              <a16:creationId xmlns:a16="http://schemas.microsoft.com/office/drawing/2014/main" id="{00000000-0008-0000-1100-000007D64D00}"/>
            </a:ext>
          </a:extLst>
        </xdr:cNvPr>
        <xdr:cNvGrpSpPr>
          <a:grpSpLocks/>
        </xdr:cNvGrpSpPr>
      </xdr:nvGrpSpPr>
      <xdr:grpSpPr bwMode="auto">
        <a:xfrm>
          <a:off x="4117181" y="10096500"/>
          <a:ext cx="228600" cy="0"/>
          <a:chOff x="466" y="3952"/>
          <a:chExt cx="28" cy="16"/>
        </a:xfrm>
      </xdr:grpSpPr>
      <xdr:sp macro="" textlink="">
        <xdr:nvSpPr>
          <xdr:cNvPr id="5101124" name="Line 7373">
            <a:extLst>
              <a:ext uri="{FF2B5EF4-FFF2-40B4-BE49-F238E27FC236}">
                <a16:creationId xmlns:a16="http://schemas.microsoft.com/office/drawing/2014/main" id="{00000000-0008-0000-1100-000044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25" name="Line 7374">
            <a:extLst>
              <a:ext uri="{FF2B5EF4-FFF2-40B4-BE49-F238E27FC236}">
                <a16:creationId xmlns:a16="http://schemas.microsoft.com/office/drawing/2014/main" id="{00000000-0008-0000-1100-000045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64" name="Group 7375">
          <a:extLst>
            <a:ext uri="{FF2B5EF4-FFF2-40B4-BE49-F238E27FC236}">
              <a16:creationId xmlns:a16="http://schemas.microsoft.com/office/drawing/2014/main" id="{00000000-0008-0000-1100-000008D64D00}"/>
            </a:ext>
          </a:extLst>
        </xdr:cNvPr>
        <xdr:cNvGrpSpPr>
          <a:grpSpLocks/>
        </xdr:cNvGrpSpPr>
      </xdr:nvGrpSpPr>
      <xdr:grpSpPr bwMode="auto">
        <a:xfrm>
          <a:off x="4700588" y="10096500"/>
          <a:ext cx="266700" cy="0"/>
          <a:chOff x="466" y="3952"/>
          <a:chExt cx="28" cy="16"/>
        </a:xfrm>
      </xdr:grpSpPr>
      <xdr:sp macro="" textlink="">
        <xdr:nvSpPr>
          <xdr:cNvPr id="5101122" name="Line 7376">
            <a:extLst>
              <a:ext uri="{FF2B5EF4-FFF2-40B4-BE49-F238E27FC236}">
                <a16:creationId xmlns:a16="http://schemas.microsoft.com/office/drawing/2014/main" id="{00000000-0008-0000-1100-000042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23" name="Line 7377">
            <a:extLst>
              <a:ext uri="{FF2B5EF4-FFF2-40B4-BE49-F238E27FC236}">
                <a16:creationId xmlns:a16="http://schemas.microsoft.com/office/drawing/2014/main" id="{00000000-0008-0000-1100-000043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65" name="Group 7378">
          <a:extLst>
            <a:ext uri="{FF2B5EF4-FFF2-40B4-BE49-F238E27FC236}">
              <a16:creationId xmlns:a16="http://schemas.microsoft.com/office/drawing/2014/main" id="{00000000-0008-0000-1100-000009D64D00}"/>
            </a:ext>
          </a:extLst>
        </xdr:cNvPr>
        <xdr:cNvGrpSpPr>
          <a:grpSpLocks/>
        </xdr:cNvGrpSpPr>
      </xdr:nvGrpSpPr>
      <xdr:grpSpPr bwMode="auto">
        <a:xfrm>
          <a:off x="4117181" y="10096500"/>
          <a:ext cx="228600" cy="0"/>
          <a:chOff x="466" y="3952"/>
          <a:chExt cx="28" cy="16"/>
        </a:xfrm>
      </xdr:grpSpPr>
      <xdr:sp macro="" textlink="">
        <xdr:nvSpPr>
          <xdr:cNvPr id="5101120" name="Line 7379">
            <a:extLst>
              <a:ext uri="{FF2B5EF4-FFF2-40B4-BE49-F238E27FC236}">
                <a16:creationId xmlns:a16="http://schemas.microsoft.com/office/drawing/2014/main" id="{00000000-0008-0000-1100-000040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21" name="Line 7380">
            <a:extLst>
              <a:ext uri="{FF2B5EF4-FFF2-40B4-BE49-F238E27FC236}">
                <a16:creationId xmlns:a16="http://schemas.microsoft.com/office/drawing/2014/main" id="{00000000-0008-0000-1100-000041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66" name="Group 7381">
          <a:extLst>
            <a:ext uri="{FF2B5EF4-FFF2-40B4-BE49-F238E27FC236}">
              <a16:creationId xmlns:a16="http://schemas.microsoft.com/office/drawing/2014/main" id="{00000000-0008-0000-1100-00000AD64D00}"/>
            </a:ext>
          </a:extLst>
        </xdr:cNvPr>
        <xdr:cNvGrpSpPr>
          <a:grpSpLocks/>
        </xdr:cNvGrpSpPr>
      </xdr:nvGrpSpPr>
      <xdr:grpSpPr bwMode="auto">
        <a:xfrm>
          <a:off x="4117181" y="10096500"/>
          <a:ext cx="228600" cy="0"/>
          <a:chOff x="466" y="3952"/>
          <a:chExt cx="28" cy="16"/>
        </a:xfrm>
      </xdr:grpSpPr>
      <xdr:sp macro="" textlink="">
        <xdr:nvSpPr>
          <xdr:cNvPr id="5101118" name="Line 7382">
            <a:extLst>
              <a:ext uri="{FF2B5EF4-FFF2-40B4-BE49-F238E27FC236}">
                <a16:creationId xmlns:a16="http://schemas.microsoft.com/office/drawing/2014/main" id="{00000000-0008-0000-1100-00003E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19" name="Line 7383">
            <a:extLst>
              <a:ext uri="{FF2B5EF4-FFF2-40B4-BE49-F238E27FC236}">
                <a16:creationId xmlns:a16="http://schemas.microsoft.com/office/drawing/2014/main" id="{00000000-0008-0000-1100-00003F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67" name="Group 7384">
          <a:extLst>
            <a:ext uri="{FF2B5EF4-FFF2-40B4-BE49-F238E27FC236}">
              <a16:creationId xmlns:a16="http://schemas.microsoft.com/office/drawing/2014/main" id="{00000000-0008-0000-1100-00000BD64D00}"/>
            </a:ext>
          </a:extLst>
        </xdr:cNvPr>
        <xdr:cNvGrpSpPr>
          <a:grpSpLocks/>
        </xdr:cNvGrpSpPr>
      </xdr:nvGrpSpPr>
      <xdr:grpSpPr bwMode="auto">
        <a:xfrm>
          <a:off x="4117181" y="10096500"/>
          <a:ext cx="228600" cy="0"/>
          <a:chOff x="466" y="3952"/>
          <a:chExt cx="28" cy="16"/>
        </a:xfrm>
      </xdr:grpSpPr>
      <xdr:sp macro="" textlink="">
        <xdr:nvSpPr>
          <xdr:cNvPr id="5101116" name="Line 7385">
            <a:extLst>
              <a:ext uri="{FF2B5EF4-FFF2-40B4-BE49-F238E27FC236}">
                <a16:creationId xmlns:a16="http://schemas.microsoft.com/office/drawing/2014/main" id="{00000000-0008-0000-1100-00003C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17" name="Line 7386">
            <a:extLst>
              <a:ext uri="{FF2B5EF4-FFF2-40B4-BE49-F238E27FC236}">
                <a16:creationId xmlns:a16="http://schemas.microsoft.com/office/drawing/2014/main" id="{00000000-0008-0000-1100-00003D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68" name="Group 7387">
          <a:extLst>
            <a:ext uri="{FF2B5EF4-FFF2-40B4-BE49-F238E27FC236}">
              <a16:creationId xmlns:a16="http://schemas.microsoft.com/office/drawing/2014/main" id="{00000000-0008-0000-1100-00000CD64D00}"/>
            </a:ext>
          </a:extLst>
        </xdr:cNvPr>
        <xdr:cNvGrpSpPr>
          <a:grpSpLocks/>
        </xdr:cNvGrpSpPr>
      </xdr:nvGrpSpPr>
      <xdr:grpSpPr bwMode="auto">
        <a:xfrm>
          <a:off x="4117181" y="10096500"/>
          <a:ext cx="228600" cy="0"/>
          <a:chOff x="466" y="3952"/>
          <a:chExt cx="28" cy="16"/>
        </a:xfrm>
      </xdr:grpSpPr>
      <xdr:sp macro="" textlink="">
        <xdr:nvSpPr>
          <xdr:cNvPr id="5101114" name="Line 7388">
            <a:extLst>
              <a:ext uri="{FF2B5EF4-FFF2-40B4-BE49-F238E27FC236}">
                <a16:creationId xmlns:a16="http://schemas.microsoft.com/office/drawing/2014/main" id="{00000000-0008-0000-1100-00003A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15" name="Line 7389">
            <a:extLst>
              <a:ext uri="{FF2B5EF4-FFF2-40B4-BE49-F238E27FC236}">
                <a16:creationId xmlns:a16="http://schemas.microsoft.com/office/drawing/2014/main" id="{00000000-0008-0000-1100-00003B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69" name="Group 7390">
          <a:extLst>
            <a:ext uri="{FF2B5EF4-FFF2-40B4-BE49-F238E27FC236}">
              <a16:creationId xmlns:a16="http://schemas.microsoft.com/office/drawing/2014/main" id="{00000000-0008-0000-1100-00000DD64D00}"/>
            </a:ext>
          </a:extLst>
        </xdr:cNvPr>
        <xdr:cNvGrpSpPr>
          <a:grpSpLocks/>
        </xdr:cNvGrpSpPr>
      </xdr:nvGrpSpPr>
      <xdr:grpSpPr bwMode="auto">
        <a:xfrm>
          <a:off x="4117181" y="10096500"/>
          <a:ext cx="228600" cy="0"/>
          <a:chOff x="466" y="3952"/>
          <a:chExt cx="28" cy="16"/>
        </a:xfrm>
      </xdr:grpSpPr>
      <xdr:sp macro="" textlink="">
        <xdr:nvSpPr>
          <xdr:cNvPr id="5101112" name="Line 7391">
            <a:extLst>
              <a:ext uri="{FF2B5EF4-FFF2-40B4-BE49-F238E27FC236}">
                <a16:creationId xmlns:a16="http://schemas.microsoft.com/office/drawing/2014/main" id="{00000000-0008-0000-1100-000038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13" name="Line 7392">
            <a:extLst>
              <a:ext uri="{FF2B5EF4-FFF2-40B4-BE49-F238E27FC236}">
                <a16:creationId xmlns:a16="http://schemas.microsoft.com/office/drawing/2014/main" id="{00000000-0008-0000-1100-000039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70" name="Group 7393">
          <a:extLst>
            <a:ext uri="{FF2B5EF4-FFF2-40B4-BE49-F238E27FC236}">
              <a16:creationId xmlns:a16="http://schemas.microsoft.com/office/drawing/2014/main" id="{00000000-0008-0000-1100-00000ED64D00}"/>
            </a:ext>
          </a:extLst>
        </xdr:cNvPr>
        <xdr:cNvGrpSpPr>
          <a:grpSpLocks/>
        </xdr:cNvGrpSpPr>
      </xdr:nvGrpSpPr>
      <xdr:grpSpPr bwMode="auto">
        <a:xfrm>
          <a:off x="4700588" y="10096500"/>
          <a:ext cx="266700" cy="0"/>
          <a:chOff x="466" y="3952"/>
          <a:chExt cx="28" cy="16"/>
        </a:xfrm>
      </xdr:grpSpPr>
      <xdr:sp macro="" textlink="">
        <xdr:nvSpPr>
          <xdr:cNvPr id="5101110" name="Line 7394">
            <a:extLst>
              <a:ext uri="{FF2B5EF4-FFF2-40B4-BE49-F238E27FC236}">
                <a16:creationId xmlns:a16="http://schemas.microsoft.com/office/drawing/2014/main" id="{00000000-0008-0000-1100-000036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11" name="Line 7395">
            <a:extLst>
              <a:ext uri="{FF2B5EF4-FFF2-40B4-BE49-F238E27FC236}">
                <a16:creationId xmlns:a16="http://schemas.microsoft.com/office/drawing/2014/main" id="{00000000-0008-0000-1100-000037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71" name="Group 7396">
          <a:extLst>
            <a:ext uri="{FF2B5EF4-FFF2-40B4-BE49-F238E27FC236}">
              <a16:creationId xmlns:a16="http://schemas.microsoft.com/office/drawing/2014/main" id="{00000000-0008-0000-1100-00000FD64D00}"/>
            </a:ext>
          </a:extLst>
        </xdr:cNvPr>
        <xdr:cNvGrpSpPr>
          <a:grpSpLocks/>
        </xdr:cNvGrpSpPr>
      </xdr:nvGrpSpPr>
      <xdr:grpSpPr bwMode="auto">
        <a:xfrm>
          <a:off x="4700588" y="10096500"/>
          <a:ext cx="266700" cy="0"/>
          <a:chOff x="466" y="3952"/>
          <a:chExt cx="28" cy="16"/>
        </a:xfrm>
      </xdr:grpSpPr>
      <xdr:sp macro="" textlink="">
        <xdr:nvSpPr>
          <xdr:cNvPr id="5101108" name="Line 7397">
            <a:extLst>
              <a:ext uri="{FF2B5EF4-FFF2-40B4-BE49-F238E27FC236}">
                <a16:creationId xmlns:a16="http://schemas.microsoft.com/office/drawing/2014/main" id="{00000000-0008-0000-1100-000034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09" name="Line 7398">
            <a:extLst>
              <a:ext uri="{FF2B5EF4-FFF2-40B4-BE49-F238E27FC236}">
                <a16:creationId xmlns:a16="http://schemas.microsoft.com/office/drawing/2014/main" id="{00000000-0008-0000-1100-000035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72" name="Group 7399">
          <a:extLst>
            <a:ext uri="{FF2B5EF4-FFF2-40B4-BE49-F238E27FC236}">
              <a16:creationId xmlns:a16="http://schemas.microsoft.com/office/drawing/2014/main" id="{00000000-0008-0000-1100-000010D64D00}"/>
            </a:ext>
          </a:extLst>
        </xdr:cNvPr>
        <xdr:cNvGrpSpPr>
          <a:grpSpLocks/>
        </xdr:cNvGrpSpPr>
      </xdr:nvGrpSpPr>
      <xdr:grpSpPr bwMode="auto">
        <a:xfrm>
          <a:off x="4700588" y="10096500"/>
          <a:ext cx="266700" cy="0"/>
          <a:chOff x="466" y="3952"/>
          <a:chExt cx="28" cy="16"/>
        </a:xfrm>
      </xdr:grpSpPr>
      <xdr:sp macro="" textlink="">
        <xdr:nvSpPr>
          <xdr:cNvPr id="5101106" name="Line 7400">
            <a:extLst>
              <a:ext uri="{FF2B5EF4-FFF2-40B4-BE49-F238E27FC236}">
                <a16:creationId xmlns:a16="http://schemas.microsoft.com/office/drawing/2014/main" id="{00000000-0008-0000-1100-000032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07" name="Line 7401">
            <a:extLst>
              <a:ext uri="{FF2B5EF4-FFF2-40B4-BE49-F238E27FC236}">
                <a16:creationId xmlns:a16="http://schemas.microsoft.com/office/drawing/2014/main" id="{00000000-0008-0000-1100-000033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73" name="Group 7402">
          <a:extLst>
            <a:ext uri="{FF2B5EF4-FFF2-40B4-BE49-F238E27FC236}">
              <a16:creationId xmlns:a16="http://schemas.microsoft.com/office/drawing/2014/main" id="{00000000-0008-0000-1100-000011D64D00}"/>
            </a:ext>
          </a:extLst>
        </xdr:cNvPr>
        <xdr:cNvGrpSpPr>
          <a:grpSpLocks/>
        </xdr:cNvGrpSpPr>
      </xdr:nvGrpSpPr>
      <xdr:grpSpPr bwMode="auto">
        <a:xfrm>
          <a:off x="4700588" y="10096500"/>
          <a:ext cx="266700" cy="0"/>
          <a:chOff x="466" y="3952"/>
          <a:chExt cx="28" cy="16"/>
        </a:xfrm>
      </xdr:grpSpPr>
      <xdr:sp macro="" textlink="">
        <xdr:nvSpPr>
          <xdr:cNvPr id="5101104" name="Line 7403">
            <a:extLst>
              <a:ext uri="{FF2B5EF4-FFF2-40B4-BE49-F238E27FC236}">
                <a16:creationId xmlns:a16="http://schemas.microsoft.com/office/drawing/2014/main" id="{00000000-0008-0000-1100-000030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05" name="Line 7404">
            <a:extLst>
              <a:ext uri="{FF2B5EF4-FFF2-40B4-BE49-F238E27FC236}">
                <a16:creationId xmlns:a16="http://schemas.microsoft.com/office/drawing/2014/main" id="{00000000-0008-0000-1100-000031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74" name="Group 7405">
          <a:extLst>
            <a:ext uri="{FF2B5EF4-FFF2-40B4-BE49-F238E27FC236}">
              <a16:creationId xmlns:a16="http://schemas.microsoft.com/office/drawing/2014/main" id="{00000000-0008-0000-1100-000012D64D00}"/>
            </a:ext>
          </a:extLst>
        </xdr:cNvPr>
        <xdr:cNvGrpSpPr>
          <a:grpSpLocks/>
        </xdr:cNvGrpSpPr>
      </xdr:nvGrpSpPr>
      <xdr:grpSpPr bwMode="auto">
        <a:xfrm>
          <a:off x="4700588" y="10096500"/>
          <a:ext cx="266700" cy="0"/>
          <a:chOff x="466" y="3952"/>
          <a:chExt cx="28" cy="16"/>
        </a:xfrm>
      </xdr:grpSpPr>
      <xdr:sp macro="" textlink="">
        <xdr:nvSpPr>
          <xdr:cNvPr id="5101102" name="Line 7406">
            <a:extLst>
              <a:ext uri="{FF2B5EF4-FFF2-40B4-BE49-F238E27FC236}">
                <a16:creationId xmlns:a16="http://schemas.microsoft.com/office/drawing/2014/main" id="{00000000-0008-0000-1100-00002E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03" name="Line 7407">
            <a:extLst>
              <a:ext uri="{FF2B5EF4-FFF2-40B4-BE49-F238E27FC236}">
                <a16:creationId xmlns:a16="http://schemas.microsoft.com/office/drawing/2014/main" id="{00000000-0008-0000-1100-00002F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75" name="Group 7408">
          <a:extLst>
            <a:ext uri="{FF2B5EF4-FFF2-40B4-BE49-F238E27FC236}">
              <a16:creationId xmlns:a16="http://schemas.microsoft.com/office/drawing/2014/main" id="{00000000-0008-0000-1100-000013D64D00}"/>
            </a:ext>
          </a:extLst>
        </xdr:cNvPr>
        <xdr:cNvGrpSpPr>
          <a:grpSpLocks/>
        </xdr:cNvGrpSpPr>
      </xdr:nvGrpSpPr>
      <xdr:grpSpPr bwMode="auto">
        <a:xfrm>
          <a:off x="4117181" y="10096500"/>
          <a:ext cx="228600" cy="0"/>
          <a:chOff x="466" y="3952"/>
          <a:chExt cx="28" cy="16"/>
        </a:xfrm>
      </xdr:grpSpPr>
      <xdr:sp macro="" textlink="">
        <xdr:nvSpPr>
          <xdr:cNvPr id="5101100" name="Line 7409">
            <a:extLst>
              <a:ext uri="{FF2B5EF4-FFF2-40B4-BE49-F238E27FC236}">
                <a16:creationId xmlns:a16="http://schemas.microsoft.com/office/drawing/2014/main" id="{00000000-0008-0000-1100-00002C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01" name="Line 7410">
            <a:extLst>
              <a:ext uri="{FF2B5EF4-FFF2-40B4-BE49-F238E27FC236}">
                <a16:creationId xmlns:a16="http://schemas.microsoft.com/office/drawing/2014/main" id="{00000000-0008-0000-1100-00002D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76" name="Group 7414">
          <a:extLst>
            <a:ext uri="{FF2B5EF4-FFF2-40B4-BE49-F238E27FC236}">
              <a16:creationId xmlns:a16="http://schemas.microsoft.com/office/drawing/2014/main" id="{00000000-0008-0000-1100-000014D64D00}"/>
            </a:ext>
          </a:extLst>
        </xdr:cNvPr>
        <xdr:cNvGrpSpPr>
          <a:grpSpLocks/>
        </xdr:cNvGrpSpPr>
      </xdr:nvGrpSpPr>
      <xdr:grpSpPr bwMode="auto">
        <a:xfrm>
          <a:off x="4700588" y="10096500"/>
          <a:ext cx="266700" cy="0"/>
          <a:chOff x="466" y="3952"/>
          <a:chExt cx="28" cy="16"/>
        </a:xfrm>
      </xdr:grpSpPr>
      <xdr:sp macro="" textlink="">
        <xdr:nvSpPr>
          <xdr:cNvPr id="5101098" name="Line 7415">
            <a:extLst>
              <a:ext uri="{FF2B5EF4-FFF2-40B4-BE49-F238E27FC236}">
                <a16:creationId xmlns:a16="http://schemas.microsoft.com/office/drawing/2014/main" id="{00000000-0008-0000-1100-00002A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099" name="Line 7416">
            <a:extLst>
              <a:ext uri="{FF2B5EF4-FFF2-40B4-BE49-F238E27FC236}">
                <a16:creationId xmlns:a16="http://schemas.microsoft.com/office/drawing/2014/main" id="{00000000-0008-0000-1100-00002B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77" name="Group 7417">
          <a:extLst>
            <a:ext uri="{FF2B5EF4-FFF2-40B4-BE49-F238E27FC236}">
              <a16:creationId xmlns:a16="http://schemas.microsoft.com/office/drawing/2014/main" id="{00000000-0008-0000-1100-000015D64D00}"/>
            </a:ext>
          </a:extLst>
        </xdr:cNvPr>
        <xdr:cNvGrpSpPr>
          <a:grpSpLocks/>
        </xdr:cNvGrpSpPr>
      </xdr:nvGrpSpPr>
      <xdr:grpSpPr bwMode="auto">
        <a:xfrm>
          <a:off x="4700588" y="10096500"/>
          <a:ext cx="266700" cy="0"/>
          <a:chOff x="466" y="3952"/>
          <a:chExt cx="28" cy="16"/>
        </a:xfrm>
      </xdr:grpSpPr>
      <xdr:sp macro="" textlink="">
        <xdr:nvSpPr>
          <xdr:cNvPr id="5101096" name="Line 7418">
            <a:extLst>
              <a:ext uri="{FF2B5EF4-FFF2-40B4-BE49-F238E27FC236}">
                <a16:creationId xmlns:a16="http://schemas.microsoft.com/office/drawing/2014/main" id="{00000000-0008-0000-1100-000028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097" name="Line 7419">
            <a:extLst>
              <a:ext uri="{FF2B5EF4-FFF2-40B4-BE49-F238E27FC236}">
                <a16:creationId xmlns:a16="http://schemas.microsoft.com/office/drawing/2014/main" id="{00000000-0008-0000-1100-000029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571500</xdr:colOff>
      <xdr:row>32</xdr:row>
      <xdr:rowOff>0</xdr:rowOff>
    </xdr:to>
    <xdr:grpSp>
      <xdr:nvGrpSpPr>
        <xdr:cNvPr id="5101078" name="Group 7420">
          <a:extLst>
            <a:ext uri="{FF2B5EF4-FFF2-40B4-BE49-F238E27FC236}">
              <a16:creationId xmlns:a16="http://schemas.microsoft.com/office/drawing/2014/main" id="{00000000-0008-0000-1100-000016D64D00}"/>
            </a:ext>
          </a:extLst>
        </xdr:cNvPr>
        <xdr:cNvGrpSpPr>
          <a:grpSpLocks/>
        </xdr:cNvGrpSpPr>
      </xdr:nvGrpSpPr>
      <xdr:grpSpPr bwMode="auto">
        <a:xfrm>
          <a:off x="5486400" y="10096500"/>
          <a:ext cx="228600" cy="0"/>
          <a:chOff x="466" y="3952"/>
          <a:chExt cx="28" cy="16"/>
        </a:xfrm>
      </xdr:grpSpPr>
      <xdr:sp macro="" textlink="">
        <xdr:nvSpPr>
          <xdr:cNvPr id="5101094" name="Line 7421">
            <a:extLst>
              <a:ext uri="{FF2B5EF4-FFF2-40B4-BE49-F238E27FC236}">
                <a16:creationId xmlns:a16="http://schemas.microsoft.com/office/drawing/2014/main" id="{00000000-0008-0000-1100-000026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095" name="Line 7422">
            <a:extLst>
              <a:ext uri="{FF2B5EF4-FFF2-40B4-BE49-F238E27FC236}">
                <a16:creationId xmlns:a16="http://schemas.microsoft.com/office/drawing/2014/main" id="{00000000-0008-0000-1100-000027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79" name="Group 7423">
          <a:extLst>
            <a:ext uri="{FF2B5EF4-FFF2-40B4-BE49-F238E27FC236}">
              <a16:creationId xmlns:a16="http://schemas.microsoft.com/office/drawing/2014/main" id="{00000000-0008-0000-1100-000017D64D00}"/>
            </a:ext>
          </a:extLst>
        </xdr:cNvPr>
        <xdr:cNvGrpSpPr>
          <a:grpSpLocks/>
        </xdr:cNvGrpSpPr>
      </xdr:nvGrpSpPr>
      <xdr:grpSpPr bwMode="auto">
        <a:xfrm>
          <a:off x="4700588" y="10096500"/>
          <a:ext cx="266700" cy="0"/>
          <a:chOff x="466" y="3952"/>
          <a:chExt cx="28" cy="16"/>
        </a:xfrm>
      </xdr:grpSpPr>
      <xdr:sp macro="" textlink="">
        <xdr:nvSpPr>
          <xdr:cNvPr id="5101092" name="Line 7424">
            <a:extLst>
              <a:ext uri="{FF2B5EF4-FFF2-40B4-BE49-F238E27FC236}">
                <a16:creationId xmlns:a16="http://schemas.microsoft.com/office/drawing/2014/main" id="{00000000-0008-0000-1100-000024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093" name="Line 7425">
            <a:extLst>
              <a:ext uri="{FF2B5EF4-FFF2-40B4-BE49-F238E27FC236}">
                <a16:creationId xmlns:a16="http://schemas.microsoft.com/office/drawing/2014/main" id="{00000000-0008-0000-1100-000025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80" name="Group 7426">
          <a:extLst>
            <a:ext uri="{FF2B5EF4-FFF2-40B4-BE49-F238E27FC236}">
              <a16:creationId xmlns:a16="http://schemas.microsoft.com/office/drawing/2014/main" id="{00000000-0008-0000-1100-000018D64D00}"/>
            </a:ext>
          </a:extLst>
        </xdr:cNvPr>
        <xdr:cNvGrpSpPr>
          <a:grpSpLocks/>
        </xdr:cNvGrpSpPr>
      </xdr:nvGrpSpPr>
      <xdr:grpSpPr bwMode="auto">
        <a:xfrm>
          <a:off x="4700588" y="10096500"/>
          <a:ext cx="266700" cy="0"/>
          <a:chOff x="466" y="3952"/>
          <a:chExt cx="28" cy="16"/>
        </a:xfrm>
      </xdr:grpSpPr>
      <xdr:sp macro="" textlink="">
        <xdr:nvSpPr>
          <xdr:cNvPr id="5101090" name="Line 7427">
            <a:extLst>
              <a:ext uri="{FF2B5EF4-FFF2-40B4-BE49-F238E27FC236}">
                <a16:creationId xmlns:a16="http://schemas.microsoft.com/office/drawing/2014/main" id="{00000000-0008-0000-1100-000022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091" name="Line 7428">
            <a:extLst>
              <a:ext uri="{FF2B5EF4-FFF2-40B4-BE49-F238E27FC236}">
                <a16:creationId xmlns:a16="http://schemas.microsoft.com/office/drawing/2014/main" id="{00000000-0008-0000-1100-000023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81" name="Group 7429">
          <a:extLst>
            <a:ext uri="{FF2B5EF4-FFF2-40B4-BE49-F238E27FC236}">
              <a16:creationId xmlns:a16="http://schemas.microsoft.com/office/drawing/2014/main" id="{00000000-0008-0000-1100-000019D64D00}"/>
            </a:ext>
          </a:extLst>
        </xdr:cNvPr>
        <xdr:cNvGrpSpPr>
          <a:grpSpLocks/>
        </xdr:cNvGrpSpPr>
      </xdr:nvGrpSpPr>
      <xdr:grpSpPr bwMode="auto">
        <a:xfrm>
          <a:off x="4700588" y="10096500"/>
          <a:ext cx="266700" cy="0"/>
          <a:chOff x="466" y="3952"/>
          <a:chExt cx="28" cy="16"/>
        </a:xfrm>
      </xdr:grpSpPr>
      <xdr:sp macro="" textlink="">
        <xdr:nvSpPr>
          <xdr:cNvPr id="5101088" name="Line 7430">
            <a:extLst>
              <a:ext uri="{FF2B5EF4-FFF2-40B4-BE49-F238E27FC236}">
                <a16:creationId xmlns:a16="http://schemas.microsoft.com/office/drawing/2014/main" id="{00000000-0008-0000-1100-000020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089" name="Line 7431">
            <a:extLst>
              <a:ext uri="{FF2B5EF4-FFF2-40B4-BE49-F238E27FC236}">
                <a16:creationId xmlns:a16="http://schemas.microsoft.com/office/drawing/2014/main" id="{00000000-0008-0000-1100-000021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82" name="Group 7432">
          <a:extLst>
            <a:ext uri="{FF2B5EF4-FFF2-40B4-BE49-F238E27FC236}">
              <a16:creationId xmlns:a16="http://schemas.microsoft.com/office/drawing/2014/main" id="{00000000-0008-0000-1100-00001AD64D00}"/>
            </a:ext>
          </a:extLst>
        </xdr:cNvPr>
        <xdr:cNvGrpSpPr>
          <a:grpSpLocks/>
        </xdr:cNvGrpSpPr>
      </xdr:nvGrpSpPr>
      <xdr:grpSpPr bwMode="auto">
        <a:xfrm>
          <a:off x="4700588" y="10096500"/>
          <a:ext cx="266700" cy="0"/>
          <a:chOff x="466" y="3952"/>
          <a:chExt cx="28" cy="16"/>
        </a:xfrm>
      </xdr:grpSpPr>
      <xdr:sp macro="" textlink="">
        <xdr:nvSpPr>
          <xdr:cNvPr id="5101086" name="Line 7433">
            <a:extLst>
              <a:ext uri="{FF2B5EF4-FFF2-40B4-BE49-F238E27FC236}">
                <a16:creationId xmlns:a16="http://schemas.microsoft.com/office/drawing/2014/main" id="{00000000-0008-0000-1100-00001E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087" name="Line 7434">
            <a:extLst>
              <a:ext uri="{FF2B5EF4-FFF2-40B4-BE49-F238E27FC236}">
                <a16:creationId xmlns:a16="http://schemas.microsoft.com/office/drawing/2014/main" id="{00000000-0008-0000-1100-00001F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219075</xdr:colOff>
      <xdr:row>32</xdr:row>
      <xdr:rowOff>0</xdr:rowOff>
    </xdr:from>
    <xdr:to>
      <xdr:col>3</xdr:col>
      <xdr:colOff>447675</xdr:colOff>
      <xdr:row>32</xdr:row>
      <xdr:rowOff>0</xdr:rowOff>
    </xdr:to>
    <xdr:grpSp>
      <xdr:nvGrpSpPr>
        <xdr:cNvPr id="5101083" name="Group 7435">
          <a:extLst>
            <a:ext uri="{FF2B5EF4-FFF2-40B4-BE49-F238E27FC236}">
              <a16:creationId xmlns:a16="http://schemas.microsoft.com/office/drawing/2014/main" id="{00000000-0008-0000-1100-00001BD64D00}"/>
            </a:ext>
          </a:extLst>
        </xdr:cNvPr>
        <xdr:cNvGrpSpPr>
          <a:grpSpLocks/>
        </xdr:cNvGrpSpPr>
      </xdr:nvGrpSpPr>
      <xdr:grpSpPr bwMode="auto">
        <a:xfrm>
          <a:off x="4576763" y="10096500"/>
          <a:ext cx="228600" cy="0"/>
          <a:chOff x="466" y="3952"/>
          <a:chExt cx="28" cy="16"/>
        </a:xfrm>
      </xdr:grpSpPr>
      <xdr:sp macro="" textlink="">
        <xdr:nvSpPr>
          <xdr:cNvPr id="5101084" name="Line 7436">
            <a:extLst>
              <a:ext uri="{FF2B5EF4-FFF2-40B4-BE49-F238E27FC236}">
                <a16:creationId xmlns:a16="http://schemas.microsoft.com/office/drawing/2014/main" id="{00000000-0008-0000-1100-00001C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085" name="Line 7437">
            <a:extLst>
              <a:ext uri="{FF2B5EF4-FFF2-40B4-BE49-F238E27FC236}">
                <a16:creationId xmlns:a16="http://schemas.microsoft.com/office/drawing/2014/main" id="{00000000-0008-0000-1100-00001D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18.xml><?xml version="1.0" encoding="utf-8"?>
<xdr:wsDr xmlns:xdr="http://schemas.openxmlformats.org/drawingml/2006/spreadsheetDrawing" xmlns:a="http://schemas.openxmlformats.org/drawingml/2006/main">
  <xdr:twoCellAnchor>
    <xdr:from>
      <xdr:col>7</xdr:col>
      <xdr:colOff>0</xdr:colOff>
      <xdr:row>0</xdr:row>
      <xdr:rowOff>19050</xdr:rowOff>
    </xdr:from>
    <xdr:to>
      <xdr:col>10</xdr:col>
      <xdr:colOff>390525</xdr:colOff>
      <xdr:row>3</xdr:row>
      <xdr:rowOff>0</xdr:rowOff>
    </xdr:to>
    <xdr:grpSp>
      <xdr:nvGrpSpPr>
        <xdr:cNvPr id="4713213" name="Group 4">
          <a:hlinkClick xmlns:r="http://schemas.openxmlformats.org/officeDocument/2006/relationships" r:id="rId1" tooltip="Click for Bid Form"/>
          <a:extLst>
            <a:ext uri="{FF2B5EF4-FFF2-40B4-BE49-F238E27FC236}">
              <a16:creationId xmlns:a16="http://schemas.microsoft.com/office/drawing/2014/main" id="{00000000-0008-0000-1200-0000FDEA4700}"/>
            </a:ext>
          </a:extLst>
        </xdr:cNvPr>
        <xdr:cNvGrpSpPr>
          <a:grpSpLocks/>
        </xdr:cNvGrpSpPr>
      </xdr:nvGrpSpPr>
      <xdr:grpSpPr bwMode="auto">
        <a:xfrm>
          <a:off x="7591425" y="19050"/>
          <a:ext cx="0" cy="942975"/>
          <a:chOff x="784" y="2"/>
          <a:chExt cx="116" cy="73"/>
        </a:xfrm>
      </xdr:grpSpPr>
      <xdr:sp macro="" textlink="">
        <xdr:nvSpPr>
          <xdr:cNvPr id="4713214" name="AutoShape 2">
            <a:extLst>
              <a:ext uri="{FF2B5EF4-FFF2-40B4-BE49-F238E27FC236}">
                <a16:creationId xmlns:a16="http://schemas.microsoft.com/office/drawing/2014/main" id="{00000000-0008-0000-1200-0000FEEA4700}"/>
              </a:ext>
            </a:extLst>
          </xdr:cNvPr>
          <xdr:cNvSpPr>
            <a:spLocks noChangeArrowheads="1"/>
          </xdr:cNvSpPr>
        </xdr:nvSpPr>
        <xdr:spPr bwMode="auto">
          <a:xfrm>
            <a:off x="784" y="2"/>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4" name="Text Box 3">
            <a:extLst>
              <a:ext uri="{FF2B5EF4-FFF2-40B4-BE49-F238E27FC236}">
                <a16:creationId xmlns:a16="http://schemas.microsoft.com/office/drawing/2014/main" id="{00000000-0008-0000-1200-000004000000}"/>
              </a:ext>
            </a:extLst>
          </xdr:cNvPr>
          <xdr:cNvSpPr txBox="1">
            <a:spLocks noChangeArrowheads="1"/>
          </xdr:cNvSpPr>
        </xdr:nvSpPr>
        <xdr:spPr bwMode="auto">
          <a:xfrm>
            <a:off x="7477125" y="-2997328095375"/>
            <a:ext cx="0" cy="0"/>
          </a:xfrm>
          <a:prstGeom prst="rect">
            <a:avLst/>
          </a:prstGeom>
          <a:noFill/>
          <a:ln w="9525">
            <a:noFill/>
            <a:miter lim="800000"/>
            <a:headEnd/>
            <a:tailEnd/>
          </a:ln>
        </xdr:spPr>
        <xdr:txBody>
          <a:bodyPr vertOverflow="clip" wrap="square" lIns="27432" tIns="32004" rIns="27432" bIns="32004" anchor="ctr" upright="1"/>
          <a:lstStyle/>
          <a:p>
            <a:pPr algn="ctr" rtl="1">
              <a:defRPr sz="1000"/>
            </a:pPr>
            <a:r>
              <a:rPr lang="en-US" sz="1000" b="1" i="0" strike="noStrike">
                <a:solidFill>
                  <a:srgbClr val="000000"/>
                </a:solidFill>
                <a:latin typeface="Book Antiqua"/>
              </a:rPr>
              <a:t>Click for Bid Form</a:t>
            </a:r>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4</xdr:col>
      <xdr:colOff>0</xdr:colOff>
      <xdr:row>1</xdr:row>
      <xdr:rowOff>0</xdr:rowOff>
    </xdr:from>
    <xdr:to>
      <xdr:col>5</xdr:col>
      <xdr:colOff>0</xdr:colOff>
      <xdr:row>2</xdr:row>
      <xdr:rowOff>0</xdr:rowOff>
    </xdr:to>
    <xdr:sp macro="" textlink="">
      <xdr:nvSpPr>
        <xdr:cNvPr id="2" name="Text Box 2">
          <a:hlinkClick xmlns:r="http://schemas.openxmlformats.org/officeDocument/2006/relationships" r:id="rId1" tooltip="Click Here to go back to Sch 5"/>
          <a:extLst>
            <a:ext uri="{FF2B5EF4-FFF2-40B4-BE49-F238E27FC236}">
              <a16:creationId xmlns:a16="http://schemas.microsoft.com/office/drawing/2014/main" id="{00000000-0008-0000-1300-000002000000}"/>
            </a:ext>
          </a:extLst>
        </xdr:cNvPr>
        <xdr:cNvSpPr txBox="1">
          <a:spLocks noChangeArrowheads="1"/>
        </xdr:cNvSpPr>
      </xdr:nvSpPr>
      <xdr:spPr bwMode="auto">
        <a:xfrm>
          <a:off x="5667375" y="209550"/>
          <a:ext cx="1190625" cy="276225"/>
        </a:xfrm>
        <a:prstGeom prst="rect">
          <a:avLst/>
        </a:prstGeom>
        <a:solidFill>
          <a:srgbClr val="99CCFF"/>
        </a:solidFill>
        <a:ln w="9525">
          <a:noFill/>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0000"/>
              </a:solidFill>
              <a:latin typeface="Book Antiqua"/>
            </a:rPr>
            <a:t>Back to Sch 5</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200025</xdr:colOff>
      <xdr:row>0</xdr:row>
      <xdr:rowOff>57150</xdr:rowOff>
    </xdr:from>
    <xdr:to>
      <xdr:col>3</xdr:col>
      <xdr:colOff>1409700</xdr:colOff>
      <xdr:row>2</xdr:row>
      <xdr:rowOff>28575</xdr:rowOff>
    </xdr:to>
    <xdr:grpSp>
      <xdr:nvGrpSpPr>
        <xdr:cNvPr id="4698108" name="Group 1">
          <a:hlinkClick xmlns:r="http://schemas.openxmlformats.org/officeDocument/2006/relationships" r:id="rId1" tooltip="Click to Proceed"/>
          <a:extLst>
            <a:ext uri="{FF2B5EF4-FFF2-40B4-BE49-F238E27FC236}">
              <a16:creationId xmlns:a16="http://schemas.microsoft.com/office/drawing/2014/main" id="{00000000-0008-0000-0200-0000FCAF4700}"/>
            </a:ext>
          </a:extLst>
        </xdr:cNvPr>
        <xdr:cNvGrpSpPr>
          <a:grpSpLocks/>
        </xdr:cNvGrpSpPr>
      </xdr:nvGrpSpPr>
      <xdr:grpSpPr bwMode="auto">
        <a:xfrm>
          <a:off x="7105650" y="57150"/>
          <a:ext cx="1209675" cy="771525"/>
          <a:chOff x="804" y="5"/>
          <a:chExt cx="116" cy="73"/>
        </a:xfrm>
      </xdr:grpSpPr>
      <xdr:sp macro="" textlink="">
        <xdr:nvSpPr>
          <xdr:cNvPr id="4698110" name="AutoShape 2">
            <a:extLst>
              <a:ext uri="{FF2B5EF4-FFF2-40B4-BE49-F238E27FC236}">
                <a16:creationId xmlns:a16="http://schemas.microsoft.com/office/drawing/2014/main" id="{00000000-0008-0000-0200-0000FEAF47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18435" name="Text Box 3">
            <a:extLst>
              <a:ext uri="{FF2B5EF4-FFF2-40B4-BE49-F238E27FC236}">
                <a16:creationId xmlns:a16="http://schemas.microsoft.com/office/drawing/2014/main" id="{00000000-0008-0000-0200-000003480000}"/>
              </a:ext>
            </a:extLst>
          </xdr:cNvPr>
          <xdr:cNvSpPr txBox="1">
            <a:spLocks noChangeArrowheads="1"/>
          </xdr:cNvSpPr>
        </xdr:nvSpPr>
        <xdr:spPr bwMode="auto">
          <a:xfrm>
            <a:off x="819" y="23"/>
            <a:ext cx="100" cy="39"/>
          </a:xfrm>
          <a:prstGeom prst="rect">
            <a:avLst/>
          </a:prstGeom>
          <a:noFill/>
          <a:ln w="9525">
            <a:noFill/>
            <a:miter lim="800000"/>
            <a:headEnd/>
            <a:tailEnd/>
          </a:ln>
        </xdr:spPr>
        <xdr:txBody>
          <a:bodyPr vertOverflow="clip" wrap="square" lIns="27432" tIns="32004" rIns="27432" bIns="32004" anchor="ctr" upright="1"/>
          <a:lstStyle/>
          <a:p>
            <a:pPr algn="ctr" rtl="0">
              <a:defRPr sz="1000"/>
            </a:pPr>
            <a:r>
              <a:rPr lang="en-US" sz="1000" b="1" i="0" u="none" strike="noStrike" baseline="0">
                <a:solidFill>
                  <a:srgbClr val="000000"/>
                </a:solidFill>
                <a:latin typeface="Book Antiqua"/>
              </a:rPr>
              <a:t>Click to Proceed</a:t>
            </a:r>
          </a:p>
        </xdr:txBody>
      </xdr:sp>
    </xdr:grpSp>
    <xdr:clientData/>
  </xdr:twoCellAnchor>
  <xdr:twoCellAnchor>
    <xdr:from>
      <xdr:col>2</xdr:col>
      <xdr:colOff>4457700</xdr:colOff>
      <xdr:row>54</xdr:row>
      <xdr:rowOff>0</xdr:rowOff>
    </xdr:from>
    <xdr:to>
      <xdr:col>2</xdr:col>
      <xdr:colOff>4981575</xdr:colOff>
      <xdr:row>54</xdr:row>
      <xdr:rowOff>0</xdr:rowOff>
    </xdr:to>
    <xdr:pic>
      <xdr:nvPicPr>
        <xdr:cNvPr id="4698109" name="Picture 4">
          <a:extLst>
            <a:ext uri="{FF2B5EF4-FFF2-40B4-BE49-F238E27FC236}">
              <a16:creationId xmlns:a16="http://schemas.microsoft.com/office/drawing/2014/main" id="{00000000-0008-0000-0200-0000FDAF4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29300" y="16573500"/>
          <a:ext cx="5238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5</xdr:col>
      <xdr:colOff>402166</xdr:colOff>
      <xdr:row>1</xdr:row>
      <xdr:rowOff>105833</xdr:rowOff>
    </xdr:from>
    <xdr:to>
      <xdr:col>7</xdr:col>
      <xdr:colOff>222250</xdr:colOff>
      <xdr:row>2</xdr:row>
      <xdr:rowOff>105833</xdr:rowOff>
    </xdr:to>
    <xdr:sp macro="" textlink="">
      <xdr:nvSpPr>
        <xdr:cNvPr id="2" name="Text Box 4">
          <a:hlinkClick xmlns:r="http://schemas.openxmlformats.org/officeDocument/2006/relationships" r:id="rId1" tooltip="Click Here to go back to Sch 5"/>
          <a:extLst>
            <a:ext uri="{FF2B5EF4-FFF2-40B4-BE49-F238E27FC236}">
              <a16:creationId xmlns:a16="http://schemas.microsoft.com/office/drawing/2014/main" id="{00000000-0008-0000-1400-000002000000}"/>
            </a:ext>
          </a:extLst>
        </xdr:cNvPr>
        <xdr:cNvSpPr txBox="1">
          <a:spLocks noChangeArrowheads="1"/>
        </xdr:cNvSpPr>
      </xdr:nvSpPr>
      <xdr:spPr bwMode="auto">
        <a:xfrm>
          <a:off x="7260166" y="315383"/>
          <a:ext cx="1191684" cy="276225"/>
        </a:xfrm>
        <a:prstGeom prst="rect">
          <a:avLst/>
        </a:prstGeom>
        <a:solidFill>
          <a:srgbClr val="99CCFF"/>
        </a:solidFill>
        <a:ln w="9525">
          <a:noFill/>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0000"/>
              </a:solidFill>
              <a:latin typeface="Book Antiqua"/>
            </a:rPr>
            <a:t>Back to Sch 5</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6</xdr:col>
      <xdr:colOff>104775</xdr:colOff>
      <xdr:row>1</xdr:row>
      <xdr:rowOff>19050</xdr:rowOff>
    </xdr:from>
    <xdr:to>
      <xdr:col>7</xdr:col>
      <xdr:colOff>371475</xdr:colOff>
      <xdr:row>2</xdr:row>
      <xdr:rowOff>19050</xdr:rowOff>
    </xdr:to>
    <xdr:sp macro="" textlink="">
      <xdr:nvSpPr>
        <xdr:cNvPr id="2" name="Text Box 1">
          <a:hlinkClick xmlns:r="http://schemas.openxmlformats.org/officeDocument/2006/relationships" r:id="rId1" tooltip="Click Here to go back to Sch 5"/>
          <a:extLst>
            <a:ext uri="{FF2B5EF4-FFF2-40B4-BE49-F238E27FC236}">
              <a16:creationId xmlns:a16="http://schemas.microsoft.com/office/drawing/2014/main" id="{00000000-0008-0000-1500-000002000000}"/>
            </a:ext>
          </a:extLst>
        </xdr:cNvPr>
        <xdr:cNvSpPr txBox="1">
          <a:spLocks noChangeArrowheads="1"/>
        </xdr:cNvSpPr>
      </xdr:nvSpPr>
      <xdr:spPr bwMode="auto">
        <a:xfrm>
          <a:off x="7096125" y="228600"/>
          <a:ext cx="952500" cy="276225"/>
        </a:xfrm>
        <a:prstGeom prst="rect">
          <a:avLst/>
        </a:prstGeom>
        <a:solidFill>
          <a:srgbClr val="99CCFF"/>
        </a:solidFill>
        <a:ln w="9525">
          <a:noFill/>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0000"/>
              </a:solidFill>
              <a:latin typeface="Book Antiqua"/>
            </a:rPr>
            <a:t>Back to Sch 5</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6</xdr:col>
      <xdr:colOff>171450</xdr:colOff>
      <xdr:row>0</xdr:row>
      <xdr:rowOff>104775</xdr:rowOff>
    </xdr:from>
    <xdr:to>
      <xdr:col>8</xdr:col>
      <xdr:colOff>76200</xdr:colOff>
      <xdr:row>4</xdr:row>
      <xdr:rowOff>0</xdr:rowOff>
    </xdr:to>
    <xdr:grpSp>
      <xdr:nvGrpSpPr>
        <xdr:cNvPr id="4717309" name="Group 10">
          <a:hlinkClick xmlns:r="http://schemas.openxmlformats.org/officeDocument/2006/relationships" r:id="rId1" tooltip="Back to Cover Page"/>
          <a:extLst>
            <a:ext uri="{FF2B5EF4-FFF2-40B4-BE49-F238E27FC236}">
              <a16:creationId xmlns:a16="http://schemas.microsoft.com/office/drawing/2014/main" id="{00000000-0008-0000-1600-0000FDFA4700}"/>
            </a:ext>
          </a:extLst>
        </xdr:cNvPr>
        <xdr:cNvGrpSpPr>
          <a:grpSpLocks/>
        </xdr:cNvGrpSpPr>
      </xdr:nvGrpSpPr>
      <xdr:grpSpPr bwMode="auto">
        <a:xfrm>
          <a:off x="7429500" y="104775"/>
          <a:ext cx="0" cy="742950"/>
          <a:chOff x="744" y="11"/>
          <a:chExt cx="113" cy="74"/>
        </a:xfrm>
      </xdr:grpSpPr>
      <xdr:sp macro="" textlink="">
        <xdr:nvSpPr>
          <xdr:cNvPr id="4717310" name="AutoShape 7">
            <a:extLst>
              <a:ext uri="{FF2B5EF4-FFF2-40B4-BE49-F238E27FC236}">
                <a16:creationId xmlns:a16="http://schemas.microsoft.com/office/drawing/2014/main" id="{00000000-0008-0000-1600-0000FEFA4700}"/>
              </a:ext>
            </a:extLst>
          </xdr:cNvPr>
          <xdr:cNvSpPr>
            <a:spLocks noChangeArrowheads="1"/>
          </xdr:cNvSpPr>
        </xdr:nvSpPr>
        <xdr:spPr bwMode="auto">
          <a:xfrm flipH="1">
            <a:off x="744" y="11"/>
            <a:ext cx="113" cy="74"/>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441 w 21600"/>
              <a:gd name="T13" fmla="*/ 5546 h 21600"/>
              <a:gd name="T14" fmla="*/ 18924 w 21600"/>
              <a:gd name="T15" fmla="*/ 16346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16392" name="Text Box 8">
            <a:extLst>
              <a:ext uri="{FF2B5EF4-FFF2-40B4-BE49-F238E27FC236}">
                <a16:creationId xmlns:a16="http://schemas.microsoft.com/office/drawing/2014/main" id="{00000000-0008-0000-1600-000008400000}"/>
              </a:ext>
            </a:extLst>
          </xdr:cNvPr>
          <xdr:cNvSpPr txBox="1">
            <a:spLocks noChangeArrowheads="1"/>
          </xdr:cNvSpPr>
        </xdr:nvSpPr>
        <xdr:spPr bwMode="auto">
          <a:xfrm>
            <a:off x="6848475" y="-4546760921700"/>
            <a:ext cx="0" cy="0"/>
          </a:xfrm>
          <a:prstGeom prst="rect">
            <a:avLst/>
          </a:prstGeom>
          <a:noFill/>
          <a:ln w="9525">
            <a:noFill/>
            <a:miter lim="800000"/>
            <a:headEnd/>
            <a:tailEnd/>
          </a:ln>
        </xdr:spPr>
        <xdr:txBody>
          <a:bodyPr vertOverflow="clip" wrap="square" lIns="27432" tIns="32004" rIns="0" bIns="32004" anchor="ctr" upright="1"/>
          <a:lstStyle/>
          <a:p>
            <a:pPr algn="l" rtl="0">
              <a:defRPr sz="1000"/>
            </a:pPr>
            <a:r>
              <a:rPr lang="en-US" sz="1000" b="1" i="0" u="none" strike="noStrike" baseline="0">
                <a:solidFill>
                  <a:srgbClr val="000000"/>
                </a:solidFill>
                <a:latin typeface="Book Antiqua"/>
              </a:rPr>
              <a:t>Back to Cover Page</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95250</xdr:colOff>
      <xdr:row>0</xdr:row>
      <xdr:rowOff>47625</xdr:rowOff>
    </xdr:from>
    <xdr:to>
      <xdr:col>8</xdr:col>
      <xdr:colOff>571500</xdr:colOff>
      <xdr:row>1</xdr:row>
      <xdr:rowOff>238125</xdr:rowOff>
    </xdr:to>
    <xdr:grpSp>
      <xdr:nvGrpSpPr>
        <xdr:cNvPr id="4698884" name="Group 6">
          <a:hlinkClick xmlns:r="http://schemas.openxmlformats.org/officeDocument/2006/relationships" r:id="rId1" tooltip="Click for Sch-1"/>
          <a:extLst>
            <a:ext uri="{FF2B5EF4-FFF2-40B4-BE49-F238E27FC236}">
              <a16:creationId xmlns:a16="http://schemas.microsoft.com/office/drawing/2014/main" id="{00000000-0008-0000-0300-000004B34700}"/>
            </a:ext>
          </a:extLst>
        </xdr:cNvPr>
        <xdr:cNvGrpSpPr>
          <a:grpSpLocks/>
        </xdr:cNvGrpSpPr>
      </xdr:nvGrpSpPr>
      <xdr:grpSpPr bwMode="auto">
        <a:xfrm>
          <a:off x="7572375" y="47625"/>
          <a:ext cx="695325" cy="885825"/>
          <a:chOff x="804" y="5"/>
          <a:chExt cx="116" cy="73"/>
        </a:xfrm>
      </xdr:grpSpPr>
      <xdr:sp macro="" textlink="">
        <xdr:nvSpPr>
          <xdr:cNvPr id="4698885" name="AutoShape 2">
            <a:extLst>
              <a:ext uri="{FF2B5EF4-FFF2-40B4-BE49-F238E27FC236}">
                <a16:creationId xmlns:a16="http://schemas.microsoft.com/office/drawing/2014/main" id="{00000000-0008-0000-0300-000005B347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9219" name="Text Box 3">
            <a:extLst>
              <a:ext uri="{FF2B5EF4-FFF2-40B4-BE49-F238E27FC236}">
                <a16:creationId xmlns:a16="http://schemas.microsoft.com/office/drawing/2014/main" id="{00000000-0008-0000-0300-000003240000}"/>
              </a:ext>
            </a:extLst>
          </xdr:cNvPr>
          <xdr:cNvSpPr txBox="1">
            <a:spLocks noChangeArrowheads="1"/>
          </xdr:cNvSpPr>
        </xdr:nvSpPr>
        <xdr:spPr bwMode="auto">
          <a:xfrm>
            <a:off x="7477125" y="-8092619908200"/>
            <a:ext cx="0" cy="0"/>
          </a:xfrm>
          <a:prstGeom prst="rect">
            <a:avLst/>
          </a:prstGeom>
          <a:noFill/>
          <a:ln w="9525">
            <a:noFill/>
            <a:miter lim="800000"/>
            <a:headEnd/>
            <a:tailEnd/>
          </a:ln>
        </xdr:spPr>
        <xdr:txBody>
          <a:bodyPr vertOverflow="clip" wrap="square" lIns="27432" tIns="32004" rIns="27432" bIns="32004" anchor="ctr" upright="1"/>
          <a:lstStyle/>
          <a:p>
            <a:pPr algn="ctr" rtl="0">
              <a:defRPr sz="1000"/>
            </a:pPr>
            <a:r>
              <a:rPr lang="en-US" sz="1000" b="1" i="0" u="none" strike="noStrike" baseline="0">
                <a:solidFill>
                  <a:srgbClr val="000000"/>
                </a:solidFill>
                <a:latin typeface="Book Antiqua"/>
              </a:rPr>
              <a:t>Click for Sch-1</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247650</xdr:colOff>
      <xdr:row>0</xdr:row>
      <xdr:rowOff>28575</xdr:rowOff>
    </xdr:from>
    <xdr:to>
      <xdr:col>15</xdr:col>
      <xdr:colOff>1362075</xdr:colOff>
      <xdr:row>2</xdr:row>
      <xdr:rowOff>266700</xdr:rowOff>
    </xdr:to>
    <xdr:grpSp>
      <xdr:nvGrpSpPr>
        <xdr:cNvPr id="5010612" name="Group 38">
          <a:hlinkClick xmlns:r="http://schemas.openxmlformats.org/officeDocument/2006/relationships" r:id="rId1" tooltip="Click for Sch-2"/>
          <a:extLst>
            <a:ext uri="{FF2B5EF4-FFF2-40B4-BE49-F238E27FC236}">
              <a16:creationId xmlns:a16="http://schemas.microsoft.com/office/drawing/2014/main" id="{00000000-0008-0000-0400-0000B4744C00}"/>
            </a:ext>
          </a:extLst>
        </xdr:cNvPr>
        <xdr:cNvGrpSpPr>
          <a:grpSpLocks/>
        </xdr:cNvGrpSpPr>
      </xdr:nvGrpSpPr>
      <xdr:grpSpPr bwMode="auto">
        <a:xfrm>
          <a:off x="20583525" y="28575"/>
          <a:ext cx="1038225" cy="619125"/>
          <a:chOff x="804" y="5"/>
          <a:chExt cx="116" cy="73"/>
        </a:xfrm>
      </xdr:grpSpPr>
      <xdr:sp macro="" textlink="">
        <xdr:nvSpPr>
          <xdr:cNvPr id="5010613" name="AutoShape 39">
            <a:extLst>
              <a:ext uri="{FF2B5EF4-FFF2-40B4-BE49-F238E27FC236}">
                <a16:creationId xmlns:a16="http://schemas.microsoft.com/office/drawing/2014/main" id="{00000000-0008-0000-0400-0000B5744C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3112" name="Text Box 40">
            <a:extLst>
              <a:ext uri="{FF2B5EF4-FFF2-40B4-BE49-F238E27FC236}">
                <a16:creationId xmlns:a16="http://schemas.microsoft.com/office/drawing/2014/main" id="{00000000-0008-0000-0400-0000280C0000}"/>
              </a:ext>
            </a:extLst>
          </xdr:cNvPr>
          <xdr:cNvSpPr txBox="1">
            <a:spLocks noChangeArrowheads="1"/>
          </xdr:cNvSpPr>
        </xdr:nvSpPr>
        <xdr:spPr bwMode="auto">
          <a:xfrm>
            <a:off x="18573750" y="-34168757"/>
            <a:ext cx="0" cy="37"/>
          </a:xfrm>
          <a:prstGeom prst="rect">
            <a:avLst/>
          </a:prstGeom>
          <a:noFill/>
          <a:ln w="9525">
            <a:noFill/>
            <a:miter lim="800000"/>
            <a:headEnd/>
            <a:tailEnd/>
          </a:ln>
        </xdr:spPr>
        <xdr:txBody>
          <a:bodyPr vertOverflow="clip" wrap="square" lIns="27432" tIns="32004" rIns="27432" bIns="32004" anchor="ctr" upright="1"/>
          <a:lstStyle/>
          <a:p>
            <a:pPr algn="ctr" rtl="0">
              <a:defRPr sz="1000"/>
            </a:pPr>
            <a:r>
              <a:rPr lang="en-US" sz="1000" b="1" i="0" u="none" strike="noStrike" baseline="0">
                <a:solidFill>
                  <a:srgbClr val="000000"/>
                </a:solidFill>
                <a:latin typeface="Book Antiqua"/>
              </a:rPr>
              <a:t>Click for Sch-2</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247650</xdr:colOff>
      <xdr:row>0</xdr:row>
      <xdr:rowOff>28575</xdr:rowOff>
    </xdr:from>
    <xdr:to>
      <xdr:col>7</xdr:col>
      <xdr:colOff>1362075</xdr:colOff>
      <xdr:row>2</xdr:row>
      <xdr:rowOff>266700</xdr:rowOff>
    </xdr:to>
    <xdr:grpSp>
      <xdr:nvGrpSpPr>
        <xdr:cNvPr id="4700925" name="Group 38">
          <a:hlinkClick xmlns:r="http://schemas.openxmlformats.org/officeDocument/2006/relationships" r:id="rId1" tooltip="Click for Sch-2"/>
          <a:extLst>
            <a:ext uri="{FF2B5EF4-FFF2-40B4-BE49-F238E27FC236}">
              <a16:creationId xmlns:a16="http://schemas.microsoft.com/office/drawing/2014/main" id="{00000000-0008-0000-0500-0000FDBA4700}"/>
            </a:ext>
          </a:extLst>
        </xdr:cNvPr>
        <xdr:cNvGrpSpPr>
          <a:grpSpLocks/>
        </xdr:cNvGrpSpPr>
      </xdr:nvGrpSpPr>
      <xdr:grpSpPr bwMode="auto">
        <a:xfrm>
          <a:off x="8220075" y="28575"/>
          <a:ext cx="1114425" cy="638175"/>
          <a:chOff x="804" y="5"/>
          <a:chExt cx="116" cy="73"/>
        </a:xfrm>
      </xdr:grpSpPr>
      <xdr:sp macro="" textlink="">
        <xdr:nvSpPr>
          <xdr:cNvPr id="4700926" name="AutoShape 39">
            <a:extLst>
              <a:ext uri="{FF2B5EF4-FFF2-40B4-BE49-F238E27FC236}">
                <a16:creationId xmlns:a16="http://schemas.microsoft.com/office/drawing/2014/main" id="{00000000-0008-0000-0500-0000FEBA47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4" name="Text Box 40">
            <a:extLst>
              <a:ext uri="{FF2B5EF4-FFF2-40B4-BE49-F238E27FC236}">
                <a16:creationId xmlns:a16="http://schemas.microsoft.com/office/drawing/2014/main" id="{00000000-0008-0000-0500-000004000000}"/>
              </a:ext>
            </a:extLst>
          </xdr:cNvPr>
          <xdr:cNvSpPr txBox="1">
            <a:spLocks noChangeArrowheads="1"/>
          </xdr:cNvSpPr>
        </xdr:nvSpPr>
        <xdr:spPr bwMode="auto">
          <a:xfrm>
            <a:off x="819" y="24"/>
            <a:ext cx="98" cy="38"/>
          </a:xfrm>
          <a:prstGeom prst="rect">
            <a:avLst/>
          </a:prstGeom>
          <a:noFill/>
          <a:ln w="9525">
            <a:noFill/>
            <a:miter lim="800000"/>
            <a:headEnd/>
            <a:tailEnd/>
          </a:ln>
        </xdr:spPr>
        <xdr:txBody>
          <a:bodyPr vertOverflow="clip" wrap="square" lIns="27432" tIns="32004" rIns="27432" bIns="32004" anchor="ctr" upright="1"/>
          <a:lstStyle/>
          <a:p>
            <a:pPr algn="ctr" rtl="0">
              <a:defRPr sz="1000"/>
            </a:pPr>
            <a:r>
              <a:rPr lang="en-US" sz="1000" b="1" i="0" u="none" strike="noStrike" baseline="0">
                <a:solidFill>
                  <a:srgbClr val="000000"/>
                </a:solidFill>
                <a:latin typeface="Book Antiqua"/>
              </a:rPr>
              <a:t>Click for Sch-2</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266700</xdr:colOff>
      <xdr:row>0</xdr:row>
      <xdr:rowOff>19050</xdr:rowOff>
    </xdr:from>
    <xdr:to>
      <xdr:col>12</xdr:col>
      <xdr:colOff>0</xdr:colOff>
      <xdr:row>2</xdr:row>
      <xdr:rowOff>257175</xdr:rowOff>
    </xdr:to>
    <xdr:grpSp>
      <xdr:nvGrpSpPr>
        <xdr:cNvPr id="4701949" name="Group 1">
          <a:hlinkClick xmlns:r="http://schemas.openxmlformats.org/officeDocument/2006/relationships" r:id="rId1" tooltip="Click for Sch-3"/>
          <a:extLst>
            <a:ext uri="{FF2B5EF4-FFF2-40B4-BE49-F238E27FC236}">
              <a16:creationId xmlns:a16="http://schemas.microsoft.com/office/drawing/2014/main" id="{00000000-0008-0000-0600-0000FDBE4700}"/>
            </a:ext>
          </a:extLst>
        </xdr:cNvPr>
        <xdr:cNvGrpSpPr>
          <a:grpSpLocks/>
        </xdr:cNvGrpSpPr>
      </xdr:nvGrpSpPr>
      <xdr:grpSpPr bwMode="auto">
        <a:xfrm>
          <a:off x="14161294" y="19050"/>
          <a:ext cx="1114425" cy="547688"/>
          <a:chOff x="804" y="5"/>
          <a:chExt cx="116" cy="73"/>
        </a:xfrm>
      </xdr:grpSpPr>
      <xdr:sp macro="" textlink="">
        <xdr:nvSpPr>
          <xdr:cNvPr id="4701950" name="AutoShape 2">
            <a:extLst>
              <a:ext uri="{FF2B5EF4-FFF2-40B4-BE49-F238E27FC236}">
                <a16:creationId xmlns:a16="http://schemas.microsoft.com/office/drawing/2014/main" id="{00000000-0008-0000-0600-0000FEBE47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10243" name="Text Box 3">
            <a:extLst>
              <a:ext uri="{FF2B5EF4-FFF2-40B4-BE49-F238E27FC236}">
                <a16:creationId xmlns:a16="http://schemas.microsoft.com/office/drawing/2014/main" id="{00000000-0008-0000-0600-000003280000}"/>
              </a:ext>
            </a:extLst>
          </xdr:cNvPr>
          <xdr:cNvSpPr txBox="1">
            <a:spLocks noChangeArrowheads="1"/>
          </xdr:cNvSpPr>
        </xdr:nvSpPr>
        <xdr:spPr bwMode="auto">
          <a:xfrm>
            <a:off x="14763750" y="1824706458"/>
            <a:ext cx="0" cy="39"/>
          </a:xfrm>
          <a:prstGeom prst="rect">
            <a:avLst/>
          </a:prstGeom>
          <a:noFill/>
          <a:ln w="9525">
            <a:noFill/>
            <a:miter lim="800000"/>
            <a:headEnd/>
            <a:tailEnd/>
          </a:ln>
        </xdr:spPr>
        <xdr:txBody>
          <a:bodyPr vertOverflow="clip" wrap="square" lIns="27432" tIns="32004" rIns="27432" bIns="32004" anchor="ctr" upright="1"/>
          <a:lstStyle/>
          <a:p>
            <a:pPr algn="ctr" rtl="0">
              <a:defRPr sz="1000"/>
            </a:pPr>
            <a:r>
              <a:rPr lang="en-US" sz="1000" b="1" i="0" u="none" strike="noStrike" baseline="0">
                <a:solidFill>
                  <a:srgbClr val="000000"/>
                </a:solidFill>
                <a:latin typeface="Book Antiqua"/>
              </a:rPr>
              <a:t>Click for Sch-3</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266700</xdr:colOff>
      <xdr:row>0</xdr:row>
      <xdr:rowOff>19050</xdr:rowOff>
    </xdr:from>
    <xdr:to>
      <xdr:col>8</xdr:col>
      <xdr:colOff>0</xdr:colOff>
      <xdr:row>2</xdr:row>
      <xdr:rowOff>257175</xdr:rowOff>
    </xdr:to>
    <xdr:grpSp>
      <xdr:nvGrpSpPr>
        <xdr:cNvPr id="4702973" name="Group 1">
          <a:hlinkClick xmlns:r="http://schemas.openxmlformats.org/officeDocument/2006/relationships" r:id="rId1" tooltip="Click for Sch-3"/>
          <a:extLst>
            <a:ext uri="{FF2B5EF4-FFF2-40B4-BE49-F238E27FC236}">
              <a16:creationId xmlns:a16="http://schemas.microsoft.com/office/drawing/2014/main" id="{00000000-0008-0000-0700-0000FDC24700}"/>
            </a:ext>
          </a:extLst>
        </xdr:cNvPr>
        <xdr:cNvGrpSpPr>
          <a:grpSpLocks/>
        </xdr:cNvGrpSpPr>
      </xdr:nvGrpSpPr>
      <xdr:grpSpPr bwMode="auto">
        <a:xfrm>
          <a:off x="7636669" y="19050"/>
          <a:ext cx="1114425" cy="654844"/>
          <a:chOff x="804" y="5"/>
          <a:chExt cx="116" cy="73"/>
        </a:xfrm>
      </xdr:grpSpPr>
      <xdr:sp macro="" textlink="">
        <xdr:nvSpPr>
          <xdr:cNvPr id="4702974" name="AutoShape 2">
            <a:extLst>
              <a:ext uri="{FF2B5EF4-FFF2-40B4-BE49-F238E27FC236}">
                <a16:creationId xmlns:a16="http://schemas.microsoft.com/office/drawing/2014/main" id="{00000000-0008-0000-0700-0000FEC247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4" name="Text Box 3">
            <a:extLst>
              <a:ext uri="{FF2B5EF4-FFF2-40B4-BE49-F238E27FC236}">
                <a16:creationId xmlns:a16="http://schemas.microsoft.com/office/drawing/2014/main" id="{00000000-0008-0000-0700-000004000000}"/>
              </a:ext>
            </a:extLst>
          </xdr:cNvPr>
          <xdr:cNvSpPr txBox="1">
            <a:spLocks noChangeArrowheads="1"/>
          </xdr:cNvSpPr>
        </xdr:nvSpPr>
        <xdr:spPr bwMode="auto">
          <a:xfrm>
            <a:off x="819" y="23"/>
            <a:ext cx="98" cy="39"/>
          </a:xfrm>
          <a:prstGeom prst="rect">
            <a:avLst/>
          </a:prstGeom>
          <a:noFill/>
          <a:ln w="9525">
            <a:noFill/>
            <a:miter lim="800000"/>
            <a:headEnd/>
            <a:tailEnd/>
          </a:ln>
        </xdr:spPr>
        <xdr:txBody>
          <a:bodyPr vertOverflow="clip" wrap="square" lIns="27432" tIns="32004" rIns="27432" bIns="32004" anchor="ctr" upright="1"/>
          <a:lstStyle/>
          <a:p>
            <a:pPr algn="ctr" rtl="0">
              <a:defRPr sz="1000"/>
            </a:pPr>
            <a:r>
              <a:rPr lang="en-US" sz="1000" b="1" i="0" u="none" strike="noStrike" baseline="0">
                <a:solidFill>
                  <a:srgbClr val="000000"/>
                </a:solidFill>
                <a:latin typeface="Book Antiqua"/>
              </a:rPr>
              <a:t>Click for Sch-3</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16</xdr:col>
      <xdr:colOff>257175</xdr:colOff>
      <xdr:row>0</xdr:row>
      <xdr:rowOff>19050</xdr:rowOff>
    </xdr:from>
    <xdr:to>
      <xdr:col>17</xdr:col>
      <xdr:colOff>676275</xdr:colOff>
      <xdr:row>2</xdr:row>
      <xdr:rowOff>257175</xdr:rowOff>
    </xdr:to>
    <xdr:grpSp>
      <xdr:nvGrpSpPr>
        <xdr:cNvPr id="5036162" name="Group 1">
          <a:hlinkClick xmlns:r="http://schemas.openxmlformats.org/officeDocument/2006/relationships" r:id="rId1" tooltip="Click for Sch-4"/>
          <a:extLst>
            <a:ext uri="{FF2B5EF4-FFF2-40B4-BE49-F238E27FC236}">
              <a16:creationId xmlns:a16="http://schemas.microsoft.com/office/drawing/2014/main" id="{00000000-0008-0000-0800-000082D84C00}"/>
            </a:ext>
          </a:extLst>
        </xdr:cNvPr>
        <xdr:cNvGrpSpPr>
          <a:grpSpLocks/>
        </xdr:cNvGrpSpPr>
      </xdr:nvGrpSpPr>
      <xdr:grpSpPr bwMode="auto">
        <a:xfrm>
          <a:off x="18873258" y="19050"/>
          <a:ext cx="758825" cy="904875"/>
          <a:chOff x="804" y="5"/>
          <a:chExt cx="116" cy="73"/>
        </a:xfrm>
      </xdr:grpSpPr>
      <xdr:sp macro="" textlink="">
        <xdr:nvSpPr>
          <xdr:cNvPr id="5036163" name="AutoShape 2">
            <a:extLst>
              <a:ext uri="{FF2B5EF4-FFF2-40B4-BE49-F238E27FC236}">
                <a16:creationId xmlns:a16="http://schemas.microsoft.com/office/drawing/2014/main" id="{00000000-0008-0000-0800-000083D84C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11267" name="Text Box 3">
            <a:extLst>
              <a:ext uri="{FF2B5EF4-FFF2-40B4-BE49-F238E27FC236}">
                <a16:creationId xmlns:a16="http://schemas.microsoft.com/office/drawing/2014/main" id="{00000000-0008-0000-0800-0000032C0000}"/>
              </a:ext>
            </a:extLst>
          </xdr:cNvPr>
          <xdr:cNvSpPr txBox="1">
            <a:spLocks noChangeArrowheads="1"/>
          </xdr:cNvSpPr>
        </xdr:nvSpPr>
        <xdr:spPr bwMode="auto">
          <a:xfrm>
            <a:off x="819" y="23"/>
            <a:ext cx="100" cy="39"/>
          </a:xfrm>
          <a:prstGeom prst="rect">
            <a:avLst/>
          </a:prstGeom>
          <a:noFill/>
          <a:ln w="9525">
            <a:noFill/>
            <a:miter lim="800000"/>
            <a:headEnd/>
            <a:tailEnd/>
          </a:ln>
        </xdr:spPr>
        <xdr:txBody>
          <a:bodyPr vertOverflow="clip" wrap="square" lIns="27432" tIns="32004" rIns="27432" bIns="32004" anchor="ctr" upright="1"/>
          <a:lstStyle/>
          <a:p>
            <a:pPr algn="ctr" rtl="0">
              <a:defRPr sz="1000"/>
            </a:pPr>
            <a:r>
              <a:rPr lang="en-US" sz="1000" b="1" i="0" u="none" strike="noStrike" baseline="0">
                <a:solidFill>
                  <a:srgbClr val="000000"/>
                </a:solidFill>
                <a:latin typeface="Book Antiqua"/>
              </a:rPr>
              <a:t>Click for Sch-4</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257175</xdr:colOff>
      <xdr:row>0</xdr:row>
      <xdr:rowOff>19050</xdr:rowOff>
    </xdr:from>
    <xdr:to>
      <xdr:col>7</xdr:col>
      <xdr:colOff>676275</xdr:colOff>
      <xdr:row>2</xdr:row>
      <xdr:rowOff>257175</xdr:rowOff>
    </xdr:to>
    <xdr:grpSp>
      <xdr:nvGrpSpPr>
        <xdr:cNvPr id="4703997" name="Group 1">
          <a:hlinkClick xmlns:r="http://schemas.openxmlformats.org/officeDocument/2006/relationships" r:id="rId1" tooltip="Click for Sch-4"/>
          <a:extLst>
            <a:ext uri="{FF2B5EF4-FFF2-40B4-BE49-F238E27FC236}">
              <a16:creationId xmlns:a16="http://schemas.microsoft.com/office/drawing/2014/main" id="{00000000-0008-0000-0900-0000FDC64700}"/>
            </a:ext>
          </a:extLst>
        </xdr:cNvPr>
        <xdr:cNvGrpSpPr>
          <a:grpSpLocks/>
        </xdr:cNvGrpSpPr>
      </xdr:nvGrpSpPr>
      <xdr:grpSpPr bwMode="auto">
        <a:xfrm>
          <a:off x="7650956" y="19050"/>
          <a:ext cx="1109663" cy="666750"/>
          <a:chOff x="804" y="5"/>
          <a:chExt cx="116" cy="73"/>
        </a:xfrm>
      </xdr:grpSpPr>
      <xdr:sp macro="" textlink="">
        <xdr:nvSpPr>
          <xdr:cNvPr id="4703998" name="AutoShape 2">
            <a:extLst>
              <a:ext uri="{FF2B5EF4-FFF2-40B4-BE49-F238E27FC236}">
                <a16:creationId xmlns:a16="http://schemas.microsoft.com/office/drawing/2014/main" id="{00000000-0008-0000-0900-0000FEC647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4" name="Text Box 3">
            <a:extLst>
              <a:ext uri="{FF2B5EF4-FFF2-40B4-BE49-F238E27FC236}">
                <a16:creationId xmlns:a16="http://schemas.microsoft.com/office/drawing/2014/main" id="{00000000-0008-0000-0900-000004000000}"/>
              </a:ext>
            </a:extLst>
          </xdr:cNvPr>
          <xdr:cNvSpPr txBox="1">
            <a:spLocks noChangeArrowheads="1"/>
          </xdr:cNvSpPr>
        </xdr:nvSpPr>
        <xdr:spPr bwMode="auto">
          <a:xfrm>
            <a:off x="819" y="23"/>
            <a:ext cx="98" cy="39"/>
          </a:xfrm>
          <a:prstGeom prst="rect">
            <a:avLst/>
          </a:prstGeom>
          <a:noFill/>
          <a:ln w="9525">
            <a:noFill/>
            <a:miter lim="800000"/>
            <a:headEnd/>
            <a:tailEnd/>
          </a:ln>
        </xdr:spPr>
        <xdr:txBody>
          <a:bodyPr vertOverflow="clip" wrap="square" lIns="27432" tIns="32004" rIns="27432" bIns="32004" anchor="ctr" upright="1"/>
          <a:lstStyle/>
          <a:p>
            <a:pPr algn="ctr" rtl="0">
              <a:defRPr sz="1000"/>
            </a:pPr>
            <a:r>
              <a:rPr lang="en-US" sz="1000" b="1" i="0" u="none" strike="noStrike" baseline="0">
                <a:solidFill>
                  <a:srgbClr val="000000"/>
                </a:solidFill>
                <a:latin typeface="Book Antiqua"/>
              </a:rPr>
              <a:t>Click for Sch-4</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3" Type="http://schemas.openxmlformats.org/officeDocument/2006/relationships/printerSettings" Target="../printerSettings/printerSettings3.bin"/><Relationship Id="rId21" Type="http://schemas.openxmlformats.org/officeDocument/2006/relationships/printerSettings" Target="../printerSettings/printerSettings21.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231.bin"/><Relationship Id="rId13" Type="http://schemas.openxmlformats.org/officeDocument/2006/relationships/printerSettings" Target="../printerSettings/printerSettings236.bin"/><Relationship Id="rId18" Type="http://schemas.openxmlformats.org/officeDocument/2006/relationships/printerSettings" Target="../printerSettings/printerSettings241.bin"/><Relationship Id="rId3" Type="http://schemas.openxmlformats.org/officeDocument/2006/relationships/printerSettings" Target="../printerSettings/printerSettings226.bin"/><Relationship Id="rId21" Type="http://schemas.openxmlformats.org/officeDocument/2006/relationships/printerSettings" Target="../printerSettings/printerSettings244.bin"/><Relationship Id="rId7" Type="http://schemas.openxmlformats.org/officeDocument/2006/relationships/printerSettings" Target="../printerSettings/printerSettings230.bin"/><Relationship Id="rId12" Type="http://schemas.openxmlformats.org/officeDocument/2006/relationships/printerSettings" Target="../printerSettings/printerSettings235.bin"/><Relationship Id="rId17" Type="http://schemas.openxmlformats.org/officeDocument/2006/relationships/printerSettings" Target="../printerSettings/printerSettings240.bin"/><Relationship Id="rId2" Type="http://schemas.openxmlformats.org/officeDocument/2006/relationships/printerSettings" Target="../printerSettings/printerSettings225.bin"/><Relationship Id="rId16" Type="http://schemas.openxmlformats.org/officeDocument/2006/relationships/printerSettings" Target="../printerSettings/printerSettings239.bin"/><Relationship Id="rId20" Type="http://schemas.openxmlformats.org/officeDocument/2006/relationships/printerSettings" Target="../printerSettings/printerSettings243.bin"/><Relationship Id="rId1" Type="http://schemas.openxmlformats.org/officeDocument/2006/relationships/printerSettings" Target="../printerSettings/printerSettings224.bin"/><Relationship Id="rId6" Type="http://schemas.openxmlformats.org/officeDocument/2006/relationships/printerSettings" Target="../printerSettings/printerSettings229.bin"/><Relationship Id="rId11" Type="http://schemas.openxmlformats.org/officeDocument/2006/relationships/printerSettings" Target="../printerSettings/printerSettings234.bin"/><Relationship Id="rId24" Type="http://schemas.openxmlformats.org/officeDocument/2006/relationships/drawing" Target="../drawings/drawing9.xml"/><Relationship Id="rId5" Type="http://schemas.openxmlformats.org/officeDocument/2006/relationships/printerSettings" Target="../printerSettings/printerSettings228.bin"/><Relationship Id="rId15" Type="http://schemas.openxmlformats.org/officeDocument/2006/relationships/printerSettings" Target="../printerSettings/printerSettings238.bin"/><Relationship Id="rId23" Type="http://schemas.openxmlformats.org/officeDocument/2006/relationships/printerSettings" Target="../printerSettings/printerSettings246.bin"/><Relationship Id="rId10" Type="http://schemas.openxmlformats.org/officeDocument/2006/relationships/printerSettings" Target="../printerSettings/printerSettings233.bin"/><Relationship Id="rId19" Type="http://schemas.openxmlformats.org/officeDocument/2006/relationships/printerSettings" Target="../printerSettings/printerSettings242.bin"/><Relationship Id="rId4" Type="http://schemas.openxmlformats.org/officeDocument/2006/relationships/printerSettings" Target="../printerSettings/printerSettings227.bin"/><Relationship Id="rId9" Type="http://schemas.openxmlformats.org/officeDocument/2006/relationships/printerSettings" Target="../printerSettings/printerSettings232.bin"/><Relationship Id="rId14" Type="http://schemas.openxmlformats.org/officeDocument/2006/relationships/printerSettings" Target="../printerSettings/printerSettings237.bin"/><Relationship Id="rId22" Type="http://schemas.openxmlformats.org/officeDocument/2006/relationships/printerSettings" Target="../printerSettings/printerSettings245.bin"/></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254.bin"/><Relationship Id="rId3" Type="http://schemas.openxmlformats.org/officeDocument/2006/relationships/printerSettings" Target="../printerSettings/printerSettings249.bin"/><Relationship Id="rId7" Type="http://schemas.openxmlformats.org/officeDocument/2006/relationships/printerSettings" Target="../printerSettings/printerSettings253.bin"/><Relationship Id="rId2" Type="http://schemas.openxmlformats.org/officeDocument/2006/relationships/printerSettings" Target="../printerSettings/printerSettings248.bin"/><Relationship Id="rId1" Type="http://schemas.openxmlformats.org/officeDocument/2006/relationships/printerSettings" Target="../printerSettings/printerSettings247.bin"/><Relationship Id="rId6" Type="http://schemas.openxmlformats.org/officeDocument/2006/relationships/printerSettings" Target="../printerSettings/printerSettings252.bin"/><Relationship Id="rId5" Type="http://schemas.openxmlformats.org/officeDocument/2006/relationships/printerSettings" Target="../printerSettings/printerSettings251.bin"/><Relationship Id="rId4" Type="http://schemas.openxmlformats.org/officeDocument/2006/relationships/printerSettings" Target="../printerSettings/printerSettings250.bin"/><Relationship Id="rId9"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262.bin"/><Relationship Id="rId13" Type="http://schemas.openxmlformats.org/officeDocument/2006/relationships/printerSettings" Target="../printerSettings/printerSettings267.bin"/><Relationship Id="rId18" Type="http://schemas.openxmlformats.org/officeDocument/2006/relationships/printerSettings" Target="../printerSettings/printerSettings272.bin"/><Relationship Id="rId26" Type="http://schemas.openxmlformats.org/officeDocument/2006/relationships/printerSettings" Target="../printerSettings/printerSettings280.bin"/><Relationship Id="rId3" Type="http://schemas.openxmlformats.org/officeDocument/2006/relationships/printerSettings" Target="../printerSettings/printerSettings257.bin"/><Relationship Id="rId21" Type="http://schemas.openxmlformats.org/officeDocument/2006/relationships/printerSettings" Target="../printerSettings/printerSettings275.bin"/><Relationship Id="rId7" Type="http://schemas.openxmlformats.org/officeDocument/2006/relationships/printerSettings" Target="../printerSettings/printerSettings261.bin"/><Relationship Id="rId12" Type="http://schemas.openxmlformats.org/officeDocument/2006/relationships/printerSettings" Target="../printerSettings/printerSettings266.bin"/><Relationship Id="rId17" Type="http://schemas.openxmlformats.org/officeDocument/2006/relationships/printerSettings" Target="../printerSettings/printerSettings271.bin"/><Relationship Id="rId25" Type="http://schemas.openxmlformats.org/officeDocument/2006/relationships/printerSettings" Target="../printerSettings/printerSettings279.bin"/><Relationship Id="rId2" Type="http://schemas.openxmlformats.org/officeDocument/2006/relationships/printerSettings" Target="../printerSettings/printerSettings256.bin"/><Relationship Id="rId16" Type="http://schemas.openxmlformats.org/officeDocument/2006/relationships/printerSettings" Target="../printerSettings/printerSettings270.bin"/><Relationship Id="rId20" Type="http://schemas.openxmlformats.org/officeDocument/2006/relationships/printerSettings" Target="../printerSettings/printerSettings274.bin"/><Relationship Id="rId1" Type="http://schemas.openxmlformats.org/officeDocument/2006/relationships/printerSettings" Target="../printerSettings/printerSettings255.bin"/><Relationship Id="rId6" Type="http://schemas.openxmlformats.org/officeDocument/2006/relationships/printerSettings" Target="../printerSettings/printerSettings260.bin"/><Relationship Id="rId11" Type="http://schemas.openxmlformats.org/officeDocument/2006/relationships/printerSettings" Target="../printerSettings/printerSettings265.bin"/><Relationship Id="rId24" Type="http://schemas.openxmlformats.org/officeDocument/2006/relationships/printerSettings" Target="../printerSettings/printerSettings278.bin"/><Relationship Id="rId5" Type="http://schemas.openxmlformats.org/officeDocument/2006/relationships/printerSettings" Target="../printerSettings/printerSettings259.bin"/><Relationship Id="rId15" Type="http://schemas.openxmlformats.org/officeDocument/2006/relationships/printerSettings" Target="../printerSettings/printerSettings269.bin"/><Relationship Id="rId23" Type="http://schemas.openxmlformats.org/officeDocument/2006/relationships/printerSettings" Target="../printerSettings/printerSettings277.bin"/><Relationship Id="rId10" Type="http://schemas.openxmlformats.org/officeDocument/2006/relationships/printerSettings" Target="../printerSettings/printerSettings264.bin"/><Relationship Id="rId19" Type="http://schemas.openxmlformats.org/officeDocument/2006/relationships/printerSettings" Target="../printerSettings/printerSettings273.bin"/><Relationship Id="rId4" Type="http://schemas.openxmlformats.org/officeDocument/2006/relationships/printerSettings" Target="../printerSettings/printerSettings258.bin"/><Relationship Id="rId9" Type="http://schemas.openxmlformats.org/officeDocument/2006/relationships/printerSettings" Target="../printerSettings/printerSettings263.bin"/><Relationship Id="rId14" Type="http://schemas.openxmlformats.org/officeDocument/2006/relationships/printerSettings" Target="../printerSettings/printerSettings268.bin"/><Relationship Id="rId22" Type="http://schemas.openxmlformats.org/officeDocument/2006/relationships/printerSettings" Target="../printerSettings/printerSettings276.bin"/><Relationship Id="rId27"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288.bin"/><Relationship Id="rId13" Type="http://schemas.openxmlformats.org/officeDocument/2006/relationships/printerSettings" Target="../printerSettings/printerSettings293.bin"/><Relationship Id="rId18" Type="http://schemas.openxmlformats.org/officeDocument/2006/relationships/printerSettings" Target="../printerSettings/printerSettings298.bin"/><Relationship Id="rId26" Type="http://schemas.openxmlformats.org/officeDocument/2006/relationships/printerSettings" Target="../printerSettings/printerSettings306.bin"/><Relationship Id="rId3" Type="http://schemas.openxmlformats.org/officeDocument/2006/relationships/printerSettings" Target="../printerSettings/printerSettings283.bin"/><Relationship Id="rId21" Type="http://schemas.openxmlformats.org/officeDocument/2006/relationships/printerSettings" Target="../printerSettings/printerSettings301.bin"/><Relationship Id="rId7" Type="http://schemas.openxmlformats.org/officeDocument/2006/relationships/printerSettings" Target="../printerSettings/printerSettings287.bin"/><Relationship Id="rId12" Type="http://schemas.openxmlformats.org/officeDocument/2006/relationships/printerSettings" Target="../printerSettings/printerSettings292.bin"/><Relationship Id="rId17" Type="http://schemas.openxmlformats.org/officeDocument/2006/relationships/printerSettings" Target="../printerSettings/printerSettings297.bin"/><Relationship Id="rId25" Type="http://schemas.openxmlformats.org/officeDocument/2006/relationships/printerSettings" Target="../printerSettings/printerSettings305.bin"/><Relationship Id="rId2" Type="http://schemas.openxmlformats.org/officeDocument/2006/relationships/printerSettings" Target="../printerSettings/printerSettings282.bin"/><Relationship Id="rId16" Type="http://schemas.openxmlformats.org/officeDocument/2006/relationships/printerSettings" Target="../printerSettings/printerSettings296.bin"/><Relationship Id="rId20" Type="http://schemas.openxmlformats.org/officeDocument/2006/relationships/printerSettings" Target="../printerSettings/printerSettings300.bin"/><Relationship Id="rId1" Type="http://schemas.openxmlformats.org/officeDocument/2006/relationships/printerSettings" Target="../printerSettings/printerSettings281.bin"/><Relationship Id="rId6" Type="http://schemas.openxmlformats.org/officeDocument/2006/relationships/printerSettings" Target="../printerSettings/printerSettings286.bin"/><Relationship Id="rId11" Type="http://schemas.openxmlformats.org/officeDocument/2006/relationships/printerSettings" Target="../printerSettings/printerSettings291.bin"/><Relationship Id="rId24" Type="http://schemas.openxmlformats.org/officeDocument/2006/relationships/printerSettings" Target="../printerSettings/printerSettings304.bin"/><Relationship Id="rId5" Type="http://schemas.openxmlformats.org/officeDocument/2006/relationships/printerSettings" Target="../printerSettings/printerSettings285.bin"/><Relationship Id="rId15" Type="http://schemas.openxmlformats.org/officeDocument/2006/relationships/printerSettings" Target="../printerSettings/printerSettings295.bin"/><Relationship Id="rId23" Type="http://schemas.openxmlformats.org/officeDocument/2006/relationships/printerSettings" Target="../printerSettings/printerSettings303.bin"/><Relationship Id="rId10" Type="http://schemas.openxmlformats.org/officeDocument/2006/relationships/printerSettings" Target="../printerSettings/printerSettings290.bin"/><Relationship Id="rId19" Type="http://schemas.openxmlformats.org/officeDocument/2006/relationships/printerSettings" Target="../printerSettings/printerSettings299.bin"/><Relationship Id="rId4" Type="http://schemas.openxmlformats.org/officeDocument/2006/relationships/printerSettings" Target="../printerSettings/printerSettings284.bin"/><Relationship Id="rId9" Type="http://schemas.openxmlformats.org/officeDocument/2006/relationships/printerSettings" Target="../printerSettings/printerSettings289.bin"/><Relationship Id="rId14" Type="http://schemas.openxmlformats.org/officeDocument/2006/relationships/printerSettings" Target="../printerSettings/printerSettings294.bin"/><Relationship Id="rId22" Type="http://schemas.openxmlformats.org/officeDocument/2006/relationships/printerSettings" Target="../printerSettings/printerSettings302.bin"/><Relationship Id="rId27"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314.bin"/><Relationship Id="rId13" Type="http://schemas.openxmlformats.org/officeDocument/2006/relationships/printerSettings" Target="../printerSettings/printerSettings319.bin"/><Relationship Id="rId18" Type="http://schemas.openxmlformats.org/officeDocument/2006/relationships/printerSettings" Target="../printerSettings/printerSettings324.bin"/><Relationship Id="rId3" Type="http://schemas.openxmlformats.org/officeDocument/2006/relationships/printerSettings" Target="../printerSettings/printerSettings309.bin"/><Relationship Id="rId21" Type="http://schemas.openxmlformats.org/officeDocument/2006/relationships/printerSettings" Target="../printerSettings/printerSettings327.bin"/><Relationship Id="rId7" Type="http://schemas.openxmlformats.org/officeDocument/2006/relationships/printerSettings" Target="../printerSettings/printerSettings313.bin"/><Relationship Id="rId12" Type="http://schemas.openxmlformats.org/officeDocument/2006/relationships/printerSettings" Target="../printerSettings/printerSettings318.bin"/><Relationship Id="rId17" Type="http://schemas.openxmlformats.org/officeDocument/2006/relationships/printerSettings" Target="../printerSettings/printerSettings323.bin"/><Relationship Id="rId2" Type="http://schemas.openxmlformats.org/officeDocument/2006/relationships/printerSettings" Target="../printerSettings/printerSettings308.bin"/><Relationship Id="rId16" Type="http://schemas.openxmlformats.org/officeDocument/2006/relationships/printerSettings" Target="../printerSettings/printerSettings322.bin"/><Relationship Id="rId20" Type="http://schemas.openxmlformats.org/officeDocument/2006/relationships/printerSettings" Target="../printerSettings/printerSettings326.bin"/><Relationship Id="rId1" Type="http://schemas.openxmlformats.org/officeDocument/2006/relationships/printerSettings" Target="../printerSettings/printerSettings307.bin"/><Relationship Id="rId6" Type="http://schemas.openxmlformats.org/officeDocument/2006/relationships/printerSettings" Target="../printerSettings/printerSettings312.bin"/><Relationship Id="rId11" Type="http://schemas.openxmlformats.org/officeDocument/2006/relationships/printerSettings" Target="../printerSettings/printerSettings317.bin"/><Relationship Id="rId24" Type="http://schemas.openxmlformats.org/officeDocument/2006/relationships/drawing" Target="../drawings/drawing13.xml"/><Relationship Id="rId5" Type="http://schemas.openxmlformats.org/officeDocument/2006/relationships/printerSettings" Target="../printerSettings/printerSettings311.bin"/><Relationship Id="rId15" Type="http://schemas.openxmlformats.org/officeDocument/2006/relationships/printerSettings" Target="../printerSettings/printerSettings321.bin"/><Relationship Id="rId23" Type="http://schemas.openxmlformats.org/officeDocument/2006/relationships/printerSettings" Target="../printerSettings/printerSettings329.bin"/><Relationship Id="rId10" Type="http://schemas.openxmlformats.org/officeDocument/2006/relationships/printerSettings" Target="../printerSettings/printerSettings316.bin"/><Relationship Id="rId19" Type="http://schemas.openxmlformats.org/officeDocument/2006/relationships/printerSettings" Target="../printerSettings/printerSettings325.bin"/><Relationship Id="rId4" Type="http://schemas.openxmlformats.org/officeDocument/2006/relationships/printerSettings" Target="../printerSettings/printerSettings310.bin"/><Relationship Id="rId9" Type="http://schemas.openxmlformats.org/officeDocument/2006/relationships/printerSettings" Target="../printerSettings/printerSettings315.bin"/><Relationship Id="rId14" Type="http://schemas.openxmlformats.org/officeDocument/2006/relationships/printerSettings" Target="../printerSettings/printerSettings320.bin"/><Relationship Id="rId22" Type="http://schemas.openxmlformats.org/officeDocument/2006/relationships/printerSettings" Target="../printerSettings/printerSettings328.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337.bin"/><Relationship Id="rId13" Type="http://schemas.openxmlformats.org/officeDocument/2006/relationships/printerSettings" Target="../printerSettings/printerSettings342.bin"/><Relationship Id="rId18" Type="http://schemas.openxmlformats.org/officeDocument/2006/relationships/printerSettings" Target="../printerSettings/printerSettings347.bin"/><Relationship Id="rId26" Type="http://schemas.openxmlformats.org/officeDocument/2006/relationships/printerSettings" Target="../printerSettings/printerSettings355.bin"/><Relationship Id="rId3" Type="http://schemas.openxmlformats.org/officeDocument/2006/relationships/printerSettings" Target="../printerSettings/printerSettings332.bin"/><Relationship Id="rId21" Type="http://schemas.openxmlformats.org/officeDocument/2006/relationships/printerSettings" Target="../printerSettings/printerSettings350.bin"/><Relationship Id="rId7" Type="http://schemas.openxmlformats.org/officeDocument/2006/relationships/printerSettings" Target="../printerSettings/printerSettings336.bin"/><Relationship Id="rId12" Type="http://schemas.openxmlformats.org/officeDocument/2006/relationships/printerSettings" Target="../printerSettings/printerSettings341.bin"/><Relationship Id="rId17" Type="http://schemas.openxmlformats.org/officeDocument/2006/relationships/printerSettings" Target="../printerSettings/printerSettings346.bin"/><Relationship Id="rId25" Type="http://schemas.openxmlformats.org/officeDocument/2006/relationships/printerSettings" Target="../printerSettings/printerSettings354.bin"/><Relationship Id="rId2" Type="http://schemas.openxmlformats.org/officeDocument/2006/relationships/printerSettings" Target="../printerSettings/printerSettings331.bin"/><Relationship Id="rId16" Type="http://schemas.openxmlformats.org/officeDocument/2006/relationships/printerSettings" Target="../printerSettings/printerSettings345.bin"/><Relationship Id="rId20" Type="http://schemas.openxmlformats.org/officeDocument/2006/relationships/printerSettings" Target="../printerSettings/printerSettings349.bin"/><Relationship Id="rId1" Type="http://schemas.openxmlformats.org/officeDocument/2006/relationships/printerSettings" Target="../printerSettings/printerSettings330.bin"/><Relationship Id="rId6" Type="http://schemas.openxmlformats.org/officeDocument/2006/relationships/printerSettings" Target="../printerSettings/printerSettings335.bin"/><Relationship Id="rId11" Type="http://schemas.openxmlformats.org/officeDocument/2006/relationships/printerSettings" Target="../printerSettings/printerSettings340.bin"/><Relationship Id="rId24" Type="http://schemas.openxmlformats.org/officeDocument/2006/relationships/printerSettings" Target="../printerSettings/printerSettings353.bin"/><Relationship Id="rId5" Type="http://schemas.openxmlformats.org/officeDocument/2006/relationships/printerSettings" Target="../printerSettings/printerSettings334.bin"/><Relationship Id="rId15" Type="http://schemas.openxmlformats.org/officeDocument/2006/relationships/printerSettings" Target="../printerSettings/printerSettings344.bin"/><Relationship Id="rId23" Type="http://schemas.openxmlformats.org/officeDocument/2006/relationships/printerSettings" Target="../printerSettings/printerSettings352.bin"/><Relationship Id="rId10" Type="http://schemas.openxmlformats.org/officeDocument/2006/relationships/printerSettings" Target="../printerSettings/printerSettings339.bin"/><Relationship Id="rId19" Type="http://schemas.openxmlformats.org/officeDocument/2006/relationships/printerSettings" Target="../printerSettings/printerSettings348.bin"/><Relationship Id="rId4" Type="http://schemas.openxmlformats.org/officeDocument/2006/relationships/printerSettings" Target="../printerSettings/printerSettings333.bin"/><Relationship Id="rId9" Type="http://schemas.openxmlformats.org/officeDocument/2006/relationships/printerSettings" Target="../printerSettings/printerSettings338.bin"/><Relationship Id="rId14" Type="http://schemas.openxmlformats.org/officeDocument/2006/relationships/printerSettings" Target="../printerSettings/printerSettings343.bin"/><Relationship Id="rId22" Type="http://schemas.openxmlformats.org/officeDocument/2006/relationships/printerSettings" Target="../printerSettings/printerSettings351.bin"/><Relationship Id="rId27"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8" Type="http://schemas.openxmlformats.org/officeDocument/2006/relationships/printerSettings" Target="../printerSettings/printerSettings363.bin"/><Relationship Id="rId13" Type="http://schemas.openxmlformats.org/officeDocument/2006/relationships/printerSettings" Target="../printerSettings/printerSettings368.bin"/><Relationship Id="rId18" Type="http://schemas.openxmlformats.org/officeDocument/2006/relationships/printerSettings" Target="../printerSettings/printerSettings373.bin"/><Relationship Id="rId3" Type="http://schemas.openxmlformats.org/officeDocument/2006/relationships/printerSettings" Target="../printerSettings/printerSettings358.bin"/><Relationship Id="rId21" Type="http://schemas.openxmlformats.org/officeDocument/2006/relationships/printerSettings" Target="../printerSettings/printerSettings376.bin"/><Relationship Id="rId7" Type="http://schemas.openxmlformats.org/officeDocument/2006/relationships/printerSettings" Target="../printerSettings/printerSettings362.bin"/><Relationship Id="rId12" Type="http://schemas.openxmlformats.org/officeDocument/2006/relationships/printerSettings" Target="../printerSettings/printerSettings367.bin"/><Relationship Id="rId17" Type="http://schemas.openxmlformats.org/officeDocument/2006/relationships/printerSettings" Target="../printerSettings/printerSettings372.bin"/><Relationship Id="rId2" Type="http://schemas.openxmlformats.org/officeDocument/2006/relationships/printerSettings" Target="../printerSettings/printerSettings357.bin"/><Relationship Id="rId16" Type="http://schemas.openxmlformats.org/officeDocument/2006/relationships/printerSettings" Target="../printerSettings/printerSettings371.bin"/><Relationship Id="rId20" Type="http://schemas.openxmlformats.org/officeDocument/2006/relationships/printerSettings" Target="../printerSettings/printerSettings375.bin"/><Relationship Id="rId1" Type="http://schemas.openxmlformats.org/officeDocument/2006/relationships/printerSettings" Target="../printerSettings/printerSettings356.bin"/><Relationship Id="rId6" Type="http://schemas.openxmlformats.org/officeDocument/2006/relationships/printerSettings" Target="../printerSettings/printerSettings361.bin"/><Relationship Id="rId11" Type="http://schemas.openxmlformats.org/officeDocument/2006/relationships/printerSettings" Target="../printerSettings/printerSettings366.bin"/><Relationship Id="rId24" Type="http://schemas.openxmlformats.org/officeDocument/2006/relationships/drawing" Target="../drawings/drawing15.xml"/><Relationship Id="rId5" Type="http://schemas.openxmlformats.org/officeDocument/2006/relationships/printerSettings" Target="../printerSettings/printerSettings360.bin"/><Relationship Id="rId15" Type="http://schemas.openxmlformats.org/officeDocument/2006/relationships/printerSettings" Target="../printerSettings/printerSettings370.bin"/><Relationship Id="rId23" Type="http://schemas.openxmlformats.org/officeDocument/2006/relationships/printerSettings" Target="../printerSettings/printerSettings378.bin"/><Relationship Id="rId10" Type="http://schemas.openxmlformats.org/officeDocument/2006/relationships/printerSettings" Target="../printerSettings/printerSettings365.bin"/><Relationship Id="rId19" Type="http://schemas.openxmlformats.org/officeDocument/2006/relationships/printerSettings" Target="../printerSettings/printerSettings374.bin"/><Relationship Id="rId4" Type="http://schemas.openxmlformats.org/officeDocument/2006/relationships/printerSettings" Target="../printerSettings/printerSettings359.bin"/><Relationship Id="rId9" Type="http://schemas.openxmlformats.org/officeDocument/2006/relationships/printerSettings" Target="../printerSettings/printerSettings364.bin"/><Relationship Id="rId14" Type="http://schemas.openxmlformats.org/officeDocument/2006/relationships/printerSettings" Target="../printerSettings/printerSettings369.bin"/><Relationship Id="rId22" Type="http://schemas.openxmlformats.org/officeDocument/2006/relationships/printerSettings" Target="../printerSettings/printerSettings377.bin"/></Relationships>
</file>

<file path=xl/worksheets/_rels/sheet17.xml.rels><?xml version="1.0" encoding="UTF-8" standalone="yes"?>
<Relationships xmlns="http://schemas.openxmlformats.org/package/2006/relationships"><Relationship Id="rId8" Type="http://schemas.openxmlformats.org/officeDocument/2006/relationships/printerSettings" Target="../printerSettings/printerSettings386.bin"/><Relationship Id="rId13" Type="http://schemas.openxmlformats.org/officeDocument/2006/relationships/printerSettings" Target="../printerSettings/printerSettings391.bin"/><Relationship Id="rId18" Type="http://schemas.openxmlformats.org/officeDocument/2006/relationships/printerSettings" Target="../printerSettings/printerSettings396.bin"/><Relationship Id="rId26" Type="http://schemas.openxmlformats.org/officeDocument/2006/relationships/printerSettings" Target="../printerSettings/printerSettings404.bin"/><Relationship Id="rId3" Type="http://schemas.openxmlformats.org/officeDocument/2006/relationships/printerSettings" Target="../printerSettings/printerSettings381.bin"/><Relationship Id="rId21" Type="http://schemas.openxmlformats.org/officeDocument/2006/relationships/printerSettings" Target="../printerSettings/printerSettings399.bin"/><Relationship Id="rId7" Type="http://schemas.openxmlformats.org/officeDocument/2006/relationships/printerSettings" Target="../printerSettings/printerSettings385.bin"/><Relationship Id="rId12" Type="http://schemas.openxmlformats.org/officeDocument/2006/relationships/printerSettings" Target="../printerSettings/printerSettings390.bin"/><Relationship Id="rId17" Type="http://schemas.openxmlformats.org/officeDocument/2006/relationships/printerSettings" Target="../printerSettings/printerSettings395.bin"/><Relationship Id="rId25" Type="http://schemas.openxmlformats.org/officeDocument/2006/relationships/printerSettings" Target="../printerSettings/printerSettings403.bin"/><Relationship Id="rId2" Type="http://schemas.openxmlformats.org/officeDocument/2006/relationships/printerSettings" Target="../printerSettings/printerSettings380.bin"/><Relationship Id="rId16" Type="http://schemas.openxmlformats.org/officeDocument/2006/relationships/printerSettings" Target="../printerSettings/printerSettings394.bin"/><Relationship Id="rId20" Type="http://schemas.openxmlformats.org/officeDocument/2006/relationships/printerSettings" Target="../printerSettings/printerSettings398.bin"/><Relationship Id="rId1" Type="http://schemas.openxmlformats.org/officeDocument/2006/relationships/printerSettings" Target="../printerSettings/printerSettings379.bin"/><Relationship Id="rId6" Type="http://schemas.openxmlformats.org/officeDocument/2006/relationships/printerSettings" Target="../printerSettings/printerSettings384.bin"/><Relationship Id="rId11" Type="http://schemas.openxmlformats.org/officeDocument/2006/relationships/printerSettings" Target="../printerSettings/printerSettings389.bin"/><Relationship Id="rId24" Type="http://schemas.openxmlformats.org/officeDocument/2006/relationships/printerSettings" Target="../printerSettings/printerSettings402.bin"/><Relationship Id="rId5" Type="http://schemas.openxmlformats.org/officeDocument/2006/relationships/printerSettings" Target="../printerSettings/printerSettings383.bin"/><Relationship Id="rId15" Type="http://schemas.openxmlformats.org/officeDocument/2006/relationships/printerSettings" Target="../printerSettings/printerSettings393.bin"/><Relationship Id="rId23" Type="http://schemas.openxmlformats.org/officeDocument/2006/relationships/printerSettings" Target="../printerSettings/printerSettings401.bin"/><Relationship Id="rId10" Type="http://schemas.openxmlformats.org/officeDocument/2006/relationships/printerSettings" Target="../printerSettings/printerSettings388.bin"/><Relationship Id="rId19" Type="http://schemas.openxmlformats.org/officeDocument/2006/relationships/printerSettings" Target="../printerSettings/printerSettings397.bin"/><Relationship Id="rId4" Type="http://schemas.openxmlformats.org/officeDocument/2006/relationships/printerSettings" Target="../printerSettings/printerSettings382.bin"/><Relationship Id="rId9" Type="http://schemas.openxmlformats.org/officeDocument/2006/relationships/printerSettings" Target="../printerSettings/printerSettings387.bin"/><Relationship Id="rId14" Type="http://schemas.openxmlformats.org/officeDocument/2006/relationships/printerSettings" Target="../printerSettings/printerSettings392.bin"/><Relationship Id="rId22" Type="http://schemas.openxmlformats.org/officeDocument/2006/relationships/printerSettings" Target="../printerSettings/printerSettings400.bin"/><Relationship Id="rId27"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8" Type="http://schemas.openxmlformats.org/officeDocument/2006/relationships/printerSettings" Target="../printerSettings/printerSettings412.bin"/><Relationship Id="rId13" Type="http://schemas.openxmlformats.org/officeDocument/2006/relationships/printerSettings" Target="../printerSettings/printerSettings417.bin"/><Relationship Id="rId18" Type="http://schemas.openxmlformats.org/officeDocument/2006/relationships/printerSettings" Target="../printerSettings/printerSettings422.bin"/><Relationship Id="rId3" Type="http://schemas.openxmlformats.org/officeDocument/2006/relationships/printerSettings" Target="../printerSettings/printerSettings407.bin"/><Relationship Id="rId21" Type="http://schemas.openxmlformats.org/officeDocument/2006/relationships/printerSettings" Target="../printerSettings/printerSettings425.bin"/><Relationship Id="rId7" Type="http://schemas.openxmlformats.org/officeDocument/2006/relationships/printerSettings" Target="../printerSettings/printerSettings411.bin"/><Relationship Id="rId12" Type="http://schemas.openxmlformats.org/officeDocument/2006/relationships/printerSettings" Target="../printerSettings/printerSettings416.bin"/><Relationship Id="rId17" Type="http://schemas.openxmlformats.org/officeDocument/2006/relationships/printerSettings" Target="../printerSettings/printerSettings421.bin"/><Relationship Id="rId2" Type="http://schemas.openxmlformats.org/officeDocument/2006/relationships/printerSettings" Target="../printerSettings/printerSettings406.bin"/><Relationship Id="rId16" Type="http://schemas.openxmlformats.org/officeDocument/2006/relationships/printerSettings" Target="../printerSettings/printerSettings420.bin"/><Relationship Id="rId20" Type="http://schemas.openxmlformats.org/officeDocument/2006/relationships/printerSettings" Target="../printerSettings/printerSettings424.bin"/><Relationship Id="rId1" Type="http://schemas.openxmlformats.org/officeDocument/2006/relationships/printerSettings" Target="../printerSettings/printerSettings405.bin"/><Relationship Id="rId6" Type="http://schemas.openxmlformats.org/officeDocument/2006/relationships/printerSettings" Target="../printerSettings/printerSettings410.bin"/><Relationship Id="rId11" Type="http://schemas.openxmlformats.org/officeDocument/2006/relationships/printerSettings" Target="../printerSettings/printerSettings415.bin"/><Relationship Id="rId24" Type="http://schemas.openxmlformats.org/officeDocument/2006/relationships/drawing" Target="../drawings/drawing17.xml"/><Relationship Id="rId5" Type="http://schemas.openxmlformats.org/officeDocument/2006/relationships/printerSettings" Target="../printerSettings/printerSettings409.bin"/><Relationship Id="rId15" Type="http://schemas.openxmlformats.org/officeDocument/2006/relationships/printerSettings" Target="../printerSettings/printerSettings419.bin"/><Relationship Id="rId23" Type="http://schemas.openxmlformats.org/officeDocument/2006/relationships/printerSettings" Target="../printerSettings/printerSettings427.bin"/><Relationship Id="rId10" Type="http://schemas.openxmlformats.org/officeDocument/2006/relationships/printerSettings" Target="../printerSettings/printerSettings414.bin"/><Relationship Id="rId19" Type="http://schemas.openxmlformats.org/officeDocument/2006/relationships/printerSettings" Target="../printerSettings/printerSettings423.bin"/><Relationship Id="rId4" Type="http://schemas.openxmlformats.org/officeDocument/2006/relationships/printerSettings" Target="../printerSettings/printerSettings408.bin"/><Relationship Id="rId9" Type="http://schemas.openxmlformats.org/officeDocument/2006/relationships/printerSettings" Target="../printerSettings/printerSettings413.bin"/><Relationship Id="rId14" Type="http://schemas.openxmlformats.org/officeDocument/2006/relationships/printerSettings" Target="../printerSettings/printerSettings418.bin"/><Relationship Id="rId22" Type="http://schemas.openxmlformats.org/officeDocument/2006/relationships/printerSettings" Target="../printerSettings/printerSettings426.bin"/></Relationships>
</file>

<file path=xl/worksheets/_rels/sheet19.xml.rels><?xml version="1.0" encoding="UTF-8" standalone="yes"?>
<Relationships xmlns="http://schemas.openxmlformats.org/package/2006/relationships"><Relationship Id="rId8" Type="http://schemas.openxmlformats.org/officeDocument/2006/relationships/printerSettings" Target="../printerSettings/printerSettings435.bin"/><Relationship Id="rId13" Type="http://schemas.openxmlformats.org/officeDocument/2006/relationships/printerSettings" Target="../printerSettings/printerSettings440.bin"/><Relationship Id="rId18" Type="http://schemas.openxmlformats.org/officeDocument/2006/relationships/printerSettings" Target="../printerSettings/printerSettings445.bin"/><Relationship Id="rId3" Type="http://schemas.openxmlformats.org/officeDocument/2006/relationships/printerSettings" Target="../printerSettings/printerSettings430.bin"/><Relationship Id="rId21" Type="http://schemas.openxmlformats.org/officeDocument/2006/relationships/printerSettings" Target="../printerSettings/printerSettings448.bin"/><Relationship Id="rId7" Type="http://schemas.openxmlformats.org/officeDocument/2006/relationships/printerSettings" Target="../printerSettings/printerSettings434.bin"/><Relationship Id="rId12" Type="http://schemas.openxmlformats.org/officeDocument/2006/relationships/printerSettings" Target="../printerSettings/printerSettings439.bin"/><Relationship Id="rId17" Type="http://schemas.openxmlformats.org/officeDocument/2006/relationships/printerSettings" Target="../printerSettings/printerSettings444.bin"/><Relationship Id="rId2" Type="http://schemas.openxmlformats.org/officeDocument/2006/relationships/printerSettings" Target="../printerSettings/printerSettings429.bin"/><Relationship Id="rId16" Type="http://schemas.openxmlformats.org/officeDocument/2006/relationships/printerSettings" Target="../printerSettings/printerSettings443.bin"/><Relationship Id="rId20" Type="http://schemas.openxmlformats.org/officeDocument/2006/relationships/printerSettings" Target="../printerSettings/printerSettings447.bin"/><Relationship Id="rId1" Type="http://schemas.openxmlformats.org/officeDocument/2006/relationships/printerSettings" Target="../printerSettings/printerSettings428.bin"/><Relationship Id="rId6" Type="http://schemas.openxmlformats.org/officeDocument/2006/relationships/printerSettings" Target="../printerSettings/printerSettings433.bin"/><Relationship Id="rId11" Type="http://schemas.openxmlformats.org/officeDocument/2006/relationships/printerSettings" Target="../printerSettings/printerSettings438.bin"/><Relationship Id="rId24" Type="http://schemas.openxmlformats.org/officeDocument/2006/relationships/drawing" Target="../drawings/drawing18.xml"/><Relationship Id="rId5" Type="http://schemas.openxmlformats.org/officeDocument/2006/relationships/printerSettings" Target="../printerSettings/printerSettings432.bin"/><Relationship Id="rId15" Type="http://schemas.openxmlformats.org/officeDocument/2006/relationships/printerSettings" Target="../printerSettings/printerSettings442.bin"/><Relationship Id="rId23" Type="http://schemas.openxmlformats.org/officeDocument/2006/relationships/printerSettings" Target="../printerSettings/printerSettings450.bin"/><Relationship Id="rId10" Type="http://schemas.openxmlformats.org/officeDocument/2006/relationships/printerSettings" Target="../printerSettings/printerSettings437.bin"/><Relationship Id="rId19" Type="http://schemas.openxmlformats.org/officeDocument/2006/relationships/printerSettings" Target="../printerSettings/printerSettings446.bin"/><Relationship Id="rId4" Type="http://schemas.openxmlformats.org/officeDocument/2006/relationships/printerSettings" Target="../printerSettings/printerSettings431.bin"/><Relationship Id="rId9" Type="http://schemas.openxmlformats.org/officeDocument/2006/relationships/printerSettings" Target="../printerSettings/printerSettings436.bin"/><Relationship Id="rId14" Type="http://schemas.openxmlformats.org/officeDocument/2006/relationships/printerSettings" Target="../printerSettings/printerSettings441.bin"/><Relationship Id="rId22" Type="http://schemas.openxmlformats.org/officeDocument/2006/relationships/printerSettings" Target="../printerSettings/printerSettings44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30.bin"/><Relationship Id="rId13" Type="http://schemas.openxmlformats.org/officeDocument/2006/relationships/printerSettings" Target="../printerSettings/printerSettings35.bin"/><Relationship Id="rId18" Type="http://schemas.openxmlformats.org/officeDocument/2006/relationships/printerSettings" Target="../printerSettings/printerSettings40.bin"/><Relationship Id="rId26" Type="http://schemas.openxmlformats.org/officeDocument/2006/relationships/printerSettings" Target="../printerSettings/printerSettings48.bin"/><Relationship Id="rId3" Type="http://schemas.openxmlformats.org/officeDocument/2006/relationships/printerSettings" Target="../printerSettings/printerSettings25.bin"/><Relationship Id="rId21" Type="http://schemas.openxmlformats.org/officeDocument/2006/relationships/printerSettings" Target="../printerSettings/printerSettings43.bin"/><Relationship Id="rId7" Type="http://schemas.openxmlformats.org/officeDocument/2006/relationships/printerSettings" Target="../printerSettings/printerSettings29.bin"/><Relationship Id="rId12" Type="http://schemas.openxmlformats.org/officeDocument/2006/relationships/printerSettings" Target="../printerSettings/printerSettings34.bin"/><Relationship Id="rId17" Type="http://schemas.openxmlformats.org/officeDocument/2006/relationships/printerSettings" Target="../printerSettings/printerSettings39.bin"/><Relationship Id="rId25" Type="http://schemas.openxmlformats.org/officeDocument/2006/relationships/printerSettings" Target="../printerSettings/printerSettings47.bin"/><Relationship Id="rId2" Type="http://schemas.openxmlformats.org/officeDocument/2006/relationships/printerSettings" Target="../printerSettings/printerSettings24.bin"/><Relationship Id="rId16" Type="http://schemas.openxmlformats.org/officeDocument/2006/relationships/printerSettings" Target="../printerSettings/printerSettings38.bin"/><Relationship Id="rId20" Type="http://schemas.openxmlformats.org/officeDocument/2006/relationships/printerSettings" Target="../printerSettings/printerSettings42.bin"/><Relationship Id="rId1" Type="http://schemas.openxmlformats.org/officeDocument/2006/relationships/printerSettings" Target="../printerSettings/printerSettings23.bin"/><Relationship Id="rId6" Type="http://schemas.openxmlformats.org/officeDocument/2006/relationships/printerSettings" Target="../printerSettings/printerSettings28.bin"/><Relationship Id="rId11" Type="http://schemas.openxmlformats.org/officeDocument/2006/relationships/printerSettings" Target="../printerSettings/printerSettings33.bin"/><Relationship Id="rId24" Type="http://schemas.openxmlformats.org/officeDocument/2006/relationships/printerSettings" Target="../printerSettings/printerSettings46.bin"/><Relationship Id="rId5" Type="http://schemas.openxmlformats.org/officeDocument/2006/relationships/printerSettings" Target="../printerSettings/printerSettings27.bin"/><Relationship Id="rId15" Type="http://schemas.openxmlformats.org/officeDocument/2006/relationships/printerSettings" Target="../printerSettings/printerSettings37.bin"/><Relationship Id="rId23" Type="http://schemas.openxmlformats.org/officeDocument/2006/relationships/printerSettings" Target="../printerSettings/printerSettings45.bin"/><Relationship Id="rId10" Type="http://schemas.openxmlformats.org/officeDocument/2006/relationships/printerSettings" Target="../printerSettings/printerSettings32.bin"/><Relationship Id="rId19" Type="http://schemas.openxmlformats.org/officeDocument/2006/relationships/printerSettings" Target="../printerSettings/printerSettings41.bin"/><Relationship Id="rId4" Type="http://schemas.openxmlformats.org/officeDocument/2006/relationships/printerSettings" Target="../printerSettings/printerSettings26.bin"/><Relationship Id="rId9" Type="http://schemas.openxmlformats.org/officeDocument/2006/relationships/printerSettings" Target="../printerSettings/printerSettings31.bin"/><Relationship Id="rId14" Type="http://schemas.openxmlformats.org/officeDocument/2006/relationships/printerSettings" Target="../printerSettings/printerSettings36.bin"/><Relationship Id="rId22" Type="http://schemas.openxmlformats.org/officeDocument/2006/relationships/printerSettings" Target="../printerSettings/printerSettings44.bin"/><Relationship Id="rId27"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8" Type="http://schemas.openxmlformats.org/officeDocument/2006/relationships/printerSettings" Target="../printerSettings/printerSettings458.bin"/><Relationship Id="rId13" Type="http://schemas.openxmlformats.org/officeDocument/2006/relationships/printerSettings" Target="../printerSettings/printerSettings463.bin"/><Relationship Id="rId18" Type="http://schemas.openxmlformats.org/officeDocument/2006/relationships/printerSettings" Target="../printerSettings/printerSettings468.bin"/><Relationship Id="rId3" Type="http://schemas.openxmlformats.org/officeDocument/2006/relationships/printerSettings" Target="../printerSettings/printerSettings453.bin"/><Relationship Id="rId21" Type="http://schemas.openxmlformats.org/officeDocument/2006/relationships/printerSettings" Target="../printerSettings/printerSettings471.bin"/><Relationship Id="rId7" Type="http://schemas.openxmlformats.org/officeDocument/2006/relationships/printerSettings" Target="../printerSettings/printerSettings457.bin"/><Relationship Id="rId12" Type="http://schemas.openxmlformats.org/officeDocument/2006/relationships/printerSettings" Target="../printerSettings/printerSettings462.bin"/><Relationship Id="rId17" Type="http://schemas.openxmlformats.org/officeDocument/2006/relationships/printerSettings" Target="../printerSettings/printerSettings467.bin"/><Relationship Id="rId2" Type="http://schemas.openxmlformats.org/officeDocument/2006/relationships/printerSettings" Target="../printerSettings/printerSettings452.bin"/><Relationship Id="rId16" Type="http://schemas.openxmlformats.org/officeDocument/2006/relationships/printerSettings" Target="../printerSettings/printerSettings466.bin"/><Relationship Id="rId20" Type="http://schemas.openxmlformats.org/officeDocument/2006/relationships/printerSettings" Target="../printerSettings/printerSettings470.bin"/><Relationship Id="rId1" Type="http://schemas.openxmlformats.org/officeDocument/2006/relationships/printerSettings" Target="../printerSettings/printerSettings451.bin"/><Relationship Id="rId6" Type="http://schemas.openxmlformats.org/officeDocument/2006/relationships/printerSettings" Target="../printerSettings/printerSettings456.bin"/><Relationship Id="rId11" Type="http://schemas.openxmlformats.org/officeDocument/2006/relationships/printerSettings" Target="../printerSettings/printerSettings461.bin"/><Relationship Id="rId24" Type="http://schemas.openxmlformats.org/officeDocument/2006/relationships/drawing" Target="../drawings/drawing19.xml"/><Relationship Id="rId5" Type="http://schemas.openxmlformats.org/officeDocument/2006/relationships/printerSettings" Target="../printerSettings/printerSettings455.bin"/><Relationship Id="rId15" Type="http://schemas.openxmlformats.org/officeDocument/2006/relationships/printerSettings" Target="../printerSettings/printerSettings465.bin"/><Relationship Id="rId23" Type="http://schemas.openxmlformats.org/officeDocument/2006/relationships/printerSettings" Target="../printerSettings/printerSettings473.bin"/><Relationship Id="rId10" Type="http://schemas.openxmlformats.org/officeDocument/2006/relationships/printerSettings" Target="../printerSettings/printerSettings460.bin"/><Relationship Id="rId19" Type="http://schemas.openxmlformats.org/officeDocument/2006/relationships/printerSettings" Target="../printerSettings/printerSettings469.bin"/><Relationship Id="rId4" Type="http://schemas.openxmlformats.org/officeDocument/2006/relationships/printerSettings" Target="../printerSettings/printerSettings454.bin"/><Relationship Id="rId9" Type="http://schemas.openxmlformats.org/officeDocument/2006/relationships/printerSettings" Target="../printerSettings/printerSettings459.bin"/><Relationship Id="rId14" Type="http://schemas.openxmlformats.org/officeDocument/2006/relationships/printerSettings" Target="../printerSettings/printerSettings464.bin"/><Relationship Id="rId22" Type="http://schemas.openxmlformats.org/officeDocument/2006/relationships/printerSettings" Target="../printerSettings/printerSettings472.bin"/></Relationships>
</file>

<file path=xl/worksheets/_rels/sheet21.xml.rels><?xml version="1.0" encoding="UTF-8" standalone="yes"?>
<Relationships xmlns="http://schemas.openxmlformats.org/package/2006/relationships"><Relationship Id="rId8" Type="http://schemas.openxmlformats.org/officeDocument/2006/relationships/printerSettings" Target="../printerSettings/printerSettings481.bin"/><Relationship Id="rId13" Type="http://schemas.openxmlformats.org/officeDocument/2006/relationships/printerSettings" Target="../printerSettings/printerSettings486.bin"/><Relationship Id="rId18" Type="http://schemas.openxmlformats.org/officeDocument/2006/relationships/printerSettings" Target="../printerSettings/printerSettings491.bin"/><Relationship Id="rId3" Type="http://schemas.openxmlformats.org/officeDocument/2006/relationships/printerSettings" Target="../printerSettings/printerSettings476.bin"/><Relationship Id="rId21" Type="http://schemas.openxmlformats.org/officeDocument/2006/relationships/printerSettings" Target="../printerSettings/printerSettings494.bin"/><Relationship Id="rId7" Type="http://schemas.openxmlformats.org/officeDocument/2006/relationships/printerSettings" Target="../printerSettings/printerSettings480.bin"/><Relationship Id="rId12" Type="http://schemas.openxmlformats.org/officeDocument/2006/relationships/printerSettings" Target="../printerSettings/printerSettings485.bin"/><Relationship Id="rId17" Type="http://schemas.openxmlformats.org/officeDocument/2006/relationships/printerSettings" Target="../printerSettings/printerSettings490.bin"/><Relationship Id="rId2" Type="http://schemas.openxmlformats.org/officeDocument/2006/relationships/printerSettings" Target="../printerSettings/printerSettings475.bin"/><Relationship Id="rId16" Type="http://schemas.openxmlformats.org/officeDocument/2006/relationships/printerSettings" Target="../printerSettings/printerSettings489.bin"/><Relationship Id="rId20" Type="http://schemas.openxmlformats.org/officeDocument/2006/relationships/printerSettings" Target="../printerSettings/printerSettings493.bin"/><Relationship Id="rId1" Type="http://schemas.openxmlformats.org/officeDocument/2006/relationships/printerSettings" Target="../printerSettings/printerSettings474.bin"/><Relationship Id="rId6" Type="http://schemas.openxmlformats.org/officeDocument/2006/relationships/printerSettings" Target="../printerSettings/printerSettings479.bin"/><Relationship Id="rId11" Type="http://schemas.openxmlformats.org/officeDocument/2006/relationships/printerSettings" Target="../printerSettings/printerSettings484.bin"/><Relationship Id="rId24" Type="http://schemas.openxmlformats.org/officeDocument/2006/relationships/drawing" Target="../drawings/drawing20.xml"/><Relationship Id="rId5" Type="http://schemas.openxmlformats.org/officeDocument/2006/relationships/printerSettings" Target="../printerSettings/printerSettings478.bin"/><Relationship Id="rId15" Type="http://schemas.openxmlformats.org/officeDocument/2006/relationships/printerSettings" Target="../printerSettings/printerSettings488.bin"/><Relationship Id="rId23" Type="http://schemas.openxmlformats.org/officeDocument/2006/relationships/printerSettings" Target="../printerSettings/printerSettings496.bin"/><Relationship Id="rId10" Type="http://schemas.openxmlformats.org/officeDocument/2006/relationships/printerSettings" Target="../printerSettings/printerSettings483.bin"/><Relationship Id="rId19" Type="http://schemas.openxmlformats.org/officeDocument/2006/relationships/printerSettings" Target="../printerSettings/printerSettings492.bin"/><Relationship Id="rId4" Type="http://schemas.openxmlformats.org/officeDocument/2006/relationships/printerSettings" Target="../printerSettings/printerSettings477.bin"/><Relationship Id="rId9" Type="http://schemas.openxmlformats.org/officeDocument/2006/relationships/printerSettings" Target="../printerSettings/printerSettings482.bin"/><Relationship Id="rId14" Type="http://schemas.openxmlformats.org/officeDocument/2006/relationships/printerSettings" Target="../printerSettings/printerSettings487.bin"/><Relationship Id="rId22" Type="http://schemas.openxmlformats.org/officeDocument/2006/relationships/printerSettings" Target="../printerSettings/printerSettings495.bin"/></Relationships>
</file>

<file path=xl/worksheets/_rels/sheet22.xml.rels><?xml version="1.0" encoding="UTF-8" standalone="yes"?>
<Relationships xmlns="http://schemas.openxmlformats.org/package/2006/relationships"><Relationship Id="rId8" Type="http://schemas.openxmlformats.org/officeDocument/2006/relationships/printerSettings" Target="../printerSettings/printerSettings504.bin"/><Relationship Id="rId13" Type="http://schemas.openxmlformats.org/officeDocument/2006/relationships/printerSettings" Target="../printerSettings/printerSettings509.bin"/><Relationship Id="rId18" Type="http://schemas.openxmlformats.org/officeDocument/2006/relationships/printerSettings" Target="../printerSettings/printerSettings514.bin"/><Relationship Id="rId3" Type="http://schemas.openxmlformats.org/officeDocument/2006/relationships/printerSettings" Target="../printerSettings/printerSettings499.bin"/><Relationship Id="rId21" Type="http://schemas.openxmlformats.org/officeDocument/2006/relationships/printerSettings" Target="../printerSettings/printerSettings517.bin"/><Relationship Id="rId7" Type="http://schemas.openxmlformats.org/officeDocument/2006/relationships/printerSettings" Target="../printerSettings/printerSettings503.bin"/><Relationship Id="rId12" Type="http://schemas.openxmlformats.org/officeDocument/2006/relationships/printerSettings" Target="../printerSettings/printerSettings508.bin"/><Relationship Id="rId17" Type="http://schemas.openxmlformats.org/officeDocument/2006/relationships/printerSettings" Target="../printerSettings/printerSettings513.bin"/><Relationship Id="rId2" Type="http://schemas.openxmlformats.org/officeDocument/2006/relationships/printerSettings" Target="../printerSettings/printerSettings498.bin"/><Relationship Id="rId16" Type="http://schemas.openxmlformats.org/officeDocument/2006/relationships/printerSettings" Target="../printerSettings/printerSettings512.bin"/><Relationship Id="rId20" Type="http://schemas.openxmlformats.org/officeDocument/2006/relationships/printerSettings" Target="../printerSettings/printerSettings516.bin"/><Relationship Id="rId1" Type="http://schemas.openxmlformats.org/officeDocument/2006/relationships/printerSettings" Target="../printerSettings/printerSettings497.bin"/><Relationship Id="rId6" Type="http://schemas.openxmlformats.org/officeDocument/2006/relationships/printerSettings" Target="../printerSettings/printerSettings502.bin"/><Relationship Id="rId11" Type="http://schemas.openxmlformats.org/officeDocument/2006/relationships/printerSettings" Target="../printerSettings/printerSettings507.bin"/><Relationship Id="rId24" Type="http://schemas.openxmlformats.org/officeDocument/2006/relationships/drawing" Target="../drawings/drawing21.xml"/><Relationship Id="rId5" Type="http://schemas.openxmlformats.org/officeDocument/2006/relationships/printerSettings" Target="../printerSettings/printerSettings501.bin"/><Relationship Id="rId15" Type="http://schemas.openxmlformats.org/officeDocument/2006/relationships/printerSettings" Target="../printerSettings/printerSettings511.bin"/><Relationship Id="rId23" Type="http://schemas.openxmlformats.org/officeDocument/2006/relationships/printerSettings" Target="../printerSettings/printerSettings519.bin"/><Relationship Id="rId10" Type="http://schemas.openxmlformats.org/officeDocument/2006/relationships/printerSettings" Target="../printerSettings/printerSettings506.bin"/><Relationship Id="rId19" Type="http://schemas.openxmlformats.org/officeDocument/2006/relationships/printerSettings" Target="../printerSettings/printerSettings515.bin"/><Relationship Id="rId4" Type="http://schemas.openxmlformats.org/officeDocument/2006/relationships/printerSettings" Target="../printerSettings/printerSettings500.bin"/><Relationship Id="rId9" Type="http://schemas.openxmlformats.org/officeDocument/2006/relationships/printerSettings" Target="../printerSettings/printerSettings505.bin"/><Relationship Id="rId14" Type="http://schemas.openxmlformats.org/officeDocument/2006/relationships/printerSettings" Target="../printerSettings/printerSettings510.bin"/><Relationship Id="rId22" Type="http://schemas.openxmlformats.org/officeDocument/2006/relationships/printerSettings" Target="../printerSettings/printerSettings518.bin"/></Relationships>
</file>

<file path=xl/worksheets/_rels/sheet23.xml.rels><?xml version="1.0" encoding="UTF-8" standalone="yes"?>
<Relationships xmlns="http://schemas.openxmlformats.org/package/2006/relationships"><Relationship Id="rId8" Type="http://schemas.openxmlformats.org/officeDocument/2006/relationships/printerSettings" Target="../printerSettings/printerSettings527.bin"/><Relationship Id="rId13" Type="http://schemas.openxmlformats.org/officeDocument/2006/relationships/printerSettings" Target="../printerSettings/printerSettings532.bin"/><Relationship Id="rId18" Type="http://schemas.openxmlformats.org/officeDocument/2006/relationships/printerSettings" Target="../printerSettings/printerSettings537.bin"/><Relationship Id="rId26" Type="http://schemas.openxmlformats.org/officeDocument/2006/relationships/printerSettings" Target="../printerSettings/printerSettings545.bin"/><Relationship Id="rId3" Type="http://schemas.openxmlformats.org/officeDocument/2006/relationships/printerSettings" Target="../printerSettings/printerSettings522.bin"/><Relationship Id="rId21" Type="http://schemas.openxmlformats.org/officeDocument/2006/relationships/printerSettings" Target="../printerSettings/printerSettings540.bin"/><Relationship Id="rId7" Type="http://schemas.openxmlformats.org/officeDocument/2006/relationships/printerSettings" Target="../printerSettings/printerSettings526.bin"/><Relationship Id="rId12" Type="http://schemas.openxmlformats.org/officeDocument/2006/relationships/printerSettings" Target="../printerSettings/printerSettings531.bin"/><Relationship Id="rId17" Type="http://schemas.openxmlformats.org/officeDocument/2006/relationships/printerSettings" Target="../printerSettings/printerSettings536.bin"/><Relationship Id="rId25" Type="http://schemas.openxmlformats.org/officeDocument/2006/relationships/printerSettings" Target="../printerSettings/printerSettings544.bin"/><Relationship Id="rId2" Type="http://schemas.openxmlformats.org/officeDocument/2006/relationships/printerSettings" Target="../printerSettings/printerSettings521.bin"/><Relationship Id="rId16" Type="http://schemas.openxmlformats.org/officeDocument/2006/relationships/printerSettings" Target="../printerSettings/printerSettings535.bin"/><Relationship Id="rId20" Type="http://schemas.openxmlformats.org/officeDocument/2006/relationships/printerSettings" Target="../printerSettings/printerSettings539.bin"/><Relationship Id="rId1" Type="http://schemas.openxmlformats.org/officeDocument/2006/relationships/printerSettings" Target="../printerSettings/printerSettings520.bin"/><Relationship Id="rId6" Type="http://schemas.openxmlformats.org/officeDocument/2006/relationships/printerSettings" Target="../printerSettings/printerSettings525.bin"/><Relationship Id="rId11" Type="http://schemas.openxmlformats.org/officeDocument/2006/relationships/printerSettings" Target="../printerSettings/printerSettings530.bin"/><Relationship Id="rId24" Type="http://schemas.openxmlformats.org/officeDocument/2006/relationships/printerSettings" Target="../printerSettings/printerSettings543.bin"/><Relationship Id="rId5" Type="http://schemas.openxmlformats.org/officeDocument/2006/relationships/printerSettings" Target="../printerSettings/printerSettings524.bin"/><Relationship Id="rId15" Type="http://schemas.openxmlformats.org/officeDocument/2006/relationships/printerSettings" Target="../printerSettings/printerSettings534.bin"/><Relationship Id="rId23" Type="http://schemas.openxmlformats.org/officeDocument/2006/relationships/printerSettings" Target="../printerSettings/printerSettings542.bin"/><Relationship Id="rId10" Type="http://schemas.openxmlformats.org/officeDocument/2006/relationships/printerSettings" Target="../printerSettings/printerSettings529.bin"/><Relationship Id="rId19" Type="http://schemas.openxmlformats.org/officeDocument/2006/relationships/printerSettings" Target="../printerSettings/printerSettings538.bin"/><Relationship Id="rId4" Type="http://schemas.openxmlformats.org/officeDocument/2006/relationships/printerSettings" Target="../printerSettings/printerSettings523.bin"/><Relationship Id="rId9" Type="http://schemas.openxmlformats.org/officeDocument/2006/relationships/printerSettings" Target="../printerSettings/printerSettings528.bin"/><Relationship Id="rId14" Type="http://schemas.openxmlformats.org/officeDocument/2006/relationships/printerSettings" Target="../printerSettings/printerSettings533.bin"/><Relationship Id="rId22" Type="http://schemas.openxmlformats.org/officeDocument/2006/relationships/printerSettings" Target="../printerSettings/printerSettings541.bin"/><Relationship Id="rId27"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8" Type="http://schemas.openxmlformats.org/officeDocument/2006/relationships/printerSettings" Target="../printerSettings/printerSettings553.bin"/><Relationship Id="rId13" Type="http://schemas.openxmlformats.org/officeDocument/2006/relationships/printerSettings" Target="../printerSettings/printerSettings558.bin"/><Relationship Id="rId18" Type="http://schemas.openxmlformats.org/officeDocument/2006/relationships/printerSettings" Target="../printerSettings/printerSettings563.bin"/><Relationship Id="rId3" Type="http://schemas.openxmlformats.org/officeDocument/2006/relationships/printerSettings" Target="../printerSettings/printerSettings548.bin"/><Relationship Id="rId21" Type="http://schemas.openxmlformats.org/officeDocument/2006/relationships/printerSettings" Target="../printerSettings/printerSettings566.bin"/><Relationship Id="rId7" Type="http://schemas.openxmlformats.org/officeDocument/2006/relationships/printerSettings" Target="../printerSettings/printerSettings552.bin"/><Relationship Id="rId12" Type="http://schemas.openxmlformats.org/officeDocument/2006/relationships/printerSettings" Target="../printerSettings/printerSettings557.bin"/><Relationship Id="rId17" Type="http://schemas.openxmlformats.org/officeDocument/2006/relationships/printerSettings" Target="../printerSettings/printerSettings562.bin"/><Relationship Id="rId2" Type="http://schemas.openxmlformats.org/officeDocument/2006/relationships/printerSettings" Target="../printerSettings/printerSettings547.bin"/><Relationship Id="rId16" Type="http://schemas.openxmlformats.org/officeDocument/2006/relationships/printerSettings" Target="../printerSettings/printerSettings561.bin"/><Relationship Id="rId20" Type="http://schemas.openxmlformats.org/officeDocument/2006/relationships/printerSettings" Target="../printerSettings/printerSettings565.bin"/><Relationship Id="rId1" Type="http://schemas.openxmlformats.org/officeDocument/2006/relationships/printerSettings" Target="../printerSettings/printerSettings546.bin"/><Relationship Id="rId6" Type="http://schemas.openxmlformats.org/officeDocument/2006/relationships/printerSettings" Target="../printerSettings/printerSettings551.bin"/><Relationship Id="rId11" Type="http://schemas.openxmlformats.org/officeDocument/2006/relationships/printerSettings" Target="../printerSettings/printerSettings556.bin"/><Relationship Id="rId5" Type="http://schemas.openxmlformats.org/officeDocument/2006/relationships/printerSettings" Target="../printerSettings/printerSettings550.bin"/><Relationship Id="rId15" Type="http://schemas.openxmlformats.org/officeDocument/2006/relationships/printerSettings" Target="../printerSettings/printerSettings560.bin"/><Relationship Id="rId10" Type="http://schemas.openxmlformats.org/officeDocument/2006/relationships/printerSettings" Target="../printerSettings/printerSettings555.bin"/><Relationship Id="rId19" Type="http://schemas.openxmlformats.org/officeDocument/2006/relationships/printerSettings" Target="../printerSettings/printerSettings564.bin"/><Relationship Id="rId4" Type="http://schemas.openxmlformats.org/officeDocument/2006/relationships/printerSettings" Target="../printerSettings/printerSettings549.bin"/><Relationship Id="rId9" Type="http://schemas.openxmlformats.org/officeDocument/2006/relationships/printerSettings" Target="../printerSettings/printerSettings554.bin"/><Relationship Id="rId14" Type="http://schemas.openxmlformats.org/officeDocument/2006/relationships/printerSettings" Target="../printerSettings/printerSettings559.bin"/><Relationship Id="rId22" Type="http://schemas.openxmlformats.org/officeDocument/2006/relationships/printerSettings" Target="../printerSettings/printerSettings567.bin"/></Relationships>
</file>

<file path=xl/worksheets/_rels/sheet25.xml.rels><?xml version="1.0" encoding="UTF-8" standalone="yes"?>
<Relationships xmlns="http://schemas.openxmlformats.org/package/2006/relationships"><Relationship Id="rId8" Type="http://schemas.openxmlformats.org/officeDocument/2006/relationships/printerSettings" Target="../printerSettings/printerSettings575.bin"/><Relationship Id="rId13" Type="http://schemas.openxmlformats.org/officeDocument/2006/relationships/printerSettings" Target="../printerSettings/printerSettings580.bin"/><Relationship Id="rId18" Type="http://schemas.openxmlformats.org/officeDocument/2006/relationships/printerSettings" Target="../printerSettings/printerSettings585.bin"/><Relationship Id="rId26" Type="http://schemas.openxmlformats.org/officeDocument/2006/relationships/printerSettings" Target="../printerSettings/printerSettings593.bin"/><Relationship Id="rId3" Type="http://schemas.openxmlformats.org/officeDocument/2006/relationships/printerSettings" Target="../printerSettings/printerSettings570.bin"/><Relationship Id="rId21" Type="http://schemas.openxmlformats.org/officeDocument/2006/relationships/printerSettings" Target="../printerSettings/printerSettings588.bin"/><Relationship Id="rId7" Type="http://schemas.openxmlformats.org/officeDocument/2006/relationships/printerSettings" Target="../printerSettings/printerSettings574.bin"/><Relationship Id="rId12" Type="http://schemas.openxmlformats.org/officeDocument/2006/relationships/printerSettings" Target="../printerSettings/printerSettings579.bin"/><Relationship Id="rId17" Type="http://schemas.openxmlformats.org/officeDocument/2006/relationships/printerSettings" Target="../printerSettings/printerSettings584.bin"/><Relationship Id="rId25" Type="http://schemas.openxmlformats.org/officeDocument/2006/relationships/printerSettings" Target="../printerSettings/printerSettings592.bin"/><Relationship Id="rId2" Type="http://schemas.openxmlformats.org/officeDocument/2006/relationships/printerSettings" Target="../printerSettings/printerSettings569.bin"/><Relationship Id="rId16" Type="http://schemas.openxmlformats.org/officeDocument/2006/relationships/printerSettings" Target="../printerSettings/printerSettings583.bin"/><Relationship Id="rId20" Type="http://schemas.openxmlformats.org/officeDocument/2006/relationships/printerSettings" Target="../printerSettings/printerSettings587.bin"/><Relationship Id="rId1" Type="http://schemas.openxmlformats.org/officeDocument/2006/relationships/printerSettings" Target="../printerSettings/printerSettings568.bin"/><Relationship Id="rId6" Type="http://schemas.openxmlformats.org/officeDocument/2006/relationships/printerSettings" Target="../printerSettings/printerSettings573.bin"/><Relationship Id="rId11" Type="http://schemas.openxmlformats.org/officeDocument/2006/relationships/printerSettings" Target="../printerSettings/printerSettings578.bin"/><Relationship Id="rId24" Type="http://schemas.openxmlformats.org/officeDocument/2006/relationships/printerSettings" Target="../printerSettings/printerSettings591.bin"/><Relationship Id="rId5" Type="http://schemas.openxmlformats.org/officeDocument/2006/relationships/printerSettings" Target="../printerSettings/printerSettings572.bin"/><Relationship Id="rId15" Type="http://schemas.openxmlformats.org/officeDocument/2006/relationships/printerSettings" Target="../printerSettings/printerSettings582.bin"/><Relationship Id="rId23" Type="http://schemas.openxmlformats.org/officeDocument/2006/relationships/printerSettings" Target="../printerSettings/printerSettings590.bin"/><Relationship Id="rId10" Type="http://schemas.openxmlformats.org/officeDocument/2006/relationships/printerSettings" Target="../printerSettings/printerSettings577.bin"/><Relationship Id="rId19" Type="http://schemas.openxmlformats.org/officeDocument/2006/relationships/printerSettings" Target="../printerSettings/printerSettings586.bin"/><Relationship Id="rId4" Type="http://schemas.openxmlformats.org/officeDocument/2006/relationships/printerSettings" Target="../printerSettings/printerSettings571.bin"/><Relationship Id="rId9" Type="http://schemas.openxmlformats.org/officeDocument/2006/relationships/printerSettings" Target="../printerSettings/printerSettings576.bin"/><Relationship Id="rId14" Type="http://schemas.openxmlformats.org/officeDocument/2006/relationships/printerSettings" Target="../printerSettings/printerSettings581.bin"/><Relationship Id="rId22" Type="http://schemas.openxmlformats.org/officeDocument/2006/relationships/printerSettings" Target="../printerSettings/printerSettings589.bin"/></Relationships>
</file>

<file path=xl/worksheets/_rels/sheet26.xml.rels><?xml version="1.0" encoding="UTF-8" standalone="yes"?>
<Relationships xmlns="http://schemas.openxmlformats.org/package/2006/relationships"><Relationship Id="rId8" Type="http://schemas.openxmlformats.org/officeDocument/2006/relationships/printerSettings" Target="../printerSettings/printerSettings601.bin"/><Relationship Id="rId13" Type="http://schemas.openxmlformats.org/officeDocument/2006/relationships/printerSettings" Target="../printerSettings/printerSettings606.bin"/><Relationship Id="rId18" Type="http://schemas.openxmlformats.org/officeDocument/2006/relationships/printerSettings" Target="../printerSettings/printerSettings611.bin"/><Relationship Id="rId26" Type="http://schemas.openxmlformats.org/officeDocument/2006/relationships/printerSettings" Target="../printerSettings/printerSettings619.bin"/><Relationship Id="rId3" Type="http://schemas.openxmlformats.org/officeDocument/2006/relationships/printerSettings" Target="../printerSettings/printerSettings596.bin"/><Relationship Id="rId21" Type="http://schemas.openxmlformats.org/officeDocument/2006/relationships/printerSettings" Target="../printerSettings/printerSettings614.bin"/><Relationship Id="rId7" Type="http://schemas.openxmlformats.org/officeDocument/2006/relationships/printerSettings" Target="../printerSettings/printerSettings600.bin"/><Relationship Id="rId12" Type="http://schemas.openxmlformats.org/officeDocument/2006/relationships/printerSettings" Target="../printerSettings/printerSettings605.bin"/><Relationship Id="rId17" Type="http://schemas.openxmlformats.org/officeDocument/2006/relationships/printerSettings" Target="../printerSettings/printerSettings610.bin"/><Relationship Id="rId25" Type="http://schemas.openxmlformats.org/officeDocument/2006/relationships/printerSettings" Target="../printerSettings/printerSettings618.bin"/><Relationship Id="rId2" Type="http://schemas.openxmlformats.org/officeDocument/2006/relationships/printerSettings" Target="../printerSettings/printerSettings595.bin"/><Relationship Id="rId16" Type="http://schemas.openxmlformats.org/officeDocument/2006/relationships/printerSettings" Target="../printerSettings/printerSettings609.bin"/><Relationship Id="rId20" Type="http://schemas.openxmlformats.org/officeDocument/2006/relationships/printerSettings" Target="../printerSettings/printerSettings613.bin"/><Relationship Id="rId1" Type="http://schemas.openxmlformats.org/officeDocument/2006/relationships/printerSettings" Target="../printerSettings/printerSettings594.bin"/><Relationship Id="rId6" Type="http://schemas.openxmlformats.org/officeDocument/2006/relationships/printerSettings" Target="../printerSettings/printerSettings599.bin"/><Relationship Id="rId11" Type="http://schemas.openxmlformats.org/officeDocument/2006/relationships/printerSettings" Target="../printerSettings/printerSettings604.bin"/><Relationship Id="rId24" Type="http://schemas.openxmlformats.org/officeDocument/2006/relationships/printerSettings" Target="../printerSettings/printerSettings617.bin"/><Relationship Id="rId5" Type="http://schemas.openxmlformats.org/officeDocument/2006/relationships/printerSettings" Target="../printerSettings/printerSettings598.bin"/><Relationship Id="rId15" Type="http://schemas.openxmlformats.org/officeDocument/2006/relationships/printerSettings" Target="../printerSettings/printerSettings608.bin"/><Relationship Id="rId23" Type="http://schemas.openxmlformats.org/officeDocument/2006/relationships/printerSettings" Target="../printerSettings/printerSettings616.bin"/><Relationship Id="rId10" Type="http://schemas.openxmlformats.org/officeDocument/2006/relationships/printerSettings" Target="../printerSettings/printerSettings603.bin"/><Relationship Id="rId19" Type="http://schemas.openxmlformats.org/officeDocument/2006/relationships/printerSettings" Target="../printerSettings/printerSettings612.bin"/><Relationship Id="rId4" Type="http://schemas.openxmlformats.org/officeDocument/2006/relationships/printerSettings" Target="../printerSettings/printerSettings597.bin"/><Relationship Id="rId9" Type="http://schemas.openxmlformats.org/officeDocument/2006/relationships/printerSettings" Target="../printerSettings/printerSettings602.bin"/><Relationship Id="rId14" Type="http://schemas.openxmlformats.org/officeDocument/2006/relationships/printerSettings" Target="../printerSettings/printerSettings607.bin"/><Relationship Id="rId22" Type="http://schemas.openxmlformats.org/officeDocument/2006/relationships/printerSettings" Target="../printerSettings/printerSettings615.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56.bin"/><Relationship Id="rId13" Type="http://schemas.openxmlformats.org/officeDocument/2006/relationships/printerSettings" Target="../printerSettings/printerSettings61.bin"/><Relationship Id="rId18" Type="http://schemas.openxmlformats.org/officeDocument/2006/relationships/printerSettings" Target="../printerSettings/printerSettings66.bin"/><Relationship Id="rId26" Type="http://schemas.openxmlformats.org/officeDocument/2006/relationships/drawing" Target="../drawings/drawing2.xml"/><Relationship Id="rId3" Type="http://schemas.openxmlformats.org/officeDocument/2006/relationships/printerSettings" Target="../printerSettings/printerSettings51.bin"/><Relationship Id="rId21" Type="http://schemas.openxmlformats.org/officeDocument/2006/relationships/printerSettings" Target="../printerSettings/printerSettings69.bin"/><Relationship Id="rId7" Type="http://schemas.openxmlformats.org/officeDocument/2006/relationships/printerSettings" Target="../printerSettings/printerSettings55.bin"/><Relationship Id="rId12" Type="http://schemas.openxmlformats.org/officeDocument/2006/relationships/printerSettings" Target="../printerSettings/printerSettings60.bin"/><Relationship Id="rId17" Type="http://schemas.openxmlformats.org/officeDocument/2006/relationships/printerSettings" Target="../printerSettings/printerSettings65.bin"/><Relationship Id="rId25" Type="http://schemas.openxmlformats.org/officeDocument/2006/relationships/printerSettings" Target="../printerSettings/printerSettings73.bin"/><Relationship Id="rId2" Type="http://schemas.openxmlformats.org/officeDocument/2006/relationships/printerSettings" Target="../printerSettings/printerSettings50.bin"/><Relationship Id="rId16" Type="http://schemas.openxmlformats.org/officeDocument/2006/relationships/printerSettings" Target="../printerSettings/printerSettings64.bin"/><Relationship Id="rId20" Type="http://schemas.openxmlformats.org/officeDocument/2006/relationships/printerSettings" Target="../printerSettings/printerSettings68.bin"/><Relationship Id="rId1" Type="http://schemas.openxmlformats.org/officeDocument/2006/relationships/printerSettings" Target="../printerSettings/printerSettings49.bin"/><Relationship Id="rId6" Type="http://schemas.openxmlformats.org/officeDocument/2006/relationships/printerSettings" Target="../printerSettings/printerSettings54.bin"/><Relationship Id="rId11" Type="http://schemas.openxmlformats.org/officeDocument/2006/relationships/printerSettings" Target="../printerSettings/printerSettings59.bin"/><Relationship Id="rId24" Type="http://schemas.openxmlformats.org/officeDocument/2006/relationships/printerSettings" Target="../printerSettings/printerSettings72.bin"/><Relationship Id="rId5" Type="http://schemas.openxmlformats.org/officeDocument/2006/relationships/printerSettings" Target="../printerSettings/printerSettings53.bin"/><Relationship Id="rId15" Type="http://schemas.openxmlformats.org/officeDocument/2006/relationships/printerSettings" Target="../printerSettings/printerSettings63.bin"/><Relationship Id="rId23" Type="http://schemas.openxmlformats.org/officeDocument/2006/relationships/printerSettings" Target="../printerSettings/printerSettings71.bin"/><Relationship Id="rId10" Type="http://schemas.openxmlformats.org/officeDocument/2006/relationships/printerSettings" Target="../printerSettings/printerSettings58.bin"/><Relationship Id="rId19" Type="http://schemas.openxmlformats.org/officeDocument/2006/relationships/printerSettings" Target="../printerSettings/printerSettings67.bin"/><Relationship Id="rId4" Type="http://schemas.openxmlformats.org/officeDocument/2006/relationships/printerSettings" Target="../printerSettings/printerSettings52.bin"/><Relationship Id="rId9" Type="http://schemas.openxmlformats.org/officeDocument/2006/relationships/printerSettings" Target="../printerSettings/printerSettings57.bin"/><Relationship Id="rId14" Type="http://schemas.openxmlformats.org/officeDocument/2006/relationships/printerSettings" Target="../printerSettings/printerSettings62.bin"/><Relationship Id="rId22" Type="http://schemas.openxmlformats.org/officeDocument/2006/relationships/printerSettings" Target="../printerSettings/printerSettings70.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81.bin"/><Relationship Id="rId13" Type="http://schemas.openxmlformats.org/officeDocument/2006/relationships/printerSettings" Target="../printerSettings/printerSettings86.bin"/><Relationship Id="rId18" Type="http://schemas.openxmlformats.org/officeDocument/2006/relationships/printerSettings" Target="../printerSettings/printerSettings91.bin"/><Relationship Id="rId26" Type="http://schemas.openxmlformats.org/officeDocument/2006/relationships/printerSettings" Target="../printerSettings/printerSettings99.bin"/><Relationship Id="rId3" Type="http://schemas.openxmlformats.org/officeDocument/2006/relationships/printerSettings" Target="../printerSettings/printerSettings76.bin"/><Relationship Id="rId21" Type="http://schemas.openxmlformats.org/officeDocument/2006/relationships/printerSettings" Target="../printerSettings/printerSettings94.bin"/><Relationship Id="rId7" Type="http://schemas.openxmlformats.org/officeDocument/2006/relationships/printerSettings" Target="../printerSettings/printerSettings80.bin"/><Relationship Id="rId12" Type="http://schemas.openxmlformats.org/officeDocument/2006/relationships/printerSettings" Target="../printerSettings/printerSettings85.bin"/><Relationship Id="rId17" Type="http://schemas.openxmlformats.org/officeDocument/2006/relationships/printerSettings" Target="../printerSettings/printerSettings90.bin"/><Relationship Id="rId25" Type="http://schemas.openxmlformats.org/officeDocument/2006/relationships/printerSettings" Target="../printerSettings/printerSettings98.bin"/><Relationship Id="rId2" Type="http://schemas.openxmlformats.org/officeDocument/2006/relationships/printerSettings" Target="../printerSettings/printerSettings75.bin"/><Relationship Id="rId16" Type="http://schemas.openxmlformats.org/officeDocument/2006/relationships/printerSettings" Target="../printerSettings/printerSettings89.bin"/><Relationship Id="rId20" Type="http://schemas.openxmlformats.org/officeDocument/2006/relationships/printerSettings" Target="../printerSettings/printerSettings93.bin"/><Relationship Id="rId1" Type="http://schemas.openxmlformats.org/officeDocument/2006/relationships/printerSettings" Target="../printerSettings/printerSettings74.bin"/><Relationship Id="rId6" Type="http://schemas.openxmlformats.org/officeDocument/2006/relationships/printerSettings" Target="../printerSettings/printerSettings79.bin"/><Relationship Id="rId11" Type="http://schemas.openxmlformats.org/officeDocument/2006/relationships/printerSettings" Target="../printerSettings/printerSettings84.bin"/><Relationship Id="rId24" Type="http://schemas.openxmlformats.org/officeDocument/2006/relationships/printerSettings" Target="../printerSettings/printerSettings97.bin"/><Relationship Id="rId5" Type="http://schemas.openxmlformats.org/officeDocument/2006/relationships/printerSettings" Target="../printerSettings/printerSettings78.bin"/><Relationship Id="rId15" Type="http://schemas.openxmlformats.org/officeDocument/2006/relationships/printerSettings" Target="../printerSettings/printerSettings88.bin"/><Relationship Id="rId23" Type="http://schemas.openxmlformats.org/officeDocument/2006/relationships/printerSettings" Target="../printerSettings/printerSettings96.bin"/><Relationship Id="rId10" Type="http://schemas.openxmlformats.org/officeDocument/2006/relationships/printerSettings" Target="../printerSettings/printerSettings83.bin"/><Relationship Id="rId19" Type="http://schemas.openxmlformats.org/officeDocument/2006/relationships/printerSettings" Target="../printerSettings/printerSettings92.bin"/><Relationship Id="rId4" Type="http://schemas.openxmlformats.org/officeDocument/2006/relationships/printerSettings" Target="../printerSettings/printerSettings77.bin"/><Relationship Id="rId9" Type="http://schemas.openxmlformats.org/officeDocument/2006/relationships/printerSettings" Target="../printerSettings/printerSettings82.bin"/><Relationship Id="rId14" Type="http://schemas.openxmlformats.org/officeDocument/2006/relationships/printerSettings" Target="../printerSettings/printerSettings87.bin"/><Relationship Id="rId22" Type="http://schemas.openxmlformats.org/officeDocument/2006/relationships/printerSettings" Target="../printerSettings/printerSettings95.bin"/><Relationship Id="rId27"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107.bin"/><Relationship Id="rId13" Type="http://schemas.openxmlformats.org/officeDocument/2006/relationships/printerSettings" Target="../printerSettings/printerSettings112.bin"/><Relationship Id="rId18" Type="http://schemas.openxmlformats.org/officeDocument/2006/relationships/printerSettings" Target="../printerSettings/printerSettings117.bin"/><Relationship Id="rId26" Type="http://schemas.openxmlformats.org/officeDocument/2006/relationships/printerSettings" Target="../printerSettings/printerSettings125.bin"/><Relationship Id="rId3" Type="http://schemas.openxmlformats.org/officeDocument/2006/relationships/printerSettings" Target="../printerSettings/printerSettings102.bin"/><Relationship Id="rId21" Type="http://schemas.openxmlformats.org/officeDocument/2006/relationships/printerSettings" Target="../printerSettings/printerSettings120.bin"/><Relationship Id="rId7" Type="http://schemas.openxmlformats.org/officeDocument/2006/relationships/printerSettings" Target="../printerSettings/printerSettings106.bin"/><Relationship Id="rId12" Type="http://schemas.openxmlformats.org/officeDocument/2006/relationships/printerSettings" Target="../printerSettings/printerSettings111.bin"/><Relationship Id="rId17" Type="http://schemas.openxmlformats.org/officeDocument/2006/relationships/printerSettings" Target="../printerSettings/printerSettings116.bin"/><Relationship Id="rId25" Type="http://schemas.openxmlformats.org/officeDocument/2006/relationships/printerSettings" Target="../printerSettings/printerSettings124.bin"/><Relationship Id="rId2" Type="http://schemas.openxmlformats.org/officeDocument/2006/relationships/printerSettings" Target="../printerSettings/printerSettings101.bin"/><Relationship Id="rId16" Type="http://schemas.openxmlformats.org/officeDocument/2006/relationships/printerSettings" Target="../printerSettings/printerSettings115.bin"/><Relationship Id="rId20" Type="http://schemas.openxmlformats.org/officeDocument/2006/relationships/printerSettings" Target="../printerSettings/printerSettings119.bin"/><Relationship Id="rId1" Type="http://schemas.openxmlformats.org/officeDocument/2006/relationships/printerSettings" Target="../printerSettings/printerSettings100.bin"/><Relationship Id="rId6" Type="http://schemas.openxmlformats.org/officeDocument/2006/relationships/printerSettings" Target="../printerSettings/printerSettings105.bin"/><Relationship Id="rId11" Type="http://schemas.openxmlformats.org/officeDocument/2006/relationships/printerSettings" Target="../printerSettings/printerSettings110.bin"/><Relationship Id="rId24" Type="http://schemas.openxmlformats.org/officeDocument/2006/relationships/printerSettings" Target="../printerSettings/printerSettings123.bin"/><Relationship Id="rId5" Type="http://schemas.openxmlformats.org/officeDocument/2006/relationships/printerSettings" Target="../printerSettings/printerSettings104.bin"/><Relationship Id="rId15" Type="http://schemas.openxmlformats.org/officeDocument/2006/relationships/printerSettings" Target="../printerSettings/printerSettings114.bin"/><Relationship Id="rId23" Type="http://schemas.openxmlformats.org/officeDocument/2006/relationships/printerSettings" Target="../printerSettings/printerSettings122.bin"/><Relationship Id="rId10" Type="http://schemas.openxmlformats.org/officeDocument/2006/relationships/printerSettings" Target="../printerSettings/printerSettings109.bin"/><Relationship Id="rId19" Type="http://schemas.openxmlformats.org/officeDocument/2006/relationships/printerSettings" Target="../printerSettings/printerSettings118.bin"/><Relationship Id="rId4" Type="http://schemas.openxmlformats.org/officeDocument/2006/relationships/printerSettings" Target="../printerSettings/printerSettings103.bin"/><Relationship Id="rId9" Type="http://schemas.openxmlformats.org/officeDocument/2006/relationships/printerSettings" Target="../printerSettings/printerSettings108.bin"/><Relationship Id="rId14" Type="http://schemas.openxmlformats.org/officeDocument/2006/relationships/printerSettings" Target="../printerSettings/printerSettings113.bin"/><Relationship Id="rId22" Type="http://schemas.openxmlformats.org/officeDocument/2006/relationships/printerSettings" Target="../printerSettings/printerSettings121.bin"/><Relationship Id="rId27"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133.bin"/><Relationship Id="rId13" Type="http://schemas.openxmlformats.org/officeDocument/2006/relationships/printerSettings" Target="../printerSettings/printerSettings138.bin"/><Relationship Id="rId18" Type="http://schemas.openxmlformats.org/officeDocument/2006/relationships/printerSettings" Target="../printerSettings/printerSettings143.bin"/><Relationship Id="rId3" Type="http://schemas.openxmlformats.org/officeDocument/2006/relationships/printerSettings" Target="../printerSettings/printerSettings128.bin"/><Relationship Id="rId21" Type="http://schemas.openxmlformats.org/officeDocument/2006/relationships/printerSettings" Target="../printerSettings/printerSettings146.bin"/><Relationship Id="rId7" Type="http://schemas.openxmlformats.org/officeDocument/2006/relationships/printerSettings" Target="../printerSettings/printerSettings132.bin"/><Relationship Id="rId12" Type="http://schemas.openxmlformats.org/officeDocument/2006/relationships/printerSettings" Target="../printerSettings/printerSettings137.bin"/><Relationship Id="rId17" Type="http://schemas.openxmlformats.org/officeDocument/2006/relationships/printerSettings" Target="../printerSettings/printerSettings142.bin"/><Relationship Id="rId2" Type="http://schemas.openxmlformats.org/officeDocument/2006/relationships/printerSettings" Target="../printerSettings/printerSettings127.bin"/><Relationship Id="rId16" Type="http://schemas.openxmlformats.org/officeDocument/2006/relationships/printerSettings" Target="../printerSettings/printerSettings141.bin"/><Relationship Id="rId20" Type="http://schemas.openxmlformats.org/officeDocument/2006/relationships/printerSettings" Target="../printerSettings/printerSettings145.bin"/><Relationship Id="rId1" Type="http://schemas.openxmlformats.org/officeDocument/2006/relationships/printerSettings" Target="../printerSettings/printerSettings126.bin"/><Relationship Id="rId6" Type="http://schemas.openxmlformats.org/officeDocument/2006/relationships/printerSettings" Target="../printerSettings/printerSettings131.bin"/><Relationship Id="rId11" Type="http://schemas.openxmlformats.org/officeDocument/2006/relationships/printerSettings" Target="../printerSettings/printerSettings136.bin"/><Relationship Id="rId24" Type="http://schemas.openxmlformats.org/officeDocument/2006/relationships/drawing" Target="../drawings/drawing5.xml"/><Relationship Id="rId5" Type="http://schemas.openxmlformats.org/officeDocument/2006/relationships/printerSettings" Target="../printerSettings/printerSettings130.bin"/><Relationship Id="rId15" Type="http://schemas.openxmlformats.org/officeDocument/2006/relationships/printerSettings" Target="../printerSettings/printerSettings140.bin"/><Relationship Id="rId23" Type="http://schemas.openxmlformats.org/officeDocument/2006/relationships/printerSettings" Target="../printerSettings/printerSettings148.bin"/><Relationship Id="rId10" Type="http://schemas.openxmlformats.org/officeDocument/2006/relationships/printerSettings" Target="../printerSettings/printerSettings135.bin"/><Relationship Id="rId19" Type="http://schemas.openxmlformats.org/officeDocument/2006/relationships/printerSettings" Target="../printerSettings/printerSettings144.bin"/><Relationship Id="rId4" Type="http://schemas.openxmlformats.org/officeDocument/2006/relationships/printerSettings" Target="../printerSettings/printerSettings129.bin"/><Relationship Id="rId9" Type="http://schemas.openxmlformats.org/officeDocument/2006/relationships/printerSettings" Target="../printerSettings/printerSettings134.bin"/><Relationship Id="rId14" Type="http://schemas.openxmlformats.org/officeDocument/2006/relationships/printerSettings" Target="../printerSettings/printerSettings139.bin"/><Relationship Id="rId22" Type="http://schemas.openxmlformats.org/officeDocument/2006/relationships/printerSettings" Target="../printerSettings/printerSettings147.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156.bin"/><Relationship Id="rId13" Type="http://schemas.openxmlformats.org/officeDocument/2006/relationships/printerSettings" Target="../printerSettings/printerSettings161.bin"/><Relationship Id="rId18" Type="http://schemas.openxmlformats.org/officeDocument/2006/relationships/printerSettings" Target="../printerSettings/printerSettings166.bin"/><Relationship Id="rId26" Type="http://schemas.openxmlformats.org/officeDocument/2006/relationships/printerSettings" Target="../printerSettings/printerSettings174.bin"/><Relationship Id="rId3" Type="http://schemas.openxmlformats.org/officeDocument/2006/relationships/printerSettings" Target="../printerSettings/printerSettings151.bin"/><Relationship Id="rId21" Type="http://schemas.openxmlformats.org/officeDocument/2006/relationships/printerSettings" Target="../printerSettings/printerSettings169.bin"/><Relationship Id="rId7" Type="http://schemas.openxmlformats.org/officeDocument/2006/relationships/printerSettings" Target="../printerSettings/printerSettings155.bin"/><Relationship Id="rId12" Type="http://schemas.openxmlformats.org/officeDocument/2006/relationships/printerSettings" Target="../printerSettings/printerSettings160.bin"/><Relationship Id="rId17" Type="http://schemas.openxmlformats.org/officeDocument/2006/relationships/printerSettings" Target="../printerSettings/printerSettings165.bin"/><Relationship Id="rId25" Type="http://schemas.openxmlformats.org/officeDocument/2006/relationships/printerSettings" Target="../printerSettings/printerSettings173.bin"/><Relationship Id="rId2" Type="http://schemas.openxmlformats.org/officeDocument/2006/relationships/printerSettings" Target="../printerSettings/printerSettings150.bin"/><Relationship Id="rId16" Type="http://schemas.openxmlformats.org/officeDocument/2006/relationships/printerSettings" Target="../printerSettings/printerSettings164.bin"/><Relationship Id="rId20" Type="http://schemas.openxmlformats.org/officeDocument/2006/relationships/printerSettings" Target="../printerSettings/printerSettings168.bin"/><Relationship Id="rId1" Type="http://schemas.openxmlformats.org/officeDocument/2006/relationships/printerSettings" Target="../printerSettings/printerSettings149.bin"/><Relationship Id="rId6" Type="http://schemas.openxmlformats.org/officeDocument/2006/relationships/printerSettings" Target="../printerSettings/printerSettings154.bin"/><Relationship Id="rId11" Type="http://schemas.openxmlformats.org/officeDocument/2006/relationships/printerSettings" Target="../printerSettings/printerSettings159.bin"/><Relationship Id="rId24" Type="http://schemas.openxmlformats.org/officeDocument/2006/relationships/printerSettings" Target="../printerSettings/printerSettings172.bin"/><Relationship Id="rId5" Type="http://schemas.openxmlformats.org/officeDocument/2006/relationships/printerSettings" Target="../printerSettings/printerSettings153.bin"/><Relationship Id="rId15" Type="http://schemas.openxmlformats.org/officeDocument/2006/relationships/printerSettings" Target="../printerSettings/printerSettings163.bin"/><Relationship Id="rId23" Type="http://schemas.openxmlformats.org/officeDocument/2006/relationships/printerSettings" Target="../printerSettings/printerSettings171.bin"/><Relationship Id="rId10" Type="http://schemas.openxmlformats.org/officeDocument/2006/relationships/printerSettings" Target="../printerSettings/printerSettings158.bin"/><Relationship Id="rId19" Type="http://schemas.openxmlformats.org/officeDocument/2006/relationships/printerSettings" Target="../printerSettings/printerSettings167.bin"/><Relationship Id="rId4" Type="http://schemas.openxmlformats.org/officeDocument/2006/relationships/printerSettings" Target="../printerSettings/printerSettings152.bin"/><Relationship Id="rId9" Type="http://schemas.openxmlformats.org/officeDocument/2006/relationships/printerSettings" Target="../printerSettings/printerSettings157.bin"/><Relationship Id="rId14" Type="http://schemas.openxmlformats.org/officeDocument/2006/relationships/printerSettings" Target="../printerSettings/printerSettings162.bin"/><Relationship Id="rId22" Type="http://schemas.openxmlformats.org/officeDocument/2006/relationships/printerSettings" Target="../printerSettings/printerSettings170.bin"/><Relationship Id="rId27"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182.bin"/><Relationship Id="rId13" Type="http://schemas.openxmlformats.org/officeDocument/2006/relationships/printerSettings" Target="../printerSettings/printerSettings187.bin"/><Relationship Id="rId18" Type="http://schemas.openxmlformats.org/officeDocument/2006/relationships/printerSettings" Target="../printerSettings/printerSettings192.bin"/><Relationship Id="rId3" Type="http://schemas.openxmlformats.org/officeDocument/2006/relationships/printerSettings" Target="../printerSettings/printerSettings177.bin"/><Relationship Id="rId21" Type="http://schemas.openxmlformats.org/officeDocument/2006/relationships/printerSettings" Target="../printerSettings/printerSettings195.bin"/><Relationship Id="rId7" Type="http://schemas.openxmlformats.org/officeDocument/2006/relationships/printerSettings" Target="../printerSettings/printerSettings181.bin"/><Relationship Id="rId12" Type="http://schemas.openxmlformats.org/officeDocument/2006/relationships/printerSettings" Target="../printerSettings/printerSettings186.bin"/><Relationship Id="rId17" Type="http://schemas.openxmlformats.org/officeDocument/2006/relationships/printerSettings" Target="../printerSettings/printerSettings191.bin"/><Relationship Id="rId2" Type="http://schemas.openxmlformats.org/officeDocument/2006/relationships/printerSettings" Target="../printerSettings/printerSettings176.bin"/><Relationship Id="rId16" Type="http://schemas.openxmlformats.org/officeDocument/2006/relationships/printerSettings" Target="../printerSettings/printerSettings190.bin"/><Relationship Id="rId20" Type="http://schemas.openxmlformats.org/officeDocument/2006/relationships/printerSettings" Target="../printerSettings/printerSettings194.bin"/><Relationship Id="rId1" Type="http://schemas.openxmlformats.org/officeDocument/2006/relationships/printerSettings" Target="../printerSettings/printerSettings175.bin"/><Relationship Id="rId6" Type="http://schemas.openxmlformats.org/officeDocument/2006/relationships/printerSettings" Target="../printerSettings/printerSettings180.bin"/><Relationship Id="rId11" Type="http://schemas.openxmlformats.org/officeDocument/2006/relationships/printerSettings" Target="../printerSettings/printerSettings185.bin"/><Relationship Id="rId24" Type="http://schemas.openxmlformats.org/officeDocument/2006/relationships/drawing" Target="../drawings/drawing7.xml"/><Relationship Id="rId5" Type="http://schemas.openxmlformats.org/officeDocument/2006/relationships/printerSettings" Target="../printerSettings/printerSettings179.bin"/><Relationship Id="rId15" Type="http://schemas.openxmlformats.org/officeDocument/2006/relationships/printerSettings" Target="../printerSettings/printerSettings189.bin"/><Relationship Id="rId23" Type="http://schemas.openxmlformats.org/officeDocument/2006/relationships/printerSettings" Target="../printerSettings/printerSettings197.bin"/><Relationship Id="rId10" Type="http://schemas.openxmlformats.org/officeDocument/2006/relationships/printerSettings" Target="../printerSettings/printerSettings184.bin"/><Relationship Id="rId19" Type="http://schemas.openxmlformats.org/officeDocument/2006/relationships/printerSettings" Target="../printerSettings/printerSettings193.bin"/><Relationship Id="rId4" Type="http://schemas.openxmlformats.org/officeDocument/2006/relationships/printerSettings" Target="../printerSettings/printerSettings178.bin"/><Relationship Id="rId9" Type="http://schemas.openxmlformats.org/officeDocument/2006/relationships/printerSettings" Target="../printerSettings/printerSettings183.bin"/><Relationship Id="rId14" Type="http://schemas.openxmlformats.org/officeDocument/2006/relationships/printerSettings" Target="../printerSettings/printerSettings188.bin"/><Relationship Id="rId22" Type="http://schemas.openxmlformats.org/officeDocument/2006/relationships/printerSettings" Target="../printerSettings/printerSettings196.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205.bin"/><Relationship Id="rId13" Type="http://schemas.openxmlformats.org/officeDocument/2006/relationships/printerSettings" Target="../printerSettings/printerSettings210.bin"/><Relationship Id="rId18" Type="http://schemas.openxmlformats.org/officeDocument/2006/relationships/printerSettings" Target="../printerSettings/printerSettings215.bin"/><Relationship Id="rId26" Type="http://schemas.openxmlformats.org/officeDocument/2006/relationships/printerSettings" Target="../printerSettings/printerSettings223.bin"/><Relationship Id="rId3" Type="http://schemas.openxmlformats.org/officeDocument/2006/relationships/printerSettings" Target="../printerSettings/printerSettings200.bin"/><Relationship Id="rId21" Type="http://schemas.openxmlformats.org/officeDocument/2006/relationships/printerSettings" Target="../printerSettings/printerSettings218.bin"/><Relationship Id="rId7" Type="http://schemas.openxmlformats.org/officeDocument/2006/relationships/printerSettings" Target="../printerSettings/printerSettings204.bin"/><Relationship Id="rId12" Type="http://schemas.openxmlformats.org/officeDocument/2006/relationships/printerSettings" Target="../printerSettings/printerSettings209.bin"/><Relationship Id="rId17" Type="http://schemas.openxmlformats.org/officeDocument/2006/relationships/printerSettings" Target="../printerSettings/printerSettings214.bin"/><Relationship Id="rId25" Type="http://schemas.openxmlformats.org/officeDocument/2006/relationships/printerSettings" Target="../printerSettings/printerSettings222.bin"/><Relationship Id="rId2" Type="http://schemas.openxmlformats.org/officeDocument/2006/relationships/printerSettings" Target="../printerSettings/printerSettings199.bin"/><Relationship Id="rId16" Type="http://schemas.openxmlformats.org/officeDocument/2006/relationships/printerSettings" Target="../printerSettings/printerSettings213.bin"/><Relationship Id="rId20" Type="http://schemas.openxmlformats.org/officeDocument/2006/relationships/printerSettings" Target="../printerSettings/printerSettings217.bin"/><Relationship Id="rId1" Type="http://schemas.openxmlformats.org/officeDocument/2006/relationships/printerSettings" Target="../printerSettings/printerSettings198.bin"/><Relationship Id="rId6" Type="http://schemas.openxmlformats.org/officeDocument/2006/relationships/printerSettings" Target="../printerSettings/printerSettings203.bin"/><Relationship Id="rId11" Type="http://schemas.openxmlformats.org/officeDocument/2006/relationships/printerSettings" Target="../printerSettings/printerSettings208.bin"/><Relationship Id="rId24" Type="http://schemas.openxmlformats.org/officeDocument/2006/relationships/printerSettings" Target="../printerSettings/printerSettings221.bin"/><Relationship Id="rId5" Type="http://schemas.openxmlformats.org/officeDocument/2006/relationships/printerSettings" Target="../printerSettings/printerSettings202.bin"/><Relationship Id="rId15" Type="http://schemas.openxmlformats.org/officeDocument/2006/relationships/printerSettings" Target="../printerSettings/printerSettings212.bin"/><Relationship Id="rId23" Type="http://schemas.openxmlformats.org/officeDocument/2006/relationships/printerSettings" Target="../printerSettings/printerSettings220.bin"/><Relationship Id="rId10" Type="http://schemas.openxmlformats.org/officeDocument/2006/relationships/printerSettings" Target="../printerSettings/printerSettings207.bin"/><Relationship Id="rId19" Type="http://schemas.openxmlformats.org/officeDocument/2006/relationships/printerSettings" Target="../printerSettings/printerSettings216.bin"/><Relationship Id="rId4" Type="http://schemas.openxmlformats.org/officeDocument/2006/relationships/printerSettings" Target="../printerSettings/printerSettings201.bin"/><Relationship Id="rId9" Type="http://schemas.openxmlformats.org/officeDocument/2006/relationships/printerSettings" Target="../printerSettings/printerSettings206.bin"/><Relationship Id="rId14" Type="http://schemas.openxmlformats.org/officeDocument/2006/relationships/printerSettings" Target="../printerSettings/printerSettings211.bin"/><Relationship Id="rId22" Type="http://schemas.openxmlformats.org/officeDocument/2006/relationships/printerSettings" Target="../printerSettings/printerSettings219.bin"/><Relationship Id="rId27"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3"/>
  <dimension ref="A1:H7"/>
  <sheetViews>
    <sheetView workbookViewId="0">
      <selection activeCell="B1" sqref="B1"/>
    </sheetView>
  </sheetViews>
  <sheetFormatPr defaultRowHeight="16.5"/>
  <cols>
    <col min="1" max="1" width="18" customWidth="1"/>
    <col min="2" max="2" width="71.875" customWidth="1"/>
  </cols>
  <sheetData>
    <row r="1" spans="1:8" ht="48.75" customHeight="1">
      <c r="A1" s="285" t="s">
        <v>475</v>
      </c>
      <c r="B1" s="1130" t="s">
        <v>588</v>
      </c>
      <c r="C1" s="682"/>
      <c r="D1" s="682"/>
      <c r="E1" s="682"/>
      <c r="F1" s="682"/>
      <c r="G1" s="682"/>
      <c r="H1" s="682"/>
    </row>
    <row r="2" spans="1:8">
      <c r="B2" s="469"/>
    </row>
    <row r="3" spans="1:8">
      <c r="A3" t="s">
        <v>309</v>
      </c>
      <c r="B3" s="670" t="s">
        <v>589</v>
      </c>
    </row>
    <row r="5" spans="1:8">
      <c r="A5" t="s">
        <v>310</v>
      </c>
      <c r="B5" s="1148" t="s">
        <v>590</v>
      </c>
      <c r="C5" s="1149"/>
      <c r="D5" s="1149"/>
      <c r="E5" s="1149"/>
      <c r="F5" s="1149"/>
      <c r="G5" s="1149"/>
      <c r="H5" s="1149"/>
    </row>
    <row r="7" spans="1:8">
      <c r="B7" s="1105" t="s">
        <v>591</v>
      </c>
    </row>
  </sheetData>
  <sheetProtection algorithmName="SHA-512" hashValue="X0DKDyynuMBNXpw4rkqcCLJC26AHMSEsHXrhSN/Hw0oDy11LiEvQlURuWU027O0p3taFHNpmCbCTfKL0bWFpsw==" saltValue="vlN/iDB67v4oceKwfYIQlw==" spinCount="100000" sheet="1" formatColumns="0" formatRows="0" selectLockedCells="1" selectUnlockedCells="1"/>
  <customSheetViews>
    <customSheetView guid="{C5511DF2-7367-4292-8F90-6EDA131DE06A}">
      <selection activeCell="B1" sqref="B1"/>
      <pageMargins left="0.75" right="0.75" top="1" bottom="1" header="0.5" footer="0.5"/>
      <pageSetup orientation="portrait" r:id="rId1"/>
      <headerFooter alignWithMargins="0"/>
    </customSheetView>
    <customSheetView guid="{B53AB765-D844-4672-9326-008E7DD94E4F}" state="hidden">
      <selection activeCell="B11" sqref="B11"/>
      <pageMargins left="0.75" right="0.75" top="1" bottom="1" header="0.5" footer="0.5"/>
      <pageSetup orientation="portrait" r:id="rId2"/>
      <headerFooter alignWithMargins="0"/>
    </customSheetView>
    <customSheetView guid="{A41EE4DE-0D82-4A56-8210-F78316511D11}" state="hidden">
      <selection activeCell="B8" sqref="B8"/>
      <pageMargins left="0.75" right="0.75" top="1" bottom="1" header="0.5" footer="0.5"/>
      <pageSetup orientation="portrait" r:id="rId3"/>
      <headerFooter alignWithMargins="0"/>
    </customSheetView>
    <customSheetView guid="{1E0C44A1-9358-4FBD-8C2C-4DB661DA1476}" state="hidden">
      <selection activeCell="B14" sqref="B14"/>
      <pageMargins left="0.75" right="0.75" top="1" bottom="1" header="0.5" footer="0.5"/>
      <pageSetup orientation="portrait" r:id="rId4"/>
      <headerFooter alignWithMargins="0"/>
    </customSheetView>
    <customSheetView guid="{498493C3-769C-4143-9114-C68CD1D40B11}" state="hidden">
      <selection activeCell="B13" sqref="B13"/>
      <pageMargins left="0.75" right="0.75" top="1" bottom="1" header="0.5" footer="0.5"/>
      <pageSetup orientation="portrait" r:id="rId5"/>
      <headerFooter alignWithMargins="0"/>
    </customSheetView>
    <customSheetView guid="{C431BC99-7569-44AB-83F6-AB73BDED3783}" state="hidden">
      <selection activeCell="B11" sqref="B11"/>
      <pageMargins left="0.75" right="0.75" top="1" bottom="1" header="0.5" footer="0.5"/>
      <pageSetup orientation="portrait" r:id="rId6"/>
      <headerFooter alignWithMargins="0"/>
    </customSheetView>
    <customSheetView guid="{E97134B6-5E8D-4951-8DA0-73D065532361}" state="hidden">
      <selection activeCell="B1" sqref="B1:H1"/>
      <pageMargins left="0.75" right="0.75" top="1" bottom="1" header="0.5" footer="0.5"/>
      <pageSetup orientation="portrait" r:id="rId7"/>
      <headerFooter alignWithMargins="0"/>
    </customSheetView>
    <customSheetView guid="{D0757F9E-DF41-4B40-A5E5-F4F8FDD8D61D}" state="hidden">
      <selection activeCell="B6" sqref="B6"/>
      <pageMargins left="0.75" right="0.75" top="1" bottom="1" header="0.5" footer="0.5"/>
      <pageSetup orientation="portrait" r:id="rId8"/>
      <headerFooter alignWithMargins="0"/>
    </customSheetView>
    <customSheetView guid="{EE46BCD1-F715-4FA9-A5FC-1B125AD601E0}" state="hidden">
      <selection activeCell="B5" sqref="B5:H5"/>
      <pageMargins left="0.75" right="0.75" top="1" bottom="1" header="0.5" footer="0.5"/>
      <pageSetup orientation="portrait" r:id="rId9"/>
      <headerFooter alignWithMargins="0"/>
    </customSheetView>
    <customSheetView guid="{4AA1107B-A795-4744-B566-827168772C7A}" state="hidden">
      <selection activeCell="B2" sqref="B2"/>
      <pageMargins left="0.75" right="0.75" top="1" bottom="1" header="0.5" footer="0.5"/>
      <pageSetup orientation="portrait" r:id="rId10"/>
      <headerFooter alignWithMargins="0"/>
    </customSheetView>
    <customSheetView guid="{B23AD343-29DA-4CE0-BD10-47BF44F3782F}" state="hidden">
      <selection activeCell="B10" sqref="B10"/>
      <pageMargins left="0.75" right="0.75" top="1" bottom="1" header="0.5" footer="0.5"/>
      <pageSetup orientation="portrait" r:id="rId11"/>
      <headerFooter alignWithMargins="0"/>
    </customSheetView>
    <customSheetView guid="{ECE9294F-C910-4036-88BC-B1F2176FB06B}" state="hidden">
      <selection activeCell="B8" sqref="B8"/>
      <pageMargins left="0.75" right="0.75" top="1" bottom="1" header="0.5" footer="0.5"/>
      <pageSetup orientation="portrait" r:id="rId12"/>
      <headerFooter alignWithMargins="0"/>
    </customSheetView>
    <customSheetView guid="{4F65FF32-EC61-4022-A399-2986D7B6B8B3}" state="hidden" showRuler="0">
      <selection activeCell="B2" sqref="B2"/>
      <pageMargins left="0.75" right="0.75" top="1" bottom="1" header="0.5" footer="0.5"/>
      <headerFooter alignWithMargins="0"/>
    </customSheetView>
    <customSheetView guid="{14D7F02E-BCCA-4517-ABC7-537FF4AEB67A}" state="hidden">
      <selection activeCell="B5" sqref="B5"/>
      <pageMargins left="0.75" right="0.75" top="1" bottom="1" header="0.5" footer="0.5"/>
      <headerFooter alignWithMargins="0"/>
    </customSheetView>
    <customSheetView guid="{27A45B7A-04F2-4516-B80B-5ED0825D4ED3}" state="hidden">
      <selection activeCell="B1" sqref="B1"/>
      <pageMargins left="0.75" right="0.75" top="1" bottom="1" header="0.5" footer="0.5"/>
      <headerFooter alignWithMargins="0"/>
    </customSheetView>
    <customSheetView guid="{E9F4E142-7D26-464D-BECA-4F3806DB1FE1}" state="hidden">
      <selection activeCell="B10" sqref="B10"/>
      <pageMargins left="0.75" right="0.75" top="1" bottom="1" header="0.5" footer="0.5"/>
      <pageSetup orientation="portrait" r:id="rId13"/>
      <headerFooter alignWithMargins="0"/>
    </customSheetView>
    <customSheetView guid="{A7DBDDEF-9245-44C6-9EBF-032DB6E1C0A2}" state="hidden">
      <selection activeCell="B8" sqref="B8"/>
      <pageMargins left="0.75" right="0.75" top="1" bottom="1" header="0.5" footer="0.5"/>
      <pageSetup orientation="portrait" r:id="rId14"/>
      <headerFooter alignWithMargins="0"/>
    </customSheetView>
    <customSheetView guid="{7487ED9F-BBED-4B2A-9631-22F1A430946B}" state="hidden">
      <selection activeCell="B2" sqref="B2"/>
      <pageMargins left="0.75" right="0.75" top="1" bottom="1" header="0.5" footer="0.5"/>
      <pageSetup orientation="portrait" r:id="rId15"/>
      <headerFooter alignWithMargins="0"/>
    </customSheetView>
    <customSheetView guid="{B3CE7B10-A914-4559-A6DA-AED8C22AFD6D}" state="hidden">
      <selection activeCell="B7" sqref="B7"/>
      <pageMargins left="0.75" right="0.75" top="1" bottom="1" header="0.5" footer="0.5"/>
      <pageSetup orientation="portrait" r:id="rId16"/>
      <headerFooter alignWithMargins="0"/>
    </customSheetView>
    <customSheetView guid="{D53177B2-31EC-4222-B97A-A37DCFD9E45B}" state="hidden">
      <selection activeCell="B1" sqref="B1:H1"/>
      <pageMargins left="0.75" right="0.75" top="1" bottom="1" header="0.5" footer="0.5"/>
      <pageSetup orientation="portrait" r:id="rId17"/>
      <headerFooter alignWithMargins="0"/>
    </customSheetView>
    <customSheetView guid="{223BC0FC-814D-40F0-9795-CE82A16FF3A5}" state="hidden">
      <selection activeCell="B10" sqref="B10"/>
      <pageMargins left="0.75" right="0.75" top="1" bottom="1" header="0.5" footer="0.5"/>
      <pageSetup orientation="portrait" r:id="rId18"/>
      <headerFooter alignWithMargins="0"/>
    </customSheetView>
    <customSheetView guid="{B835C05C-B615-4DCB-982D-4519616B3CD8}" state="hidden">
      <selection activeCell="B11" sqref="B11"/>
      <pageMargins left="0.75" right="0.75" top="1" bottom="1" header="0.5" footer="0.5"/>
      <pageSetup orientation="portrait" r:id="rId19"/>
      <headerFooter alignWithMargins="0"/>
    </customSheetView>
    <customSheetView guid="{A34CC49F-E309-4C23-B4F6-1E3B307C10D1}" state="hidden">
      <selection activeCell="B12" sqref="B12"/>
      <pageMargins left="0.75" right="0.75" top="1" bottom="1" header="0.5" footer="0.5"/>
      <pageSetup orientation="portrait" r:id="rId20"/>
      <headerFooter alignWithMargins="0"/>
    </customSheetView>
    <customSheetView guid="{8909CFDD-4F29-4C72-886E-908773EE94A2}">
      <selection activeCell="B1" sqref="B1"/>
      <pageMargins left="0.75" right="0.75" top="1" bottom="1" header="0.5" footer="0.5"/>
      <pageSetup orientation="portrait" r:id="rId21"/>
      <headerFooter alignWithMargins="0"/>
    </customSheetView>
  </customSheetViews>
  <mergeCells count="1">
    <mergeCell ref="B5:H5"/>
  </mergeCells>
  <phoneticPr fontId="30" type="noConversion"/>
  <pageMargins left="0.75" right="0.75" top="1" bottom="1" header="0.5" footer="0.5"/>
  <pageSetup orientation="portrait" r:id="rId2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9">
    <tabColor indexed="10"/>
  </sheetPr>
  <dimension ref="A1:AR109"/>
  <sheetViews>
    <sheetView topLeftCell="A74" zoomScale="80" zoomScaleNormal="80" zoomScaleSheetLayoutView="100" workbookViewId="0">
      <selection activeCell="F74" sqref="F74"/>
    </sheetView>
  </sheetViews>
  <sheetFormatPr defaultRowHeight="16.5"/>
  <cols>
    <col min="1" max="1" width="10.625" style="371" customWidth="1"/>
    <col min="2" max="2" width="42.25" style="372" customWidth="1"/>
    <col min="3" max="3" width="7.625" style="371" customWidth="1"/>
    <col min="4" max="4" width="9.125" style="371" customWidth="1"/>
    <col min="5" max="5" width="12.75" style="371" customWidth="1"/>
    <col min="6" max="6" width="14.625" style="371" customWidth="1"/>
    <col min="7" max="26" width="9" style="185"/>
    <col min="27" max="27" width="9" style="185" hidden="1" customWidth="1"/>
    <col min="28" max="29" width="17.625" style="185" hidden="1" customWidth="1"/>
    <col min="30" max="30" width="9" style="185" hidden="1" customWidth="1"/>
    <col min="31" max="31" width="15.5" style="185" hidden="1" customWidth="1"/>
    <col min="32" max="32" width="15.375" style="185" hidden="1" customWidth="1"/>
    <col min="33" max="44" width="9" style="185"/>
    <col min="45" max="16384" width="9" style="330"/>
  </cols>
  <sheetData>
    <row r="1" spans="1:32">
      <c r="A1" s="59" t="str">
        <f>Cover!B3</f>
        <v>Specification No.: CC/NT/W-MISC/DOM/A04/26/01660</v>
      </c>
      <c r="B1" s="60"/>
      <c r="C1" s="61"/>
      <c r="D1" s="61"/>
      <c r="E1" s="7"/>
      <c r="F1" s="8" t="s">
        <v>426</v>
      </c>
    </row>
    <row r="2" spans="1:32">
      <c r="A2" s="329"/>
      <c r="B2" s="370"/>
      <c r="C2" s="331"/>
      <c r="D2" s="331"/>
      <c r="E2" s="330"/>
      <c r="F2" s="330"/>
    </row>
    <row r="3" spans="1:32" ht="51.75" customHeight="1">
      <c r="A3" s="1252" t="str">
        <f>Cover!$B$2</f>
        <v>Package RCP-01 for Retrofit of existing conventional control and protection system with new IEC 61850 Process Bus based Control and Protection System at 400/220 Hissar S/s and 400kV Ballabhgarh S/s</v>
      </c>
      <c r="B3" s="1252"/>
      <c r="C3" s="1252"/>
      <c r="D3" s="1252"/>
      <c r="E3" s="1252"/>
      <c r="F3" s="1252"/>
      <c r="AA3" s="190" t="s">
        <v>342</v>
      </c>
      <c r="AC3" s="191">
        <f>IF(ISERROR(#REF!/('Sch-6'!D14+'Sch-6'!D16+'Sch-6'!D18)),0,#REF!/( 'Sch-6'!D14+'Sch-6'!D16+'Sch-6'!D18))</f>
        <v>0</v>
      </c>
    </row>
    <row r="4" spans="1:32">
      <c r="A4" s="1253" t="s">
        <v>422</v>
      </c>
      <c r="B4" s="1253"/>
      <c r="C4" s="1253"/>
      <c r="D4" s="1253"/>
      <c r="E4" s="1253"/>
      <c r="F4" s="1253"/>
      <c r="AA4" s="190" t="s">
        <v>343</v>
      </c>
      <c r="AC4" s="191" t="e">
        <f>#REF!</f>
        <v>#REF!</v>
      </c>
    </row>
    <row r="5" spans="1:32">
      <c r="AA5" s="190" t="s">
        <v>348</v>
      </c>
      <c r="AC5" s="191">
        <f>IF(ISERROR(#REF!/#REF!),0,#REF! /#REF!)</f>
        <v>0</v>
      </c>
    </row>
    <row r="6" spans="1:32">
      <c r="A6" s="31" t="str">
        <f>'Sch-1'!A6</f>
        <v>Bidder’s Name and Address (Sole Bidder) :</v>
      </c>
      <c r="B6" s="32"/>
      <c r="C6" s="32"/>
      <c r="D6" s="32"/>
      <c r="E6" s="67" t="s">
        <v>396</v>
      </c>
      <c r="F6" s="1"/>
      <c r="AA6" s="190" t="s">
        <v>349</v>
      </c>
      <c r="AC6" s="191" t="e">
        <f>#REF!</f>
        <v>#REF!</v>
      </c>
    </row>
    <row r="7" spans="1:32">
      <c r="A7" s="1272" t="str">
        <f>'Sch-1'!A7</f>
        <v/>
      </c>
      <c r="B7" s="1272"/>
      <c r="C7" s="1272"/>
      <c r="D7" s="1272"/>
      <c r="E7" s="309" t="str">
        <f>'Sch-1'!M7</f>
        <v>Contracts Services, 3rd Floor</v>
      </c>
      <c r="F7" s="1"/>
      <c r="AA7" s="190" t="s">
        <v>346</v>
      </c>
      <c r="AC7" s="191" t="e">
        <f>SUM(AC3:AC6)</f>
        <v>#REF!</v>
      </c>
    </row>
    <row r="8" spans="1:32">
      <c r="A8" s="31" t="s">
        <v>397</v>
      </c>
      <c r="B8" s="1273" t="str">
        <f>IF('Sch-1'!C8=0, "", 'Sch-1'!C8)</f>
        <v xml:space="preserve">…….. …….. …….. …….. …….. …….. </v>
      </c>
      <c r="C8" s="1273"/>
      <c r="D8" s="1273"/>
      <c r="E8" s="309" t="str">
        <f>'Sch-1'!M8</f>
        <v>Power Grid Corporation of India Ltd.,</v>
      </c>
      <c r="F8" s="1"/>
    </row>
    <row r="9" spans="1:32">
      <c r="A9" s="31" t="s">
        <v>399</v>
      </c>
      <c r="B9" s="1273" t="str">
        <f>IF('Sch-1'!C9=0, "", 'Sch-1'!C9)</f>
        <v xml:space="preserve">…….. …….. …….. …….. …….. …….. </v>
      </c>
      <c r="C9" s="1273"/>
      <c r="D9" s="1273"/>
      <c r="E9" s="309" t="str">
        <f>'Sch-1'!M9</f>
        <v>"Saudamini", Plot No.-2</v>
      </c>
      <c r="F9" s="1"/>
    </row>
    <row r="10" spans="1:32">
      <c r="A10" s="332"/>
      <c r="B10" s="1274" t="str">
        <f>IF('Sch-1'!C10=0, "", 'Sch-1'!C10)</f>
        <v xml:space="preserve">…….. …….. …….. …….. …….. …….. </v>
      </c>
      <c r="C10" s="1274"/>
      <c r="D10" s="1274"/>
      <c r="E10" s="379" t="str">
        <f>'Sch-1'!M10</f>
        <v xml:space="preserve">Sector-29, </v>
      </c>
      <c r="F10" s="330"/>
      <c r="AA10" s="190" t="s">
        <v>345</v>
      </c>
      <c r="AC10" s="191">
        <f>'Sch-1'!AA10</f>
        <v>0</v>
      </c>
    </row>
    <row r="11" spans="1:32">
      <c r="A11" s="332"/>
      <c r="B11" s="1274" t="str">
        <f>IF('Sch-1'!C11=0, "", 'Sch-1'!C11)</f>
        <v xml:space="preserve">…….. …….. …….. …….. …….. …….. </v>
      </c>
      <c r="C11" s="1274"/>
      <c r="D11" s="1274"/>
      <c r="E11" s="379" t="str">
        <f>'Sch-1'!M11</f>
        <v>Gurgaon (Haryana) - 122001</v>
      </c>
      <c r="F11" s="330"/>
      <c r="AA11" s="190"/>
      <c r="AC11" s="191"/>
    </row>
    <row r="12" spans="1:32">
      <c r="A12" s="332"/>
      <c r="B12" s="392"/>
      <c r="C12" s="392"/>
      <c r="D12" s="392"/>
      <c r="E12" s="379"/>
      <c r="F12" s="330"/>
      <c r="AA12" s="190"/>
      <c r="AC12" s="191"/>
    </row>
    <row r="13" spans="1:32">
      <c r="A13" s="32"/>
      <c r="B13" s="31"/>
      <c r="C13" s="31"/>
      <c r="D13" s="31"/>
      <c r="E13" s="31"/>
      <c r="F13" s="8" t="s">
        <v>275</v>
      </c>
      <c r="AB13" s="1240" t="s">
        <v>283</v>
      </c>
      <c r="AC13" s="1240"/>
      <c r="AD13" s="252" t="s">
        <v>287</v>
      </c>
      <c r="AE13" s="1240" t="s">
        <v>284</v>
      </c>
      <c r="AF13" s="1240"/>
    </row>
    <row r="14" spans="1:32" ht="30">
      <c r="A14" s="14" t="s">
        <v>361</v>
      </c>
      <c r="B14" s="14" t="s">
        <v>368</v>
      </c>
      <c r="C14" s="72" t="s">
        <v>353</v>
      </c>
      <c r="D14" s="72" t="s">
        <v>354</v>
      </c>
      <c r="E14" s="73" t="s">
        <v>370</v>
      </c>
      <c r="F14" s="73" t="s">
        <v>411</v>
      </c>
      <c r="AB14" s="195" t="s">
        <v>370</v>
      </c>
      <c r="AC14" s="195" t="s">
        <v>411</v>
      </c>
      <c r="AD14" s="252"/>
      <c r="AE14" s="195" t="s">
        <v>370</v>
      </c>
      <c r="AF14" s="195" t="s">
        <v>411</v>
      </c>
    </row>
    <row r="15" spans="1:32">
      <c r="A15" s="9">
        <v>1</v>
      </c>
      <c r="B15" s="9">
        <v>2</v>
      </c>
      <c r="C15" s="9">
        <v>3</v>
      </c>
      <c r="D15" s="9">
        <v>4</v>
      </c>
      <c r="E15" s="9">
        <v>5</v>
      </c>
      <c r="F15" s="9" t="s">
        <v>405</v>
      </c>
      <c r="AB15" s="197">
        <v>5</v>
      </c>
      <c r="AC15" s="197" t="s">
        <v>405</v>
      </c>
      <c r="AD15" s="252"/>
      <c r="AE15" s="197">
        <v>5</v>
      </c>
      <c r="AF15" s="197" t="s">
        <v>405</v>
      </c>
    </row>
    <row r="16" spans="1:32" s="471" customFormat="1">
      <c r="A16" s="493" t="e">
        <f>'Sch-3 '!#REF!</f>
        <v>#REF!</v>
      </c>
      <c r="B16" s="493" t="e">
        <f>'Sch-3 '!#REF!</f>
        <v>#REF!</v>
      </c>
      <c r="C16" s="493"/>
      <c r="D16" s="493"/>
      <c r="E16" s="401"/>
      <c r="F16" s="401"/>
      <c r="G16" s="484"/>
      <c r="H16" s="485"/>
      <c r="I16" s="485"/>
      <c r="J16" s="485"/>
      <c r="K16" s="485"/>
      <c r="L16" s="485"/>
    </row>
    <row r="17" spans="1:20" s="481" customFormat="1">
      <c r="A17" s="493" t="e">
        <f>'Sch-3 '!#REF!</f>
        <v>#REF!</v>
      </c>
      <c r="B17" s="493" t="e">
        <f>'Sch-3 '!#REF!</f>
        <v>#REF!</v>
      </c>
      <c r="C17" s="493"/>
      <c r="D17" s="493"/>
      <c r="E17" s="401"/>
      <c r="F17" s="401"/>
    </row>
    <row r="18" spans="1:20" s="481" customFormat="1">
      <c r="A18" s="493"/>
      <c r="B18" s="493" t="e">
        <f>'Sch-3 '!#REF!</f>
        <v>#REF!</v>
      </c>
      <c r="C18" s="493" t="e">
        <f>'Sch-3 '!#REF!</f>
        <v>#REF!</v>
      </c>
      <c r="D18" s="493" t="e">
        <f>'Sch-3 '!#REF!</f>
        <v>#REF!</v>
      </c>
      <c r="E18" s="401" t="e">
        <f>'Sch-3 '!#REF!</f>
        <v>#REF!</v>
      </c>
      <c r="F18" s="401" t="e">
        <f t="shared" ref="F18:F60" si="0">IF(E18=0, "Included", IF(ISERROR(D18*E18), E18, D18*E18))</f>
        <v>#REF!</v>
      </c>
    </row>
    <row r="19" spans="1:20" s="481" customFormat="1">
      <c r="A19" s="493"/>
      <c r="B19" s="493" t="e">
        <f>'Sch-3 '!#REF!</f>
        <v>#REF!</v>
      </c>
      <c r="C19" s="493" t="e">
        <f>'Sch-3 '!#REF!</f>
        <v>#REF!</v>
      </c>
      <c r="D19" s="493" t="e">
        <f>'Sch-3 '!#REF!</f>
        <v>#REF!</v>
      </c>
      <c r="E19" s="401" t="e">
        <f>'Sch-3 '!#REF!</f>
        <v>#REF!</v>
      </c>
      <c r="F19" s="401" t="e">
        <f t="shared" si="0"/>
        <v>#REF!</v>
      </c>
    </row>
    <row r="20" spans="1:20" s="481" customFormat="1">
      <c r="A20" s="493"/>
      <c r="B20" s="493"/>
      <c r="C20" s="493"/>
      <c r="D20" s="493"/>
      <c r="E20" s="401"/>
      <c r="F20" s="401"/>
    </row>
    <row r="21" spans="1:20" s="481" customFormat="1" ht="18.75" customHeight="1">
      <c r="A21" s="493" t="e">
        <f>'Sch-3 '!#REF!</f>
        <v>#REF!</v>
      </c>
      <c r="B21" s="493" t="e">
        <f>'Sch-3 '!#REF!</f>
        <v>#REF!</v>
      </c>
      <c r="C21" s="493"/>
      <c r="D21" s="493"/>
      <c r="E21" s="401"/>
      <c r="F21" s="401"/>
      <c r="S21" s="481" t="s">
        <v>459</v>
      </c>
      <c r="T21" s="486" t="s">
        <v>465</v>
      </c>
    </row>
    <row r="22" spans="1:20" s="481" customFormat="1" ht="18.75" customHeight="1">
      <c r="A22" s="493"/>
      <c r="B22" s="493" t="e">
        <f>'Sch-3 '!#REF!</f>
        <v>#REF!</v>
      </c>
      <c r="C22" s="493" t="e">
        <f>'Sch-3 '!#REF!</f>
        <v>#REF!</v>
      </c>
      <c r="D22" s="493" t="e">
        <f>'Sch-3 '!#REF!</f>
        <v>#REF!</v>
      </c>
      <c r="E22" s="401" t="e">
        <f>'Sch-3 '!#REF!</f>
        <v>#REF!</v>
      </c>
      <c r="F22" s="401" t="e">
        <f t="shared" si="0"/>
        <v>#REF!</v>
      </c>
      <c r="S22" s="481" t="s">
        <v>460</v>
      </c>
      <c r="T22" s="486" t="s">
        <v>427</v>
      </c>
    </row>
    <row r="23" spans="1:20" s="481" customFormat="1" ht="16.5" customHeight="1">
      <c r="A23" s="493"/>
      <c r="B23" s="493" t="e">
        <f>'Sch-3 '!#REF!</f>
        <v>#REF!</v>
      </c>
      <c r="C23" s="493" t="e">
        <f>'Sch-3 '!#REF!</f>
        <v>#REF!</v>
      </c>
      <c r="D23" s="493" t="e">
        <f>'Sch-3 '!#REF!</f>
        <v>#REF!</v>
      </c>
      <c r="E23" s="401" t="e">
        <f>'Sch-3 '!#REF!</f>
        <v>#REF!</v>
      </c>
      <c r="F23" s="401" t="e">
        <f t="shared" si="0"/>
        <v>#REF!</v>
      </c>
      <c r="S23" s="481" t="s">
        <v>461</v>
      </c>
      <c r="T23" s="486" t="s">
        <v>466</v>
      </c>
    </row>
    <row r="24" spans="1:20" s="481" customFormat="1">
      <c r="A24" s="493"/>
      <c r="B24" s="493" t="e">
        <f>'Sch-3 '!#REF!</f>
        <v>#REF!</v>
      </c>
      <c r="C24" s="493" t="e">
        <f>'Sch-3 '!#REF!</f>
        <v>#REF!</v>
      </c>
      <c r="D24" s="493" t="e">
        <f>'Sch-3 '!#REF!</f>
        <v>#REF!</v>
      </c>
      <c r="E24" s="401" t="e">
        <f>'Sch-3 '!#REF!</f>
        <v>#REF!</v>
      </c>
      <c r="F24" s="401" t="e">
        <f t="shared" si="0"/>
        <v>#REF!</v>
      </c>
      <c r="S24" s="481" t="s">
        <v>462</v>
      </c>
    </row>
    <row r="25" spans="1:20" s="481" customFormat="1">
      <c r="A25" s="493"/>
      <c r="B25" s="493"/>
      <c r="C25" s="493"/>
      <c r="D25" s="493"/>
      <c r="E25" s="401"/>
      <c r="F25" s="401"/>
    </row>
    <row r="26" spans="1:20" s="481" customFormat="1" ht="16.5" customHeight="1">
      <c r="A26" s="493"/>
      <c r="B26" s="493"/>
      <c r="C26" s="493"/>
      <c r="D26" s="493"/>
      <c r="E26" s="401"/>
      <c r="F26" s="401"/>
    </row>
    <row r="27" spans="1:20" s="481" customFormat="1">
      <c r="A27" s="493" t="e">
        <f>'Sch-3 '!#REF!</f>
        <v>#REF!</v>
      </c>
      <c r="B27" s="493" t="e">
        <f>'Sch-3 '!#REF!</f>
        <v>#REF!</v>
      </c>
      <c r="C27" s="493"/>
      <c r="D27" s="493"/>
      <c r="E27" s="401"/>
      <c r="F27" s="401"/>
    </row>
    <row r="28" spans="1:20" s="481" customFormat="1">
      <c r="A28" s="493"/>
      <c r="B28" s="493" t="e">
        <f>'Sch-3 '!#REF!</f>
        <v>#REF!</v>
      </c>
      <c r="C28" s="493" t="e">
        <f>'Sch-3 '!#REF!</f>
        <v>#REF!</v>
      </c>
      <c r="D28" s="493" t="e">
        <f>'Sch-3 '!#REF!</f>
        <v>#REF!</v>
      </c>
      <c r="E28" s="401" t="e">
        <f>'Sch-3 '!#REF!</f>
        <v>#REF!</v>
      </c>
      <c r="F28" s="401" t="e">
        <f>IF(E28=0, "Included", IF(ISERROR(D28*E28), E28, D28*E28))</f>
        <v>#REF!</v>
      </c>
    </row>
    <row r="29" spans="1:20" s="481" customFormat="1">
      <c r="A29" s="493"/>
      <c r="B29" s="493" t="e">
        <f>'Sch-3 '!#REF!</f>
        <v>#REF!</v>
      </c>
      <c r="C29" s="493" t="e">
        <f>'Sch-3 '!#REF!</f>
        <v>#REF!</v>
      </c>
      <c r="D29" s="493" t="e">
        <f>'Sch-3 '!#REF!</f>
        <v>#REF!</v>
      </c>
      <c r="E29" s="401" t="e">
        <f>'Sch-3 '!#REF!</f>
        <v>#REF!</v>
      </c>
      <c r="F29" s="401" t="e">
        <f t="shared" si="0"/>
        <v>#REF!</v>
      </c>
    </row>
    <row r="30" spans="1:20" s="481" customFormat="1">
      <c r="A30" s="493"/>
      <c r="B30" s="493" t="e">
        <f>'Sch-3 '!#REF!</f>
        <v>#REF!</v>
      </c>
      <c r="C30" s="493" t="e">
        <f>'Sch-3 '!#REF!</f>
        <v>#REF!</v>
      </c>
      <c r="D30" s="493" t="e">
        <f>'Sch-3 '!#REF!</f>
        <v>#REF!</v>
      </c>
      <c r="E30" s="401" t="e">
        <f>'Sch-3 '!#REF!</f>
        <v>#REF!</v>
      </c>
      <c r="F30" s="401" t="e">
        <f t="shared" si="0"/>
        <v>#REF!</v>
      </c>
      <c r="S30" s="473"/>
      <c r="T30" s="487"/>
    </row>
    <row r="31" spans="1:20" s="481" customFormat="1">
      <c r="A31" s="493"/>
      <c r="B31" s="493"/>
      <c r="C31" s="493"/>
      <c r="D31" s="493"/>
      <c r="E31" s="401"/>
      <c r="F31" s="401"/>
    </row>
    <row r="32" spans="1:20" s="481" customFormat="1">
      <c r="A32" s="493" t="e">
        <f>'Sch-3 '!#REF!</f>
        <v>#REF!</v>
      </c>
      <c r="B32" s="493" t="e">
        <f>'Sch-3 '!#REF!</f>
        <v>#REF!</v>
      </c>
      <c r="C32" s="493"/>
      <c r="D32" s="493"/>
      <c r="E32" s="401"/>
      <c r="F32" s="401"/>
    </row>
    <row r="33" spans="1:6" s="481" customFormat="1">
      <c r="A33" s="493" t="e">
        <f>'Sch-3 '!#REF!</f>
        <v>#REF!</v>
      </c>
      <c r="B33" s="493" t="e">
        <f>'Sch-3 '!#REF!</f>
        <v>#REF!</v>
      </c>
      <c r="C33" s="493"/>
      <c r="D33" s="493"/>
      <c r="E33" s="401"/>
      <c r="F33" s="401"/>
    </row>
    <row r="34" spans="1:6" s="481" customFormat="1">
      <c r="A34" s="493"/>
      <c r="B34" s="493" t="e">
        <f>'Sch-3 '!#REF!</f>
        <v>#REF!</v>
      </c>
      <c r="C34" s="493" t="e">
        <f>'Sch-3 '!#REF!</f>
        <v>#REF!</v>
      </c>
      <c r="D34" s="493" t="e">
        <f>'Sch-3 '!#REF!</f>
        <v>#REF!</v>
      </c>
      <c r="E34" s="401" t="e">
        <f>'Sch-3 '!#REF!</f>
        <v>#REF!</v>
      </c>
      <c r="F34" s="401" t="e">
        <f t="shared" si="0"/>
        <v>#REF!</v>
      </c>
    </row>
    <row r="35" spans="1:6" s="481" customFormat="1">
      <c r="A35" s="493"/>
      <c r="B35" s="493" t="e">
        <f>'Sch-3 '!#REF!</f>
        <v>#REF!</v>
      </c>
      <c r="C35" s="493" t="e">
        <f>'Sch-3 '!#REF!</f>
        <v>#REF!</v>
      </c>
      <c r="D35" s="493" t="e">
        <f>'Sch-3 '!#REF!</f>
        <v>#REF!</v>
      </c>
      <c r="E35" s="401" t="e">
        <f>'Sch-3 '!#REF!</f>
        <v>#REF!</v>
      </c>
      <c r="F35" s="401" t="e">
        <f t="shared" si="0"/>
        <v>#REF!</v>
      </c>
    </row>
    <row r="36" spans="1:6" s="481" customFormat="1">
      <c r="A36" s="493"/>
      <c r="B36" s="493" t="e">
        <f>'Sch-3 '!#REF!</f>
        <v>#REF!</v>
      </c>
      <c r="C36" s="493" t="e">
        <f>'Sch-3 '!#REF!</f>
        <v>#REF!</v>
      </c>
      <c r="D36" s="493" t="e">
        <f>'Sch-3 '!#REF!</f>
        <v>#REF!</v>
      </c>
      <c r="E36" s="401" t="e">
        <f>'Sch-3 '!#REF!</f>
        <v>#REF!</v>
      </c>
      <c r="F36" s="401" t="e">
        <f t="shared" si="0"/>
        <v>#REF!</v>
      </c>
    </row>
    <row r="37" spans="1:6" s="481" customFormat="1">
      <c r="A37" s="493"/>
      <c r="B37" s="493" t="e">
        <f>'Sch-3 '!#REF!</f>
        <v>#REF!</v>
      </c>
      <c r="C37" s="493" t="e">
        <f>'Sch-3 '!#REF!</f>
        <v>#REF!</v>
      </c>
      <c r="D37" s="493" t="e">
        <f>'Sch-3 '!#REF!</f>
        <v>#REF!</v>
      </c>
      <c r="E37" s="401" t="e">
        <f>'Sch-3 '!#REF!</f>
        <v>#REF!</v>
      </c>
      <c r="F37" s="401" t="e">
        <f t="shared" si="0"/>
        <v>#REF!</v>
      </c>
    </row>
    <row r="38" spans="1:6" s="481" customFormat="1" ht="20.25" customHeight="1">
      <c r="A38" s="493"/>
      <c r="B38" s="493" t="e">
        <f>'Sch-3 '!#REF!</f>
        <v>#REF!</v>
      </c>
      <c r="C38" s="493" t="e">
        <f>'Sch-3 '!#REF!</f>
        <v>#REF!</v>
      </c>
      <c r="D38" s="493" t="e">
        <f>'Sch-3 '!#REF!</f>
        <v>#REF!</v>
      </c>
      <c r="E38" s="401" t="e">
        <f>'Sch-3 '!#REF!</f>
        <v>#REF!</v>
      </c>
      <c r="F38" s="401" t="e">
        <f>IF(E38=0, "Included", IF(ISERROR(D38*E38), E38, D38*E38))</f>
        <v>#REF!</v>
      </c>
    </row>
    <row r="39" spans="1:6" s="481" customFormat="1">
      <c r="A39" s="493" t="e">
        <f>'Sch-3 '!#REF!</f>
        <v>#REF!</v>
      </c>
      <c r="B39" s="493" t="e">
        <f>'Sch-3 '!#REF!</f>
        <v>#REF!</v>
      </c>
      <c r="C39" s="493"/>
      <c r="D39" s="493"/>
      <c r="E39" s="401"/>
      <c r="F39" s="401"/>
    </row>
    <row r="40" spans="1:6" s="481" customFormat="1">
      <c r="A40" s="493"/>
      <c r="B40" s="493" t="e">
        <f>'Sch-3 '!#REF!</f>
        <v>#REF!</v>
      </c>
      <c r="C40" s="493" t="e">
        <f>'Sch-3 '!#REF!</f>
        <v>#REF!</v>
      </c>
      <c r="D40" s="493" t="e">
        <f>'Sch-3 '!#REF!</f>
        <v>#REF!</v>
      </c>
      <c r="E40" s="401" t="e">
        <f>'Sch-3 '!#REF!</f>
        <v>#REF!</v>
      </c>
      <c r="F40" s="401" t="e">
        <f t="shared" si="0"/>
        <v>#REF!</v>
      </c>
    </row>
    <row r="41" spans="1:6" s="481" customFormat="1">
      <c r="A41" s="493"/>
      <c r="B41" s="493" t="e">
        <f>'Sch-3 '!#REF!</f>
        <v>#REF!</v>
      </c>
      <c r="C41" s="493" t="e">
        <f>'Sch-3 '!#REF!</f>
        <v>#REF!</v>
      </c>
      <c r="D41" s="493" t="e">
        <f>'Sch-3 '!#REF!</f>
        <v>#REF!</v>
      </c>
      <c r="E41" s="401" t="e">
        <f>'Sch-3 '!#REF!</f>
        <v>#REF!</v>
      </c>
      <c r="F41" s="401" t="e">
        <f t="shared" si="0"/>
        <v>#REF!</v>
      </c>
    </row>
    <row r="42" spans="1:6" s="481" customFormat="1">
      <c r="A42" s="493"/>
      <c r="B42" s="493"/>
      <c r="C42" s="493"/>
      <c r="D42" s="493"/>
      <c r="E42" s="401"/>
      <c r="F42" s="401"/>
    </row>
    <row r="43" spans="1:6" s="481" customFormat="1">
      <c r="A43" s="493" t="e">
        <f>'Sch-3 '!#REF!</f>
        <v>#REF!</v>
      </c>
      <c r="B43" s="493" t="e">
        <f>'Sch-3 '!#REF!</f>
        <v>#REF!</v>
      </c>
      <c r="C43" s="493" t="e">
        <f>'Sch-3 '!#REF!</f>
        <v>#REF!</v>
      </c>
      <c r="D43" s="493" t="e">
        <f>'Sch-3 '!#REF!</f>
        <v>#REF!</v>
      </c>
      <c r="E43" s="401" t="e">
        <f>'Sch-3 '!#REF!</f>
        <v>#REF!</v>
      </c>
      <c r="F43" s="401" t="e">
        <f t="shared" si="0"/>
        <v>#REF!</v>
      </c>
    </row>
    <row r="44" spans="1:6" s="481" customFormat="1">
      <c r="A44" s="493"/>
      <c r="B44" s="493"/>
      <c r="C44" s="493"/>
      <c r="D44" s="493"/>
      <c r="E44" s="401"/>
      <c r="F44" s="401"/>
    </row>
    <row r="45" spans="1:6" s="481" customFormat="1">
      <c r="A45" s="493" t="e">
        <f>'Sch-3 '!#REF!</f>
        <v>#REF!</v>
      </c>
      <c r="B45" s="493" t="e">
        <f>'Sch-3 '!#REF!</f>
        <v>#REF!</v>
      </c>
      <c r="C45" s="493" t="e">
        <f>'Sch-3 '!#REF!</f>
        <v>#REF!</v>
      </c>
      <c r="D45" s="493" t="e">
        <f>'Sch-3 '!#REF!</f>
        <v>#REF!</v>
      </c>
      <c r="E45" s="401" t="e">
        <f>'Sch-3 '!#REF!</f>
        <v>#REF!</v>
      </c>
      <c r="F45" s="401" t="e">
        <f t="shared" si="0"/>
        <v>#REF!</v>
      </c>
    </row>
    <row r="46" spans="1:6" s="481" customFormat="1">
      <c r="A46" s="493"/>
      <c r="B46" s="493"/>
      <c r="C46" s="493"/>
      <c r="D46" s="493"/>
      <c r="E46" s="401"/>
      <c r="F46" s="401"/>
    </row>
    <row r="47" spans="1:6" s="481" customFormat="1">
      <c r="A47" s="493" t="e">
        <f>'Sch-3 '!#REF!</f>
        <v>#REF!</v>
      </c>
      <c r="B47" s="493" t="e">
        <f>'Sch-3 '!#REF!</f>
        <v>#REF!</v>
      </c>
      <c r="C47" s="493"/>
      <c r="D47" s="493"/>
      <c r="E47" s="401"/>
      <c r="F47" s="401"/>
    </row>
    <row r="48" spans="1:6" s="481" customFormat="1">
      <c r="A48" s="493"/>
      <c r="B48" s="493" t="e">
        <f>'Sch-3 '!#REF!</f>
        <v>#REF!</v>
      </c>
      <c r="C48" s="493" t="e">
        <f>'Sch-3 '!#REF!</f>
        <v>#REF!</v>
      </c>
      <c r="D48" s="493" t="e">
        <f>'Sch-3 '!#REF!</f>
        <v>#REF!</v>
      </c>
      <c r="E48" s="401" t="e">
        <f>'Sch-3 '!#REF!</f>
        <v>#REF!</v>
      </c>
      <c r="F48" s="401" t="e">
        <f t="shared" si="0"/>
        <v>#REF!</v>
      </c>
    </row>
    <row r="49" spans="1:6" s="481" customFormat="1">
      <c r="A49" s="493"/>
      <c r="B49" s="493"/>
      <c r="C49" s="493"/>
      <c r="D49" s="493"/>
      <c r="E49" s="401"/>
      <c r="F49" s="401"/>
    </row>
    <row r="50" spans="1:6" s="481" customFormat="1">
      <c r="A50" s="493" t="e">
        <f>'Sch-3 '!#REF!</f>
        <v>#REF!</v>
      </c>
      <c r="B50" s="493" t="e">
        <f>'Sch-3 '!#REF!</f>
        <v>#REF!</v>
      </c>
      <c r="C50" s="493"/>
      <c r="D50" s="493"/>
      <c r="E50" s="401"/>
      <c r="F50" s="401"/>
    </row>
    <row r="51" spans="1:6" s="481" customFormat="1">
      <c r="A51" s="493"/>
      <c r="B51" s="493" t="e">
        <f>'Sch-3 '!#REF!</f>
        <v>#REF!</v>
      </c>
      <c r="C51" s="493" t="e">
        <f>'Sch-3 '!#REF!</f>
        <v>#REF!</v>
      </c>
      <c r="D51" s="493" t="e">
        <f>'Sch-3 '!#REF!</f>
        <v>#REF!</v>
      </c>
      <c r="E51" s="401" t="e">
        <f>'Sch-3 '!#REF!</f>
        <v>#REF!</v>
      </c>
      <c r="F51" s="401" t="e">
        <f t="shared" si="0"/>
        <v>#REF!</v>
      </c>
    </row>
    <row r="52" spans="1:6" s="481" customFormat="1">
      <c r="A52" s="493"/>
      <c r="B52" s="493" t="e">
        <f>'Sch-3 '!#REF!</f>
        <v>#REF!</v>
      </c>
      <c r="C52" s="493" t="e">
        <f>'Sch-3 '!#REF!</f>
        <v>#REF!</v>
      </c>
      <c r="D52" s="493" t="e">
        <f>'Sch-3 '!#REF!</f>
        <v>#REF!</v>
      </c>
      <c r="E52" s="401" t="e">
        <f>'Sch-3 '!#REF!</f>
        <v>#REF!</v>
      </c>
      <c r="F52" s="401" t="e">
        <f t="shared" si="0"/>
        <v>#REF!</v>
      </c>
    </row>
    <row r="53" spans="1:6" s="481" customFormat="1">
      <c r="A53" s="493"/>
      <c r="B53" s="493"/>
      <c r="C53" s="493"/>
      <c r="D53" s="493"/>
      <c r="E53" s="401"/>
      <c r="F53" s="401"/>
    </row>
    <row r="54" spans="1:6" s="481" customFormat="1">
      <c r="A54" s="493" t="e">
        <f>'Sch-3 '!#REF!</f>
        <v>#REF!</v>
      </c>
      <c r="B54" s="493" t="e">
        <f>'Sch-3 '!#REF!</f>
        <v>#REF!</v>
      </c>
      <c r="C54" s="493"/>
      <c r="D54" s="493"/>
      <c r="E54" s="401"/>
      <c r="F54" s="401"/>
    </row>
    <row r="55" spans="1:6" s="481" customFormat="1">
      <c r="A55" s="493"/>
      <c r="B55" s="493" t="e">
        <f>'Sch-3 '!#REF!</f>
        <v>#REF!</v>
      </c>
      <c r="C55" s="493" t="e">
        <f>'Sch-3 '!#REF!</f>
        <v>#REF!</v>
      </c>
      <c r="D55" s="493" t="e">
        <f>'Sch-3 '!#REF!</f>
        <v>#REF!</v>
      </c>
      <c r="E55" s="401" t="e">
        <f>'Sch-3 '!#REF!</f>
        <v>#REF!</v>
      </c>
      <c r="F55" s="401" t="e">
        <f t="shared" si="0"/>
        <v>#REF!</v>
      </c>
    </row>
    <row r="56" spans="1:6" s="481" customFormat="1">
      <c r="A56" s="493"/>
      <c r="B56" s="493" t="e">
        <f>'Sch-3 '!#REF!</f>
        <v>#REF!</v>
      </c>
      <c r="C56" s="493" t="e">
        <f>'Sch-3 '!#REF!</f>
        <v>#REF!</v>
      </c>
      <c r="D56" s="493" t="e">
        <f>'Sch-3 '!#REF!</f>
        <v>#REF!</v>
      </c>
      <c r="E56" s="401" t="e">
        <f>'Sch-3 '!#REF!</f>
        <v>#REF!</v>
      </c>
      <c r="F56" s="401" t="e">
        <f t="shared" si="0"/>
        <v>#REF!</v>
      </c>
    </row>
    <row r="57" spans="1:6" s="481" customFormat="1">
      <c r="A57" s="493"/>
      <c r="B57" s="493" t="e">
        <f>'Sch-3 '!#REF!</f>
        <v>#REF!</v>
      </c>
      <c r="C57" s="493" t="e">
        <f>'Sch-3 '!#REF!</f>
        <v>#REF!</v>
      </c>
      <c r="D57" s="493" t="e">
        <f>'Sch-3 '!#REF!</f>
        <v>#REF!</v>
      </c>
      <c r="E57" s="401" t="e">
        <f>'Sch-3 '!#REF!</f>
        <v>#REF!</v>
      </c>
      <c r="F57" s="401" t="e">
        <f t="shared" si="0"/>
        <v>#REF!</v>
      </c>
    </row>
    <row r="58" spans="1:6" s="481" customFormat="1">
      <c r="A58" s="493"/>
      <c r="B58" s="493" t="e">
        <f>'Sch-3 '!#REF!</f>
        <v>#REF!</v>
      </c>
      <c r="C58" s="493" t="e">
        <f>'Sch-3 '!#REF!</f>
        <v>#REF!</v>
      </c>
      <c r="D58" s="493" t="e">
        <f>'Sch-3 '!#REF!</f>
        <v>#REF!</v>
      </c>
      <c r="E58" s="401" t="e">
        <f>'Sch-3 '!#REF!</f>
        <v>#REF!</v>
      </c>
      <c r="F58" s="401" t="e">
        <f t="shared" si="0"/>
        <v>#REF!</v>
      </c>
    </row>
    <row r="59" spans="1:6" s="481" customFormat="1">
      <c r="A59" s="493"/>
      <c r="B59" s="493" t="e">
        <f>'Sch-3 '!#REF!</f>
        <v>#REF!</v>
      </c>
      <c r="C59" s="493" t="e">
        <f>'Sch-3 '!#REF!</f>
        <v>#REF!</v>
      </c>
      <c r="D59" s="493" t="e">
        <f>'Sch-3 '!#REF!</f>
        <v>#REF!</v>
      </c>
      <c r="E59" s="401" t="e">
        <f>'Sch-3 '!#REF!</f>
        <v>#REF!</v>
      </c>
      <c r="F59" s="401" t="e">
        <f t="shared" si="0"/>
        <v>#REF!</v>
      </c>
    </row>
    <row r="60" spans="1:6" s="481" customFormat="1">
      <c r="A60" s="493"/>
      <c r="B60" s="493" t="e">
        <f>'Sch-3 '!#REF!</f>
        <v>#REF!</v>
      </c>
      <c r="C60" s="493" t="e">
        <f>'Sch-3 '!#REF!</f>
        <v>#REF!</v>
      </c>
      <c r="D60" s="493" t="e">
        <f>'Sch-3 '!#REF!</f>
        <v>#REF!</v>
      </c>
      <c r="E60" s="401" t="e">
        <f>'Sch-3 '!#REF!</f>
        <v>#REF!</v>
      </c>
      <c r="F60" s="401" t="e">
        <f t="shared" si="0"/>
        <v>#REF!</v>
      </c>
    </row>
    <row r="61" spans="1:6" s="481" customFormat="1">
      <c r="A61" s="493"/>
      <c r="B61" s="493"/>
      <c r="C61" s="493"/>
      <c r="D61" s="493"/>
      <c r="E61" s="401"/>
      <c r="F61" s="401"/>
    </row>
    <row r="62" spans="1:6" s="481" customFormat="1">
      <c r="A62" s="493"/>
      <c r="B62" s="493"/>
      <c r="C62" s="493"/>
      <c r="D62" s="493"/>
      <c r="E62" s="401"/>
      <c r="F62" s="401"/>
    </row>
    <row r="63" spans="1:6" s="481" customFormat="1">
      <c r="A63" s="493"/>
      <c r="B63" s="493" t="e">
        <f>'Sch-3 '!#REF!</f>
        <v>#REF!</v>
      </c>
      <c r="C63" s="493"/>
      <c r="D63" s="493"/>
      <c r="E63" s="401"/>
      <c r="F63" s="401"/>
    </row>
    <row r="64" spans="1:6" s="481" customFormat="1">
      <c r="A64" s="493"/>
      <c r="B64" s="493" t="e">
        <f>'Sch-3 '!#REF!</f>
        <v>#REF!</v>
      </c>
      <c r="C64" s="493" t="e">
        <f>'Sch-3 '!#REF!</f>
        <v>#REF!</v>
      </c>
      <c r="D64" s="493" t="e">
        <f>'Sch-3 '!#REF!</f>
        <v>#REF!</v>
      </c>
      <c r="E64" s="401" t="e">
        <f>'Sch-3 '!#REF!</f>
        <v>#REF!</v>
      </c>
      <c r="F64" s="401" t="e">
        <f>IF(E64=0, "Included", IF(ISERROR(D64*E64), E64, D64*E64))</f>
        <v>#REF!</v>
      </c>
    </row>
    <row r="65" spans="1:6" s="481" customFormat="1">
      <c r="A65" s="493"/>
      <c r="B65" s="493" t="e">
        <f>'Sch-3 '!#REF!</f>
        <v>#REF!</v>
      </c>
      <c r="C65" s="493" t="e">
        <f>'Sch-3 '!#REF!</f>
        <v>#REF!</v>
      </c>
      <c r="D65" s="493" t="e">
        <f>'Sch-3 '!#REF!</f>
        <v>#REF!</v>
      </c>
      <c r="E65" s="401" t="e">
        <f>'Sch-3 '!#REF!</f>
        <v>#REF!</v>
      </c>
      <c r="F65" s="401" t="e">
        <f>IF(E65=0, "Included", IF(ISERROR(D65*E65), E65, D65*E65))</f>
        <v>#REF!</v>
      </c>
    </row>
    <row r="66" spans="1:6" s="481" customFormat="1">
      <c r="A66" s="493"/>
      <c r="B66" s="493" t="e">
        <f>'Sch-3 '!#REF!</f>
        <v>#REF!</v>
      </c>
      <c r="C66" s="493" t="e">
        <f>'Sch-3 '!#REF!</f>
        <v>#REF!</v>
      </c>
      <c r="D66" s="493" t="e">
        <f>'Sch-3 '!#REF!</f>
        <v>#REF!</v>
      </c>
      <c r="E66" s="401" t="e">
        <f>'Sch-3 '!#REF!</f>
        <v>#REF!</v>
      </c>
      <c r="F66" s="401" t="e">
        <f>IF(E66=0, "Included", IF(ISERROR(D66*E66), E66, D66*E66))</f>
        <v>#REF!</v>
      </c>
    </row>
    <row r="67" spans="1:6" s="481" customFormat="1">
      <c r="A67" s="493"/>
      <c r="B67" s="493" t="e">
        <f>'Sch-3 '!#REF!</f>
        <v>#REF!</v>
      </c>
      <c r="C67" s="493" t="e">
        <f>'Sch-3 '!#REF!</f>
        <v>#REF!</v>
      </c>
      <c r="D67" s="493" t="e">
        <f>'Sch-3 '!#REF!</f>
        <v>#REF!</v>
      </c>
      <c r="E67" s="401" t="e">
        <f>'Sch-3 '!#REF!</f>
        <v>#REF!</v>
      </c>
      <c r="F67" s="401" t="e">
        <f>IF(E67=0, "Included", IF(ISERROR(D67*E67), E67, D67*E67))</f>
        <v>#REF!</v>
      </c>
    </row>
    <row r="68" spans="1:6" s="481" customFormat="1">
      <c r="A68" s="493"/>
      <c r="B68" s="493"/>
      <c r="C68" s="493"/>
      <c r="D68" s="493"/>
      <c r="E68" s="401"/>
      <c r="F68" s="401"/>
    </row>
    <row r="69" spans="1:6" s="481" customFormat="1">
      <c r="A69" s="493" t="e">
        <f>'Sch-3 '!#REF!</f>
        <v>#REF!</v>
      </c>
      <c r="B69" s="493" t="e">
        <f>'Sch-3 '!#REF!</f>
        <v>#REF!</v>
      </c>
      <c r="C69" s="493"/>
      <c r="D69" s="493"/>
      <c r="E69" s="401"/>
      <c r="F69" s="401"/>
    </row>
    <row r="70" spans="1:6" s="481" customFormat="1">
      <c r="A70" s="493"/>
      <c r="B70" s="493" t="e">
        <f>'Sch-3 '!#REF!</f>
        <v>#REF!</v>
      </c>
      <c r="C70" s="493"/>
      <c r="D70" s="493"/>
      <c r="E70" s="401"/>
      <c r="F70" s="401"/>
    </row>
    <row r="71" spans="1:6" s="481" customFormat="1">
      <c r="A71" s="493"/>
      <c r="B71" s="493" t="e">
        <f>'Sch-3 '!#REF!</f>
        <v>#REF!</v>
      </c>
      <c r="C71" s="493" t="e">
        <f>'Sch-3 '!#REF!</f>
        <v>#REF!</v>
      </c>
      <c r="D71" s="493" t="e">
        <f>'Sch-3 '!#REF!</f>
        <v>#REF!</v>
      </c>
      <c r="E71" s="401" t="e">
        <f>'Sch-3 '!#REF!</f>
        <v>#REF!</v>
      </c>
      <c r="F71" s="401" t="e">
        <f>IF(E71=0, "Included", IF(ISERROR(D71*E71), E71, D71*E71))</f>
        <v>#REF!</v>
      </c>
    </row>
    <row r="72" spans="1:6" s="481" customFormat="1">
      <c r="A72" s="493"/>
      <c r="B72" s="493"/>
      <c r="C72" s="493"/>
      <c r="D72" s="493"/>
      <c r="E72" s="401"/>
      <c r="F72" s="401"/>
    </row>
    <row r="73" spans="1:6" s="481" customFormat="1">
      <c r="A73" s="493" t="e">
        <f>'Sch-3 '!#REF!</f>
        <v>#REF!</v>
      </c>
      <c r="B73" s="493" t="e">
        <f>'Sch-3 '!#REF!</f>
        <v>#REF!</v>
      </c>
      <c r="C73" s="493"/>
      <c r="D73" s="493"/>
      <c r="E73" s="401"/>
      <c r="F73" s="401"/>
    </row>
    <row r="74" spans="1:6" s="481" customFormat="1">
      <c r="A74" s="493" t="e">
        <f>'Sch-3 '!#REF!</f>
        <v>#REF!</v>
      </c>
      <c r="B74" s="493" t="e">
        <f>'Sch-3 '!#REF!</f>
        <v>#REF!</v>
      </c>
      <c r="C74" s="493" t="e">
        <f>'Sch-3 '!#REF!</f>
        <v>#REF!</v>
      </c>
      <c r="D74" s="493" t="e">
        <f>'Sch-3 '!#REF!</f>
        <v>#REF!</v>
      </c>
      <c r="E74" s="401" t="e">
        <f>'Sch-3 '!#REF!</f>
        <v>#REF!</v>
      </c>
      <c r="F74" s="401" t="e">
        <f>IF(E74=0, "Included", IF(ISERROR(D74*E74), E74, D74*E74))</f>
        <v>#REF!</v>
      </c>
    </row>
    <row r="75" spans="1:6" s="481" customFormat="1">
      <c r="A75" s="493" t="e">
        <f>'Sch-3 '!#REF!</f>
        <v>#REF!</v>
      </c>
      <c r="B75" s="493" t="e">
        <f>'Sch-3 '!#REF!</f>
        <v>#REF!</v>
      </c>
      <c r="C75" s="493"/>
      <c r="D75" s="493"/>
      <c r="E75" s="401"/>
      <c r="F75" s="401"/>
    </row>
    <row r="76" spans="1:6" s="481" customFormat="1">
      <c r="A76" s="493" t="e">
        <f>'Sch-3 '!#REF!</f>
        <v>#REF!</v>
      </c>
      <c r="B76" s="493" t="e">
        <f>'Sch-3 '!#REF!</f>
        <v>#REF!</v>
      </c>
      <c r="C76" s="493" t="e">
        <f>'Sch-3 '!#REF!</f>
        <v>#REF!</v>
      </c>
      <c r="D76" s="493" t="e">
        <f>'Sch-3 '!#REF!</f>
        <v>#REF!</v>
      </c>
      <c r="E76" s="401" t="e">
        <f>'Sch-3 '!#REF!</f>
        <v>#REF!</v>
      </c>
      <c r="F76" s="401" t="e">
        <f>IF(E76=0, "Included", IF(ISERROR(D76*E76), E76, D76*E76))</f>
        <v>#REF!</v>
      </c>
    </row>
    <row r="77" spans="1:6" s="481" customFormat="1">
      <c r="A77" s="493" t="e">
        <f>'Sch-3 '!#REF!</f>
        <v>#REF!</v>
      </c>
      <c r="B77" s="493" t="e">
        <f>'Sch-3 '!#REF!</f>
        <v>#REF!</v>
      </c>
      <c r="C77" s="493" t="e">
        <f>'Sch-3 '!#REF!</f>
        <v>#REF!</v>
      </c>
      <c r="D77" s="493" t="e">
        <f>'Sch-3 '!#REF!</f>
        <v>#REF!</v>
      </c>
      <c r="E77" s="401" t="e">
        <f>'Sch-3 '!#REF!</f>
        <v>#REF!</v>
      </c>
      <c r="F77" s="401" t="e">
        <f>IF(E77=0, "Included", IF(ISERROR(D77*E77), E77, D77*E77))</f>
        <v>#REF!</v>
      </c>
    </row>
    <row r="78" spans="1:6" s="481" customFormat="1">
      <c r="A78" s="493"/>
      <c r="B78" s="493"/>
      <c r="C78" s="493"/>
      <c r="D78" s="493"/>
      <c r="E78" s="401"/>
      <c r="F78" s="401"/>
    </row>
    <row r="79" spans="1:6" s="481" customFormat="1">
      <c r="A79" s="493" t="e">
        <f>'Sch-3 '!#REF!</f>
        <v>#REF!</v>
      </c>
      <c r="B79" s="493" t="e">
        <f>'Sch-3 '!#REF!</f>
        <v>#REF!</v>
      </c>
      <c r="C79" s="493"/>
      <c r="D79" s="493"/>
      <c r="E79" s="401"/>
      <c r="F79" s="401"/>
    </row>
    <row r="80" spans="1:6" s="481" customFormat="1">
      <c r="A80" s="493"/>
      <c r="B80" s="493" t="e">
        <f>'Sch-3 '!#REF!</f>
        <v>#REF!</v>
      </c>
      <c r="C80" s="493" t="e">
        <f>'Sch-3 '!#REF!</f>
        <v>#REF!</v>
      </c>
      <c r="D80" s="493" t="e">
        <f>'Sch-3 '!#REF!</f>
        <v>#REF!</v>
      </c>
      <c r="E80" s="401" t="e">
        <f>'Sch-3 '!#REF!</f>
        <v>#REF!</v>
      </c>
      <c r="F80" s="401" t="e">
        <f>IF(E80=0, "Included", IF(ISERROR(D80*E80), E80, D80*E80))</f>
        <v>#REF!</v>
      </c>
    </row>
    <row r="81" spans="1:6">
      <c r="A81" s="488"/>
      <c r="B81" s="427" t="s">
        <v>20</v>
      </c>
      <c r="C81" s="427"/>
      <c r="D81" s="427"/>
      <c r="E81" s="412"/>
      <c r="F81" s="412" t="e">
        <f>SUM(F17:F80)</f>
        <v>#REF!</v>
      </c>
    </row>
    <row r="82" spans="1:6">
      <c r="A82" s="489"/>
      <c r="B82" s="415"/>
      <c r="C82" s="415"/>
      <c r="D82" s="415"/>
      <c r="E82" s="416"/>
      <c r="F82" s="416"/>
    </row>
    <row r="83" spans="1:6">
      <c r="A83" s="490"/>
      <c r="B83" s="491"/>
      <c r="C83" s="490"/>
      <c r="D83" s="490"/>
      <c r="E83" s="490"/>
      <c r="F83" s="490"/>
    </row>
    <row r="84" spans="1:6" ht="30">
      <c r="A84" s="417" t="s">
        <v>406</v>
      </c>
      <c r="B84" s="418" t="str">
        <f>'Sch-1'!B141</f>
        <v>--</v>
      </c>
      <c r="C84" s="419"/>
      <c r="D84" s="420"/>
      <c r="E84" s="421"/>
      <c r="F84" s="421"/>
    </row>
    <row r="85" spans="1:6">
      <c r="A85" s="417" t="s">
        <v>407</v>
      </c>
      <c r="B85" s="418" t="str">
        <f>'Sch-1'!B142</f>
        <v/>
      </c>
      <c r="C85" s="421"/>
      <c r="D85" s="420" t="s">
        <v>408</v>
      </c>
      <c r="E85" s="422" t="str">
        <f>'Sch-1'!M142</f>
        <v/>
      </c>
      <c r="F85" s="421"/>
    </row>
    <row r="86" spans="1:6">
      <c r="A86" s="423"/>
      <c r="B86" s="424"/>
      <c r="C86" s="425"/>
      <c r="D86" s="420" t="s">
        <v>409</v>
      </c>
      <c r="E86" s="422" t="str">
        <f>'Sch-1'!M143</f>
        <v/>
      </c>
      <c r="F86" s="425"/>
    </row>
    <row r="87" spans="1:6">
      <c r="A87" s="417"/>
      <c r="B87" s="418"/>
      <c r="C87" s="419"/>
      <c r="D87" s="420"/>
      <c r="E87" s="421"/>
      <c r="F87" s="421"/>
    </row>
    <row r="88" spans="1:6">
      <c r="A88" s="3"/>
      <c r="B88" s="492"/>
      <c r="C88" s="3"/>
      <c r="D88" s="3"/>
      <c r="E88" s="3"/>
      <c r="F88" s="3"/>
    </row>
    <row r="100" spans="1:29" s="194" customFormat="1">
      <c r="A100" s="375"/>
      <c r="B100" s="376"/>
      <c r="C100" s="377"/>
      <c r="D100" s="378"/>
      <c r="E100" s="310"/>
      <c r="F100" s="310"/>
      <c r="AB100" s="380"/>
      <c r="AC100" s="380"/>
    </row>
    <row r="101" spans="1:29" s="194" customFormat="1">
      <c r="A101" s="375"/>
      <c r="B101" s="376"/>
      <c r="C101" s="377"/>
      <c r="D101" s="378"/>
      <c r="E101" s="310"/>
      <c r="F101" s="310"/>
      <c r="AB101" s="221"/>
      <c r="AC101" s="381"/>
    </row>
    <row r="102" spans="1:29" s="194" customFormat="1">
      <c r="A102" s="375"/>
      <c r="B102" s="376"/>
      <c r="C102" s="377"/>
      <c r="D102" s="378"/>
      <c r="E102" s="310"/>
      <c r="F102" s="310"/>
      <c r="AC102" s="241"/>
    </row>
    <row r="103" spans="1:29" s="194" customFormat="1">
      <c r="A103" s="202"/>
      <c r="B103" s="222"/>
      <c r="C103" s="202"/>
      <c r="D103" s="198"/>
      <c r="E103" s="221"/>
      <c r="F103" s="221"/>
    </row>
    <row r="104" spans="1:29">
      <c r="A104" s="202"/>
      <c r="B104" s="210"/>
      <c r="C104" s="202"/>
      <c r="D104" s="198"/>
      <c r="E104" s="221"/>
      <c r="F104" s="221"/>
    </row>
    <row r="105" spans="1:29">
      <c r="A105" s="373"/>
      <c r="B105" s="374"/>
      <c r="C105" s="373"/>
      <c r="D105" s="373"/>
      <c r="E105" s="373"/>
      <c r="F105" s="373"/>
    </row>
    <row r="106" spans="1:29">
      <c r="A106" s="373"/>
      <c r="B106" s="374"/>
      <c r="C106" s="373"/>
      <c r="D106" s="373"/>
      <c r="E106" s="373"/>
      <c r="F106" s="373"/>
    </row>
    <row r="107" spans="1:29">
      <c r="A107" s="186"/>
      <c r="B107" s="99"/>
      <c r="C107" s="189"/>
      <c r="D107" s="189"/>
      <c r="E107" s="188"/>
      <c r="F107" s="101"/>
    </row>
    <row r="108" spans="1:29">
      <c r="A108" s="373"/>
      <c r="B108" s="374"/>
      <c r="C108" s="373"/>
      <c r="D108" s="373"/>
      <c r="E108" s="373"/>
      <c r="F108" s="373"/>
    </row>
    <row r="109" spans="1:29">
      <c r="A109" s="373"/>
      <c r="B109" s="374"/>
      <c r="C109" s="373"/>
      <c r="D109" s="373"/>
      <c r="E109" s="373"/>
      <c r="F109" s="373"/>
    </row>
  </sheetData>
  <sheetProtection password="CFB5" sheet="1" objects="1" scenarios="1" formatColumns="0" formatRows="0" selectLockedCells="1"/>
  <customSheetViews>
    <customSheetView guid="{C5511DF2-7367-4292-8F90-6EDA131DE06A}" scale="80" hiddenColumns="1" state="hidden" topLeftCell="A74">
      <selection activeCell="F74" sqref="F74"/>
      <colBreaks count="1" manualBreakCount="1">
        <brk id="6" max="1048575" man="1"/>
      </colBreaks>
      <pageMargins left="0.51181102362204722" right="0.26" top="0.43" bottom="0.46" header="0.27" footer="0.28000000000000003"/>
      <printOptions horizontalCentered="1"/>
      <pageSetup paperSize="9" orientation="portrait" horizontalDpi="300" verticalDpi="300" r:id="rId1"/>
      <headerFooter alignWithMargins="0">
        <oddFooter>&amp;R&amp;"Book Antiqua,Bold"&amp;10Schedule-3/ Page &amp;P of &amp;N</oddFooter>
      </headerFooter>
    </customSheetView>
    <customSheetView guid="{B53AB765-D844-4672-9326-008E7DD94E4F}" scale="80" hiddenColumns="1" state="hidden" topLeftCell="A74">
      <selection activeCell="F74" sqref="F74"/>
      <colBreaks count="1" manualBreakCount="1">
        <brk id="6" max="1048575" man="1"/>
      </colBreaks>
      <pageMargins left="0.51181102362204722" right="0.26" top="0.43" bottom="0.46" header="0.27" footer="0.28000000000000003"/>
      <printOptions horizontalCentered="1"/>
      <pageSetup paperSize="9" orientation="portrait" horizontalDpi="300" verticalDpi="300" r:id="rId2"/>
      <headerFooter alignWithMargins="0">
        <oddFooter>&amp;R&amp;"Book Antiqua,Bold"&amp;10Schedule-3/ Page &amp;P of &amp;N</oddFooter>
      </headerFooter>
    </customSheetView>
    <customSheetView guid="{A41EE4DE-0D82-4A56-8210-F78316511D11}" scale="80" hiddenColumns="1" state="hidden" topLeftCell="A74">
      <selection activeCell="F74" sqref="F74"/>
      <colBreaks count="1" manualBreakCount="1">
        <brk id="6" max="1048575" man="1"/>
      </colBreaks>
      <pageMargins left="0.51181102362204722" right="0.26" top="0.43" bottom="0.46" header="0.27" footer="0.28000000000000003"/>
      <printOptions horizontalCentered="1"/>
      <pageSetup paperSize="9" orientation="portrait" horizontalDpi="300" verticalDpi="300" r:id="rId3"/>
      <headerFooter alignWithMargins="0">
        <oddFooter>&amp;R&amp;"Book Antiqua,Bold"&amp;10Schedule-3/ Page &amp;P of &amp;N</oddFooter>
      </headerFooter>
    </customSheetView>
    <customSheetView guid="{1E0C44A1-9358-4FBD-8C2C-4DB661DA1476}" scale="80" hiddenColumns="1" state="hidden" topLeftCell="A74">
      <selection activeCell="F74" sqref="F74"/>
      <colBreaks count="1" manualBreakCount="1">
        <brk id="6" max="1048575" man="1"/>
      </colBreaks>
      <pageMargins left="0.51181102362204722" right="0.26" top="0.43" bottom="0.46" header="0.27" footer="0.28000000000000003"/>
      <printOptions horizontalCentered="1"/>
      <pageSetup paperSize="9" orientation="portrait" horizontalDpi="300" verticalDpi="300" r:id="rId4"/>
      <headerFooter alignWithMargins="0">
        <oddFooter>&amp;R&amp;"Book Antiqua,Bold"&amp;10Schedule-3/ Page &amp;P of &amp;N</oddFooter>
      </headerFooter>
    </customSheetView>
    <customSheetView guid="{498493C3-769C-4143-9114-C68CD1D40B11}" scale="80" hiddenColumns="1" state="hidden" topLeftCell="A74">
      <selection activeCell="F74" sqref="F74"/>
      <colBreaks count="1" manualBreakCount="1">
        <brk id="6" max="1048575" man="1"/>
      </colBreaks>
      <pageMargins left="0.51181102362204722" right="0.26" top="0.43" bottom="0.46" header="0.27" footer="0.28000000000000003"/>
      <printOptions horizontalCentered="1"/>
      <pageSetup paperSize="9" orientation="portrait" horizontalDpi="300" verticalDpi="300" r:id="rId5"/>
      <headerFooter alignWithMargins="0">
        <oddFooter>&amp;R&amp;"Book Antiqua,Bold"&amp;10Schedule-3/ Page &amp;P of &amp;N</oddFooter>
      </headerFooter>
    </customSheetView>
    <customSheetView guid="{C431BC99-7569-44AB-83F6-AB73BDED3783}" scale="80" hiddenColumns="1" state="hidden" topLeftCell="A74">
      <selection activeCell="F74" sqref="F74"/>
      <colBreaks count="1" manualBreakCount="1">
        <brk id="6" max="1048575" man="1"/>
      </colBreaks>
      <pageMargins left="0.51181102362204722" right="0.26" top="0.43" bottom="0.46" header="0.27" footer="0.28000000000000003"/>
      <printOptions horizontalCentered="1"/>
      <pageSetup paperSize="9" orientation="portrait" horizontalDpi="300" verticalDpi="300" r:id="rId6"/>
      <headerFooter alignWithMargins="0">
        <oddFooter>&amp;R&amp;"Book Antiqua,Bold"&amp;10Schedule-3/ Page &amp;P of &amp;N</oddFooter>
      </headerFooter>
    </customSheetView>
    <customSheetView guid="{E97134B6-5E8D-4951-8DA0-73D065532361}" scale="80" hiddenColumns="1" state="hidden" topLeftCell="A74">
      <selection activeCell="F74" sqref="F74"/>
      <colBreaks count="1" manualBreakCount="1">
        <brk id="6" max="1048575" man="1"/>
      </colBreaks>
      <pageMargins left="0.51181102362204722" right="0.26" top="0.43" bottom="0.46" header="0.27" footer="0.28000000000000003"/>
      <printOptions horizontalCentered="1"/>
      <pageSetup paperSize="9" orientation="portrait" horizontalDpi="300" verticalDpi="300" r:id="rId7"/>
      <headerFooter alignWithMargins="0">
        <oddFooter>&amp;R&amp;"Book Antiqua,Bold"&amp;10Schedule-3/ Page &amp;P of &amp;N</oddFooter>
      </headerFooter>
    </customSheetView>
    <customSheetView guid="{D0757F9E-DF41-4B40-A5E5-F4F8FDD8D61D}" scale="80" hiddenColumns="1" state="hidden" topLeftCell="A74">
      <selection activeCell="F74" sqref="F74"/>
      <colBreaks count="1" manualBreakCount="1">
        <brk id="6" max="1048575" man="1"/>
      </colBreaks>
      <pageMargins left="0.51181102362204722" right="0.26" top="0.43" bottom="0.46" header="0.27" footer="0.28000000000000003"/>
      <printOptions horizontalCentered="1"/>
      <pageSetup paperSize="9" orientation="portrait" horizontalDpi="300" verticalDpi="300" r:id="rId8"/>
      <headerFooter alignWithMargins="0">
        <oddFooter>&amp;R&amp;"Book Antiqua,Bold"&amp;10Schedule-3/ Page &amp;P of &amp;N</oddFooter>
      </headerFooter>
    </customSheetView>
    <customSheetView guid="{EE46BCD1-F715-4FA9-A5FC-1B125AD601E0}" scale="80" hiddenColumns="1" state="hidden" topLeftCell="A74">
      <selection activeCell="F74" sqref="F74"/>
      <colBreaks count="1" manualBreakCount="1">
        <brk id="6" max="1048575" man="1"/>
      </colBreaks>
      <pageMargins left="0.51181102362204722" right="0.26" top="0.43" bottom="0.46" header="0.27" footer="0.28000000000000003"/>
      <printOptions horizontalCentered="1"/>
      <pageSetup paperSize="9" orientation="portrait" horizontalDpi="300" verticalDpi="300" r:id="rId9"/>
      <headerFooter alignWithMargins="0">
        <oddFooter>&amp;R&amp;"Book Antiqua,Bold"&amp;10Schedule-3/ Page &amp;P of &amp;N</oddFooter>
      </headerFooter>
    </customSheetView>
    <customSheetView guid="{4AA1107B-A795-4744-B566-827168772C7A}" scale="80" hiddenColumns="1" state="hidden" topLeftCell="A74">
      <selection activeCell="F74" sqref="F74"/>
      <colBreaks count="1" manualBreakCount="1">
        <brk id="6" max="1048575" man="1"/>
      </colBreaks>
      <pageMargins left="0.51181102362204722" right="0.26" top="0.43" bottom="0.46" header="0.27" footer="0.28000000000000003"/>
      <printOptions horizontalCentered="1"/>
      <pageSetup paperSize="9" orientation="portrait" horizontalDpi="300" verticalDpi="300" r:id="rId10"/>
      <headerFooter alignWithMargins="0">
        <oddFooter>&amp;R&amp;"Book Antiqua,Bold"&amp;10Schedule-3/ Page &amp;P of &amp;N</oddFooter>
      </headerFooter>
    </customSheetView>
    <customSheetView guid="{B23AD343-29DA-4CE0-BD10-47BF44F3782F}" scale="80" hiddenColumns="1" state="hidden" topLeftCell="A74">
      <selection activeCell="F74" sqref="F74"/>
      <colBreaks count="1" manualBreakCount="1">
        <brk id="6" max="1048575" man="1"/>
      </colBreaks>
      <pageMargins left="0.51181102362204722" right="0.26" top="0.43" bottom="0.46" header="0.27" footer="0.28000000000000003"/>
      <printOptions horizontalCentered="1"/>
      <pageSetup paperSize="9" orientation="portrait" horizontalDpi="300" verticalDpi="300" r:id="rId11"/>
      <headerFooter alignWithMargins="0">
        <oddFooter>&amp;R&amp;"Book Antiqua,Bold"&amp;10Schedule-3/ Page &amp;P of &amp;N</oddFooter>
      </headerFooter>
    </customSheetView>
    <customSheetView guid="{ECE9294F-C910-4036-88BC-B1F2176FB06B}" scale="80" hiddenColumns="1" state="hidden" topLeftCell="A74">
      <selection activeCell="F74" sqref="F74"/>
      <colBreaks count="1" manualBreakCount="1">
        <brk id="6" max="1048575" man="1"/>
      </colBreaks>
      <pageMargins left="0.51181102362204722" right="0.26" top="0.43" bottom="0.46" header="0.27" footer="0.28000000000000003"/>
      <printOptions horizontalCentered="1"/>
      <pageSetup paperSize="9" orientation="portrait" horizontalDpi="300" verticalDpi="300" r:id="rId12"/>
      <headerFooter alignWithMargins="0">
        <oddFooter>&amp;R&amp;"Book Antiqua,Bold"&amp;10Schedule-3/ Page &amp;P of &amp;N</oddFooter>
      </headerFooter>
    </customSheetView>
    <customSheetView guid="{27A45B7A-04F2-4516-B80B-5ED0825D4ED3}" scale="80" hiddenColumns="1" state="hidden" topLeftCell="A49">
      <selection activeCell="A4" sqref="A4:F4"/>
      <colBreaks count="1" manualBreakCount="1">
        <brk id="6" max="1048575" man="1"/>
      </colBreaks>
      <pageMargins left="0.51181102362204722" right="0.26" top="0.43" bottom="0.46" header="0.27" footer="0.28000000000000003"/>
      <printOptions horizontalCentered="1"/>
      <pageSetup paperSize="9" orientation="portrait" horizontalDpi="300" verticalDpi="300" r:id="rId13"/>
      <headerFooter alignWithMargins="0">
        <oddFooter>&amp;R&amp;"Book Antiqua,Bold"&amp;10Schedule-3/ Page &amp;P of &amp;N</oddFooter>
      </headerFooter>
    </customSheetView>
    <customSheetView guid="{E9F4E142-7D26-464D-BECA-4F3806DB1FE1}" scale="80" hiddenColumns="1" state="hidden" topLeftCell="A74">
      <selection activeCell="F74" sqref="F74"/>
      <colBreaks count="1" manualBreakCount="1">
        <brk id="6" max="1048575" man="1"/>
      </colBreaks>
      <pageMargins left="0.51181102362204722" right="0.26" top="0.43" bottom="0.46" header="0.27" footer="0.28000000000000003"/>
      <printOptions horizontalCentered="1"/>
      <pageSetup paperSize="9" orientation="portrait" horizontalDpi="300" verticalDpi="300" r:id="rId14"/>
      <headerFooter alignWithMargins="0">
        <oddFooter>&amp;R&amp;"Book Antiqua,Bold"&amp;10Schedule-3/ Page &amp;P of &amp;N</oddFooter>
      </headerFooter>
    </customSheetView>
    <customSheetView guid="{A7DBDDEF-9245-44C6-9EBF-032DB6E1C0A2}" scale="80" hiddenColumns="1" state="hidden" topLeftCell="A74">
      <selection activeCell="F74" sqref="F74"/>
      <colBreaks count="1" manualBreakCount="1">
        <brk id="6" max="1048575" man="1"/>
      </colBreaks>
      <pageMargins left="0.51181102362204722" right="0.26" top="0.43" bottom="0.46" header="0.27" footer="0.28000000000000003"/>
      <printOptions horizontalCentered="1"/>
      <pageSetup paperSize="9" orientation="portrait" horizontalDpi="300" verticalDpi="300" r:id="rId15"/>
      <headerFooter alignWithMargins="0">
        <oddFooter>&amp;R&amp;"Book Antiqua,Bold"&amp;10Schedule-3/ Page &amp;P of &amp;N</oddFooter>
      </headerFooter>
    </customSheetView>
    <customSheetView guid="{7487ED9F-BBED-4B2A-9631-22F1A430946B}" scale="80" hiddenColumns="1" state="hidden" topLeftCell="A74">
      <selection activeCell="F74" sqref="F74"/>
      <colBreaks count="1" manualBreakCount="1">
        <brk id="6" max="1048575" man="1"/>
      </colBreaks>
      <pageMargins left="0.51181102362204722" right="0.26" top="0.43" bottom="0.46" header="0.27" footer="0.28000000000000003"/>
      <printOptions horizontalCentered="1"/>
      <pageSetup paperSize="9" orientation="portrait" horizontalDpi="300" verticalDpi="300" r:id="rId16"/>
      <headerFooter alignWithMargins="0">
        <oddFooter>&amp;R&amp;"Book Antiqua,Bold"&amp;10Schedule-3/ Page &amp;P of &amp;N</oddFooter>
      </headerFooter>
    </customSheetView>
    <customSheetView guid="{B3CE7B10-A914-4559-A6DA-AED8C22AFD6D}" scale="80" hiddenColumns="1" state="hidden" topLeftCell="A74">
      <selection activeCell="F74" sqref="F74"/>
      <colBreaks count="1" manualBreakCount="1">
        <brk id="6" max="1048575" man="1"/>
      </colBreaks>
      <pageMargins left="0.51181102362204722" right="0.26" top="0.43" bottom="0.46" header="0.27" footer="0.28000000000000003"/>
      <printOptions horizontalCentered="1"/>
      <pageSetup paperSize="9" orientation="portrait" horizontalDpi="300" verticalDpi="300" r:id="rId17"/>
      <headerFooter alignWithMargins="0">
        <oddFooter>&amp;R&amp;"Book Antiqua,Bold"&amp;10Schedule-3/ Page &amp;P of &amp;N</oddFooter>
      </headerFooter>
    </customSheetView>
    <customSheetView guid="{D53177B2-31EC-4222-B97A-A37DCFD9E45B}" scale="80" hiddenColumns="1" state="hidden" topLeftCell="A74">
      <selection activeCell="F74" sqref="F74"/>
      <colBreaks count="1" manualBreakCount="1">
        <brk id="6" max="1048575" man="1"/>
      </colBreaks>
      <pageMargins left="0.51181102362204722" right="0.26" top="0.43" bottom="0.46" header="0.27" footer="0.28000000000000003"/>
      <printOptions horizontalCentered="1"/>
      <pageSetup paperSize="9" orientation="portrait" horizontalDpi="300" verticalDpi="300" r:id="rId18"/>
      <headerFooter alignWithMargins="0">
        <oddFooter>&amp;R&amp;"Book Antiqua,Bold"&amp;10Schedule-3/ Page &amp;P of &amp;N</oddFooter>
      </headerFooter>
    </customSheetView>
    <customSheetView guid="{223BC0FC-814D-40F0-9795-CE82A16FF3A5}" scale="80" hiddenColumns="1" state="hidden" topLeftCell="A74">
      <selection activeCell="F74" sqref="F74"/>
      <colBreaks count="1" manualBreakCount="1">
        <brk id="6" max="1048575" man="1"/>
      </colBreaks>
      <pageMargins left="0.51181102362204722" right="0.26" top="0.43" bottom="0.46" header="0.27" footer="0.28000000000000003"/>
      <printOptions horizontalCentered="1"/>
      <pageSetup paperSize="9" orientation="portrait" horizontalDpi="300" verticalDpi="300" r:id="rId19"/>
      <headerFooter alignWithMargins="0">
        <oddFooter>&amp;R&amp;"Book Antiqua,Bold"&amp;10Schedule-3/ Page &amp;P of &amp;N</oddFooter>
      </headerFooter>
    </customSheetView>
    <customSheetView guid="{B835C05C-B615-4DCB-982D-4519616B3CD8}" scale="80" hiddenColumns="1" state="hidden" topLeftCell="A74">
      <selection activeCell="F74" sqref="F74"/>
      <colBreaks count="1" manualBreakCount="1">
        <brk id="6" max="1048575" man="1"/>
      </colBreaks>
      <pageMargins left="0.51181102362204722" right="0.26" top="0.43" bottom="0.46" header="0.27" footer="0.28000000000000003"/>
      <printOptions horizontalCentered="1"/>
      <pageSetup paperSize="9" orientation="portrait" horizontalDpi="300" verticalDpi="300" r:id="rId20"/>
      <headerFooter alignWithMargins="0">
        <oddFooter>&amp;R&amp;"Book Antiqua,Bold"&amp;10Schedule-3/ Page &amp;P of &amp;N</oddFooter>
      </headerFooter>
    </customSheetView>
    <customSheetView guid="{A34CC49F-E309-4C23-B4F6-1E3B307C10D1}" scale="80" hiddenColumns="1" state="hidden" topLeftCell="A74">
      <selection activeCell="F74" sqref="F74"/>
      <colBreaks count="1" manualBreakCount="1">
        <brk id="6" max="1048575" man="1"/>
      </colBreaks>
      <pageMargins left="0.51181102362204722" right="0.26" top="0.43" bottom="0.46" header="0.27" footer="0.28000000000000003"/>
      <printOptions horizontalCentered="1"/>
      <pageSetup paperSize="9" orientation="portrait" horizontalDpi="300" verticalDpi="300" r:id="rId21"/>
      <headerFooter alignWithMargins="0">
        <oddFooter>&amp;R&amp;"Book Antiqua,Bold"&amp;10Schedule-3/ Page &amp;P of &amp;N</oddFooter>
      </headerFooter>
    </customSheetView>
    <customSheetView guid="{8909CFDD-4F29-4C72-886E-908773EE94A2}" scale="80" hiddenColumns="1" state="hidden" topLeftCell="A74">
      <selection activeCell="F74" sqref="F74"/>
      <colBreaks count="1" manualBreakCount="1">
        <brk id="6" max="1048575" man="1"/>
      </colBreaks>
      <pageMargins left="0.51181102362204722" right="0.26" top="0.43" bottom="0.46" header="0.27" footer="0.28000000000000003"/>
      <printOptions horizontalCentered="1"/>
      <pageSetup paperSize="9" orientation="portrait" horizontalDpi="300" verticalDpi="300" r:id="rId22"/>
      <headerFooter alignWithMargins="0">
        <oddFooter>&amp;R&amp;"Book Antiqua,Bold"&amp;10Schedule-3/ Page &amp;P of &amp;N</oddFooter>
      </headerFooter>
    </customSheetView>
  </customSheetViews>
  <mergeCells count="9">
    <mergeCell ref="B11:D11"/>
    <mergeCell ref="AB13:AC13"/>
    <mergeCell ref="AE13:AF13"/>
    <mergeCell ref="A3:F3"/>
    <mergeCell ref="A4:F4"/>
    <mergeCell ref="A7:D7"/>
    <mergeCell ref="B8:D8"/>
    <mergeCell ref="B9:D9"/>
    <mergeCell ref="B10:D10"/>
  </mergeCells>
  <phoneticPr fontId="30" type="noConversion"/>
  <conditionalFormatting sqref="E16:E80">
    <cfRule type="expression" dxfId="25" priority="1" stopIfTrue="1">
      <formula>D16&gt;0</formula>
    </cfRule>
  </conditionalFormatting>
  <printOptions horizontalCentered="1"/>
  <pageMargins left="0.51181102362204722" right="0.26" top="0.43" bottom="0.46" header="0.27" footer="0.28000000000000003"/>
  <pageSetup paperSize="9" orientation="portrait" horizontalDpi="300" verticalDpi="300" r:id="rId23"/>
  <headerFooter alignWithMargins="0">
    <oddFooter>&amp;R&amp;"Book Antiqua,Bold"&amp;10Schedule-3/ Page &amp;P of &amp;N</oddFooter>
  </headerFooter>
  <colBreaks count="1" manualBreakCount="1">
    <brk id="6" max="1048575" man="1"/>
  </colBreaks>
  <drawing r:id="rId2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8">
    <tabColor indexed="11"/>
    <pageSetUpPr fitToPage="1"/>
  </sheetPr>
  <dimension ref="A1:AD29"/>
  <sheetViews>
    <sheetView view="pageBreakPreview" zoomScale="70" zoomScaleNormal="100" zoomScaleSheetLayoutView="70" workbookViewId="0">
      <selection activeCell="I20" sqref="I20"/>
    </sheetView>
  </sheetViews>
  <sheetFormatPr defaultRowHeight="13.5"/>
  <cols>
    <col min="1" max="1" width="10.25" style="103" customWidth="1"/>
    <col min="2" max="2" width="12" style="103" customWidth="1"/>
    <col min="3" max="3" width="9.875" style="103" customWidth="1"/>
    <col min="4" max="4" width="10.375" style="103" customWidth="1"/>
    <col min="5" max="5" width="10.125" style="103" customWidth="1"/>
    <col min="6" max="7" width="12.125" style="103" customWidth="1"/>
    <col min="8" max="8" width="10.625" style="103" customWidth="1"/>
    <col min="9" max="9" width="14.375" style="103" customWidth="1"/>
    <col min="10" max="10" width="11.25" style="103" customWidth="1"/>
    <col min="11" max="11" width="14.25" style="103" customWidth="1"/>
    <col min="12" max="12" width="19.25" style="103" customWidth="1"/>
    <col min="13" max="13" width="7.875" style="103" customWidth="1"/>
    <col min="14" max="14" width="10.875" style="103" customWidth="1"/>
    <col min="15" max="15" width="14.875" style="103" customWidth="1"/>
    <col min="16" max="16" width="17.625" style="103" customWidth="1"/>
    <col min="17" max="17" width="19.375" style="103" customWidth="1"/>
    <col min="18" max="18" width="15.125" style="86" hidden="1" customWidth="1"/>
    <col min="19" max="19" width="17.625" style="86" hidden="1" customWidth="1"/>
    <col min="20" max="16384" width="9" style="87"/>
  </cols>
  <sheetData>
    <row r="1" spans="1:17" ht="18" customHeight="1">
      <c r="A1" s="81" t="str">
        <f>Cover!B3</f>
        <v>Specification No.: CC/NT/W-MISC/DOM/A04/26/01660</v>
      </c>
      <c r="B1" s="82"/>
      <c r="C1" s="83"/>
      <c r="D1" s="83"/>
      <c r="E1" s="83"/>
      <c r="F1" s="83"/>
      <c r="G1" s="83"/>
      <c r="H1" s="83"/>
      <c r="I1" s="83"/>
      <c r="J1" s="83"/>
      <c r="K1" s="83"/>
      <c r="L1" s="83"/>
      <c r="M1" s="83"/>
      <c r="N1" s="83"/>
      <c r="O1" s="83"/>
      <c r="P1" s="84"/>
      <c r="Q1" s="85" t="s">
        <v>563</v>
      </c>
    </row>
    <row r="2" spans="1:17" ht="18" customHeight="1">
      <c r="A2" s="67"/>
      <c r="B2" s="88"/>
      <c r="C2" s="89"/>
      <c r="D2" s="89"/>
      <c r="E2" s="89"/>
      <c r="F2" s="89"/>
      <c r="G2" s="89"/>
      <c r="H2" s="89"/>
      <c r="I2" s="89"/>
      <c r="J2" s="89"/>
      <c r="K2" s="89"/>
      <c r="L2" s="89"/>
      <c r="M2" s="89"/>
      <c r="N2" s="89"/>
      <c r="O2" s="89"/>
      <c r="P2" s="34"/>
      <c r="Q2" s="34"/>
    </row>
    <row r="3" spans="1:17" ht="48.75" customHeight="1">
      <c r="A3" s="1304" t="str">
        <f>Cover!$B$2</f>
        <v>Package RCP-01 for Retrofit of existing conventional control and protection system with new IEC 61850 Process Bus based Control and Protection System at 400/220 Hissar S/s and 400kV Ballabhgarh S/s</v>
      </c>
      <c r="B3" s="1304"/>
      <c r="C3" s="1304"/>
      <c r="D3" s="1304"/>
      <c r="E3" s="1304"/>
      <c r="F3" s="1304"/>
      <c r="G3" s="1304"/>
      <c r="H3" s="1304"/>
      <c r="I3" s="1304"/>
      <c r="J3" s="1304"/>
      <c r="K3" s="1304"/>
      <c r="L3" s="1304"/>
      <c r="M3" s="1304"/>
      <c r="N3" s="1304"/>
      <c r="O3" s="1304"/>
      <c r="P3" s="1304"/>
      <c r="Q3" s="1304"/>
    </row>
    <row r="4" spans="1:17" ht="21.95" customHeight="1">
      <c r="A4" s="1305" t="s">
        <v>24</v>
      </c>
      <c r="B4" s="1305"/>
      <c r="C4" s="1305"/>
      <c r="D4" s="1305"/>
      <c r="E4" s="1305"/>
      <c r="F4" s="1305"/>
      <c r="G4" s="1305"/>
      <c r="H4" s="1305"/>
      <c r="I4" s="1305"/>
      <c r="J4" s="1305"/>
      <c r="K4" s="1305"/>
      <c r="L4" s="1305"/>
      <c r="M4" s="1305"/>
      <c r="N4" s="1305"/>
      <c r="O4" s="1305"/>
      <c r="P4" s="1305"/>
      <c r="Q4" s="1305"/>
    </row>
    <row r="5" spans="1:17" ht="18" customHeight="1">
      <c r="A5" s="90"/>
      <c r="B5" s="91"/>
      <c r="C5" s="90"/>
      <c r="D5" s="90"/>
      <c r="E5" s="90"/>
      <c r="F5" s="90"/>
      <c r="G5" s="90"/>
      <c r="H5" s="90"/>
      <c r="I5" s="90"/>
      <c r="J5" s="90"/>
      <c r="K5" s="90"/>
      <c r="L5" s="90"/>
      <c r="M5" s="90"/>
      <c r="N5" s="90"/>
      <c r="O5" s="90"/>
      <c r="P5" s="90"/>
      <c r="Q5" s="90"/>
    </row>
    <row r="6" spans="1:17" ht="18" customHeight="1">
      <c r="A6" s="31" t="str">
        <f>'Sch-1'!A6</f>
        <v>Bidder’s Name and Address (Sole Bidder) :</v>
      </c>
      <c r="B6" s="32"/>
      <c r="C6" s="32"/>
      <c r="D6" s="32"/>
      <c r="E6" s="32"/>
      <c r="F6" s="32"/>
      <c r="G6" s="32"/>
      <c r="H6" s="32"/>
      <c r="I6" s="32"/>
      <c r="J6" s="32"/>
      <c r="K6" s="32"/>
      <c r="L6" s="32"/>
      <c r="M6" s="32"/>
      <c r="N6" s="32"/>
      <c r="O6" s="32"/>
      <c r="P6" s="63" t="s">
        <v>396</v>
      </c>
      <c r="Q6" s="34"/>
    </row>
    <row r="7" spans="1:17" ht="36" customHeight="1">
      <c r="A7" s="1272" t="str">
        <f>'Sch-1'!A7</f>
        <v/>
      </c>
      <c r="B7" s="1272"/>
      <c r="C7" s="1272"/>
      <c r="D7" s="1272"/>
      <c r="E7" s="1272"/>
      <c r="F7" s="1272"/>
      <c r="G7" s="1272"/>
      <c r="H7" s="1272"/>
      <c r="I7" s="1272"/>
      <c r="J7" s="1272"/>
      <c r="K7" s="1272"/>
      <c r="L7" s="1272"/>
      <c r="M7" s="1272"/>
      <c r="N7" s="1272"/>
      <c r="O7" s="1272"/>
      <c r="P7" s="62" t="str">
        <f>'Sch-1'!M7</f>
        <v>Contracts Services, 3rd Floor</v>
      </c>
      <c r="Q7" s="34"/>
    </row>
    <row r="8" spans="1:17" ht="18" customHeight="1">
      <c r="A8" s="31" t="s">
        <v>397</v>
      </c>
      <c r="B8" s="1273" t="str">
        <f>IF('Sch-1'!C8=0, "", 'Sch-1'!C8)</f>
        <v xml:space="preserve">…….. …….. …….. …….. …….. …….. </v>
      </c>
      <c r="C8" s="1273"/>
      <c r="D8" s="1273"/>
      <c r="E8" s="1273"/>
      <c r="F8" s="1273"/>
      <c r="G8" s="1273"/>
      <c r="H8" s="1273"/>
      <c r="I8" s="1273"/>
      <c r="J8" s="1273"/>
      <c r="K8" s="1273"/>
      <c r="L8" s="1273"/>
      <c r="M8" s="1273"/>
      <c r="N8" s="1273"/>
      <c r="O8" s="1273"/>
      <c r="P8" s="62" t="str">
        <f>'Sch-1'!M8</f>
        <v>Power Grid Corporation of India Ltd.,</v>
      </c>
      <c r="Q8" s="34"/>
    </row>
    <row r="9" spans="1:17" ht="18" customHeight="1">
      <c r="A9" s="31" t="s">
        <v>399</v>
      </c>
      <c r="B9" s="1273" t="str">
        <f>IF('Sch-1'!C9=0, "", 'Sch-1'!C9)</f>
        <v xml:space="preserve">…….. …….. …….. …….. …….. …….. </v>
      </c>
      <c r="C9" s="1273"/>
      <c r="D9" s="1273"/>
      <c r="E9" s="1273"/>
      <c r="F9" s="1273"/>
      <c r="G9" s="1273"/>
      <c r="H9" s="1273"/>
      <c r="I9" s="1273"/>
      <c r="J9" s="1273"/>
      <c r="K9" s="1273"/>
      <c r="L9" s="1273"/>
      <c r="M9" s="1273"/>
      <c r="N9" s="1273"/>
      <c r="O9" s="1273"/>
      <c r="P9" s="62" t="str">
        <f>'Sch-1'!M9</f>
        <v>"Saudamini", Plot No.-2</v>
      </c>
      <c r="Q9" s="34"/>
    </row>
    <row r="10" spans="1:17" ht="18" customHeight="1">
      <c r="A10" s="32"/>
      <c r="B10" s="1273" t="str">
        <f>IF('Sch-1'!C10=0, "", 'Sch-1'!C10)</f>
        <v xml:space="preserve">…….. …….. …….. …….. …….. …….. </v>
      </c>
      <c r="C10" s="1273"/>
      <c r="D10" s="1273"/>
      <c r="E10" s="1273"/>
      <c r="F10" s="1273"/>
      <c r="G10" s="1273"/>
      <c r="H10" s="1273"/>
      <c r="I10" s="1273"/>
      <c r="J10" s="1273"/>
      <c r="K10" s="1273"/>
      <c r="L10" s="1273"/>
      <c r="M10" s="1273"/>
      <c r="N10" s="1273"/>
      <c r="O10" s="1273"/>
      <c r="P10" s="62" t="str">
        <f>'Sch-1'!M10</f>
        <v xml:space="preserve">Sector-29, </v>
      </c>
      <c r="Q10" s="34"/>
    </row>
    <row r="11" spans="1:17" ht="18" customHeight="1">
      <c r="A11" s="32"/>
      <c r="B11" s="1273" t="str">
        <f>IF('Sch-1'!C11=0, "", 'Sch-1'!C11)</f>
        <v xml:space="preserve">…….. …….. …….. …….. …….. …….. </v>
      </c>
      <c r="C11" s="1273"/>
      <c r="D11" s="1273"/>
      <c r="E11" s="1273"/>
      <c r="F11" s="1273"/>
      <c r="G11" s="1273"/>
      <c r="H11" s="1273"/>
      <c r="I11" s="1273"/>
      <c r="J11" s="1273"/>
      <c r="K11" s="1273"/>
      <c r="L11" s="1273"/>
      <c r="M11" s="1273"/>
      <c r="N11" s="1273"/>
      <c r="O11" s="1273"/>
      <c r="P11" s="62" t="str">
        <f>'Sch-1'!M11</f>
        <v>Gurgaon (Haryana) - 122001</v>
      </c>
      <c r="Q11" s="34"/>
    </row>
    <row r="12" spans="1:17" ht="18" customHeight="1">
      <c r="A12" s="33"/>
      <c r="B12" s="181"/>
      <c r="C12" s="181"/>
      <c r="D12" s="181"/>
      <c r="E12" s="181"/>
      <c r="F12" s="181"/>
      <c r="G12" s="181"/>
      <c r="H12" s="181"/>
      <c r="I12" s="181"/>
      <c r="J12" s="181"/>
      <c r="K12" s="181"/>
      <c r="L12" s="181"/>
      <c r="M12" s="181"/>
      <c r="N12" s="181"/>
      <c r="O12" s="181"/>
      <c r="P12" s="32"/>
      <c r="Q12" s="34"/>
    </row>
    <row r="13" spans="1:17" ht="26.25" customHeight="1">
      <c r="A13" s="92"/>
      <c r="B13" s="93"/>
      <c r="C13" s="92"/>
      <c r="D13" s="92"/>
      <c r="E13" s="92"/>
      <c r="F13" s="92"/>
      <c r="G13" s="92"/>
      <c r="H13" s="92"/>
      <c r="I13" s="92"/>
      <c r="J13" s="92"/>
      <c r="K13" s="92"/>
      <c r="L13" s="92"/>
      <c r="M13" s="92"/>
      <c r="N13" s="92"/>
      <c r="O13" s="92"/>
      <c r="P13" s="92"/>
      <c r="Q13" s="92"/>
    </row>
    <row r="14" spans="1:17" ht="27.75" customHeight="1">
      <c r="A14" s="832" t="s">
        <v>377</v>
      </c>
      <c r="B14" s="833"/>
      <c r="C14" s="834"/>
      <c r="D14" s="834"/>
      <c r="E14" s="834"/>
      <c r="F14" s="834"/>
      <c r="G14" s="834"/>
      <c r="H14" s="834"/>
      <c r="I14" s="834"/>
      <c r="J14" s="834"/>
      <c r="K14" s="834"/>
      <c r="L14" s="834"/>
      <c r="M14" s="834"/>
      <c r="N14" s="834"/>
      <c r="O14" s="834"/>
      <c r="P14" s="834"/>
      <c r="Q14" s="834"/>
    </row>
    <row r="15" spans="1:17" ht="16.5">
      <c r="A15" s="94"/>
      <c r="B15" s="93"/>
      <c r="C15" s="92"/>
      <c r="D15" s="92"/>
      <c r="E15" s="92"/>
      <c r="F15" s="92"/>
      <c r="G15" s="92"/>
      <c r="H15" s="92"/>
      <c r="I15" s="92"/>
      <c r="J15" s="92"/>
      <c r="K15" s="92"/>
      <c r="L15" s="92"/>
      <c r="M15" s="92"/>
      <c r="N15" s="92"/>
      <c r="O15" s="92"/>
      <c r="P15" s="92"/>
      <c r="Q15" s="92"/>
    </row>
    <row r="16" spans="1:17" ht="90">
      <c r="A16" s="1078" t="s">
        <v>361</v>
      </c>
      <c r="B16" s="1074" t="s">
        <v>514</v>
      </c>
      <c r="C16" s="1074" t="s">
        <v>515</v>
      </c>
      <c r="D16" s="1074" t="s">
        <v>521</v>
      </c>
      <c r="E16" s="1074" t="s">
        <v>522</v>
      </c>
      <c r="F16" s="1074" t="s">
        <v>516</v>
      </c>
      <c r="G16" s="1079" t="s">
        <v>523</v>
      </c>
      <c r="H16" s="1080" t="s">
        <v>491</v>
      </c>
      <c r="I16" s="1081" t="s">
        <v>532</v>
      </c>
      <c r="J16" s="1081" t="s">
        <v>486</v>
      </c>
      <c r="K16" s="1081" t="s">
        <v>512</v>
      </c>
      <c r="L16" s="1074" t="s">
        <v>368</v>
      </c>
      <c r="M16" s="1076" t="s">
        <v>353</v>
      </c>
      <c r="N16" s="1076" t="s">
        <v>354</v>
      </c>
      <c r="O16" s="1074" t="s">
        <v>541</v>
      </c>
      <c r="P16" s="1074" t="s">
        <v>542</v>
      </c>
      <c r="Q16" s="1082" t="s">
        <v>510</v>
      </c>
    </row>
    <row r="17" spans="1:30" ht="15">
      <c r="A17" s="1083">
        <v>1</v>
      </c>
      <c r="B17" s="1084">
        <v>2</v>
      </c>
      <c r="C17" s="1084">
        <v>3</v>
      </c>
      <c r="D17" s="1084">
        <v>4</v>
      </c>
      <c r="E17" s="1084">
        <v>5</v>
      </c>
      <c r="F17" s="1085">
        <v>6</v>
      </c>
      <c r="G17" s="1084">
        <v>7</v>
      </c>
      <c r="H17" s="1086">
        <v>8</v>
      </c>
      <c r="I17" s="1087">
        <v>9</v>
      </c>
      <c r="J17" s="1087">
        <v>10</v>
      </c>
      <c r="K17" s="1087">
        <v>11</v>
      </c>
      <c r="L17" s="1088">
        <v>12</v>
      </c>
      <c r="M17" s="1088">
        <v>13</v>
      </c>
      <c r="N17" s="1088">
        <v>14</v>
      </c>
      <c r="O17" s="1088">
        <v>15</v>
      </c>
      <c r="P17" s="1088" t="s">
        <v>524</v>
      </c>
      <c r="Q17" s="1088">
        <v>17</v>
      </c>
    </row>
    <row r="18" spans="1:30" s="86" customFormat="1" ht="31.5">
      <c r="A18" s="683"/>
      <c r="B18" s="1299"/>
      <c r="C18" s="1300"/>
      <c r="D18" s="1300"/>
      <c r="E18" s="1300"/>
      <c r="F18" s="1300"/>
      <c r="G18" s="1300"/>
      <c r="H18" s="1300"/>
      <c r="I18" s="1300"/>
      <c r="J18" s="1301"/>
      <c r="K18" s="852"/>
      <c r="L18" s="852"/>
      <c r="M18" s="852"/>
      <c r="N18" s="852"/>
      <c r="O18" s="852"/>
      <c r="P18" s="852"/>
      <c r="Q18" s="852"/>
      <c r="R18" s="796" t="s">
        <v>493</v>
      </c>
      <c r="S18" s="795" t="s">
        <v>494</v>
      </c>
    </row>
    <row r="19" spans="1:30" s="86" customFormat="1" ht="31.5" customHeight="1">
      <c r="A19" s="1306" t="s">
        <v>553</v>
      </c>
      <c r="B19" s="1307"/>
      <c r="C19" s="1307"/>
      <c r="D19" s="1307"/>
      <c r="E19" s="1307"/>
      <c r="F19" s="1307"/>
      <c r="G19" s="1307"/>
      <c r="H19" s="1307"/>
      <c r="I19" s="1307"/>
      <c r="J19" s="1307"/>
      <c r="K19" s="1307"/>
      <c r="L19" s="1307"/>
      <c r="M19" s="1307"/>
      <c r="N19" s="1307"/>
      <c r="O19" s="1307"/>
      <c r="P19" s="1307"/>
      <c r="Q19" s="1308"/>
      <c r="R19" s="796" t="s">
        <v>493</v>
      </c>
      <c r="S19" s="795" t="s">
        <v>494</v>
      </c>
    </row>
    <row r="20" spans="1:30" s="666" customFormat="1" ht="16.5">
      <c r="A20" s="828"/>
      <c r="B20" s="828"/>
      <c r="C20" s="828"/>
      <c r="D20" s="828"/>
      <c r="E20" s="828"/>
      <c r="F20" s="708"/>
      <c r="G20" s="828"/>
      <c r="H20" s="828"/>
      <c r="I20" s="780"/>
      <c r="J20" s="805"/>
      <c r="K20" s="829"/>
      <c r="L20" s="725"/>
      <c r="M20" s="726"/>
      <c r="N20" s="723"/>
      <c r="O20" s="727"/>
      <c r="P20" s="724" t="str">
        <f>IF(O20=0, "Included", IF(ISERROR(N20*O20), O20, N20*O20))</f>
        <v>Included</v>
      </c>
      <c r="Q20" s="797">
        <f>S20</f>
        <v>0</v>
      </c>
      <c r="R20" s="666">
        <f>IF(P20="Included",0,P20)</f>
        <v>0</v>
      </c>
      <c r="S20" s="666">
        <f>IF(K20="",(R20*J20),(R20*K20))</f>
        <v>0</v>
      </c>
      <c r="T20" s="667"/>
      <c r="U20" s="667"/>
      <c r="AD20" s="807"/>
    </row>
    <row r="21" spans="1:30" s="86" customFormat="1" ht="19.5" customHeight="1">
      <c r="A21" s="95"/>
      <c r="B21" s="96"/>
      <c r="C21" s="96"/>
      <c r="D21" s="96"/>
      <c r="E21" s="96"/>
      <c r="F21" s="96"/>
      <c r="G21" s="96"/>
      <c r="H21" s="96"/>
      <c r="I21" s="96"/>
      <c r="J21" s="96"/>
      <c r="K21" s="96"/>
      <c r="L21" s="96"/>
      <c r="M21" s="96"/>
      <c r="N21" s="96"/>
      <c r="O21" s="96"/>
      <c r="P21" s="96"/>
      <c r="Q21" s="851"/>
    </row>
    <row r="22" spans="1:30" s="691" customFormat="1" ht="40.5" customHeight="1">
      <c r="A22" s="1291"/>
      <c r="B22" s="1292"/>
      <c r="C22" s="1292"/>
      <c r="D22" s="1292"/>
      <c r="E22" s="1292"/>
      <c r="F22" s="1292"/>
      <c r="G22" s="1292"/>
      <c r="H22" s="1292"/>
      <c r="I22" s="1293"/>
      <c r="J22" s="1309" t="s">
        <v>543</v>
      </c>
      <c r="K22" s="1310"/>
      <c r="L22" s="1310"/>
      <c r="M22" s="1310"/>
      <c r="N22" s="1310"/>
      <c r="O22" s="1311"/>
      <c r="P22" s="802">
        <f>SUM(P20:P20)</f>
        <v>0</v>
      </c>
      <c r="Q22" s="803"/>
      <c r="R22" s="690"/>
      <c r="S22" s="865">
        <f>SUM(S20:S20)</f>
        <v>0</v>
      </c>
    </row>
    <row r="23" spans="1:30" s="691" customFormat="1" ht="25.5" customHeight="1">
      <c r="A23" s="853"/>
      <c r="B23" s="854"/>
      <c r="C23" s="854"/>
      <c r="D23" s="854"/>
      <c r="E23" s="854"/>
      <c r="F23" s="854"/>
      <c r="G23" s="854"/>
      <c r="H23" s="855"/>
      <c r="I23" s="856"/>
      <c r="J23" s="1302" t="s">
        <v>510</v>
      </c>
      <c r="K23" s="1302"/>
      <c r="L23" s="1302"/>
      <c r="M23" s="1302"/>
      <c r="N23" s="1302"/>
      <c r="O23" s="1303"/>
      <c r="P23" s="802"/>
      <c r="Q23" s="804">
        <f>SUM(Q20:Q20)</f>
        <v>0</v>
      </c>
      <c r="R23" s="690"/>
      <c r="S23" s="690"/>
    </row>
    <row r="24" spans="1:30" s="86" customFormat="1" ht="16.5">
      <c r="A24" s="94"/>
      <c r="B24" s="93"/>
      <c r="C24" s="92"/>
      <c r="D24" s="92"/>
      <c r="E24" s="92"/>
      <c r="F24" s="92"/>
      <c r="G24" s="92"/>
      <c r="H24" s="92"/>
      <c r="I24" s="92"/>
      <c r="J24" s="92"/>
      <c r="K24" s="92"/>
      <c r="L24" s="92"/>
      <c r="M24" s="92"/>
      <c r="N24" s="92"/>
      <c r="O24" s="92"/>
      <c r="P24" s="92"/>
      <c r="Q24" s="92"/>
    </row>
    <row r="25" spans="1:30" s="86" customFormat="1" ht="21" customHeight="1">
      <c r="A25" s="97"/>
      <c r="B25" s="98"/>
      <c r="C25" s="98"/>
      <c r="D25" s="98"/>
      <c r="E25" s="98"/>
      <c r="F25" s="98"/>
      <c r="G25" s="98"/>
      <c r="H25" s="98"/>
      <c r="I25" s="98"/>
      <c r="J25" s="98"/>
      <c r="K25" s="98"/>
      <c r="L25" s="98"/>
      <c r="M25" s="98"/>
      <c r="N25" s="98"/>
      <c r="O25" s="1298"/>
      <c r="P25" s="1298"/>
      <c r="Q25" s="1298"/>
    </row>
    <row r="26" spans="1:30" s="86" customFormat="1" ht="33.6" customHeight="1">
      <c r="A26" s="99" t="s">
        <v>406</v>
      </c>
      <c r="B26" s="113" t="str">
        <f>IF('Sch-1'!B141=0,"", 'Sch-1'!B141)</f>
        <v>--</v>
      </c>
      <c r="C26" s="100"/>
      <c r="D26" s="100"/>
      <c r="E26" s="100"/>
      <c r="F26" s="100"/>
      <c r="G26" s="100"/>
      <c r="H26" s="100"/>
      <c r="I26" s="100"/>
      <c r="J26" s="113"/>
      <c r="K26" s="100"/>
      <c r="L26" s="100"/>
      <c r="M26" s="113"/>
      <c r="N26" s="100"/>
      <c r="O26" s="1298" t="str">
        <f>"Printed Name : " &amp; IF('Sch-1'!M142=0,"",'Sch-1'!M142)</f>
        <v xml:space="preserve">Printed Name : </v>
      </c>
      <c r="P26" s="1298"/>
      <c r="Q26" s="1298"/>
    </row>
    <row r="27" spans="1:30" s="86" customFormat="1" ht="33.6" customHeight="1">
      <c r="A27" s="99" t="s">
        <v>407</v>
      </c>
      <c r="B27" s="113" t="str">
        <f>IF('Sch-1'!B142=0,"", 'Sch-1'!B142)</f>
        <v/>
      </c>
      <c r="C27" s="34"/>
      <c r="D27" s="34"/>
      <c r="E27" s="34"/>
      <c r="F27" s="34"/>
      <c r="G27" s="34"/>
      <c r="H27" s="34"/>
      <c r="I27" s="34"/>
      <c r="J27" s="113"/>
      <c r="K27" s="34"/>
      <c r="L27" s="34"/>
      <c r="M27" s="113"/>
      <c r="N27" s="34"/>
      <c r="O27" s="1298" t="str">
        <f>"Designation   : " &amp; IF('Sch-1'!M143=0,"",'Sch-1'!M143)</f>
        <v xml:space="preserve">Designation   : </v>
      </c>
      <c r="P27" s="1298"/>
      <c r="Q27" s="1298"/>
    </row>
    <row r="28" spans="1:30" s="86" customFormat="1" ht="33.6" customHeight="1">
      <c r="A28" s="89"/>
      <c r="B28" s="88"/>
      <c r="C28" s="34"/>
      <c r="D28" s="34"/>
      <c r="E28" s="34"/>
      <c r="F28" s="34"/>
      <c r="G28" s="34"/>
      <c r="H28" s="34"/>
      <c r="I28" s="34"/>
      <c r="J28" s="88"/>
      <c r="K28" s="34"/>
      <c r="L28" s="34"/>
      <c r="M28" s="88"/>
      <c r="N28" s="34"/>
      <c r="O28" s="1298"/>
      <c r="P28" s="1298"/>
      <c r="Q28" s="1298"/>
    </row>
    <row r="29" spans="1:30" s="86" customFormat="1" ht="33.6" customHeight="1">
      <c r="A29" s="89"/>
      <c r="B29" s="88"/>
      <c r="C29" s="34"/>
      <c r="D29" s="34"/>
      <c r="E29" s="34"/>
      <c r="F29" s="34"/>
      <c r="G29" s="34"/>
      <c r="H29" s="34"/>
      <c r="I29" s="34"/>
      <c r="J29" s="89"/>
      <c r="K29" s="34"/>
      <c r="L29" s="89"/>
      <c r="M29" s="89"/>
      <c r="N29" s="34"/>
      <c r="O29" s="89"/>
      <c r="P29" s="186"/>
      <c r="Q29" s="102"/>
    </row>
  </sheetData>
  <sheetProtection password="CC69" sheet="1" formatColumns="0" formatRows="0" selectLockedCells="1"/>
  <customSheetViews>
    <customSheetView guid="{C5511DF2-7367-4292-8F90-6EDA131DE06A}" scale="70" showPageBreaks="1" fitToPage="1" printArea="1" hiddenColumns="1" view="pageBreakPreview">
      <selection activeCell="I20" sqref="I20"/>
      <pageMargins left="0.25" right="0.25" top="0.75" bottom="0.75" header="0.3" footer="0.3"/>
      <pageSetup scale="62" fitToHeight="0" orientation="landscape" r:id="rId1"/>
      <headerFooter alignWithMargins="0">
        <oddFooter>&amp;R&amp;"Book Antiqua,Bold"&amp;10Schedule-4/ Page &amp;P of &amp;N</oddFooter>
      </headerFooter>
    </customSheetView>
    <customSheetView guid="{B53AB765-D844-4672-9326-008E7DD94E4F}" scale="70" showPageBreaks="1" fitToPage="1" printArea="1" hiddenColumns="1" view="pageBreakPreview">
      <selection activeCell="I20" sqref="I20"/>
      <pageMargins left="0.25" right="0.25" top="0.75" bottom="0.75" header="0.3" footer="0.3"/>
      <pageSetup scale="62" fitToHeight="0" orientation="landscape" r:id="rId2"/>
      <headerFooter alignWithMargins="0">
        <oddFooter>&amp;R&amp;"Book Antiqua,Bold"&amp;10Schedule-4/ Page &amp;P of &amp;N</oddFooter>
      </headerFooter>
    </customSheetView>
    <customSheetView guid="{A41EE4DE-0D82-4A56-8210-F78316511D11}" scale="70" showPageBreaks="1" fitToPage="1" printArea="1" hiddenColumns="1" view="pageBreakPreview">
      <selection activeCell="I20" sqref="I20"/>
      <pageMargins left="0.25" right="0.25" top="0.75" bottom="0.75" header="0.3" footer="0.3"/>
      <pageSetup scale="62" fitToHeight="0" orientation="landscape" r:id="rId3"/>
      <headerFooter alignWithMargins="0">
        <oddFooter>&amp;R&amp;"Book Antiqua,Bold"&amp;10Schedule-4/ Page &amp;P of &amp;N</oddFooter>
      </headerFooter>
    </customSheetView>
    <customSheetView guid="{1E0C44A1-9358-4FBD-8C2C-4DB661DA1476}" scale="70" showPageBreaks="1" fitToPage="1" printArea="1" hiddenColumns="1" view="pageBreakPreview">
      <selection activeCell="I20" sqref="I20"/>
      <pageMargins left="0.25" right="0.25" top="0.75" bottom="0.75" header="0.3" footer="0.3"/>
      <pageSetup scale="61" fitToHeight="0" orientation="landscape" r:id="rId4"/>
      <headerFooter alignWithMargins="0">
        <oddFooter>&amp;R&amp;"Book Antiqua,Bold"&amp;10Schedule-4/ Page &amp;P of &amp;N</oddFooter>
      </headerFooter>
    </customSheetView>
    <customSheetView guid="{498493C3-769C-4143-9114-C68CD1D40B11}" scale="70" showPageBreaks="1" fitToPage="1" printArea="1" hiddenColumns="1" view="pageBreakPreview">
      <selection activeCell="I20" sqref="I20"/>
      <pageMargins left="0.25" right="0.25" top="0.75" bottom="0.75" header="0.3" footer="0.3"/>
      <pageSetup scale="62" fitToHeight="0" orientation="landscape" r:id="rId5"/>
      <headerFooter alignWithMargins="0">
        <oddFooter>&amp;R&amp;"Book Antiqua,Bold"&amp;10Schedule-4/ Page &amp;P of &amp;N</oddFooter>
      </headerFooter>
    </customSheetView>
    <customSheetView guid="{A34CC49F-E309-4C23-B4F6-1E3B307C10D1}" scale="85" showPageBreaks="1" fitToPage="1" printArea="1" hiddenColumns="1" view="pageBreakPreview" topLeftCell="A4">
      <selection activeCell="O20" sqref="O20"/>
      <pageMargins left="0.25" right="0.25" top="0.75" bottom="0.75" header="0.3" footer="0.3"/>
      <pageSetup scale="62" fitToHeight="0" orientation="landscape" r:id="rId6"/>
      <headerFooter alignWithMargins="0">
        <oddFooter>&amp;R&amp;"Book Antiqua,Bold"&amp;10Schedule-4/ Page &amp;P of &amp;N</oddFooter>
      </headerFooter>
    </customSheetView>
    <customSheetView guid="{8909CFDD-4F29-4C72-886E-908773EE94A2}" scale="70" showPageBreaks="1" fitToPage="1" printArea="1" hiddenColumns="1" view="pageBreakPreview">
      <selection activeCell="I20" sqref="I20"/>
      <pageMargins left="0.25" right="0.25" top="0.75" bottom="0.75" header="0.3" footer="0.3"/>
      <pageSetup scale="62" fitToHeight="0" orientation="landscape" r:id="rId7"/>
      <headerFooter alignWithMargins="0">
        <oddFooter>&amp;R&amp;"Book Antiqua,Bold"&amp;10Schedule-4/ Page &amp;P of &amp;N</oddFooter>
      </headerFooter>
    </customSheetView>
  </customSheetViews>
  <mergeCells count="16">
    <mergeCell ref="O28:Q28"/>
    <mergeCell ref="B18:J18"/>
    <mergeCell ref="J23:O23"/>
    <mergeCell ref="A22:I22"/>
    <mergeCell ref="A3:Q3"/>
    <mergeCell ref="A4:Q4"/>
    <mergeCell ref="A7:O7"/>
    <mergeCell ref="B8:O8"/>
    <mergeCell ref="B9:O9"/>
    <mergeCell ref="B10:O10"/>
    <mergeCell ref="A19:Q19"/>
    <mergeCell ref="J22:O22"/>
    <mergeCell ref="B11:O11"/>
    <mergeCell ref="O25:Q25"/>
    <mergeCell ref="O26:Q26"/>
    <mergeCell ref="O27:Q27"/>
  </mergeCells>
  <conditionalFormatting sqref="I20">
    <cfRule type="expression" dxfId="24" priority="5" stopIfTrue="1">
      <formula>H20&gt;0</formula>
    </cfRule>
  </conditionalFormatting>
  <conditionalFormatting sqref="K20">
    <cfRule type="cellIs" dxfId="23" priority="2" stopIfTrue="1" operator="equal">
      <formula>"a"</formula>
    </cfRule>
    <cfRule type="expression" dxfId="22" priority="3" stopIfTrue="1">
      <formula>H20&gt;0</formula>
    </cfRule>
    <cfRule type="expression" dxfId="21" priority="4" stopIfTrue="1">
      <formula>J20&gt;0</formula>
    </cfRule>
  </conditionalFormatting>
  <conditionalFormatting sqref="O20">
    <cfRule type="expression" dxfId="20" priority="1" stopIfTrue="1">
      <formula>N20&gt;0</formula>
    </cfRule>
  </conditionalFormatting>
  <dataValidations count="4">
    <dataValidation operator="greaterThan" allowBlank="1" showInputMessage="1" showErrorMessage="1" error="Enter only Numeric Value greater than zero or leave the cell blank !" sqref="K16:K17" xr:uid="{00000000-0002-0000-0A00-000000000000}"/>
    <dataValidation type="whole" operator="greaterThan" allowBlank="1" showInputMessage="1" showErrorMessage="1" sqref="I20" xr:uid="{00000000-0002-0000-0A00-000001000000}">
      <formula1>1</formula1>
    </dataValidation>
    <dataValidation type="list" operator="greaterThan" allowBlank="1" showInputMessage="1" showErrorMessage="1" sqref="K20" xr:uid="{00000000-0002-0000-0A00-000002000000}">
      <formula1>"0%,5%,12%,18%,28%"</formula1>
    </dataValidation>
    <dataValidation type="whole" operator="greaterThan" allowBlank="1" showInputMessage="1" showErrorMessage="1" error="Enter only Numeric Value greater than zero or leave the cell blank !" sqref="O20" xr:uid="{00000000-0002-0000-0A00-000003000000}">
      <formula1>0</formula1>
    </dataValidation>
  </dataValidations>
  <pageMargins left="0.25" right="0.25" top="0.75" bottom="0.75" header="0.3" footer="0.3"/>
  <pageSetup scale="62" fitToHeight="0" orientation="landscape" r:id="rId8"/>
  <headerFooter alignWithMargins="0">
    <oddFooter>&amp;R&amp;"Book Antiqua,Bold"&amp;10Schedule-4/ Page &amp;P of &amp;N</oddFooter>
  </headerFooter>
  <drawing r:id="rId9"/>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tabColor indexed="11"/>
    <pageSetUpPr fitToPage="1"/>
  </sheetPr>
  <dimension ref="A1:AD37"/>
  <sheetViews>
    <sheetView view="pageBreakPreview" topLeftCell="G13" zoomScaleNormal="100" zoomScaleSheetLayoutView="100" workbookViewId="0">
      <selection activeCell="M20" sqref="M20:N23"/>
    </sheetView>
  </sheetViews>
  <sheetFormatPr defaultRowHeight="13.5"/>
  <cols>
    <col min="1" max="1" width="5.875" style="103" customWidth="1"/>
    <col min="2" max="2" width="12.625" style="103" customWidth="1"/>
    <col min="3" max="3" width="8" style="103" customWidth="1"/>
    <col min="4" max="4" width="8.625" style="103" customWidth="1"/>
    <col min="5" max="5" width="8.375" style="103" customWidth="1"/>
    <col min="6" max="6" width="27.625" style="103" customWidth="1"/>
    <col min="7" max="7" width="12.375" style="103" customWidth="1"/>
    <col min="8" max="8" width="9.375" style="103" customWidth="1"/>
    <col min="9" max="9" width="15.375" style="103" customWidth="1"/>
    <col min="10" max="10" width="8.5" style="103" customWidth="1"/>
    <col min="11" max="11" width="18" style="103" customWidth="1"/>
    <col min="12" max="12" width="30" style="103" customWidth="1"/>
    <col min="13" max="13" width="9.5" style="103" customWidth="1"/>
    <col min="14" max="14" width="10.5" style="103" customWidth="1"/>
    <col min="15" max="15" width="12.5" style="103" customWidth="1"/>
    <col min="16" max="16" width="17.625" style="103" customWidth="1"/>
    <col min="17" max="17" width="17" style="103" customWidth="1"/>
    <col min="18" max="18" width="22.5" style="86" hidden="1" customWidth="1"/>
    <col min="19" max="19" width="20.875" style="86" hidden="1" customWidth="1"/>
    <col min="20" max="16384" width="9" style="87"/>
  </cols>
  <sheetData>
    <row r="1" spans="1:17" ht="18" customHeight="1">
      <c r="A1" s="81" t="str">
        <f>Cover!B3</f>
        <v>Specification No.: CC/NT/W-MISC/DOM/A04/26/01660</v>
      </c>
      <c r="B1" s="82"/>
      <c r="C1" s="83"/>
      <c r="D1" s="83"/>
      <c r="E1" s="83"/>
      <c r="F1" s="83"/>
      <c r="G1" s="83"/>
      <c r="H1" s="83"/>
      <c r="I1" s="83"/>
      <c r="J1" s="83"/>
      <c r="K1" s="83"/>
      <c r="L1" s="83"/>
      <c r="M1" s="83"/>
      <c r="N1" s="83"/>
      <c r="O1" s="83"/>
      <c r="P1" s="84"/>
      <c r="Q1" s="85" t="s">
        <v>556</v>
      </c>
    </row>
    <row r="2" spans="1:17" ht="18" customHeight="1">
      <c r="A2" s="67"/>
      <c r="B2" s="88"/>
      <c r="C2" s="89"/>
      <c r="D2" s="89"/>
      <c r="E2" s="89"/>
      <c r="F2" s="89"/>
      <c r="G2" s="89"/>
      <c r="H2" s="89"/>
      <c r="I2" s="89"/>
      <c r="J2" s="89"/>
      <c r="K2" s="89"/>
      <c r="L2" s="89"/>
      <c r="M2" s="89"/>
      <c r="N2" s="89"/>
      <c r="O2" s="89"/>
      <c r="P2" s="34"/>
      <c r="Q2" s="34"/>
    </row>
    <row r="3" spans="1:17" ht="61.5" customHeight="1">
      <c r="A3" s="1312" t="str">
        <f>Cover!$B$2</f>
        <v>Package RCP-01 for Retrofit of existing conventional control and protection system with new IEC 61850 Process Bus based Control and Protection System at 400/220 Hissar S/s and 400kV Ballabhgarh S/s</v>
      </c>
      <c r="B3" s="1312"/>
      <c r="C3" s="1312"/>
      <c r="D3" s="1312"/>
      <c r="E3" s="1312"/>
      <c r="F3" s="1312"/>
      <c r="G3" s="1312"/>
      <c r="H3" s="1312"/>
      <c r="I3" s="1312"/>
      <c r="J3" s="1312"/>
      <c r="K3" s="1312"/>
      <c r="L3" s="1312"/>
      <c r="M3" s="1312"/>
      <c r="N3" s="1312"/>
      <c r="O3" s="1312"/>
      <c r="P3" s="1312"/>
      <c r="Q3" s="1312"/>
    </row>
    <row r="4" spans="1:17" ht="21.95" customHeight="1">
      <c r="A4" s="1305" t="s">
        <v>24</v>
      </c>
      <c r="B4" s="1305"/>
      <c r="C4" s="1305"/>
      <c r="D4" s="1305"/>
      <c r="E4" s="1305"/>
      <c r="F4" s="1305"/>
      <c r="G4" s="1305"/>
      <c r="H4" s="1305"/>
      <c r="I4" s="1305"/>
      <c r="J4" s="1305"/>
      <c r="K4" s="1305"/>
      <c r="L4" s="1305"/>
      <c r="M4" s="1305"/>
      <c r="N4" s="1305"/>
      <c r="O4" s="1305"/>
      <c r="P4" s="1305"/>
      <c r="Q4" s="1305"/>
    </row>
    <row r="5" spans="1:17" ht="18" customHeight="1">
      <c r="A5" s="90"/>
      <c r="B5" s="91"/>
      <c r="C5" s="90"/>
      <c r="D5" s="90"/>
      <c r="E5" s="90"/>
      <c r="F5" s="90"/>
      <c r="G5" s="90"/>
      <c r="H5" s="90"/>
      <c r="I5" s="90"/>
      <c r="J5" s="90"/>
      <c r="K5" s="90"/>
      <c r="L5" s="90"/>
      <c r="M5" s="90"/>
      <c r="N5" s="90"/>
      <c r="O5" s="90"/>
      <c r="P5" s="90"/>
      <c r="Q5" s="90"/>
    </row>
    <row r="6" spans="1:17" ht="18" customHeight="1">
      <c r="A6" s="31" t="str">
        <f>'Sch-1'!A6</f>
        <v>Bidder’s Name and Address (Sole Bidder) :</v>
      </c>
      <c r="B6" s="32"/>
      <c r="C6" s="32"/>
      <c r="D6" s="32"/>
      <c r="E6" s="32"/>
      <c r="F6" s="32"/>
      <c r="G6" s="32"/>
      <c r="H6" s="32"/>
      <c r="I6" s="32"/>
      <c r="J6" s="32"/>
      <c r="K6" s="32"/>
      <c r="L6" s="32"/>
      <c r="M6" s="32"/>
      <c r="N6" s="32"/>
      <c r="O6" s="32"/>
      <c r="P6" s="63" t="s">
        <v>396</v>
      </c>
      <c r="Q6" s="34"/>
    </row>
    <row r="7" spans="1:17" ht="36" customHeight="1">
      <c r="A7" s="1272" t="str">
        <f>'Sch-1'!A7</f>
        <v/>
      </c>
      <c r="B7" s="1272"/>
      <c r="C7" s="1272"/>
      <c r="D7" s="1272"/>
      <c r="E7" s="1272"/>
      <c r="F7" s="1272"/>
      <c r="G7" s="1272"/>
      <c r="H7" s="1272"/>
      <c r="I7" s="1272"/>
      <c r="J7" s="1272"/>
      <c r="K7" s="1272"/>
      <c r="L7" s="1272"/>
      <c r="M7" s="1272"/>
      <c r="N7" s="1272"/>
      <c r="O7" s="1272"/>
      <c r="P7" s="62" t="str">
        <f>'Sch-1'!M7</f>
        <v>Contracts Services, 3rd Floor</v>
      </c>
      <c r="Q7" s="34"/>
    </row>
    <row r="8" spans="1:17" ht="18" customHeight="1">
      <c r="A8" s="31" t="s">
        <v>397</v>
      </c>
      <c r="B8" s="1273" t="str">
        <f>IF('Sch-1'!C8=0, "", 'Sch-1'!C8)</f>
        <v xml:space="preserve">…….. …….. …….. …….. …….. …….. </v>
      </c>
      <c r="C8" s="1273"/>
      <c r="D8" s="1273"/>
      <c r="E8" s="1273"/>
      <c r="F8" s="1273"/>
      <c r="G8" s="1273"/>
      <c r="H8" s="1273"/>
      <c r="I8" s="1273"/>
      <c r="J8" s="1273"/>
      <c r="K8" s="1273"/>
      <c r="L8" s="1273"/>
      <c r="M8" s="1273"/>
      <c r="N8" s="1273"/>
      <c r="O8" s="1273"/>
      <c r="P8" s="62" t="str">
        <f>'Sch-1'!M8</f>
        <v>Power Grid Corporation of India Ltd.,</v>
      </c>
      <c r="Q8" s="34"/>
    </row>
    <row r="9" spans="1:17" ht="18" customHeight="1">
      <c r="A9" s="31" t="s">
        <v>399</v>
      </c>
      <c r="B9" s="1273" t="str">
        <f>IF('Sch-1'!C9=0, "", 'Sch-1'!C9)</f>
        <v xml:space="preserve">…….. …….. …….. …….. …….. …….. </v>
      </c>
      <c r="C9" s="1273"/>
      <c r="D9" s="1273"/>
      <c r="E9" s="1273"/>
      <c r="F9" s="1273"/>
      <c r="G9" s="1273"/>
      <c r="H9" s="1273"/>
      <c r="I9" s="1273"/>
      <c r="J9" s="1273"/>
      <c r="K9" s="1273"/>
      <c r="L9" s="1273"/>
      <c r="M9" s="1273"/>
      <c r="N9" s="1273"/>
      <c r="O9" s="1273"/>
      <c r="P9" s="62" t="str">
        <f>'Sch-1'!M9</f>
        <v>"Saudamini", Plot No.-2</v>
      </c>
      <c r="Q9" s="34"/>
    </row>
    <row r="10" spans="1:17" ht="18" customHeight="1">
      <c r="A10" s="32"/>
      <c r="B10" s="1273" t="str">
        <f>IF('Sch-1'!C10=0, "", 'Sch-1'!C10)</f>
        <v xml:space="preserve">…….. …….. …….. …….. …….. …….. </v>
      </c>
      <c r="C10" s="1273"/>
      <c r="D10" s="1273"/>
      <c r="E10" s="1273"/>
      <c r="F10" s="1273"/>
      <c r="G10" s="1273"/>
      <c r="H10" s="1273"/>
      <c r="I10" s="1273"/>
      <c r="J10" s="1273"/>
      <c r="K10" s="1273"/>
      <c r="L10" s="1273"/>
      <c r="M10" s="1273"/>
      <c r="N10" s="1273"/>
      <c r="O10" s="1273"/>
      <c r="P10" s="62" t="str">
        <f>'Sch-1'!M10</f>
        <v xml:space="preserve">Sector-29, </v>
      </c>
      <c r="Q10" s="34"/>
    </row>
    <row r="11" spans="1:17" ht="18" customHeight="1">
      <c r="A11" s="32"/>
      <c r="B11" s="1273" t="str">
        <f>IF('Sch-1'!C11=0, "", 'Sch-1'!C11)</f>
        <v xml:space="preserve">…….. …….. …….. …….. …….. …….. </v>
      </c>
      <c r="C11" s="1273"/>
      <c r="D11" s="1273"/>
      <c r="E11" s="1273"/>
      <c r="F11" s="1273"/>
      <c r="G11" s="1273"/>
      <c r="H11" s="1273"/>
      <c r="I11" s="1273"/>
      <c r="J11" s="1273"/>
      <c r="K11" s="1273"/>
      <c r="L11" s="1273"/>
      <c r="M11" s="1273"/>
      <c r="N11" s="1273"/>
      <c r="O11" s="1273"/>
      <c r="P11" s="62" t="str">
        <f>'Sch-1'!M11</f>
        <v>Gurgaon (Haryana) - 122001</v>
      </c>
      <c r="Q11" s="34"/>
    </row>
    <row r="12" spans="1:17" ht="18" customHeight="1">
      <c r="A12" s="33"/>
      <c r="B12" s="181"/>
      <c r="C12" s="181"/>
      <c r="D12" s="181"/>
      <c r="E12" s="181"/>
      <c r="F12" s="181"/>
      <c r="G12" s="181"/>
      <c r="H12" s="181"/>
      <c r="I12" s="181"/>
      <c r="J12" s="181"/>
      <c r="K12" s="181"/>
      <c r="L12" s="181"/>
      <c r="M12" s="181"/>
      <c r="N12" s="181"/>
      <c r="O12" s="181"/>
      <c r="P12" s="32"/>
      <c r="Q12" s="34"/>
    </row>
    <row r="13" spans="1:17" ht="26.25" customHeight="1">
      <c r="A13" s="92"/>
      <c r="B13" s="93"/>
      <c r="C13" s="92"/>
      <c r="D13" s="92"/>
      <c r="E13" s="92"/>
      <c r="F13" s="92"/>
      <c r="G13" s="92"/>
      <c r="H13" s="92"/>
      <c r="I13" s="92"/>
      <c r="J13" s="92"/>
      <c r="K13" s="92"/>
      <c r="L13" s="92"/>
      <c r="M13" s="92"/>
      <c r="N13" s="92"/>
      <c r="O13" s="92"/>
      <c r="P13" s="92"/>
      <c r="Q13" s="92"/>
    </row>
    <row r="14" spans="1:17" ht="27.75" customHeight="1">
      <c r="A14" s="832" t="s">
        <v>530</v>
      </c>
      <c r="B14" s="835"/>
      <c r="C14" s="836"/>
      <c r="D14" s="836"/>
      <c r="E14" s="836"/>
      <c r="F14" s="836"/>
      <c r="G14" s="836"/>
      <c r="H14" s="836"/>
      <c r="I14" s="836"/>
      <c r="J14" s="836"/>
      <c r="K14" s="836"/>
      <c r="L14" s="836"/>
      <c r="M14" s="836"/>
      <c r="N14" s="836"/>
      <c r="O14" s="836"/>
      <c r="P14" s="836"/>
      <c r="Q14" s="836"/>
    </row>
    <row r="15" spans="1:17" ht="16.5">
      <c r="A15" s="94"/>
      <c r="B15" s="93"/>
      <c r="C15" s="92"/>
      <c r="D15" s="92"/>
      <c r="E15" s="92"/>
      <c r="F15" s="92"/>
      <c r="G15" s="92"/>
      <c r="H15" s="92"/>
      <c r="I15" s="92"/>
      <c r="J15" s="92"/>
      <c r="K15" s="92"/>
      <c r="L15" s="92"/>
      <c r="M15" s="92"/>
      <c r="N15" s="92"/>
      <c r="O15" s="92"/>
      <c r="P15" s="92"/>
      <c r="Q15" s="92"/>
    </row>
    <row r="16" spans="1:17" ht="90">
      <c r="A16" s="840" t="s">
        <v>361</v>
      </c>
      <c r="B16" s="838" t="s">
        <v>514</v>
      </c>
      <c r="C16" s="838" t="s">
        <v>515</v>
      </c>
      <c r="D16" s="838" t="s">
        <v>521</v>
      </c>
      <c r="E16" s="838" t="s">
        <v>522</v>
      </c>
      <c r="F16" s="838" t="s">
        <v>516</v>
      </c>
      <c r="G16" s="841" t="s">
        <v>523</v>
      </c>
      <c r="H16" s="842" t="s">
        <v>491</v>
      </c>
      <c r="I16" s="843" t="s">
        <v>532</v>
      </c>
      <c r="J16" s="843" t="s">
        <v>486</v>
      </c>
      <c r="K16" s="843" t="s">
        <v>512</v>
      </c>
      <c r="L16" s="838" t="s">
        <v>368</v>
      </c>
      <c r="M16" s="839" t="s">
        <v>353</v>
      </c>
      <c r="N16" s="839" t="s">
        <v>354</v>
      </c>
      <c r="O16" s="838" t="s">
        <v>534</v>
      </c>
      <c r="P16" s="838" t="s">
        <v>535</v>
      </c>
      <c r="Q16" s="844" t="s">
        <v>510</v>
      </c>
    </row>
    <row r="17" spans="1:30" ht="16.5">
      <c r="A17" s="845">
        <v>1</v>
      </c>
      <c r="B17" s="846">
        <v>2</v>
      </c>
      <c r="C17" s="846">
        <v>3</v>
      </c>
      <c r="D17" s="846">
        <v>4</v>
      </c>
      <c r="E17" s="846">
        <v>5</v>
      </c>
      <c r="F17" s="847">
        <v>6</v>
      </c>
      <c r="G17" s="846">
        <v>7</v>
      </c>
      <c r="H17" s="848">
        <v>8</v>
      </c>
      <c r="I17" s="849">
        <v>9</v>
      </c>
      <c r="J17" s="849">
        <v>10</v>
      </c>
      <c r="K17" s="849">
        <v>11</v>
      </c>
      <c r="L17" s="850">
        <v>12</v>
      </c>
      <c r="M17" s="850">
        <v>13</v>
      </c>
      <c r="N17" s="850">
        <v>14</v>
      </c>
      <c r="O17" s="850">
        <v>15</v>
      </c>
      <c r="P17" s="850" t="s">
        <v>524</v>
      </c>
      <c r="Q17" s="850">
        <v>17</v>
      </c>
    </row>
    <row r="18" spans="1:30" ht="37.5" customHeight="1">
      <c r="A18" s="683"/>
      <c r="B18" s="1299">
        <f>'Sch-4'!B18:J18</f>
        <v>0</v>
      </c>
      <c r="C18" s="1300"/>
      <c r="D18" s="1300"/>
      <c r="E18" s="1300"/>
      <c r="F18" s="1300"/>
      <c r="G18" s="1300"/>
      <c r="H18" s="1300"/>
      <c r="I18" s="1300"/>
      <c r="J18" s="1300"/>
      <c r="K18" s="1300"/>
      <c r="L18" s="1300"/>
      <c r="M18" s="1300"/>
      <c r="N18" s="1300"/>
      <c r="O18" s="1300"/>
      <c r="P18" s="1300"/>
      <c r="Q18" s="1301"/>
      <c r="R18" s="796" t="s">
        <v>546</v>
      </c>
      <c r="S18" s="795" t="s">
        <v>494</v>
      </c>
    </row>
    <row r="19" spans="1:30" ht="37.5" customHeight="1">
      <c r="A19" s="878" t="s">
        <v>554</v>
      </c>
      <c r="B19" s="1313" t="e">
        <f>'Sch-3 '!#REF!</f>
        <v>#REF!</v>
      </c>
      <c r="C19" s="1314"/>
      <c r="D19" s="1314"/>
      <c r="E19" s="1314"/>
      <c r="F19" s="1314"/>
      <c r="G19" s="1314"/>
      <c r="H19" s="1314"/>
      <c r="I19" s="879"/>
      <c r="J19" s="879"/>
      <c r="K19" s="879"/>
      <c r="L19" s="879"/>
      <c r="M19" s="879"/>
      <c r="N19" s="879"/>
      <c r="O19" s="879"/>
      <c r="P19" s="879"/>
      <c r="Q19" s="880"/>
      <c r="R19" s="796" t="s">
        <v>546</v>
      </c>
      <c r="S19" s="795" t="s">
        <v>494</v>
      </c>
    </row>
    <row r="20" spans="1:30" s="666" customFormat="1" ht="16.5">
      <c r="A20" s="828">
        <v>1</v>
      </c>
      <c r="B20" s="828"/>
      <c r="C20" s="828"/>
      <c r="D20" s="828"/>
      <c r="E20" s="828"/>
      <c r="F20" s="874"/>
      <c r="G20" s="828"/>
      <c r="H20" s="828"/>
      <c r="I20" s="780"/>
      <c r="J20" s="805"/>
      <c r="K20" s="829"/>
      <c r="L20" s="684"/>
      <c r="M20" s="728"/>
      <c r="N20" s="723"/>
      <c r="O20" s="727"/>
      <c r="P20" s="724" t="str">
        <f>IF(O20=0, "Included", IF(ISERROR(N20*O20), O20, N20*O20))</f>
        <v>Included</v>
      </c>
      <c r="Q20" s="797">
        <f>S20</f>
        <v>0</v>
      </c>
      <c r="R20" s="666">
        <f>IF(P20="Included",0,P20)</f>
        <v>0</v>
      </c>
      <c r="S20" s="666">
        <f>IF(K20="",(R20*J20),(R20*K20))</f>
        <v>0</v>
      </c>
      <c r="T20" s="667"/>
      <c r="U20" s="667"/>
      <c r="AD20" s="807"/>
    </row>
    <row r="21" spans="1:30" s="666" customFormat="1" ht="16.5">
      <c r="A21" s="828">
        <v>2</v>
      </c>
      <c r="B21" s="828"/>
      <c r="C21" s="828"/>
      <c r="D21" s="828"/>
      <c r="E21" s="828"/>
      <c r="F21" s="874"/>
      <c r="G21" s="828"/>
      <c r="H21" s="828"/>
      <c r="I21" s="780"/>
      <c r="J21" s="805"/>
      <c r="K21" s="829"/>
      <c r="L21" s="725"/>
      <c r="M21" s="726"/>
      <c r="N21" s="723"/>
      <c r="O21" s="727"/>
      <c r="P21" s="724" t="str">
        <f>IF(O21=0, "Included", IF(ISERROR(N21*O21), O21, N21*O21))</f>
        <v>Included</v>
      </c>
      <c r="Q21" s="797">
        <f>S21</f>
        <v>0</v>
      </c>
      <c r="R21" s="666">
        <f>IF(P21="Included",0,P21)</f>
        <v>0</v>
      </c>
      <c r="S21" s="666">
        <f>IF(K21="",(R21*J21),(R21*K21))</f>
        <v>0</v>
      </c>
      <c r="T21" s="667"/>
      <c r="U21" s="667"/>
      <c r="AD21" s="807"/>
    </row>
    <row r="22" spans="1:30" s="666" customFormat="1" ht="16.5">
      <c r="A22" s="828">
        <v>3</v>
      </c>
      <c r="B22" s="828"/>
      <c r="C22" s="828"/>
      <c r="D22" s="828"/>
      <c r="E22" s="828"/>
      <c r="F22" s="874"/>
      <c r="G22" s="828"/>
      <c r="H22" s="828"/>
      <c r="I22" s="780"/>
      <c r="J22" s="805"/>
      <c r="K22" s="829"/>
      <c r="L22" s="725"/>
      <c r="M22" s="726"/>
      <c r="N22" s="723"/>
      <c r="O22" s="727"/>
      <c r="P22" s="724" t="str">
        <f>IF(O22=0, "Included", IF(ISERROR(N22*O22), O22, N22*O22))</f>
        <v>Included</v>
      </c>
      <c r="Q22" s="797">
        <f>S22</f>
        <v>0</v>
      </c>
      <c r="R22" s="666">
        <f>IF(P22="Included",0,P22)</f>
        <v>0</v>
      </c>
      <c r="S22" s="666">
        <f>IF(K22="",(R22*J22),(R22*K22))</f>
        <v>0</v>
      </c>
      <c r="T22" s="667"/>
      <c r="U22" s="667"/>
      <c r="AD22" s="807"/>
    </row>
    <row r="23" spans="1:30" s="666" customFormat="1" ht="16.5">
      <c r="A23" s="828">
        <v>4</v>
      </c>
      <c r="B23" s="828"/>
      <c r="C23" s="828"/>
      <c r="D23" s="828"/>
      <c r="E23" s="828"/>
      <c r="F23" s="874"/>
      <c r="G23" s="828"/>
      <c r="H23" s="828"/>
      <c r="I23" s="780"/>
      <c r="J23" s="805"/>
      <c r="K23" s="829"/>
      <c r="L23" s="725"/>
      <c r="M23" s="726"/>
      <c r="N23" s="723"/>
      <c r="O23" s="727"/>
      <c r="P23" s="724" t="str">
        <f>IF(O23=0, "Included", IF(ISERROR(N23*O23), O23, N23*O23))</f>
        <v>Included</v>
      </c>
      <c r="Q23" s="797">
        <f>S23</f>
        <v>0</v>
      </c>
      <c r="R23" s="666">
        <f>IF(P23="Included",0,P23)</f>
        <v>0</v>
      </c>
      <c r="S23" s="666">
        <f>IF(K23="",(R23*J23),(R23*K23))</f>
        <v>0</v>
      </c>
      <c r="T23" s="667"/>
      <c r="U23" s="667"/>
      <c r="AD23" s="807"/>
    </row>
    <row r="24" spans="1:30" ht="37.5" customHeight="1">
      <c r="A24" s="878" t="s">
        <v>555</v>
      </c>
      <c r="B24" s="1313" t="e">
        <f>'Sch-3 '!#REF!</f>
        <v>#REF!</v>
      </c>
      <c r="C24" s="1314"/>
      <c r="D24" s="1314"/>
      <c r="E24" s="1314"/>
      <c r="F24" s="1314"/>
      <c r="G24" s="1314"/>
      <c r="H24" s="1314"/>
      <c r="I24" s="879"/>
      <c r="J24" s="879"/>
      <c r="K24" s="879"/>
      <c r="L24" s="879"/>
      <c r="M24" s="879"/>
      <c r="N24" s="879"/>
      <c r="O24" s="879"/>
      <c r="P24" s="879"/>
      <c r="Q24" s="880"/>
      <c r="R24" s="796" t="s">
        <v>546</v>
      </c>
      <c r="S24" s="795" t="s">
        <v>494</v>
      </c>
    </row>
    <row r="25" spans="1:30" s="666" customFormat="1" ht="16.5">
      <c r="A25" s="828">
        <v>1</v>
      </c>
      <c r="B25" s="828"/>
      <c r="C25" s="828"/>
      <c r="D25" s="828"/>
      <c r="E25" s="828"/>
      <c r="F25" s="874"/>
      <c r="G25" s="828"/>
      <c r="H25" s="828"/>
      <c r="I25" s="780"/>
      <c r="J25" s="805"/>
      <c r="K25" s="829"/>
      <c r="L25" s="725"/>
      <c r="M25" s="726"/>
      <c r="N25" s="723"/>
      <c r="O25" s="727"/>
      <c r="P25" s="724" t="str">
        <f>IF(O25=0, "Included", IF(ISERROR(N25*O25), O25, N25*O25))</f>
        <v>Included</v>
      </c>
      <c r="Q25" s="797">
        <f>S25</f>
        <v>0</v>
      </c>
      <c r="R25" s="666">
        <f>IF(P25="Included",0,P25)</f>
        <v>0</v>
      </c>
      <c r="S25" s="666">
        <f>IF(K25="",(R25*J25),(R25*K25))</f>
        <v>0</v>
      </c>
      <c r="T25" s="667"/>
      <c r="U25" s="667"/>
      <c r="AD25" s="807"/>
    </row>
    <row r="26" spans="1:30" s="666" customFormat="1" ht="16.5">
      <c r="A26" s="828">
        <v>2</v>
      </c>
      <c r="B26" s="828"/>
      <c r="C26" s="828"/>
      <c r="D26" s="828"/>
      <c r="E26" s="828"/>
      <c r="F26" s="874"/>
      <c r="G26" s="828"/>
      <c r="H26" s="828"/>
      <c r="I26" s="780"/>
      <c r="J26" s="805"/>
      <c r="K26" s="829"/>
      <c r="L26" s="725"/>
      <c r="M26" s="726"/>
      <c r="N26" s="723"/>
      <c r="O26" s="727"/>
      <c r="P26" s="724" t="str">
        <f>IF(O26=0, "Included", IF(ISERROR(N26*O26), O26, N26*O26))</f>
        <v>Included</v>
      </c>
      <c r="Q26" s="797">
        <f>S26</f>
        <v>0</v>
      </c>
      <c r="R26" s="666">
        <f>IF(P26="Included",0,P26)</f>
        <v>0</v>
      </c>
      <c r="S26" s="666">
        <f>IF(K26="",(R26*J26),(R26*K26))</f>
        <v>0</v>
      </c>
      <c r="T26" s="667"/>
      <c r="U26" s="667"/>
      <c r="AD26" s="807"/>
    </row>
    <row r="27" spans="1:30" s="666" customFormat="1" ht="16.5">
      <c r="A27" s="828">
        <v>3</v>
      </c>
      <c r="B27" s="828"/>
      <c r="C27" s="828"/>
      <c r="D27" s="828"/>
      <c r="E27" s="828"/>
      <c r="F27" s="874"/>
      <c r="G27" s="828"/>
      <c r="H27" s="828"/>
      <c r="I27" s="780"/>
      <c r="J27" s="805"/>
      <c r="K27" s="829"/>
      <c r="L27" s="725"/>
      <c r="M27" s="726"/>
      <c r="N27" s="723"/>
      <c r="O27" s="727"/>
      <c r="P27" s="724" t="str">
        <f>IF(O27=0, "Included", IF(ISERROR(N27*O27), O27, N27*O27))</f>
        <v>Included</v>
      </c>
      <c r="Q27" s="797">
        <f>S27</f>
        <v>0</v>
      </c>
      <c r="R27" s="666">
        <f>IF(P27="Included",0,P27)</f>
        <v>0</v>
      </c>
      <c r="S27" s="666">
        <f>IF(K27="",(R27*J27),(R27*K27))</f>
        <v>0</v>
      </c>
      <c r="T27" s="667"/>
      <c r="U27" s="667"/>
      <c r="AD27" s="807"/>
    </row>
    <row r="28" spans="1:30" s="666" customFormat="1" ht="16.5">
      <c r="A28" s="828">
        <v>4</v>
      </c>
      <c r="B28" s="828"/>
      <c r="C28" s="828"/>
      <c r="D28" s="828"/>
      <c r="E28" s="828"/>
      <c r="F28" s="874"/>
      <c r="G28" s="828"/>
      <c r="H28" s="828"/>
      <c r="I28" s="780"/>
      <c r="J28" s="805"/>
      <c r="K28" s="829"/>
      <c r="L28" s="725"/>
      <c r="M28" s="726"/>
      <c r="N28" s="723"/>
      <c r="O28" s="727"/>
      <c r="P28" s="724" t="str">
        <f>IF(O28=0, "Included", IF(ISERROR(N28*O28), O28, N28*O28))</f>
        <v>Included</v>
      </c>
      <c r="Q28" s="797">
        <f>S28</f>
        <v>0</v>
      </c>
      <c r="R28" s="666">
        <f>IF(P28="Included",0,P28)</f>
        <v>0</v>
      </c>
      <c r="S28" s="666">
        <f>IF(K28="",(R28*J28),(R28*K28))</f>
        <v>0</v>
      </c>
      <c r="T28" s="667"/>
      <c r="U28" s="667"/>
      <c r="AD28" s="807"/>
    </row>
    <row r="29" spans="1:30" ht="19.5" customHeight="1">
      <c r="A29" s="95"/>
      <c r="B29" s="96"/>
      <c r="C29" s="96"/>
      <c r="D29" s="96"/>
      <c r="E29" s="96"/>
      <c r="F29" s="96"/>
      <c r="G29" s="96"/>
      <c r="H29" s="96"/>
      <c r="I29" s="96"/>
      <c r="J29" s="96"/>
      <c r="K29" s="96"/>
      <c r="L29" s="96"/>
      <c r="M29" s="96"/>
      <c r="N29" s="96"/>
      <c r="O29" s="96"/>
      <c r="P29" s="96"/>
      <c r="Q29" s="96"/>
    </row>
    <row r="30" spans="1:30" s="691" customFormat="1" ht="40.5" customHeight="1">
      <c r="A30" s="1291"/>
      <c r="B30" s="1292"/>
      <c r="C30" s="1292"/>
      <c r="D30" s="1292"/>
      <c r="E30" s="1292"/>
      <c r="F30" s="1292"/>
      <c r="G30" s="1292"/>
      <c r="H30" s="1292"/>
      <c r="I30" s="1293"/>
      <c r="J30" s="1309" t="s">
        <v>544</v>
      </c>
      <c r="K30" s="1310"/>
      <c r="L30" s="1310"/>
      <c r="M30" s="1310"/>
      <c r="N30" s="1310"/>
      <c r="O30" s="1311"/>
      <c r="P30" s="802">
        <f>SUM(P20:P28)</f>
        <v>0</v>
      </c>
      <c r="Q30" s="803"/>
      <c r="R30" s="690"/>
      <c r="S30" s="865">
        <f>SUM(S20:S28)</f>
        <v>0</v>
      </c>
    </row>
    <row r="31" spans="1:30" s="691" customFormat="1" ht="25.5" customHeight="1">
      <c r="A31" s="853"/>
      <c r="B31" s="854"/>
      <c r="C31" s="854"/>
      <c r="D31" s="854"/>
      <c r="E31" s="854"/>
      <c r="F31" s="854"/>
      <c r="G31" s="854"/>
      <c r="H31" s="855"/>
      <c r="I31" s="856"/>
      <c r="J31" s="1302" t="s">
        <v>510</v>
      </c>
      <c r="K31" s="1302"/>
      <c r="L31" s="1302"/>
      <c r="M31" s="1302"/>
      <c r="N31" s="1302"/>
      <c r="O31" s="1303"/>
      <c r="P31" s="802"/>
      <c r="Q31" s="804">
        <f>SUM(Q20:Q28)</f>
        <v>0</v>
      </c>
      <c r="R31" s="690"/>
      <c r="S31" s="690"/>
    </row>
    <row r="32" spans="1:30" ht="16.5">
      <c r="A32" s="94"/>
      <c r="B32" s="93"/>
      <c r="C32" s="92"/>
      <c r="D32" s="92"/>
      <c r="E32" s="92"/>
      <c r="F32" s="92"/>
      <c r="G32" s="92"/>
      <c r="H32" s="92"/>
      <c r="I32" s="92"/>
      <c r="J32" s="92"/>
      <c r="K32" s="92"/>
      <c r="L32" s="92"/>
      <c r="M32" s="92"/>
      <c r="N32" s="92"/>
      <c r="O32" s="92"/>
      <c r="P32" s="92"/>
      <c r="Q32" s="92"/>
    </row>
    <row r="33" spans="1:17" ht="21" customHeight="1">
      <c r="A33" s="97"/>
      <c r="B33" s="98"/>
      <c r="C33" s="98"/>
      <c r="D33" s="98"/>
      <c r="E33" s="98"/>
      <c r="F33" s="98"/>
      <c r="G33" s="98"/>
      <c r="H33" s="98"/>
      <c r="I33" s="98"/>
      <c r="J33" s="98"/>
      <c r="K33" s="98"/>
      <c r="L33" s="98"/>
      <c r="M33" s="98"/>
      <c r="N33" s="98"/>
      <c r="O33" s="1298"/>
      <c r="P33" s="1298"/>
      <c r="Q33" s="1298"/>
    </row>
    <row r="34" spans="1:17" ht="33.6" customHeight="1">
      <c r="A34" s="99" t="s">
        <v>406</v>
      </c>
      <c r="B34" s="113" t="str">
        <f>IF('Sch-1'!B141=0,"", 'Sch-1'!B141)</f>
        <v>--</v>
      </c>
      <c r="C34" s="100"/>
      <c r="D34" s="100"/>
      <c r="E34" s="100"/>
      <c r="F34" s="100"/>
      <c r="G34" s="100"/>
      <c r="H34" s="100"/>
      <c r="I34" s="100"/>
      <c r="J34" s="100"/>
      <c r="K34" s="100"/>
      <c r="L34" s="100"/>
      <c r="M34" s="100"/>
      <c r="N34" s="100"/>
      <c r="O34" s="1298" t="str">
        <f>"Printed Name : " &amp; IF('Sch-1'!M142=0,"",'Sch-1'!M142)</f>
        <v xml:space="preserve">Printed Name : </v>
      </c>
      <c r="P34" s="1298"/>
      <c r="Q34" s="1298"/>
    </row>
    <row r="35" spans="1:17" ht="33.6" customHeight="1">
      <c r="A35" s="99" t="s">
        <v>407</v>
      </c>
      <c r="B35" s="113" t="str">
        <f>IF('Sch-1'!B142=0,"", 'Sch-1'!B142)</f>
        <v/>
      </c>
      <c r="C35" s="34"/>
      <c r="D35" s="34"/>
      <c r="E35" s="34"/>
      <c r="F35" s="34"/>
      <c r="G35" s="34"/>
      <c r="H35" s="34"/>
      <c r="I35" s="34"/>
      <c r="J35" s="34"/>
      <c r="K35" s="34"/>
      <c r="L35" s="34"/>
      <c r="M35" s="34"/>
      <c r="N35" s="34"/>
      <c r="O35" s="1298" t="str">
        <f>"Designation   : " &amp; IF('Sch-1'!M143=0,"",'Sch-1'!M143)</f>
        <v xml:space="preserve">Designation   : </v>
      </c>
      <c r="P35" s="1298"/>
      <c r="Q35" s="1298"/>
    </row>
    <row r="36" spans="1:17" ht="33.6" customHeight="1">
      <c r="A36" s="89"/>
      <c r="B36" s="88"/>
      <c r="C36" s="34"/>
      <c r="D36" s="34"/>
      <c r="E36" s="34"/>
      <c r="F36" s="34"/>
      <c r="G36" s="34"/>
      <c r="H36" s="34"/>
      <c r="I36" s="34"/>
      <c r="J36" s="34"/>
      <c r="K36" s="34"/>
      <c r="L36" s="34"/>
      <c r="M36" s="34"/>
      <c r="N36" s="34"/>
      <c r="O36" s="1298"/>
      <c r="P36" s="1298"/>
      <c r="Q36" s="1298"/>
    </row>
    <row r="37" spans="1:17" ht="33.6" customHeight="1">
      <c r="A37" s="89"/>
      <c r="B37" s="88"/>
      <c r="C37" s="34"/>
      <c r="D37" s="34"/>
      <c r="E37" s="34"/>
      <c r="F37" s="34"/>
      <c r="G37" s="34"/>
      <c r="H37" s="34"/>
      <c r="I37" s="34"/>
      <c r="J37" s="34"/>
      <c r="K37" s="34"/>
      <c r="L37" s="34"/>
      <c r="M37" s="34"/>
      <c r="N37" s="34"/>
      <c r="O37" s="89"/>
      <c r="P37" s="186"/>
      <c r="Q37" s="102"/>
    </row>
  </sheetData>
  <sheetProtection formatColumns="0" formatRows="0" selectLockedCells="1"/>
  <customSheetViews>
    <customSheetView guid="{C5511DF2-7367-4292-8F90-6EDA131DE06A}" showPageBreaks="1" fitToPage="1" printArea="1" hiddenColumns="1" state="hidden" view="pageBreakPreview" topLeftCell="G13">
      <selection activeCell="M20" sqref="M20:N23"/>
      <pageMargins left="0.25" right="0.25" top="0.75" bottom="0.75" header="0.3" footer="0.3"/>
      <pageSetup scale="58" fitToHeight="0" orientation="landscape" r:id="rId1"/>
      <headerFooter alignWithMargins="0">
        <oddFooter>&amp;R&amp;"Book Antiqua,Bold"&amp;10Schedule-4/ Page &amp;P of &amp;N</oddFooter>
      </headerFooter>
    </customSheetView>
    <customSheetView guid="{B53AB765-D844-4672-9326-008E7DD94E4F}" showPageBreaks="1" fitToPage="1" printArea="1" hiddenColumns="1" state="hidden" view="pageBreakPreview" topLeftCell="G13">
      <selection activeCell="M20" sqref="M20:N23"/>
      <pageMargins left="0.25" right="0.25" top="0.75" bottom="0.75" header="0.3" footer="0.3"/>
      <pageSetup scale="58" fitToHeight="0" orientation="landscape" r:id="rId2"/>
      <headerFooter alignWithMargins="0">
        <oddFooter>&amp;R&amp;"Book Antiqua,Bold"&amp;10Schedule-4/ Page &amp;P of &amp;N</oddFooter>
      </headerFooter>
    </customSheetView>
    <customSheetView guid="{A41EE4DE-0D82-4A56-8210-F78316511D11}" showPageBreaks="1" fitToPage="1" printArea="1" hiddenColumns="1" state="hidden" view="pageBreakPreview" topLeftCell="G13">
      <selection activeCell="M20" sqref="M20:N23"/>
      <pageMargins left="0.25" right="0.25" top="0.75" bottom="0.75" header="0.3" footer="0.3"/>
      <pageSetup scale="58" fitToHeight="0" orientation="landscape" r:id="rId3"/>
      <headerFooter alignWithMargins="0">
        <oddFooter>&amp;R&amp;"Book Antiqua,Bold"&amp;10Schedule-4/ Page &amp;P of &amp;N</oddFooter>
      </headerFooter>
    </customSheetView>
    <customSheetView guid="{1E0C44A1-9358-4FBD-8C2C-4DB661DA1476}" showPageBreaks="1" fitToPage="1" printArea="1" hiddenColumns="1" state="hidden" view="pageBreakPreview" topLeftCell="G13">
      <selection activeCell="M20" sqref="M20:N23"/>
      <pageMargins left="0.25" right="0.25" top="0.75" bottom="0.75" header="0.3" footer="0.3"/>
      <pageSetup scale="59" fitToHeight="0" orientation="landscape" r:id="rId4"/>
      <headerFooter alignWithMargins="0">
        <oddFooter>&amp;R&amp;"Book Antiqua,Bold"&amp;10Schedule-4/ Page &amp;P of &amp;N</oddFooter>
      </headerFooter>
    </customSheetView>
    <customSheetView guid="{498493C3-769C-4143-9114-C68CD1D40B11}" showPageBreaks="1" fitToPage="1" printArea="1" hiddenColumns="1" state="hidden" view="pageBreakPreview" topLeftCell="G13">
      <selection activeCell="M20" sqref="M20:N23"/>
      <pageMargins left="0.25" right="0.25" top="0.75" bottom="0.75" header="0.3" footer="0.3"/>
      <pageSetup scale="58" fitToHeight="0" orientation="landscape" r:id="rId5"/>
      <headerFooter alignWithMargins="0">
        <oddFooter>&amp;R&amp;"Book Antiqua,Bold"&amp;10Schedule-4/ Page &amp;P of &amp;N</oddFooter>
      </headerFooter>
    </customSheetView>
    <customSheetView guid="{C431BC99-7569-44AB-83F6-AB73BDED3783}" topLeftCell="A8">
      <selection activeCell="G14" sqref="G14"/>
      <pageMargins left="0.72" right="0.51" top="0.52" bottom="1" header="0.33" footer="0.5"/>
      <pageSetup scale="95" orientation="portrait" r:id="rId6"/>
      <headerFooter alignWithMargins="0">
        <oddFooter>&amp;R&amp;"Book Antiqua,Bold"&amp;10Schedule-4/ Page &amp;P of &amp;N</oddFooter>
      </headerFooter>
    </customSheetView>
    <customSheetView guid="{E97134B6-5E8D-4951-8DA0-73D065532361}">
      <selection activeCell="G14" sqref="G14"/>
      <pageMargins left="0.72" right="0.51" top="0.52" bottom="1" header="0.33" footer="0.5"/>
      <pageSetup scale="95" orientation="portrait" r:id="rId7"/>
      <headerFooter alignWithMargins="0">
        <oddFooter>&amp;R&amp;"Book Antiqua,Bold"&amp;10Schedule-4/ Page &amp;P of &amp;N</oddFooter>
      </headerFooter>
    </customSheetView>
    <customSheetView guid="{D0757F9E-DF41-4B40-A5E5-F4F8FDD8D61D}" topLeftCell="A4">
      <selection activeCell="G14" sqref="G14"/>
      <pageMargins left="0.72" right="0.51" top="0.52" bottom="1" header="0.33" footer="0.5"/>
      <pageSetup scale="95" orientation="portrait" r:id="rId8"/>
      <headerFooter alignWithMargins="0">
        <oddFooter>&amp;R&amp;"Book Antiqua,Bold"&amp;10Schedule-4/ Page &amp;P of &amp;N</oddFooter>
      </headerFooter>
    </customSheetView>
    <customSheetView guid="{EE46BCD1-F715-4FA9-A5FC-1B125AD601E0}" topLeftCell="A7">
      <selection activeCell="C24" sqref="C24"/>
      <pageMargins left="0.72" right="0.51" top="0.52" bottom="1" header="0.33" footer="0.5"/>
      <pageSetup scale="95" orientation="portrait" r:id="rId9"/>
      <headerFooter alignWithMargins="0">
        <oddFooter>&amp;R&amp;"Book Antiqua,Bold"&amp;10Schedule-4/ Page &amp;P of &amp;N</oddFooter>
      </headerFooter>
    </customSheetView>
    <customSheetView guid="{4AA1107B-A795-4744-B566-827168772C7A}" topLeftCell="A7">
      <selection activeCell="C24" sqref="C24"/>
      <pageMargins left="0.72" right="0.51" top="0.52" bottom="1" header="0.33" footer="0.5"/>
      <pageSetup scale="95" orientation="portrait" r:id="rId10"/>
      <headerFooter alignWithMargins="0">
        <oddFooter>&amp;R&amp;"Book Antiqua,Bold"&amp;10Schedule-4/ Page &amp;P of &amp;N</oddFooter>
      </headerFooter>
    </customSheetView>
    <customSheetView guid="{B23AD343-29DA-4CE0-BD10-47BF44F3782F}">
      <selection activeCell="G8" sqref="G8"/>
      <pageMargins left="0.72" right="0.51" top="0.52" bottom="1" header="0.33" footer="0.5"/>
      <pageSetup scale="95" orientation="portrait" r:id="rId11"/>
      <headerFooter alignWithMargins="0">
        <oddFooter>&amp;R&amp;"Book Antiqua,Bold"&amp;10Schedule-4/ Page &amp;P of &amp;N</oddFooter>
      </headerFooter>
    </customSheetView>
    <customSheetView guid="{ECE9294F-C910-4036-88BC-B1F2176FB06B}">
      <selection activeCell="K7" sqref="K7"/>
      <pageMargins left="0.72" right="0.51" top="0.52" bottom="1" header="0.33" footer="0.5"/>
      <pageSetup scale="95" orientation="portrait" r:id="rId12"/>
      <headerFooter alignWithMargins="0">
        <oddFooter>&amp;R&amp;"Book Antiqua,Bold"&amp;10Schedule-4/ Page &amp;P of &amp;N</oddFooter>
      </headerFooter>
    </customSheetView>
    <customSheetView guid="{4F65FF32-EC61-4022-A399-2986D7B6B8B3}" showRuler="0">
      <pageMargins left="0.72" right="0.51" top="0.52" bottom="1" header="0.33" footer="0.5"/>
      <pageSetup scale="95" orientation="portrait" r:id="rId13"/>
      <headerFooter alignWithMargins="0">
        <oddFooter>&amp;R&amp;"Book Antiqua,Bold"&amp;10Schedule-4/ Page &amp;P of &amp;N</oddFooter>
      </headerFooter>
    </customSheetView>
    <customSheetView guid="{01ACF2E1-8E61-4459-ABC1-B6C183DEED61}" showRuler="0">
      <pageMargins left="0.72" right="0.51" top="0.52" bottom="1" header="0.33" footer="0.5"/>
      <pageSetup scale="95" orientation="portrait" r:id="rId14"/>
      <headerFooter alignWithMargins="0">
        <oddFooter>&amp;R&amp;"Book Antiqua,Bold"&amp;10Schedule-4/ Page &amp;P of &amp;N</oddFooter>
      </headerFooter>
    </customSheetView>
    <customSheetView guid="{14D7F02E-BCCA-4517-ABC7-537FF4AEB67A}">
      <selection activeCell="B18" sqref="B18:E18"/>
      <pageMargins left="0.72" right="0.51" top="0.52" bottom="1" header="0.33" footer="0.5"/>
      <pageSetup scale="95" orientation="portrait" r:id="rId15"/>
      <headerFooter alignWithMargins="0">
        <oddFooter>&amp;R&amp;"Book Antiqua,Bold"&amp;10Schedule-4/ Page &amp;P of &amp;N</oddFooter>
      </headerFooter>
    </customSheetView>
    <customSheetView guid="{27A45B7A-04F2-4516-B80B-5ED0825D4ED3}">
      <selection activeCell="E20" sqref="E20"/>
      <pageMargins left="0.72" right="0.51" top="0.52" bottom="1" header="0.33" footer="0.5"/>
      <pageSetup scale="95" orientation="portrait" r:id="rId16"/>
      <headerFooter alignWithMargins="0">
        <oddFooter>&amp;R&amp;"Book Antiqua,Bold"&amp;10Schedule-4/ Page &amp;P of &amp;N</oddFooter>
      </headerFooter>
    </customSheetView>
    <customSheetView guid="{E9F4E142-7D26-464D-BECA-4F3806DB1FE1}">
      <selection activeCell="G8" sqref="G8"/>
      <pageMargins left="0.72" right="0.51" top="0.52" bottom="1" header="0.33" footer="0.5"/>
      <pageSetup scale="95" orientation="portrait" r:id="rId17"/>
      <headerFooter alignWithMargins="0">
        <oddFooter>&amp;R&amp;"Book Antiqua,Bold"&amp;10Schedule-4/ Page &amp;P of &amp;N</oddFooter>
      </headerFooter>
    </customSheetView>
    <customSheetView guid="{A7DBDDEF-9245-44C6-9EBF-032DB6E1C0A2}" topLeftCell="A10">
      <selection activeCell="D17" sqref="D17"/>
      <pageMargins left="0.72" right="0.51" top="0.52" bottom="1" header="0.33" footer="0.5"/>
      <pageSetup scale="95" orientation="portrait" r:id="rId18"/>
      <headerFooter alignWithMargins="0">
        <oddFooter>&amp;R&amp;"Book Antiqua,Bold"&amp;10Schedule-4/ Page &amp;P of &amp;N</oddFooter>
      </headerFooter>
    </customSheetView>
    <customSheetView guid="{7487ED9F-BBED-4B2A-9631-22F1A430946B}" topLeftCell="A10">
      <selection activeCell="C24" sqref="C24"/>
      <pageMargins left="0.72" right="0.51" top="0.52" bottom="1" header="0.33" footer="0.5"/>
      <pageSetup scale="95" orientation="portrait" r:id="rId19"/>
      <headerFooter alignWithMargins="0">
        <oddFooter>&amp;R&amp;"Book Antiqua,Bold"&amp;10Schedule-4/ Page &amp;P of &amp;N</oddFooter>
      </headerFooter>
    </customSheetView>
    <customSheetView guid="{B3CE7B10-A914-4559-A6DA-AED8C22AFD6D}" topLeftCell="A4">
      <selection activeCell="G14" sqref="G14"/>
      <pageMargins left="0.72" right="0.51" top="0.52" bottom="1" header="0.33" footer="0.5"/>
      <pageSetup scale="95" orientation="portrait" r:id="rId20"/>
      <headerFooter alignWithMargins="0">
        <oddFooter>&amp;R&amp;"Book Antiqua,Bold"&amp;10Schedule-4/ Page &amp;P of &amp;N</oddFooter>
      </headerFooter>
    </customSheetView>
    <customSheetView guid="{D53177B2-31EC-4222-B97A-A37DCFD9E45B}">
      <selection activeCell="G14" sqref="G14"/>
      <pageMargins left="0.72" right="0.51" top="0.52" bottom="1" header="0.33" footer="0.5"/>
      <pageSetup scale="95" orientation="portrait" r:id="rId21"/>
      <headerFooter alignWithMargins="0">
        <oddFooter>&amp;R&amp;"Book Antiqua,Bold"&amp;10Schedule-4/ Page &amp;P of &amp;N</oddFooter>
      </headerFooter>
    </customSheetView>
    <customSheetView guid="{223BC0FC-814D-40F0-9795-CE82A16FF3A5}" topLeftCell="A8">
      <selection activeCell="G14" sqref="G14"/>
      <pageMargins left="0.72" right="0.51" top="0.52" bottom="1" header="0.33" footer="0.5"/>
      <pageSetup scale="95" orientation="portrait" r:id="rId22"/>
      <headerFooter alignWithMargins="0">
        <oddFooter>&amp;R&amp;"Book Antiqua,Bold"&amp;10Schedule-4/ Page &amp;P of &amp;N</oddFooter>
      </headerFooter>
    </customSheetView>
    <customSheetView guid="{B835C05C-B615-4DCB-982D-4519616B3CD8}" topLeftCell="A24">
      <selection activeCell="H11" sqref="H11"/>
      <pageMargins left="0.72" right="0.51" top="0.52" bottom="1" header="0.33" footer="0.5"/>
      <pageSetup scale="95" orientation="portrait" r:id="rId23"/>
      <headerFooter alignWithMargins="0">
        <oddFooter>&amp;R&amp;"Book Antiqua,Bold"&amp;10Schedule-4/ Page &amp;P of &amp;N</oddFooter>
      </headerFooter>
    </customSheetView>
    <customSheetView guid="{A34CC49F-E309-4C23-B4F6-1E3B307C10D1}" showPageBreaks="1" fitToPage="1" printArea="1" hiddenColumns="1" state="hidden" view="pageBreakPreview" topLeftCell="G13">
      <selection activeCell="M20" sqref="M20:N23"/>
      <pageMargins left="0.25" right="0.25" top="0.75" bottom="0.75" header="0.3" footer="0.3"/>
      <pageSetup scale="58" fitToHeight="0" orientation="landscape" r:id="rId24"/>
      <headerFooter alignWithMargins="0">
        <oddFooter>&amp;R&amp;"Book Antiqua,Bold"&amp;10Schedule-4/ Page &amp;P of &amp;N</oddFooter>
      </headerFooter>
    </customSheetView>
    <customSheetView guid="{8909CFDD-4F29-4C72-886E-908773EE94A2}" showPageBreaks="1" fitToPage="1" printArea="1" hiddenColumns="1" state="hidden" view="pageBreakPreview" topLeftCell="G13">
      <selection activeCell="M20" sqref="M20:N23"/>
      <pageMargins left="0.25" right="0.25" top="0.75" bottom="0.75" header="0.3" footer="0.3"/>
      <pageSetup scale="58" fitToHeight="0" orientation="landscape" r:id="rId25"/>
      <headerFooter alignWithMargins="0">
        <oddFooter>&amp;R&amp;"Book Antiqua,Bold"&amp;10Schedule-4/ Page &amp;P of &amp;N</oddFooter>
      </headerFooter>
    </customSheetView>
  </customSheetViews>
  <mergeCells count="17">
    <mergeCell ref="B11:O11"/>
    <mergeCell ref="A7:O7"/>
    <mergeCell ref="O33:Q33"/>
    <mergeCell ref="O36:Q36"/>
    <mergeCell ref="O35:Q35"/>
    <mergeCell ref="O34:Q34"/>
    <mergeCell ref="B18:Q18"/>
    <mergeCell ref="A30:I30"/>
    <mergeCell ref="J31:O31"/>
    <mergeCell ref="J30:O30"/>
    <mergeCell ref="B19:H19"/>
    <mergeCell ref="B24:H24"/>
    <mergeCell ref="A3:Q3"/>
    <mergeCell ref="A4:Q4"/>
    <mergeCell ref="B8:O8"/>
    <mergeCell ref="B9:O9"/>
    <mergeCell ref="B10:O10"/>
  </mergeCells>
  <phoneticPr fontId="2" type="noConversion"/>
  <conditionalFormatting sqref="I20:I23">
    <cfRule type="expression" dxfId="19" priority="8" stopIfTrue="1">
      <formula>H20&gt;0</formula>
    </cfRule>
  </conditionalFormatting>
  <conditionalFormatting sqref="I25:I28">
    <cfRule type="expression" dxfId="18" priority="4" stopIfTrue="1">
      <formula>H25&gt;0</formula>
    </cfRule>
  </conditionalFormatting>
  <conditionalFormatting sqref="K20:K23">
    <cfRule type="expression" dxfId="17" priority="5" stopIfTrue="1">
      <formula>J20&gt;0</formula>
    </cfRule>
    <cfRule type="cellIs" dxfId="16" priority="6" stopIfTrue="1" operator="equal">
      <formula>"a"</formula>
    </cfRule>
    <cfRule type="expression" dxfId="15" priority="7" stopIfTrue="1">
      <formula>H20&gt;0</formula>
    </cfRule>
  </conditionalFormatting>
  <conditionalFormatting sqref="K25:K28">
    <cfRule type="expression" dxfId="14" priority="1" stopIfTrue="1">
      <formula>J25&gt;0</formula>
    </cfRule>
    <cfRule type="cellIs" dxfId="13" priority="2" stopIfTrue="1" operator="equal">
      <formula>"a"</formula>
    </cfRule>
    <cfRule type="expression" dxfId="12" priority="3" stopIfTrue="1">
      <formula>H25&gt;0</formula>
    </cfRule>
  </conditionalFormatting>
  <conditionalFormatting sqref="O20:O23">
    <cfRule type="expression" dxfId="11" priority="14" stopIfTrue="1">
      <formula>N20&gt;0</formula>
    </cfRule>
  </conditionalFormatting>
  <conditionalFormatting sqref="O25:O28">
    <cfRule type="expression" dxfId="10" priority="10" stopIfTrue="1">
      <formula>N25&gt;0</formula>
    </cfRule>
  </conditionalFormatting>
  <dataValidations count="4">
    <dataValidation operator="greaterThan" allowBlank="1" showInputMessage="1" showErrorMessage="1" error="Enter only Numeric Value greater than zero or leave the cell blank !" sqref="K16:K17" xr:uid="{00000000-0002-0000-0B00-000000000000}"/>
    <dataValidation type="whole" operator="greaterThan" allowBlank="1" showInputMessage="1" showErrorMessage="1" error="Enter only Numeric Value greater than zero or leave the cell blank !" sqref="O25:O28 O20:O23" xr:uid="{00000000-0002-0000-0B00-000001000000}">
      <formula1>0</formula1>
    </dataValidation>
    <dataValidation type="list" operator="greaterThan" allowBlank="1" showInputMessage="1" showErrorMessage="1" sqref="K20:K23 K25:K28" xr:uid="{00000000-0002-0000-0B00-000002000000}">
      <formula1>"0%,5%,12%,18%,28%"</formula1>
    </dataValidation>
    <dataValidation type="whole" operator="greaterThan" allowBlank="1" showInputMessage="1" showErrorMessage="1" sqref="I20:I23 I25:I28" xr:uid="{00000000-0002-0000-0B00-000003000000}">
      <formula1>1</formula1>
    </dataValidation>
  </dataValidations>
  <pageMargins left="0.25" right="0.25" top="0.75" bottom="0.75" header="0.3" footer="0.3"/>
  <pageSetup scale="58" fitToHeight="0" orientation="landscape" r:id="rId26"/>
  <headerFooter alignWithMargins="0">
    <oddFooter>&amp;R&amp;"Book Antiqua,Bold"&amp;10Schedule-4/ Page &amp;P of &amp;N</oddFooter>
  </headerFooter>
  <drawing r:id="rId27"/>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tabColor indexed="33"/>
  </sheetPr>
  <dimension ref="A1:X74"/>
  <sheetViews>
    <sheetView view="pageBreakPreview" zoomScaleNormal="100" zoomScaleSheetLayoutView="100" workbookViewId="0">
      <selection activeCell="A3" sqref="A3:E3"/>
    </sheetView>
  </sheetViews>
  <sheetFormatPr defaultColWidth="10" defaultRowHeight="16.5"/>
  <cols>
    <col min="1" max="1" width="10.375" style="41" customWidth="1"/>
    <col min="2" max="2" width="40.875" style="41" customWidth="1"/>
    <col min="3" max="3" width="17.5" style="41" customWidth="1"/>
    <col min="4" max="4" width="20.5" style="41" customWidth="1"/>
    <col min="5" max="5" width="20" style="41" customWidth="1"/>
    <col min="6" max="6" width="10" style="159" customWidth="1"/>
    <col min="7" max="7" width="29.875" style="159" customWidth="1"/>
    <col min="8" max="8" width="10" style="159" customWidth="1"/>
    <col min="9" max="9" width="12.25" style="159" hidden="1" customWidth="1"/>
    <col min="10" max="10" width="12.625" style="159" hidden="1" customWidth="1"/>
    <col min="11" max="11" width="15" style="159" hidden="1" customWidth="1"/>
    <col min="12" max="13" width="10" style="159" hidden="1" customWidth="1"/>
    <col min="14" max="14" width="18.625" style="159" hidden="1" customWidth="1"/>
    <col min="15" max="15" width="16" style="159" hidden="1" customWidth="1"/>
    <col min="16" max="16" width="10" style="159" hidden="1" customWidth="1"/>
    <col min="17" max="17" width="10" style="159" customWidth="1"/>
    <col min="18" max="18" width="10" style="38" customWidth="1"/>
    <col min="19" max="24" width="10" style="159" customWidth="1"/>
    <col min="25" max="16384" width="10" style="38"/>
  </cols>
  <sheetData>
    <row r="1" spans="1:15" ht="18" customHeight="1">
      <c r="A1" s="59" t="str">
        <f>Cover!B3</f>
        <v>Specification No.: CC/NT/W-MISC/DOM/A04/26/01660</v>
      </c>
      <c r="B1" s="60"/>
      <c r="C1" s="61"/>
      <c r="D1" s="61"/>
      <c r="E1" s="8" t="s">
        <v>428</v>
      </c>
    </row>
    <row r="2" spans="1:15" ht="8.1" customHeight="1">
      <c r="A2" s="4"/>
      <c r="B2" s="13"/>
      <c r="C2" s="6"/>
      <c r="D2" s="6"/>
      <c r="E2" s="1"/>
      <c r="F2" s="194"/>
    </row>
    <row r="3" spans="1:15" ht="49.5" customHeight="1">
      <c r="A3" s="1334" t="str">
        <f>Cover!$B$2</f>
        <v>Package RCP-01 for Retrofit of existing conventional control and protection system with new IEC 61850 Process Bus based Control and Protection System at 400/220 Hissar S/s and 400kV Ballabhgarh S/s</v>
      </c>
      <c r="B3" s="1334"/>
      <c r="C3" s="1334"/>
      <c r="D3" s="1334"/>
      <c r="E3" s="1334"/>
    </row>
    <row r="4" spans="1:15" ht="21.95" customHeight="1">
      <c r="A4" s="1137" t="s">
        <v>25</v>
      </c>
      <c r="B4" s="1137"/>
      <c r="C4" s="1137"/>
      <c r="D4" s="1137"/>
      <c r="E4" s="1137"/>
    </row>
    <row r="5" spans="1:15" ht="12" customHeight="1">
      <c r="A5" s="44"/>
      <c r="B5" s="39"/>
      <c r="C5" s="39"/>
      <c r="D5" s="39"/>
      <c r="E5" s="39"/>
    </row>
    <row r="6" spans="1:15" ht="18" customHeight="1">
      <c r="A6" s="31" t="str">
        <f>'Sch-1'!A6</f>
        <v>Bidder’s Name and Address (Sole Bidder) :</v>
      </c>
      <c r="D6" s="64" t="s">
        <v>396</v>
      </c>
    </row>
    <row r="7" spans="1:15" ht="18" customHeight="1">
      <c r="A7" s="180" t="str">
        <f>'Sch-1'!A7</f>
        <v/>
      </c>
      <c r="D7" s="65" t="str">
        <f>'Sch-1'!M7</f>
        <v>Contracts Services, 3rd Floor</v>
      </c>
    </row>
    <row r="8" spans="1:15" ht="18" customHeight="1">
      <c r="A8" s="42" t="s">
        <v>412</v>
      </c>
      <c r="B8" s="1139" t="str">
        <f>IF('Sch-1'!C8=0, "", 'Sch-1'!C8)</f>
        <v xml:space="preserve">…….. …….. …….. …….. …….. …….. </v>
      </c>
      <c r="C8" s="1139"/>
      <c r="D8" s="65" t="str">
        <f>'Sch-1'!M8</f>
        <v>Power Grid Corporation of India Ltd.,</v>
      </c>
    </row>
    <row r="9" spans="1:15" ht="18" customHeight="1">
      <c r="A9" s="42" t="s">
        <v>413</v>
      </c>
      <c r="B9" s="1139" t="str">
        <f>IF('Sch-1'!C9=0, "", 'Sch-1'!C9)</f>
        <v xml:space="preserve">…….. …….. …….. …….. …….. …….. </v>
      </c>
      <c r="C9" s="1139"/>
      <c r="D9" s="65" t="str">
        <f>'Sch-1'!M9</f>
        <v>"Saudamini", Plot No.-2</v>
      </c>
    </row>
    <row r="10" spans="1:15" ht="18" customHeight="1">
      <c r="A10" s="43"/>
      <c r="B10" s="1139" t="str">
        <f>IF('Sch-1'!C10=0, "", 'Sch-1'!C10)</f>
        <v xml:space="preserve">…….. …….. …….. …….. …….. …….. </v>
      </c>
      <c r="C10" s="1139"/>
      <c r="D10" s="65" t="str">
        <f>'Sch-1'!M10</f>
        <v xml:space="preserve">Sector-29, </v>
      </c>
    </row>
    <row r="11" spans="1:15" ht="18" customHeight="1">
      <c r="A11" s="43"/>
      <c r="B11" s="1139" t="str">
        <f>IF('Sch-1'!C11=0, "", 'Sch-1'!C11)</f>
        <v xml:space="preserve">…….. …….. …….. …….. …….. …….. </v>
      </c>
      <c r="C11" s="1139"/>
      <c r="D11" s="65" t="str">
        <f>'Sch-1'!M11</f>
        <v>Gurgaon (Haryana) - 122001</v>
      </c>
    </row>
    <row r="12" spans="1:15" ht="8.1" customHeight="1"/>
    <row r="13" spans="1:15" ht="21.95" customHeight="1">
      <c r="A13" s="76" t="s">
        <v>378</v>
      </c>
      <c r="B13" s="1335" t="s">
        <v>379</v>
      </c>
      <c r="C13" s="1336"/>
      <c r="D13" s="1140" t="s">
        <v>380</v>
      </c>
      <c r="E13" s="1141"/>
      <c r="I13" s="1333" t="s">
        <v>259</v>
      </c>
      <c r="J13" s="1333"/>
      <c r="K13" s="1333"/>
      <c r="M13" s="1333" t="s">
        <v>285</v>
      </c>
      <c r="N13" s="1333"/>
      <c r="O13" s="1333"/>
    </row>
    <row r="14" spans="1:15" ht="18" customHeight="1">
      <c r="A14" s="45" t="s">
        <v>381</v>
      </c>
      <c r="B14" s="1324" t="s">
        <v>495</v>
      </c>
      <c r="C14" s="1325"/>
      <c r="D14" s="1329"/>
      <c r="E14" s="1330"/>
      <c r="I14" s="271" t="s">
        <v>234</v>
      </c>
      <c r="K14" s="271" t="e">
        <f>ROUND('Sch-1'!AE3*#REF!,0)</f>
        <v>#REF!</v>
      </c>
      <c r="M14" s="271" t="s">
        <v>234</v>
      </c>
      <c r="O14" s="271" t="e">
        <f>ROUND('Sch-1'!AE5*#REF!,0)</f>
        <v>#REF!</v>
      </c>
    </row>
    <row r="15" spans="1:15" ht="89.25" customHeight="1">
      <c r="A15" s="46"/>
      <c r="B15" s="1326" t="s">
        <v>496</v>
      </c>
      <c r="C15" s="1327"/>
      <c r="D15" s="1322">
        <f>'Sch-1'!N136+'Sch-7'!N21</f>
        <v>0</v>
      </c>
      <c r="E15" s="1323"/>
      <c r="G15" s="571"/>
    </row>
    <row r="16" spans="1:15" ht="18" customHeight="1">
      <c r="A16" s="45" t="s">
        <v>382</v>
      </c>
      <c r="B16" s="1324" t="s">
        <v>497</v>
      </c>
      <c r="C16" s="1325"/>
      <c r="D16" s="1328"/>
      <c r="E16" s="1328"/>
      <c r="I16" s="271" t="s">
        <v>260</v>
      </c>
      <c r="K16" s="272">
        <f>IF(ISERROR(ROUND((#REF!+#REF!)*#REF!,0)),0, ROUND((#REF!+#REF!)*#REF!,0))</f>
        <v>0</v>
      </c>
      <c r="M16" s="271" t="s">
        <v>260</v>
      </c>
      <c r="O16" s="272">
        <f>IF(ISERROR(ROUND((#REF!+#REF!)*#REF!,0)),0, ROUND((#REF!+#REF!)*#REF!,0))</f>
        <v>0</v>
      </c>
    </row>
    <row r="17" spans="1:15" ht="72.75" customHeight="1">
      <c r="A17" s="46"/>
      <c r="B17" s="1326" t="s">
        <v>560</v>
      </c>
      <c r="C17" s="1327"/>
      <c r="D17" s="1322">
        <f>'Sch-3 '!S113+'Sch-4'!Q23+'Sch-4b'!Q31</f>
        <v>0</v>
      </c>
      <c r="E17" s="1323"/>
      <c r="G17" s="569"/>
      <c r="I17" s="273" t="e">
        <f>#REF!/'Sch-1'!AE1</f>
        <v>#REF!</v>
      </c>
      <c r="K17" s="159">
        <f>'Sch-1'!AE3</f>
        <v>0</v>
      </c>
      <c r="M17" s="273" t="e">
        <f>I17</f>
        <v>#REF!</v>
      </c>
      <c r="O17" s="159">
        <f>'Sch-1'!AE5</f>
        <v>0</v>
      </c>
    </row>
    <row r="18" spans="1:15" ht="18" customHeight="1">
      <c r="A18" s="1146"/>
      <c r="B18" s="1320" t="s">
        <v>500</v>
      </c>
      <c r="C18" s="1321"/>
      <c r="D18" s="1331">
        <f>D17+D15</f>
        <v>0</v>
      </c>
      <c r="E18" s="1332"/>
      <c r="I18" s="159" t="s">
        <v>276</v>
      </c>
      <c r="K18" s="274" t="e">
        <f>K14+K16+#REF!</f>
        <v>#REF!</v>
      </c>
      <c r="M18" s="159" t="s">
        <v>286</v>
      </c>
      <c r="O18" s="274" t="e">
        <f>O14+O16+#REF!</f>
        <v>#REF!</v>
      </c>
    </row>
    <row r="19" spans="1:15" ht="24.75" customHeight="1">
      <c r="A19" s="1146"/>
      <c r="B19" s="1318"/>
      <c r="C19" s="1319"/>
      <c r="D19" s="1316"/>
      <c r="E19" s="1317"/>
    </row>
    <row r="20" spans="1:15" ht="18" customHeight="1">
      <c r="B20" s="48"/>
      <c r="C20" s="48"/>
      <c r="D20" s="49"/>
      <c r="E20" s="49"/>
    </row>
    <row r="21" spans="1:15" ht="24" customHeight="1">
      <c r="A21" s="71"/>
      <c r="B21" s="1315"/>
      <c r="C21" s="1315"/>
      <c r="D21" s="1315"/>
      <c r="E21" s="1315"/>
    </row>
    <row r="22" spans="1:15" ht="18" customHeight="1">
      <c r="A22" s="50"/>
      <c r="B22" s="50"/>
      <c r="C22" s="50"/>
      <c r="D22" s="50"/>
      <c r="E22" s="50"/>
    </row>
    <row r="23" spans="1:15" ht="30" customHeight="1">
      <c r="A23" s="50"/>
      <c r="B23" s="50"/>
      <c r="C23" s="36"/>
      <c r="D23" s="50"/>
      <c r="E23" s="50"/>
    </row>
    <row r="24" spans="1:15" ht="30" customHeight="1">
      <c r="A24" s="35" t="s">
        <v>74</v>
      </c>
      <c r="B24" s="112" t="str">
        <f>IF('Sch-1'!B141=0,"", 'Sch-1'!B141)</f>
        <v>--</v>
      </c>
      <c r="C24" s="36" t="s">
        <v>408</v>
      </c>
      <c r="D24" s="106" t="str">
        <f>IF('Sch-1'!M142=0,"",'Sch-1'!M142)</f>
        <v/>
      </c>
      <c r="F24" s="275"/>
    </row>
    <row r="25" spans="1:15" ht="30" customHeight="1">
      <c r="A25" s="35" t="s">
        <v>457</v>
      </c>
      <c r="B25" s="105" t="str">
        <f>IF('Sch-1'!B142=0,"", 'Sch-1'!B142)</f>
        <v/>
      </c>
      <c r="C25" s="36" t="s">
        <v>409</v>
      </c>
      <c r="D25" s="106" t="str">
        <f>IF('Sch-1'!M143=0,"",'Sch-1'!M143)</f>
        <v/>
      </c>
      <c r="F25" s="275"/>
    </row>
    <row r="26" spans="1:15" ht="30" customHeight="1">
      <c r="A26" s="201"/>
      <c r="B26" s="200"/>
      <c r="C26" s="36"/>
      <c r="D26" s="159"/>
      <c r="E26" s="159"/>
      <c r="F26" s="275"/>
    </row>
    <row r="27" spans="1:15" ht="33" customHeight="1">
      <c r="A27" s="201"/>
      <c r="B27" s="200"/>
      <c r="C27" s="194"/>
      <c r="D27" s="209"/>
      <c r="E27" s="224"/>
      <c r="F27" s="275"/>
    </row>
    <row r="28" spans="1:15" ht="21.95" customHeight="1">
      <c r="A28" s="225"/>
      <c r="B28" s="225"/>
      <c r="C28" s="225"/>
      <c r="D28" s="225"/>
      <c r="E28" s="226"/>
    </row>
    <row r="29" spans="1:15" ht="21.95" customHeight="1">
      <c r="A29" s="225"/>
      <c r="B29" s="225"/>
      <c r="C29" s="225"/>
      <c r="D29" s="225"/>
      <c r="E29" s="226"/>
    </row>
    <row r="30" spans="1:15" ht="21.95" customHeight="1">
      <c r="A30" s="225"/>
      <c r="B30" s="225"/>
      <c r="C30" s="225"/>
      <c r="D30" s="225"/>
      <c r="E30" s="226"/>
    </row>
    <row r="31" spans="1:15" ht="21.95" customHeight="1">
      <c r="A31" s="225"/>
      <c r="B31" s="225"/>
      <c r="C31" s="225"/>
      <c r="D31" s="225"/>
      <c r="E31" s="226"/>
    </row>
    <row r="32" spans="1:15" ht="21.95" customHeight="1">
      <c r="A32" s="225"/>
      <c r="B32" s="225"/>
      <c r="C32" s="225"/>
      <c r="D32" s="225"/>
      <c r="E32" s="226"/>
    </row>
    <row r="33" spans="1:5" ht="21.95" customHeight="1">
      <c r="A33" s="225"/>
      <c r="B33" s="225"/>
      <c r="C33" s="225"/>
      <c r="D33" s="225"/>
      <c r="E33" s="226"/>
    </row>
    <row r="34" spans="1:5" ht="24.95" customHeight="1">
      <c r="A34" s="224"/>
      <c r="B34" s="224"/>
      <c r="C34" s="224"/>
      <c r="D34" s="224"/>
      <c r="E34" s="224"/>
    </row>
    <row r="35" spans="1:5" ht="24.95" customHeight="1">
      <c r="A35" s="224"/>
      <c r="B35" s="224"/>
      <c r="C35" s="224"/>
      <c r="D35" s="224"/>
      <c r="E35" s="224"/>
    </row>
    <row r="36" spans="1:5" ht="24.95" customHeight="1">
      <c r="A36" s="224"/>
      <c r="B36" s="224"/>
      <c r="C36" s="224"/>
      <c r="D36" s="224"/>
      <c r="E36" s="224"/>
    </row>
    <row r="37" spans="1:5" ht="24.95" customHeight="1">
      <c r="A37" s="224"/>
      <c r="B37" s="224"/>
      <c r="C37" s="224"/>
      <c r="D37" s="224"/>
      <c r="E37" s="224"/>
    </row>
    <row r="38" spans="1:5" ht="24.95" customHeight="1">
      <c r="A38" s="224"/>
      <c r="B38" s="224"/>
      <c r="C38" s="224"/>
      <c r="D38" s="224"/>
      <c r="E38" s="224"/>
    </row>
    <row r="39" spans="1:5" ht="24.95" customHeight="1">
      <c r="A39" s="224"/>
      <c r="B39" s="224"/>
      <c r="C39" s="224"/>
      <c r="D39" s="224"/>
      <c r="E39" s="224"/>
    </row>
    <row r="40" spans="1:5" ht="24.95" customHeight="1">
      <c r="A40" s="224"/>
      <c r="B40" s="224"/>
      <c r="C40" s="224"/>
      <c r="D40" s="224"/>
      <c r="E40" s="224"/>
    </row>
    <row r="41" spans="1:5" ht="24.95" customHeight="1">
      <c r="A41" s="224"/>
      <c r="B41" s="224"/>
      <c r="C41" s="224"/>
      <c r="D41" s="224"/>
      <c r="E41" s="224"/>
    </row>
    <row r="42" spans="1:5" ht="24.95" customHeight="1">
      <c r="A42" s="224"/>
      <c r="B42" s="224"/>
      <c r="C42" s="224"/>
      <c r="D42" s="224"/>
      <c r="E42" s="224"/>
    </row>
    <row r="43" spans="1:5" ht="24.95" customHeight="1">
      <c r="A43" s="224"/>
      <c r="B43" s="224"/>
      <c r="C43" s="224"/>
      <c r="D43" s="224"/>
      <c r="E43" s="224"/>
    </row>
    <row r="44" spans="1:5" ht="24.95" customHeight="1">
      <c r="A44" s="224"/>
      <c r="B44" s="224"/>
      <c r="C44" s="224"/>
      <c r="D44" s="224"/>
      <c r="E44" s="224"/>
    </row>
    <row r="45" spans="1:5" ht="24.95" customHeight="1">
      <c r="A45" s="224"/>
      <c r="B45" s="224"/>
      <c r="C45" s="224"/>
      <c r="D45" s="224"/>
      <c r="E45" s="224"/>
    </row>
    <row r="46" spans="1:5" ht="24.95" customHeight="1">
      <c r="A46" s="224"/>
      <c r="B46" s="224"/>
      <c r="C46" s="224"/>
      <c r="D46" s="224"/>
      <c r="E46" s="224"/>
    </row>
    <row r="47" spans="1:5" ht="24.95" customHeight="1">
      <c r="A47" s="224"/>
      <c r="B47" s="224"/>
      <c r="C47" s="224"/>
      <c r="D47" s="224"/>
      <c r="E47" s="224"/>
    </row>
    <row r="48" spans="1:5" ht="24.95" customHeight="1">
      <c r="A48" s="224"/>
      <c r="B48" s="224"/>
      <c r="C48" s="224"/>
      <c r="D48" s="224"/>
      <c r="E48" s="224"/>
    </row>
    <row r="49" spans="1:5" ht="24.95" customHeight="1">
      <c r="A49" s="224"/>
      <c r="B49" s="224"/>
      <c r="C49" s="224"/>
      <c r="D49" s="224"/>
      <c r="E49" s="224"/>
    </row>
    <row r="50" spans="1:5" ht="24.95" customHeight="1">
      <c r="A50" s="224"/>
      <c r="B50" s="224"/>
      <c r="C50" s="224"/>
      <c r="D50" s="224"/>
      <c r="E50" s="224"/>
    </row>
    <row r="51" spans="1:5" ht="24.95" customHeight="1">
      <c r="A51" s="224"/>
      <c r="B51" s="224"/>
      <c r="C51" s="224"/>
      <c r="D51" s="224"/>
      <c r="E51" s="224"/>
    </row>
    <row r="52" spans="1:5" ht="24.95" customHeight="1">
      <c r="A52" s="224"/>
      <c r="B52" s="224"/>
      <c r="C52" s="224"/>
      <c r="D52" s="224"/>
      <c r="E52" s="224"/>
    </row>
    <row r="53" spans="1:5" ht="24.95" customHeight="1">
      <c r="A53" s="224"/>
      <c r="B53" s="224"/>
      <c r="C53" s="224"/>
      <c r="D53" s="224"/>
      <c r="E53" s="224"/>
    </row>
    <row r="54" spans="1:5" ht="24.95" customHeight="1">
      <c r="A54" s="224"/>
      <c r="B54" s="224"/>
      <c r="C54" s="224"/>
      <c r="D54" s="224"/>
      <c r="E54" s="224"/>
    </row>
    <row r="55" spans="1:5" ht="24.95" customHeight="1">
      <c r="A55" s="224"/>
      <c r="B55" s="224"/>
      <c r="C55" s="224"/>
      <c r="D55" s="224"/>
      <c r="E55" s="224"/>
    </row>
    <row r="56" spans="1:5" ht="24.95" customHeight="1">
      <c r="A56" s="224"/>
      <c r="B56" s="224"/>
      <c r="C56" s="224"/>
      <c r="D56" s="224"/>
      <c r="E56" s="224"/>
    </row>
    <row r="57" spans="1:5">
      <c r="A57" s="224"/>
      <c r="B57" s="224"/>
      <c r="C57" s="224"/>
      <c r="D57" s="224"/>
      <c r="E57" s="224"/>
    </row>
    <row r="58" spans="1:5">
      <c r="A58" s="224"/>
      <c r="B58" s="224"/>
      <c r="C58" s="224"/>
      <c r="D58" s="224"/>
      <c r="E58" s="224"/>
    </row>
    <row r="59" spans="1:5">
      <c r="A59" s="224"/>
      <c r="B59" s="224"/>
      <c r="C59" s="224"/>
      <c r="D59" s="224"/>
      <c r="E59" s="224"/>
    </row>
    <row r="60" spans="1:5">
      <c r="A60" s="224"/>
      <c r="B60" s="224"/>
      <c r="C60" s="224"/>
      <c r="D60" s="224"/>
      <c r="E60" s="224"/>
    </row>
    <row r="61" spans="1:5">
      <c r="A61" s="224"/>
      <c r="B61" s="224"/>
      <c r="C61" s="224"/>
      <c r="D61" s="224"/>
      <c r="E61" s="224"/>
    </row>
    <row r="62" spans="1:5">
      <c r="A62" s="224"/>
      <c r="B62" s="224"/>
      <c r="C62" s="224"/>
      <c r="D62" s="224"/>
      <c r="E62" s="224"/>
    </row>
    <row r="63" spans="1:5">
      <c r="A63" s="224"/>
      <c r="B63" s="224"/>
      <c r="C63" s="224"/>
      <c r="D63" s="224"/>
      <c r="E63" s="224"/>
    </row>
    <row r="64" spans="1:5">
      <c r="A64" s="224"/>
      <c r="B64" s="224"/>
      <c r="C64" s="224"/>
      <c r="D64" s="224"/>
      <c r="E64" s="224"/>
    </row>
    <row r="65" spans="1:5">
      <c r="A65" s="224"/>
      <c r="B65" s="224"/>
      <c r="C65" s="224"/>
      <c r="D65" s="224"/>
      <c r="E65" s="224"/>
    </row>
    <row r="66" spans="1:5">
      <c r="A66" s="224"/>
      <c r="B66" s="224"/>
      <c r="C66" s="224"/>
      <c r="D66" s="224"/>
      <c r="E66" s="224"/>
    </row>
    <row r="67" spans="1:5">
      <c r="A67" s="224"/>
      <c r="B67" s="224"/>
      <c r="C67" s="224"/>
      <c r="D67" s="224"/>
      <c r="E67" s="224"/>
    </row>
    <row r="68" spans="1:5">
      <c r="A68" s="224"/>
      <c r="B68" s="224"/>
      <c r="C68" s="224"/>
      <c r="D68" s="224"/>
      <c r="E68" s="224"/>
    </row>
    <row r="69" spans="1:5">
      <c r="A69" s="224"/>
      <c r="B69" s="224"/>
      <c r="C69" s="224"/>
      <c r="D69" s="224"/>
      <c r="E69" s="224"/>
    </row>
    <row r="70" spans="1:5">
      <c r="A70" s="224"/>
      <c r="B70" s="224"/>
      <c r="C70" s="224"/>
      <c r="D70" s="224"/>
      <c r="E70" s="224"/>
    </row>
    <row r="71" spans="1:5">
      <c r="A71" s="224"/>
      <c r="B71" s="224"/>
      <c r="C71" s="224"/>
      <c r="D71" s="224"/>
      <c r="E71" s="224"/>
    </row>
    <row r="72" spans="1:5">
      <c r="A72" s="224"/>
      <c r="B72" s="224"/>
      <c r="C72" s="224"/>
      <c r="D72" s="224"/>
      <c r="E72" s="224"/>
    </row>
    <row r="73" spans="1:5">
      <c r="A73" s="224"/>
      <c r="B73" s="224"/>
      <c r="C73" s="224"/>
      <c r="D73" s="224"/>
      <c r="E73" s="224"/>
    </row>
    <row r="74" spans="1:5">
      <c r="A74" s="224"/>
      <c r="B74" s="224"/>
      <c r="C74" s="224"/>
      <c r="D74" s="224"/>
      <c r="E74" s="224"/>
    </row>
  </sheetData>
  <sheetProtection password="CC69" sheet="1" formatColumns="0" formatRows="0" selectLockedCells="1"/>
  <dataConsolidate/>
  <customSheetViews>
    <customSheetView guid="{C5511DF2-7367-4292-8F90-6EDA131DE06A}" showPageBreaks="1" printArea="1" hiddenColumns="1" view="pageBreakPreview">
      <selection activeCell="A3" sqref="A3:E3"/>
      <pageMargins left="0.31" right="0.25" top="0.52" bottom="0.67" header="0.23" footer="0.24"/>
      <printOptions horizontalCentered="1"/>
      <pageSetup paperSize="9" scale="90" fitToHeight="0" orientation="portrait" r:id="rId1"/>
      <headerFooter alignWithMargins="0">
        <oddFooter>&amp;R&amp;"Book Antiqua,Bold"&amp;10Schedule-5/ Page &amp;P of &amp;N</oddFooter>
      </headerFooter>
    </customSheetView>
    <customSheetView guid="{B53AB765-D844-4672-9326-008E7DD94E4F}" showPageBreaks="1" printArea="1" hiddenColumns="1" view="pageBreakPreview">
      <selection activeCell="A3" sqref="A3:E3"/>
      <pageMargins left="0.31" right="0.25" top="0.52" bottom="0.67" header="0.23" footer="0.24"/>
      <printOptions horizontalCentered="1"/>
      <pageSetup paperSize="9" scale="90" fitToHeight="0" orientation="portrait" r:id="rId2"/>
      <headerFooter alignWithMargins="0">
        <oddFooter>&amp;R&amp;"Book Antiqua,Bold"&amp;10Schedule-5/ Page &amp;P of &amp;N</oddFooter>
      </headerFooter>
    </customSheetView>
    <customSheetView guid="{A41EE4DE-0D82-4A56-8210-F78316511D11}" showPageBreaks="1" printArea="1" hiddenColumns="1" view="pageBreakPreview" topLeftCell="A10">
      <selection activeCell="A3" sqref="A3:E3"/>
      <pageMargins left="0.31" right="0.25" top="0.52" bottom="0.67" header="0.23" footer="0.24"/>
      <printOptions horizontalCentered="1"/>
      <pageSetup paperSize="9" scale="90" fitToHeight="0" orientation="portrait" r:id="rId3"/>
      <headerFooter alignWithMargins="0">
        <oddFooter>&amp;R&amp;"Book Antiqua,Bold"&amp;10Schedule-5/ Page &amp;P of &amp;N</oddFooter>
      </headerFooter>
    </customSheetView>
    <customSheetView guid="{1E0C44A1-9358-4FBD-8C2C-4DB661DA1476}" showPageBreaks="1" printArea="1" hiddenColumns="1" view="pageBreakPreview">
      <selection activeCell="A3" sqref="A3:E3"/>
      <pageMargins left="0.31" right="0.25" top="0.52" bottom="0.67" header="0.23" footer="0.24"/>
      <printOptions horizontalCentered="1"/>
      <pageSetup paperSize="9" scale="90" fitToHeight="0" orientation="portrait" r:id="rId4"/>
      <headerFooter alignWithMargins="0">
        <oddFooter>&amp;R&amp;"Book Antiqua,Bold"&amp;10Schedule-5/ Page &amp;P of &amp;N</oddFooter>
      </headerFooter>
    </customSheetView>
    <customSheetView guid="{498493C3-769C-4143-9114-C68CD1D40B11}" showPageBreaks="1" printArea="1" hiddenColumns="1" view="pageBreakPreview">
      <selection activeCell="G11" sqref="G11"/>
      <pageMargins left="0.31" right="0.25" top="0.52" bottom="0.67" header="0.23" footer="0.24"/>
      <printOptions horizontalCentered="1"/>
      <pageSetup paperSize="9" scale="90" fitToHeight="0" orientation="portrait" r:id="rId5"/>
      <headerFooter alignWithMargins="0">
        <oddFooter>&amp;R&amp;"Book Antiqua,Bold"&amp;10Schedule-5/ Page &amp;P of &amp;N</oddFooter>
      </headerFooter>
    </customSheetView>
    <customSheetView guid="{C431BC99-7569-44AB-83F6-AB73BDED3783}" hiddenColumns="1" topLeftCell="A7">
      <selection activeCell="C21" sqref="C21"/>
      <pageMargins left="0.31" right="0.25" top="0.52" bottom="0.67" header="0.23" footer="0.24"/>
      <printOptions horizontalCentered="1"/>
      <pageSetup paperSize="9" scale="90" fitToHeight="0" orientation="portrait" r:id="rId6"/>
      <headerFooter alignWithMargins="0">
        <oddFooter>&amp;R&amp;"Book Antiqua,Bold"&amp;10Schedule-5/ Page &amp;P of &amp;N</oddFooter>
      </headerFooter>
    </customSheetView>
    <customSheetView guid="{E97134B6-5E8D-4951-8DA0-73D065532361}" hiddenColumns="1">
      <selection activeCell="C21" sqref="C21"/>
      <pageMargins left="0.31" right="0.25" top="0.52" bottom="0.67" header="0.23" footer="0.24"/>
      <printOptions horizontalCentered="1"/>
      <pageSetup paperSize="9" scale="90" fitToHeight="0" orientation="portrait" r:id="rId7"/>
      <headerFooter alignWithMargins="0">
        <oddFooter>&amp;R&amp;"Book Antiqua,Bold"&amp;10Schedule-5/ Page &amp;P of &amp;N</oddFooter>
      </headerFooter>
    </customSheetView>
    <customSheetView guid="{D0757F9E-DF41-4B40-A5E5-F4F8FDD8D61D}" hiddenColumns="1" topLeftCell="A15">
      <selection activeCell="D15" sqref="D15:E16"/>
      <pageMargins left="0.31" right="0.25" top="0.52" bottom="0.67" header="0.23" footer="0.24"/>
      <printOptions horizontalCentered="1"/>
      <pageSetup paperSize="9" scale="90" fitToHeight="0" orientation="portrait" r:id="rId8"/>
      <headerFooter alignWithMargins="0">
        <oddFooter>&amp;R&amp;"Book Antiqua,Bold"&amp;10Schedule-5/ Page &amp;P of &amp;N</oddFooter>
      </headerFooter>
    </customSheetView>
    <customSheetView guid="{EE46BCD1-F715-4FA9-A5FC-1B125AD601E0}" hiddenColumns="1" topLeftCell="A4">
      <selection activeCell="C16" sqref="C16"/>
      <pageMargins left="0.31" right="0.25" top="0.52" bottom="0.67" header="0.23" footer="0.24"/>
      <printOptions horizontalCentered="1"/>
      <pageSetup paperSize="9" scale="90" fitToHeight="0" orientation="portrait" r:id="rId9"/>
      <headerFooter alignWithMargins="0">
        <oddFooter>&amp;R&amp;"Book Antiqua,Bold"&amp;10Schedule-5/ Page &amp;P of &amp;N</oddFooter>
      </headerFooter>
    </customSheetView>
    <customSheetView guid="{4AA1107B-A795-4744-B566-827168772C7A}" hiddenColumns="1" topLeftCell="A22">
      <selection activeCell="C26" sqref="C26"/>
      <pageMargins left="0.31" right="0.25" top="0.52" bottom="0.67" header="0.23" footer="0.24"/>
      <printOptions horizontalCentered="1"/>
      <pageSetup paperSize="9" scale="90" fitToHeight="0" orientation="portrait" r:id="rId10"/>
      <headerFooter alignWithMargins="0">
        <oddFooter>&amp;R&amp;"Book Antiqua,Bold"&amp;10Schedule-5/ Page &amp;P of &amp;N</oddFooter>
      </headerFooter>
    </customSheetView>
    <customSheetView guid="{B23AD343-29DA-4CE0-BD10-47BF44F3782F}" hiddenColumns="1" topLeftCell="A22">
      <selection activeCell="D31" sqref="D31:E32"/>
      <pageMargins left="0.31" right="0.25" top="0.52" bottom="0.67" header="0.23" footer="0.24"/>
      <printOptions horizontalCentered="1"/>
      <pageSetup paperSize="9" scale="90" fitToHeight="0" orientation="portrait" r:id="rId11"/>
      <headerFooter alignWithMargins="0">
        <oddFooter>&amp;R&amp;"Book Antiqua,Bold"&amp;10Schedule-5/ Page &amp;P of &amp;N</oddFooter>
      </headerFooter>
    </customSheetView>
    <customSheetView guid="{ECE9294F-C910-4036-88BC-B1F2176FB06B}" hiddenColumns="1">
      <selection activeCell="D15" sqref="D15:E16"/>
      <pageMargins left="0.31" right="0.25" top="0.52" bottom="0.67" header="0.23" footer="0.24"/>
      <printOptions horizontalCentered="1"/>
      <pageSetup paperSize="9" scale="90" fitToHeight="0" orientation="portrait" r:id="rId12"/>
      <headerFooter alignWithMargins="0">
        <oddFooter>&amp;R&amp;"Book Antiqua,Bold"&amp;10Schedule-5/ Page &amp;P of &amp;N</oddFooter>
      </headerFooter>
    </customSheetView>
    <customSheetView guid="{4F65FF32-EC61-4022-A399-2986D7B6B8B3}" scale="90" hiddenColumns="1" showRuler="0">
      <selection activeCell="D15" sqref="D15:E16"/>
      <pageMargins left="0.31" right="0.25" top="0.48" bottom="0.23" header="0.27" footer="0.24"/>
      <printOptions horizontalCentered="1"/>
      <pageSetup paperSize="9" scale="77" fitToHeight="0" orientation="portrait" r:id="rId13"/>
      <headerFooter alignWithMargins="0">
        <oddFooter>&amp;R&amp;"Book Antiqua,Bold"&amp;10Schedule-5/ Page &amp;P of &amp;N</oddFooter>
      </headerFooter>
    </customSheetView>
    <customSheetView guid="{01ACF2E1-8E61-4459-ABC1-B6C183DEED61}" scale="90" showRuler="0">
      <selection activeCell="D34" sqref="D34:E34"/>
      <pageMargins left="0.31" right="0.25" top="0.48" bottom="0.23" header="0.27" footer="0.24"/>
      <printOptions horizontalCentered="1"/>
      <pageSetup paperSize="9" scale="77" fitToHeight="0" orientation="portrait" r:id="rId14"/>
      <headerFooter alignWithMargins="0">
        <oddFooter>&amp;R&amp;"Book Antiqua,Bold"&amp;10Schedule-5/ Page &amp;P of &amp;N</oddFooter>
      </headerFooter>
    </customSheetView>
    <customSheetView guid="{14D7F02E-BCCA-4517-ABC7-537FF4AEB67A}" scale="90" hiddenColumns="1">
      <selection activeCell="D36" sqref="D36:E38"/>
      <pageMargins left="0.31" right="0.25" top="0.52" bottom="0.67" header="0.23" footer="0.24"/>
      <printOptions horizontalCentered="1"/>
      <pageSetup paperSize="9" scale="90" fitToHeight="0" orientation="portrait" r:id="rId15"/>
      <headerFooter alignWithMargins="0">
        <oddFooter>&amp;R&amp;"Book Antiqua,Bold"&amp;10Schedule-5/ Page &amp;P of &amp;N</oddFooter>
      </headerFooter>
    </customSheetView>
    <customSheetView guid="{27A45B7A-04F2-4516-B80B-5ED0825D4ED3}" hiddenColumns="1">
      <selection activeCell="C35" sqref="C35"/>
      <pageMargins left="0.31" right="0.25" top="0.52" bottom="0.67" header="0.23" footer="0.24"/>
      <printOptions horizontalCentered="1"/>
      <pageSetup paperSize="9" scale="90" fitToHeight="0" orientation="portrait" r:id="rId16"/>
      <headerFooter alignWithMargins="0">
        <oddFooter>&amp;R&amp;"Book Antiqua,Bold"&amp;10Schedule-5/ Page &amp;P of &amp;N</oddFooter>
      </headerFooter>
    </customSheetView>
    <customSheetView guid="{E9F4E142-7D26-464D-BECA-4F3806DB1FE1}" hiddenColumns="1" topLeftCell="A22">
      <selection activeCell="D31" sqref="D31:E32"/>
      <pageMargins left="0.31" right="0.25" top="0.52" bottom="0.67" header="0.23" footer="0.24"/>
      <printOptions horizontalCentered="1"/>
      <pageSetup paperSize="9" scale="90" fitToHeight="0" orientation="portrait" r:id="rId17"/>
      <headerFooter alignWithMargins="0">
        <oddFooter>&amp;R&amp;"Book Antiqua,Bold"&amp;10Schedule-5/ Page &amp;P of &amp;N</oddFooter>
      </headerFooter>
    </customSheetView>
    <customSheetView guid="{A7DBDDEF-9245-44C6-9EBF-032DB6E1C0A2}" hiddenColumns="1" topLeftCell="A22">
      <selection activeCell="C26" sqref="C26"/>
      <pageMargins left="0.31" right="0.25" top="0.52" bottom="0.67" header="0.23" footer="0.24"/>
      <printOptions horizontalCentered="1"/>
      <pageSetup paperSize="9" scale="90" fitToHeight="0" orientation="portrait" r:id="rId18"/>
      <headerFooter alignWithMargins="0">
        <oddFooter>&amp;R&amp;"Book Antiqua,Bold"&amp;10Schedule-5/ Page &amp;P of &amp;N</oddFooter>
      </headerFooter>
    </customSheetView>
    <customSheetView guid="{7487ED9F-BBED-4B2A-9631-22F1A430946B}" hiddenColumns="1">
      <selection activeCell="C26" sqref="C26"/>
      <pageMargins left="0.31" right="0.25" top="0.52" bottom="0.67" header="0.23" footer="0.24"/>
      <printOptions horizontalCentered="1"/>
      <pageSetup paperSize="9" scale="90" fitToHeight="0" orientation="portrait" r:id="rId19"/>
      <headerFooter alignWithMargins="0">
        <oddFooter>&amp;R&amp;"Book Antiqua,Bold"&amp;10Schedule-5/ Page &amp;P of &amp;N</oddFooter>
      </headerFooter>
    </customSheetView>
    <customSheetView guid="{B3CE7B10-A914-4559-A6DA-AED8C22AFD6D}" hiddenColumns="1" topLeftCell="A16">
      <selection activeCell="D23" sqref="D23:E26"/>
      <pageMargins left="0.31" right="0.25" top="0.52" bottom="0.67" header="0.23" footer="0.24"/>
      <printOptions horizontalCentered="1"/>
      <pageSetup paperSize="9" scale="90" fitToHeight="0" orientation="portrait" r:id="rId20"/>
      <headerFooter alignWithMargins="0">
        <oddFooter>&amp;R&amp;"Book Antiqua,Bold"&amp;10Schedule-5/ Page &amp;P of &amp;N</oddFooter>
      </headerFooter>
    </customSheetView>
    <customSheetView guid="{D53177B2-31EC-4222-B97A-A37DCFD9E45B}" hiddenColumns="1">
      <selection activeCell="C21" sqref="C21"/>
      <pageMargins left="0.31" right="0.25" top="0.52" bottom="0.67" header="0.23" footer="0.24"/>
      <printOptions horizontalCentered="1"/>
      <pageSetup paperSize="9" scale="90" fitToHeight="0" orientation="portrait" r:id="rId21"/>
      <headerFooter alignWithMargins="0">
        <oddFooter>&amp;R&amp;"Book Antiqua,Bold"&amp;10Schedule-5/ Page &amp;P of &amp;N</oddFooter>
      </headerFooter>
    </customSheetView>
    <customSheetView guid="{223BC0FC-814D-40F0-9795-CE82A16FF3A5}" hiddenColumns="1" topLeftCell="A7">
      <selection activeCell="C21" sqref="C21"/>
      <pageMargins left="0.31" right="0.25" top="0.52" bottom="0.67" header="0.23" footer="0.24"/>
      <printOptions horizontalCentered="1"/>
      <pageSetup paperSize="9" scale="90" fitToHeight="0" orientation="portrait" r:id="rId22"/>
      <headerFooter alignWithMargins="0">
        <oddFooter>&amp;R&amp;"Book Antiqua,Bold"&amp;10Schedule-5/ Page &amp;P of &amp;N</oddFooter>
      </headerFooter>
    </customSheetView>
    <customSheetView guid="{B835C05C-B615-4DCB-982D-4519616B3CD8}" hiddenColumns="1" topLeftCell="A3">
      <selection activeCell="C26" sqref="C26"/>
      <pageMargins left="0.31" right="0.25" top="0.52" bottom="0.67" header="0.23" footer="0.24"/>
      <printOptions horizontalCentered="1"/>
      <pageSetup paperSize="9" scale="90" fitToHeight="0" orientation="portrait" r:id="rId23"/>
      <headerFooter alignWithMargins="0">
        <oddFooter>&amp;R&amp;"Book Antiqua,Bold"&amp;10Schedule-5/ Page &amp;P of &amp;N</oddFooter>
      </headerFooter>
    </customSheetView>
    <customSheetView guid="{A34CC49F-E309-4C23-B4F6-1E3B307C10D1}" showPageBreaks="1" printArea="1" hiddenColumns="1" view="pageBreakPreview" topLeftCell="A7">
      <selection activeCell="F6" sqref="F6"/>
      <pageMargins left="0.31" right="0.25" top="0.52" bottom="0.67" header="0.23" footer="0.24"/>
      <printOptions horizontalCentered="1"/>
      <pageSetup paperSize="9" scale="90" fitToHeight="0" orientation="portrait" r:id="rId24"/>
      <headerFooter alignWithMargins="0">
        <oddFooter>&amp;R&amp;"Book Antiqua,Bold"&amp;10Schedule-5/ Page &amp;P of &amp;N</oddFooter>
      </headerFooter>
    </customSheetView>
    <customSheetView guid="{8909CFDD-4F29-4C72-886E-908773EE94A2}" showPageBreaks="1" printArea="1" hiddenColumns="1" view="pageBreakPreview">
      <selection activeCell="A3" sqref="A3:E3"/>
      <pageMargins left="0.31" right="0.25" top="0.52" bottom="0.67" header="0.23" footer="0.24"/>
      <printOptions horizontalCentered="1"/>
      <pageSetup paperSize="9" scale="90" fitToHeight="0" orientation="portrait" r:id="rId25"/>
      <headerFooter alignWithMargins="0">
        <oddFooter>&amp;R&amp;"Book Antiqua,Bold"&amp;10Schedule-5/ Page &amp;P of &amp;N</oddFooter>
      </headerFooter>
    </customSheetView>
  </customSheetViews>
  <mergeCells count="24">
    <mergeCell ref="M13:O13"/>
    <mergeCell ref="A3:E3"/>
    <mergeCell ref="D13:E13"/>
    <mergeCell ref="B8:C8"/>
    <mergeCell ref="B10:C10"/>
    <mergeCell ref="A4:E4"/>
    <mergeCell ref="B11:C11"/>
    <mergeCell ref="B9:C9"/>
    <mergeCell ref="B13:C13"/>
    <mergeCell ref="I13:K13"/>
    <mergeCell ref="A18:A19"/>
    <mergeCell ref="B17:C17"/>
    <mergeCell ref="D16:E16"/>
    <mergeCell ref="D14:E14"/>
    <mergeCell ref="B15:C15"/>
    <mergeCell ref="B14:C14"/>
    <mergeCell ref="D18:E18"/>
    <mergeCell ref="B21:E21"/>
    <mergeCell ref="D19:E19"/>
    <mergeCell ref="B19:C19"/>
    <mergeCell ref="B18:C18"/>
    <mergeCell ref="D15:E15"/>
    <mergeCell ref="D17:E17"/>
    <mergeCell ref="B16:C16"/>
  </mergeCells>
  <phoneticPr fontId="1" type="noConversion"/>
  <dataValidations xWindow="1207" yWindow="467" count="2">
    <dataValidation allowBlank="1" showInputMessage="1" showErrorMessage="1" prompt="You may write remarks regarding Sales Tax here." sqref="E17" xr:uid="{00000000-0002-0000-0C00-000000000000}"/>
    <dataValidation allowBlank="1" showErrorMessage="1" prompt="_x000a_" sqref="D15 D17" xr:uid="{00000000-0002-0000-0C00-000001000000}"/>
  </dataValidations>
  <printOptions horizontalCentered="1"/>
  <pageMargins left="0.31" right="0.25" top="0.52" bottom="0.67" header="0.23" footer="0.24"/>
  <pageSetup paperSize="9" scale="90" fitToHeight="0" orientation="portrait" r:id="rId26"/>
  <headerFooter alignWithMargins="0">
    <oddFooter>&amp;R&amp;"Book Antiqua,Bold"&amp;10Schedule-5/ Page &amp;P of &amp;N</oddFooter>
  </headerFooter>
  <ignoredErrors>
    <ignoredError sqref="D16:E16 E17" unlockedFormula="1"/>
    <ignoredError sqref="A14 A16" numberStoredAsText="1"/>
  </ignoredErrors>
  <drawing r:id="rId27"/>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0">
    <tabColor indexed="33"/>
  </sheetPr>
  <dimension ref="A1:X74"/>
  <sheetViews>
    <sheetView view="pageBreakPreview" topLeftCell="A4" zoomScaleNormal="90" zoomScaleSheetLayoutView="100" workbookViewId="0">
      <selection activeCell="D16" sqref="D16"/>
    </sheetView>
  </sheetViews>
  <sheetFormatPr defaultColWidth="10" defaultRowHeight="16.5"/>
  <cols>
    <col min="1" max="1" width="10.375" style="41" customWidth="1"/>
    <col min="2" max="2" width="40.875" style="41" customWidth="1"/>
    <col min="3" max="3" width="17.5" style="41" customWidth="1"/>
    <col min="4" max="4" width="20.5" style="41" customWidth="1"/>
    <col min="5" max="5" width="20" style="41" customWidth="1"/>
    <col min="6" max="8" width="10" style="159" customWidth="1"/>
    <col min="9" max="9" width="12.25" style="159" customWidth="1"/>
    <col min="10" max="10" width="12.625" style="159" customWidth="1"/>
    <col min="11" max="11" width="15" style="159" customWidth="1"/>
    <col min="12" max="13" width="10" style="159" customWidth="1"/>
    <col min="14" max="14" width="18.625" style="159" customWidth="1"/>
    <col min="15" max="15" width="16" style="159" customWidth="1"/>
    <col min="16" max="17" width="10" style="159" customWidth="1"/>
    <col min="18" max="18" width="10" style="38" customWidth="1"/>
    <col min="19" max="24" width="10" style="159" customWidth="1"/>
    <col min="25" max="16384" width="10" style="38"/>
  </cols>
  <sheetData>
    <row r="1" spans="1:15" ht="18" customHeight="1">
      <c r="A1" s="59" t="str">
        <f>Cover!B3</f>
        <v>Specification No.: CC/NT/W-MISC/DOM/A04/26/01660</v>
      </c>
      <c r="B1" s="60"/>
      <c r="C1" s="61"/>
      <c r="D1" s="61"/>
      <c r="E1" s="8" t="s">
        <v>428</v>
      </c>
    </row>
    <row r="2" spans="1:15" ht="8.1" customHeight="1">
      <c r="A2" s="4"/>
      <c r="B2" s="13"/>
      <c r="C2" s="6"/>
      <c r="D2" s="6"/>
      <c r="E2" s="1"/>
      <c r="F2" s="194"/>
    </row>
    <row r="3" spans="1:15" ht="66" customHeight="1">
      <c r="A3" s="1337" t="str">
        <f>Cover!$B$2</f>
        <v>Package RCP-01 for Retrofit of existing conventional control and protection system with new IEC 61850 Process Bus based Control and Protection System at 400/220 Hissar S/s and 400kV Ballabhgarh S/s</v>
      </c>
      <c r="B3" s="1337"/>
      <c r="C3" s="1337"/>
      <c r="D3" s="1337"/>
      <c r="E3" s="1337"/>
    </row>
    <row r="4" spans="1:15" ht="21.95" customHeight="1">
      <c r="A4" s="1137" t="s">
        <v>414</v>
      </c>
      <c r="B4" s="1137"/>
      <c r="C4" s="1137"/>
      <c r="D4" s="1137"/>
      <c r="E4" s="1137"/>
    </row>
    <row r="5" spans="1:15" ht="12" customHeight="1">
      <c r="A5" s="44"/>
      <c r="B5" s="39"/>
      <c r="C5" s="39"/>
      <c r="D5" s="39"/>
      <c r="E5" s="39"/>
    </row>
    <row r="6" spans="1:15" ht="18" customHeight="1">
      <c r="A6" s="31" t="str">
        <f>'Sch-1'!A6</f>
        <v>Bidder’s Name and Address (Sole Bidder) :</v>
      </c>
      <c r="D6" s="64" t="s">
        <v>396</v>
      </c>
    </row>
    <row r="7" spans="1:15" ht="18" customHeight="1">
      <c r="A7" s="180" t="str">
        <f>'Sch-1'!A7</f>
        <v/>
      </c>
      <c r="D7" s="65" t="str">
        <f>'Sch-1'!M7</f>
        <v>Contracts Services, 3rd Floor</v>
      </c>
    </row>
    <row r="8" spans="1:15" ht="18" customHeight="1">
      <c r="A8" s="42" t="s">
        <v>412</v>
      </c>
      <c r="B8" s="1139" t="str">
        <f>IF('Sch-1'!C8=0, "", 'Sch-1'!C8)</f>
        <v xml:space="preserve">…….. …….. …….. …….. …….. …….. </v>
      </c>
      <c r="C8" s="1139"/>
      <c r="D8" s="65" t="str">
        <f>'Sch-1'!M8</f>
        <v>Power Grid Corporation of India Ltd.,</v>
      </c>
    </row>
    <row r="9" spans="1:15" ht="18" customHeight="1">
      <c r="A9" s="42" t="s">
        <v>413</v>
      </c>
      <c r="B9" s="1139" t="str">
        <f>IF('Sch-1'!C9=0, "", 'Sch-1'!C9)</f>
        <v xml:space="preserve">…….. …….. …….. …….. …….. …….. </v>
      </c>
      <c r="C9" s="1139"/>
      <c r="D9" s="65" t="str">
        <f>'Sch-1'!M9</f>
        <v>"Saudamini", Plot No.-2</v>
      </c>
    </row>
    <row r="10" spans="1:15" ht="18" customHeight="1">
      <c r="A10" s="43"/>
      <c r="B10" s="1139" t="str">
        <f>IF('Sch-1'!C10=0, "", 'Sch-1'!C10)</f>
        <v xml:space="preserve">…….. …….. …….. …….. …….. …….. </v>
      </c>
      <c r="C10" s="1139"/>
      <c r="D10" s="65" t="str">
        <f>'Sch-1'!M10</f>
        <v xml:space="preserve">Sector-29, </v>
      </c>
    </row>
    <row r="11" spans="1:15" ht="18" customHeight="1">
      <c r="A11" s="43"/>
      <c r="B11" s="1139" t="str">
        <f>IF('Sch-1'!C11=0, "", 'Sch-1'!C11)</f>
        <v xml:space="preserve">…….. …….. …….. …….. …….. …….. </v>
      </c>
      <c r="C11" s="1139"/>
      <c r="D11" s="65" t="str">
        <f>'Sch-1'!M11</f>
        <v>Gurgaon (Haryana) - 122001</v>
      </c>
    </row>
    <row r="12" spans="1:15" ht="8.1" customHeight="1"/>
    <row r="13" spans="1:15" ht="21.95" customHeight="1">
      <c r="A13" s="76" t="s">
        <v>378</v>
      </c>
      <c r="B13" s="1335" t="s">
        <v>379</v>
      </c>
      <c r="C13" s="1336"/>
      <c r="D13" s="1140" t="s">
        <v>380</v>
      </c>
      <c r="E13" s="1141"/>
      <c r="I13" s="1333"/>
      <c r="J13" s="1333"/>
      <c r="K13" s="1333"/>
      <c r="M13" s="1333"/>
      <c r="N13" s="1333"/>
      <c r="O13" s="1333"/>
    </row>
    <row r="14" spans="1:15" ht="18" customHeight="1">
      <c r="A14" s="45" t="s">
        <v>381</v>
      </c>
      <c r="B14" s="1324" t="s">
        <v>495</v>
      </c>
      <c r="C14" s="1325"/>
      <c r="D14" s="789">
        <f>'Sch-1'!N136*(1-Discount!K18)+'Sch-7'!N21*(1-Discount!K23)</f>
        <v>0</v>
      </c>
      <c r="E14" s="790"/>
      <c r="I14" s="271"/>
      <c r="K14" s="271"/>
      <c r="M14" s="271"/>
      <c r="O14" s="271"/>
    </row>
    <row r="15" spans="1:15" ht="75.75" customHeight="1">
      <c r="A15" s="46"/>
      <c r="B15" s="1326" t="s">
        <v>496</v>
      </c>
      <c r="C15" s="1327"/>
      <c r="D15" s="781"/>
      <c r="E15" s="782"/>
    </row>
    <row r="16" spans="1:15" ht="18" customHeight="1">
      <c r="A16" s="45" t="s">
        <v>382</v>
      </c>
      <c r="B16" s="1324" t="s">
        <v>497</v>
      </c>
      <c r="C16" s="1325"/>
      <c r="D16" s="787">
        <f>'Sch-3 '!Q114*(1-Discount!K20)+'Sch-4'!Q23*(1-Discount!K21)+'Sch-4b'!Q31*(1-Discount!K22)</f>
        <v>0</v>
      </c>
      <c r="E16" s="788"/>
      <c r="I16" s="271"/>
      <c r="K16" s="272"/>
      <c r="M16" s="271"/>
      <c r="O16" s="272"/>
    </row>
    <row r="17" spans="1:15" ht="72.75" customHeight="1">
      <c r="A17" s="46"/>
      <c r="B17" s="1326" t="s">
        <v>531</v>
      </c>
      <c r="C17" s="1327"/>
      <c r="D17" s="783"/>
      <c r="E17" s="784"/>
      <c r="I17" s="273"/>
      <c r="M17" s="273"/>
    </row>
    <row r="18" spans="1:15" ht="18" customHeight="1">
      <c r="A18" s="1146"/>
      <c r="B18" s="1320" t="s">
        <v>500</v>
      </c>
      <c r="C18" s="1321"/>
      <c r="D18" s="785">
        <f>D16+D14</f>
        <v>0</v>
      </c>
      <c r="E18" s="786"/>
      <c r="K18" s="274"/>
      <c r="O18" s="274"/>
    </row>
    <row r="19" spans="1:15" ht="50.1" customHeight="1">
      <c r="A19" s="1146"/>
      <c r="B19" s="1318"/>
      <c r="C19" s="1319"/>
      <c r="D19" s="1316"/>
      <c r="E19" s="1317"/>
    </row>
    <row r="20" spans="1:15" ht="18" customHeight="1">
      <c r="B20" s="48"/>
      <c r="C20" s="48"/>
      <c r="D20" s="49"/>
      <c r="E20" s="49"/>
    </row>
    <row r="21" spans="1:15" ht="21.75" customHeight="1">
      <c r="A21" s="71"/>
      <c r="B21" s="1315"/>
      <c r="C21" s="1315"/>
      <c r="D21" s="1315"/>
      <c r="E21" s="1315"/>
    </row>
    <row r="22" spans="1:15" ht="18" customHeight="1">
      <c r="A22" s="50"/>
      <c r="B22" s="50"/>
      <c r="C22" s="50"/>
      <c r="D22" s="50"/>
      <c r="E22" s="50"/>
    </row>
    <row r="23" spans="1:15" ht="30" customHeight="1">
      <c r="A23" s="50"/>
      <c r="B23" s="50"/>
      <c r="C23" s="36"/>
      <c r="D23" s="50"/>
      <c r="E23" s="50"/>
    </row>
    <row r="24" spans="1:15" ht="30" customHeight="1">
      <c r="A24" s="35" t="s">
        <v>74</v>
      </c>
      <c r="B24" s="112" t="str">
        <f>IF('Sch-1'!B141=0,"", 'Sch-1'!B141)</f>
        <v>--</v>
      </c>
      <c r="C24" s="36" t="s">
        <v>408</v>
      </c>
      <c r="D24" s="106" t="str">
        <f>IF('Sch-1'!M142=0,"",'Sch-1'!M142)</f>
        <v/>
      </c>
      <c r="F24" s="275"/>
    </row>
    <row r="25" spans="1:15" ht="30" customHeight="1">
      <c r="A25" s="35" t="s">
        <v>457</v>
      </c>
      <c r="B25" s="105" t="str">
        <f>IF('Sch-1'!B142=0,"", 'Sch-1'!B142)</f>
        <v/>
      </c>
      <c r="C25" s="36" t="s">
        <v>409</v>
      </c>
      <c r="D25" s="106" t="str">
        <f>IF('Sch-1'!M143=0,"",'Sch-1'!M143)</f>
        <v/>
      </c>
      <c r="F25" s="275"/>
    </row>
    <row r="26" spans="1:15" ht="30" customHeight="1">
      <c r="A26" s="201"/>
      <c r="B26" s="200"/>
      <c r="C26" s="36"/>
      <c r="D26" s="159"/>
      <c r="E26" s="159"/>
      <c r="F26" s="275"/>
    </row>
    <row r="27" spans="1:15" ht="33" customHeight="1">
      <c r="A27" s="201"/>
      <c r="B27" s="200"/>
      <c r="C27" s="194"/>
      <c r="D27" s="209"/>
      <c r="E27" s="224"/>
      <c r="F27" s="275"/>
    </row>
    <row r="28" spans="1:15" ht="21.95" customHeight="1">
      <c r="A28" s="225"/>
      <c r="B28" s="225"/>
      <c r="C28" s="225"/>
      <c r="D28" s="225"/>
      <c r="E28" s="226"/>
    </row>
    <row r="29" spans="1:15" ht="21.95" customHeight="1">
      <c r="A29" s="225"/>
      <c r="B29" s="225"/>
      <c r="C29" s="225"/>
      <c r="D29" s="225"/>
      <c r="E29" s="226"/>
    </row>
    <row r="30" spans="1:15" ht="21.95" customHeight="1">
      <c r="A30" s="225"/>
      <c r="B30" s="225"/>
      <c r="C30" s="225"/>
      <c r="D30" s="225"/>
      <c r="E30" s="226"/>
    </row>
    <row r="31" spans="1:15" ht="21.95" customHeight="1">
      <c r="A31" s="225"/>
      <c r="B31" s="225"/>
      <c r="C31" s="225"/>
      <c r="D31" s="225"/>
      <c r="E31" s="226"/>
    </row>
    <row r="32" spans="1:15" ht="21.95" customHeight="1">
      <c r="A32" s="225"/>
      <c r="B32" s="225"/>
      <c r="C32" s="225"/>
      <c r="D32" s="225"/>
      <c r="E32" s="226"/>
    </row>
    <row r="33" spans="1:5" ht="21.95" customHeight="1">
      <c r="A33" s="225"/>
      <c r="B33" s="225"/>
      <c r="C33" s="225"/>
      <c r="D33" s="225"/>
      <c r="E33" s="226"/>
    </row>
    <row r="34" spans="1:5" ht="24.95" customHeight="1">
      <c r="A34" s="224"/>
      <c r="B34" s="224"/>
      <c r="C34" s="224"/>
      <c r="D34" s="224"/>
      <c r="E34" s="224"/>
    </row>
    <row r="35" spans="1:5" ht="24.95" customHeight="1">
      <c r="A35" s="224"/>
      <c r="B35" s="224"/>
      <c r="C35" s="224"/>
      <c r="D35" s="224"/>
      <c r="E35" s="224"/>
    </row>
    <row r="36" spans="1:5" ht="24.95" customHeight="1">
      <c r="A36" s="224"/>
      <c r="B36" s="224"/>
      <c r="C36" s="224"/>
      <c r="D36" s="224"/>
      <c r="E36" s="224"/>
    </row>
    <row r="37" spans="1:5" ht="24.95" customHeight="1">
      <c r="A37" s="224"/>
      <c r="B37" s="224"/>
      <c r="C37" s="224"/>
      <c r="D37" s="224"/>
      <c r="E37" s="224"/>
    </row>
    <row r="38" spans="1:5" ht="24.95" customHeight="1">
      <c r="A38" s="224"/>
      <c r="B38" s="224"/>
      <c r="C38" s="224"/>
      <c r="D38" s="224"/>
      <c r="E38" s="224"/>
    </row>
    <row r="39" spans="1:5" ht="24.95" customHeight="1">
      <c r="A39" s="224"/>
      <c r="B39" s="224"/>
      <c r="C39" s="224"/>
      <c r="D39" s="224"/>
      <c r="E39" s="224"/>
    </row>
    <row r="40" spans="1:5" ht="24.95" customHeight="1">
      <c r="A40" s="224"/>
      <c r="B40" s="224"/>
      <c r="C40" s="224"/>
      <c r="D40" s="224"/>
      <c r="E40" s="224"/>
    </row>
    <row r="41" spans="1:5" ht="24.95" customHeight="1">
      <c r="A41" s="224"/>
      <c r="B41" s="224"/>
      <c r="C41" s="224"/>
      <c r="D41" s="224"/>
      <c r="E41" s="224"/>
    </row>
    <row r="42" spans="1:5" ht="24.95" customHeight="1">
      <c r="A42" s="224"/>
      <c r="B42" s="224"/>
      <c r="C42" s="224"/>
      <c r="D42" s="224"/>
      <c r="E42" s="224"/>
    </row>
    <row r="43" spans="1:5" ht="24.95" customHeight="1">
      <c r="A43" s="224"/>
      <c r="B43" s="224"/>
      <c r="C43" s="224"/>
      <c r="D43" s="224"/>
      <c r="E43" s="224"/>
    </row>
    <row r="44" spans="1:5" ht="24.95" customHeight="1">
      <c r="A44" s="224"/>
      <c r="B44" s="224"/>
      <c r="C44" s="224"/>
      <c r="D44" s="224"/>
      <c r="E44" s="224"/>
    </row>
    <row r="45" spans="1:5" ht="24.95" customHeight="1">
      <c r="A45" s="224"/>
      <c r="B45" s="224"/>
      <c r="C45" s="224"/>
      <c r="D45" s="224"/>
      <c r="E45" s="224"/>
    </row>
    <row r="46" spans="1:5" ht="24.95" customHeight="1">
      <c r="A46" s="224"/>
      <c r="B46" s="224"/>
      <c r="C46" s="224"/>
      <c r="D46" s="224"/>
      <c r="E46" s="224"/>
    </row>
    <row r="47" spans="1:5" ht="24.95" customHeight="1">
      <c r="A47" s="224"/>
      <c r="B47" s="224"/>
      <c r="C47" s="224"/>
      <c r="D47" s="224"/>
      <c r="E47" s="224"/>
    </row>
    <row r="48" spans="1:5" ht="24.95" customHeight="1">
      <c r="A48" s="224"/>
      <c r="B48" s="224"/>
      <c r="C48" s="224"/>
      <c r="D48" s="224"/>
      <c r="E48" s="224"/>
    </row>
    <row r="49" spans="1:5" ht="24.95" customHeight="1">
      <c r="A49" s="224"/>
      <c r="B49" s="224"/>
      <c r="C49" s="224"/>
      <c r="D49" s="224"/>
      <c r="E49" s="224"/>
    </row>
    <row r="50" spans="1:5" ht="24.95" customHeight="1">
      <c r="A50" s="224"/>
      <c r="B50" s="224"/>
      <c r="C50" s="224"/>
      <c r="D50" s="224"/>
      <c r="E50" s="224"/>
    </row>
    <row r="51" spans="1:5" ht="24.95" customHeight="1">
      <c r="A51" s="224"/>
      <c r="B51" s="224"/>
      <c r="C51" s="224"/>
      <c r="D51" s="224"/>
      <c r="E51" s="224"/>
    </row>
    <row r="52" spans="1:5" ht="24.95" customHeight="1">
      <c r="A52" s="224"/>
      <c r="B52" s="224"/>
      <c r="C52" s="224"/>
      <c r="D52" s="224"/>
      <c r="E52" s="224"/>
    </row>
    <row r="53" spans="1:5" ht="24.95" customHeight="1">
      <c r="A53" s="224"/>
      <c r="B53" s="224"/>
      <c r="C53" s="224"/>
      <c r="D53" s="224"/>
      <c r="E53" s="224"/>
    </row>
    <row r="54" spans="1:5" ht="24.95" customHeight="1">
      <c r="A54" s="224"/>
      <c r="B54" s="224"/>
      <c r="C54" s="224"/>
      <c r="D54" s="224"/>
      <c r="E54" s="224"/>
    </row>
    <row r="55" spans="1:5" ht="24.95" customHeight="1">
      <c r="A55" s="224"/>
      <c r="B55" s="224"/>
      <c r="C55" s="224"/>
      <c r="D55" s="224"/>
      <c r="E55" s="224"/>
    </row>
    <row r="56" spans="1:5" ht="24.95" customHeight="1">
      <c r="A56" s="224"/>
      <c r="B56" s="224"/>
      <c r="C56" s="224"/>
      <c r="D56" s="224"/>
      <c r="E56" s="224"/>
    </row>
    <row r="57" spans="1:5">
      <c r="A57" s="224"/>
      <c r="B57" s="224"/>
      <c r="C57" s="224"/>
      <c r="D57" s="224"/>
      <c r="E57" s="224"/>
    </row>
    <row r="58" spans="1:5">
      <c r="A58" s="224"/>
      <c r="B58" s="224"/>
      <c r="C58" s="224"/>
      <c r="D58" s="224"/>
      <c r="E58" s="224"/>
    </row>
    <row r="59" spans="1:5">
      <c r="A59" s="224"/>
      <c r="B59" s="224"/>
      <c r="C59" s="224"/>
      <c r="D59" s="224"/>
      <c r="E59" s="224"/>
    </row>
    <row r="60" spans="1:5">
      <c r="A60" s="224"/>
      <c r="B60" s="224"/>
      <c r="C60" s="224"/>
      <c r="D60" s="224"/>
      <c r="E60" s="224"/>
    </row>
    <row r="61" spans="1:5">
      <c r="A61" s="224"/>
      <c r="B61" s="224"/>
      <c r="C61" s="224"/>
      <c r="D61" s="224"/>
      <c r="E61" s="224"/>
    </row>
    <row r="62" spans="1:5">
      <c r="A62" s="224"/>
      <c r="B62" s="224"/>
      <c r="C62" s="224"/>
      <c r="D62" s="224"/>
      <c r="E62" s="224"/>
    </row>
    <row r="63" spans="1:5">
      <c r="A63" s="224"/>
      <c r="B63" s="224"/>
      <c r="C63" s="224"/>
      <c r="D63" s="224"/>
      <c r="E63" s="224"/>
    </row>
    <row r="64" spans="1:5">
      <c r="A64" s="224"/>
      <c r="B64" s="224"/>
      <c r="C64" s="224"/>
      <c r="D64" s="224"/>
      <c r="E64" s="224"/>
    </row>
    <row r="65" spans="1:5">
      <c r="A65" s="224"/>
      <c r="B65" s="224"/>
      <c r="C65" s="224"/>
      <c r="D65" s="224"/>
      <c r="E65" s="224"/>
    </row>
    <row r="66" spans="1:5">
      <c r="A66" s="224"/>
      <c r="B66" s="224"/>
      <c r="C66" s="224"/>
      <c r="D66" s="224"/>
      <c r="E66" s="224"/>
    </row>
    <row r="67" spans="1:5">
      <c r="A67" s="224"/>
      <c r="B67" s="224"/>
      <c r="C67" s="224"/>
      <c r="D67" s="224"/>
      <c r="E67" s="224"/>
    </row>
    <row r="68" spans="1:5">
      <c r="A68" s="224"/>
      <c r="B68" s="224"/>
      <c r="C68" s="224"/>
      <c r="D68" s="224"/>
      <c r="E68" s="224"/>
    </row>
    <row r="69" spans="1:5">
      <c r="A69" s="224"/>
      <c r="B69" s="224"/>
      <c r="C69" s="224"/>
      <c r="D69" s="224"/>
      <c r="E69" s="224"/>
    </row>
    <row r="70" spans="1:5">
      <c r="A70" s="224"/>
      <c r="B70" s="224"/>
      <c r="C70" s="224"/>
      <c r="D70" s="224"/>
      <c r="E70" s="224"/>
    </row>
    <row r="71" spans="1:5">
      <c r="A71" s="224"/>
      <c r="B71" s="224"/>
      <c r="C71" s="224"/>
      <c r="D71" s="224"/>
      <c r="E71" s="224"/>
    </row>
    <row r="72" spans="1:5">
      <c r="A72" s="224"/>
      <c r="B72" s="224"/>
      <c r="C72" s="224"/>
      <c r="D72" s="224"/>
      <c r="E72" s="224"/>
    </row>
    <row r="73" spans="1:5">
      <c r="A73" s="224"/>
      <c r="B73" s="224"/>
      <c r="C73" s="224"/>
      <c r="D73" s="224"/>
      <c r="E73" s="224"/>
    </row>
    <row r="74" spans="1:5">
      <c r="A74" s="224"/>
      <c r="B74" s="224"/>
      <c r="C74" s="224"/>
      <c r="D74" s="224"/>
      <c r="E74" s="224"/>
    </row>
  </sheetData>
  <sheetProtection formatColumns="0" formatRows="0" selectLockedCells="1"/>
  <dataConsolidate/>
  <customSheetViews>
    <customSheetView guid="{C5511DF2-7367-4292-8F90-6EDA131DE06A}" showPageBreaks="1" printArea="1" state="hidden" view="pageBreakPreview" topLeftCell="A4">
      <selection activeCell="D16" sqref="D16"/>
      <pageMargins left="0.31" right="0.25" top="0.52" bottom="0.67" header="0.23" footer="0.24"/>
      <printOptions horizontalCentered="1"/>
      <pageSetup paperSize="9" scale="90" fitToHeight="0" orientation="portrait" r:id="rId1"/>
      <headerFooter alignWithMargins="0">
        <oddFooter>&amp;R&amp;"Book Antiqua,Bold"&amp;10Schedule-5/ Page &amp;P of &amp;N</oddFooter>
      </headerFooter>
    </customSheetView>
    <customSheetView guid="{B53AB765-D844-4672-9326-008E7DD94E4F}" showPageBreaks="1" printArea="1" state="hidden" view="pageBreakPreview" topLeftCell="A4">
      <selection activeCell="D16" sqref="D16"/>
      <pageMargins left="0.31" right="0.25" top="0.52" bottom="0.67" header="0.23" footer="0.24"/>
      <printOptions horizontalCentered="1"/>
      <pageSetup paperSize="9" scale="90" fitToHeight="0" orientation="portrait" r:id="rId2"/>
      <headerFooter alignWithMargins="0">
        <oddFooter>&amp;R&amp;"Book Antiqua,Bold"&amp;10Schedule-5/ Page &amp;P of &amp;N</oddFooter>
      </headerFooter>
    </customSheetView>
    <customSheetView guid="{A41EE4DE-0D82-4A56-8210-F78316511D11}" showPageBreaks="1" printArea="1" state="hidden" view="pageBreakPreview">
      <selection activeCell="H5" sqref="H5"/>
      <pageMargins left="0.31" right="0.25" top="0.52" bottom="0.67" header="0.23" footer="0.24"/>
      <printOptions horizontalCentered="1"/>
      <pageSetup paperSize="9" scale="90" fitToHeight="0" orientation="portrait" r:id="rId3"/>
      <headerFooter alignWithMargins="0">
        <oddFooter>&amp;R&amp;"Book Antiqua,Bold"&amp;10Schedule-5/ Page &amp;P of &amp;N</oddFooter>
      </headerFooter>
    </customSheetView>
    <customSheetView guid="{1E0C44A1-9358-4FBD-8C2C-4DB661DA1476}" showPageBreaks="1" printArea="1" state="hidden" view="pageBreakPreview">
      <selection activeCell="H5" sqref="H5"/>
      <pageMargins left="0.31" right="0.25" top="0.52" bottom="0.67" header="0.23" footer="0.24"/>
      <printOptions horizontalCentered="1"/>
      <pageSetup paperSize="9" scale="90" fitToHeight="0" orientation="portrait" r:id="rId4"/>
      <headerFooter alignWithMargins="0">
        <oddFooter>&amp;R&amp;"Book Antiqua,Bold"&amp;10Schedule-5/ Page &amp;P of &amp;N</oddFooter>
      </headerFooter>
    </customSheetView>
    <customSheetView guid="{498493C3-769C-4143-9114-C68CD1D40B11}" showPageBreaks="1" printArea="1" state="hidden" view="pageBreakPreview">
      <selection activeCell="H5" sqref="H5"/>
      <pageMargins left="0.31" right="0.25" top="0.52" bottom="0.67" header="0.23" footer="0.24"/>
      <printOptions horizontalCentered="1"/>
      <pageSetup paperSize="9" scale="90" fitToHeight="0" orientation="portrait" r:id="rId5"/>
      <headerFooter alignWithMargins="0">
        <oddFooter>&amp;R&amp;"Book Antiqua,Bold"&amp;10Schedule-5/ Page &amp;P of &amp;N</oddFooter>
      </headerFooter>
    </customSheetView>
    <customSheetView guid="{C431BC99-7569-44AB-83F6-AB73BDED3783}" scale="90" state="hidden">
      <selection activeCell="D15" sqref="D15:E16"/>
      <pageMargins left="0.31" right="0.25" top="0.52" bottom="0.67" header="0.23" footer="0.24"/>
      <printOptions horizontalCentered="1"/>
      <pageSetup paperSize="9" scale="90" fitToHeight="0" orientation="portrait" r:id="rId6"/>
      <headerFooter alignWithMargins="0">
        <oddFooter>&amp;R&amp;"Book Antiqua,Bold"&amp;10Schedule-5/ Page &amp;P of &amp;N</oddFooter>
      </headerFooter>
    </customSheetView>
    <customSheetView guid="{E97134B6-5E8D-4951-8DA0-73D065532361}" scale="90" state="hidden">
      <selection activeCell="D15" sqref="D15:E16"/>
      <pageMargins left="0.31" right="0.25" top="0.52" bottom="0.67" header="0.23" footer="0.24"/>
      <printOptions horizontalCentered="1"/>
      <pageSetup paperSize="9" scale="90" fitToHeight="0" orientation="portrait" r:id="rId7"/>
      <headerFooter alignWithMargins="0">
        <oddFooter>&amp;R&amp;"Book Antiqua,Bold"&amp;10Schedule-5/ Page &amp;P of &amp;N</oddFooter>
      </headerFooter>
    </customSheetView>
    <customSheetView guid="{D0757F9E-DF41-4B40-A5E5-F4F8FDD8D61D}" scale="90" state="hidden" topLeftCell="A13">
      <selection activeCell="D15" sqref="D15:E16"/>
      <pageMargins left="0.31" right="0.25" top="0.52" bottom="0.67" header="0.23" footer="0.24"/>
      <printOptions horizontalCentered="1"/>
      <pageSetup paperSize="9" scale="90" fitToHeight="0" orientation="portrait" r:id="rId8"/>
      <headerFooter alignWithMargins="0">
        <oddFooter>&amp;R&amp;"Book Antiqua,Bold"&amp;10Schedule-5/ Page &amp;P of &amp;N</oddFooter>
      </headerFooter>
    </customSheetView>
    <customSheetView guid="{EE46BCD1-F715-4FA9-A5FC-1B125AD601E0}" scale="90" state="hidden" topLeftCell="A13">
      <selection activeCell="A3" sqref="A3:E3"/>
      <pageMargins left="0.31" right="0.25" top="0.52" bottom="0.67" header="0.23" footer="0.24"/>
      <printOptions horizontalCentered="1"/>
      <pageSetup paperSize="9" scale="90" fitToHeight="0" orientation="portrait" r:id="rId9"/>
      <headerFooter alignWithMargins="0">
        <oddFooter>&amp;R&amp;"Book Antiqua,Bold"&amp;10Schedule-5/ Page &amp;P of &amp;N</oddFooter>
      </headerFooter>
    </customSheetView>
    <customSheetView guid="{4AA1107B-A795-4744-B566-827168772C7A}" scale="90" state="hidden" topLeftCell="A13">
      <selection activeCell="A3" sqref="A3:E3"/>
      <pageMargins left="0.31" right="0.25" top="0.52" bottom="0.67" header="0.23" footer="0.24"/>
      <printOptions horizontalCentered="1"/>
      <pageSetup paperSize="9" scale="90" fitToHeight="0" orientation="portrait" r:id="rId10"/>
      <headerFooter alignWithMargins="0">
        <oddFooter>&amp;R&amp;"Book Antiqua,Bold"&amp;10Schedule-5/ Page &amp;P of &amp;N</oddFooter>
      </headerFooter>
    </customSheetView>
    <customSheetView guid="{B23AD343-29DA-4CE0-BD10-47BF44F3782F}" scale="90" state="hidden" topLeftCell="A13">
      <selection activeCell="A3" sqref="A3:E3"/>
      <pageMargins left="0.31" right="0.25" top="0.52" bottom="0.67" header="0.23" footer="0.24"/>
      <printOptions horizontalCentered="1"/>
      <pageSetup paperSize="9" scale="90" fitToHeight="0" orientation="portrait" r:id="rId11"/>
      <headerFooter alignWithMargins="0">
        <oddFooter>&amp;R&amp;"Book Antiqua,Bold"&amp;10Schedule-5/ Page &amp;P of &amp;N</oddFooter>
      </headerFooter>
    </customSheetView>
    <customSheetView guid="{ECE9294F-C910-4036-88BC-B1F2176FB06B}" scale="90" state="hidden" topLeftCell="A13">
      <selection activeCell="A3" sqref="A3:E3"/>
      <pageMargins left="0.31" right="0.25" top="0.52" bottom="0.67" header="0.23" footer="0.24"/>
      <printOptions horizontalCentered="1"/>
      <pageSetup paperSize="9" scale="90" fitToHeight="0" orientation="portrait" r:id="rId12"/>
      <headerFooter alignWithMargins="0">
        <oddFooter>&amp;R&amp;"Book Antiqua,Bold"&amp;10Schedule-5/ Page &amp;P of &amp;N</oddFooter>
      </headerFooter>
    </customSheetView>
    <customSheetView guid="{27A45B7A-04F2-4516-B80B-5ED0825D4ED3}" scale="90" state="hidden" topLeftCell="A10">
      <selection activeCell="D18" sqref="D18:E21"/>
      <pageMargins left="0.31" right="0.25" top="0.52" bottom="0.67" header="0.23" footer="0.24"/>
      <printOptions horizontalCentered="1"/>
      <pageSetup paperSize="9" scale="90" fitToHeight="0" orientation="portrait" r:id="rId13"/>
      <headerFooter alignWithMargins="0">
        <oddFooter>&amp;R&amp;"Book Antiqua,Bold"&amp;10Schedule-5/ Page &amp;P of &amp;N</oddFooter>
      </headerFooter>
    </customSheetView>
    <customSheetView guid="{E9F4E142-7D26-464D-BECA-4F3806DB1FE1}" scale="90" state="hidden" topLeftCell="A13">
      <selection activeCell="A3" sqref="A3:E3"/>
      <pageMargins left="0.31" right="0.25" top="0.52" bottom="0.67" header="0.23" footer="0.24"/>
      <printOptions horizontalCentered="1"/>
      <pageSetup paperSize="9" scale="90" fitToHeight="0" orientation="portrait" r:id="rId14"/>
      <headerFooter alignWithMargins="0">
        <oddFooter>&amp;R&amp;"Book Antiqua,Bold"&amp;10Schedule-5/ Page &amp;P of &amp;N</oddFooter>
      </headerFooter>
    </customSheetView>
    <customSheetView guid="{A7DBDDEF-9245-44C6-9EBF-032DB6E1C0A2}" scale="90" state="hidden" topLeftCell="A13">
      <selection activeCell="A3" sqref="A3:E3"/>
      <pageMargins left="0.31" right="0.25" top="0.52" bottom="0.67" header="0.23" footer="0.24"/>
      <printOptions horizontalCentered="1"/>
      <pageSetup paperSize="9" scale="90" fitToHeight="0" orientation="portrait" r:id="rId15"/>
      <headerFooter alignWithMargins="0">
        <oddFooter>&amp;R&amp;"Book Antiqua,Bold"&amp;10Schedule-5/ Page &amp;P of &amp;N</oddFooter>
      </headerFooter>
    </customSheetView>
    <customSheetView guid="{7487ED9F-BBED-4B2A-9631-22F1A430946B}" scale="90" state="hidden" topLeftCell="A13">
      <selection activeCell="A3" sqref="A3:E3"/>
      <pageMargins left="0.31" right="0.25" top="0.52" bottom="0.67" header="0.23" footer="0.24"/>
      <printOptions horizontalCentered="1"/>
      <pageSetup paperSize="9" scale="90" fitToHeight="0" orientation="portrait" r:id="rId16"/>
      <headerFooter alignWithMargins="0">
        <oddFooter>&amp;R&amp;"Book Antiqua,Bold"&amp;10Schedule-5/ Page &amp;P of &amp;N</oddFooter>
      </headerFooter>
    </customSheetView>
    <customSheetView guid="{B3CE7B10-A914-4559-A6DA-AED8C22AFD6D}" scale="90" state="hidden" topLeftCell="A13">
      <selection activeCell="D15" sqref="D15:E16"/>
      <pageMargins left="0.31" right="0.25" top="0.52" bottom="0.67" header="0.23" footer="0.24"/>
      <printOptions horizontalCentered="1"/>
      <pageSetup paperSize="9" scale="90" fitToHeight="0" orientation="portrait" r:id="rId17"/>
      <headerFooter alignWithMargins="0">
        <oddFooter>&amp;R&amp;"Book Antiqua,Bold"&amp;10Schedule-5/ Page &amp;P of &amp;N</oddFooter>
      </headerFooter>
    </customSheetView>
    <customSheetView guid="{D53177B2-31EC-4222-B97A-A37DCFD9E45B}" scale="90" state="hidden">
      <selection activeCell="D15" sqref="D15:E16"/>
      <pageMargins left="0.31" right="0.25" top="0.52" bottom="0.67" header="0.23" footer="0.24"/>
      <printOptions horizontalCentered="1"/>
      <pageSetup paperSize="9" scale="90" fitToHeight="0" orientation="portrait" r:id="rId18"/>
      <headerFooter alignWithMargins="0">
        <oddFooter>&amp;R&amp;"Book Antiqua,Bold"&amp;10Schedule-5/ Page &amp;P of &amp;N</oddFooter>
      </headerFooter>
    </customSheetView>
    <customSheetView guid="{223BC0FC-814D-40F0-9795-CE82A16FF3A5}" scale="90" state="hidden">
      <selection activeCell="D15" sqref="D15:E16"/>
      <pageMargins left="0.31" right="0.25" top="0.52" bottom="0.67" header="0.23" footer="0.24"/>
      <printOptions horizontalCentered="1"/>
      <pageSetup paperSize="9" scale="90" fitToHeight="0" orientation="portrait" r:id="rId19"/>
      <headerFooter alignWithMargins="0">
        <oddFooter>&amp;R&amp;"Book Antiqua,Bold"&amp;10Schedule-5/ Page &amp;P of &amp;N</oddFooter>
      </headerFooter>
    </customSheetView>
    <customSheetView guid="{B835C05C-B615-4DCB-982D-4519616B3CD8}" scale="90" state="hidden">
      <selection activeCell="D15" sqref="D15:E16"/>
      <pageMargins left="0.31" right="0.25" top="0.52" bottom="0.67" header="0.23" footer="0.24"/>
      <printOptions horizontalCentered="1"/>
      <pageSetup paperSize="9" scale="90" fitToHeight="0" orientation="portrait" r:id="rId20"/>
      <headerFooter alignWithMargins="0">
        <oddFooter>&amp;R&amp;"Book Antiqua,Bold"&amp;10Schedule-5/ Page &amp;P of &amp;N</oddFooter>
      </headerFooter>
    </customSheetView>
    <customSheetView guid="{A34CC49F-E309-4C23-B4F6-1E3B307C10D1}" showPageBreaks="1" printArea="1" state="hidden" view="pageBreakPreview">
      <selection activeCell="H5" sqref="H5"/>
      <pageMargins left="0.31" right="0.25" top="0.52" bottom="0.67" header="0.23" footer="0.24"/>
      <printOptions horizontalCentered="1"/>
      <pageSetup paperSize="9" scale="90" fitToHeight="0" orientation="portrait" r:id="rId21"/>
      <headerFooter alignWithMargins="0">
        <oddFooter>&amp;R&amp;"Book Antiqua,Bold"&amp;10Schedule-5/ Page &amp;P of &amp;N</oddFooter>
      </headerFooter>
    </customSheetView>
    <customSheetView guid="{8909CFDD-4F29-4C72-886E-908773EE94A2}" showPageBreaks="1" printArea="1" state="hidden" view="pageBreakPreview" topLeftCell="A4">
      <selection activeCell="D16" sqref="D16"/>
      <pageMargins left="0.31" right="0.25" top="0.52" bottom="0.67" header="0.23" footer="0.24"/>
      <printOptions horizontalCentered="1"/>
      <pageSetup paperSize="9" scale="90" fitToHeight="0" orientation="portrait" r:id="rId22"/>
      <headerFooter alignWithMargins="0">
        <oddFooter>&amp;R&amp;"Book Antiqua,Bold"&amp;10Schedule-5/ Page &amp;P of &amp;N</oddFooter>
      </headerFooter>
    </customSheetView>
  </customSheetViews>
  <mergeCells count="19">
    <mergeCell ref="A3:E3"/>
    <mergeCell ref="A4:E4"/>
    <mergeCell ref="B8:C8"/>
    <mergeCell ref="B9:C9"/>
    <mergeCell ref="B14:C14"/>
    <mergeCell ref="B10:C10"/>
    <mergeCell ref="B11:C11"/>
    <mergeCell ref="B21:E21"/>
    <mergeCell ref="A18:A19"/>
    <mergeCell ref="B18:C18"/>
    <mergeCell ref="B19:C19"/>
    <mergeCell ref="D19:E19"/>
    <mergeCell ref="M13:O13"/>
    <mergeCell ref="B13:C13"/>
    <mergeCell ref="B17:C17"/>
    <mergeCell ref="B16:C16"/>
    <mergeCell ref="B15:C15"/>
    <mergeCell ref="D13:E13"/>
    <mergeCell ref="I13:K13"/>
  </mergeCells>
  <phoneticPr fontId="30" type="noConversion"/>
  <dataValidations xWindow="962" yWindow="443" count="2">
    <dataValidation allowBlank="1" showInputMessage="1" showErrorMessage="1" prompt="You may write remarks regarding Sales Tax here." sqref="D17:E17" xr:uid="{00000000-0002-0000-0D00-000000000000}"/>
    <dataValidation allowBlank="1" showInputMessage="1" showErrorMessage="1" prompt="You may write remarks regarding Excise Duty here." sqref="D15:E15" xr:uid="{00000000-0002-0000-0D00-000001000000}"/>
  </dataValidations>
  <printOptions horizontalCentered="1"/>
  <pageMargins left="0.31" right="0.25" top="0.52" bottom="0.67" header="0.23" footer="0.24"/>
  <pageSetup paperSize="9" scale="90" fitToHeight="0" orientation="portrait" r:id="rId23"/>
  <headerFooter alignWithMargins="0">
    <oddFooter>&amp;R&amp;"Book Antiqua,Bold"&amp;10Schedule-5/ Page &amp;P of &amp;N</oddFooter>
  </headerFooter>
  <drawing r:id="rId2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indexed="13"/>
    <pageSetUpPr fitToPage="1"/>
  </sheetPr>
  <dimension ref="A1:F36"/>
  <sheetViews>
    <sheetView view="pageBreakPreview" zoomScale="130" zoomScaleNormal="100" zoomScaleSheetLayoutView="130" workbookViewId="0">
      <selection activeCell="C32" sqref="C32"/>
    </sheetView>
  </sheetViews>
  <sheetFormatPr defaultColWidth="10" defaultRowHeight="16.5"/>
  <cols>
    <col min="1" max="1" width="10.625" style="41" customWidth="1"/>
    <col min="2" max="2" width="27.5" style="41" customWidth="1"/>
    <col min="3" max="3" width="21" style="41" customWidth="1"/>
    <col min="4" max="4" width="34.375" style="41" customWidth="1"/>
    <col min="5" max="16384" width="10" style="38"/>
  </cols>
  <sheetData>
    <row r="1" spans="1:6" ht="18" customHeight="1">
      <c r="A1" s="81" t="str">
        <f>Cover!B3</f>
        <v>Specification No.: CC/NT/W-MISC/DOM/A04/26/01660</v>
      </c>
      <c r="B1" s="82"/>
      <c r="C1" s="84"/>
      <c r="D1" s="85" t="s">
        <v>429</v>
      </c>
    </row>
    <row r="2" spans="1:6" ht="18" customHeight="1">
      <c r="A2" s="67"/>
      <c r="B2" s="88"/>
      <c r="C2" s="34"/>
      <c r="D2" s="34"/>
    </row>
    <row r="3" spans="1:6" ht="53.25" customHeight="1">
      <c r="A3" s="1338" t="str">
        <f>Cover!$B$2</f>
        <v>Package RCP-01 for Retrofit of existing conventional control and protection system with new IEC 61850 Process Bus based Control and Protection System at 400/220 Hissar S/s and 400kV Ballabhgarh S/s</v>
      </c>
      <c r="B3" s="1338"/>
      <c r="C3" s="1338"/>
      <c r="D3" s="1338"/>
      <c r="E3" s="52"/>
      <c r="F3" s="52"/>
    </row>
    <row r="4" spans="1:6" ht="21.95" customHeight="1">
      <c r="A4" s="1137" t="s">
        <v>384</v>
      </c>
      <c r="B4" s="1137"/>
      <c r="C4" s="1137"/>
      <c r="D4" s="1137"/>
    </row>
    <row r="5" spans="1:6" ht="18" customHeight="1">
      <c r="A5" s="40"/>
    </row>
    <row r="6" spans="1:6" ht="18" customHeight="1">
      <c r="A6" s="31" t="str">
        <f>'Sch-1'!A6</f>
        <v>Bidder’s Name and Address (Sole Bidder) :</v>
      </c>
      <c r="D6" s="64" t="s">
        <v>396</v>
      </c>
    </row>
    <row r="7" spans="1:6" ht="36" customHeight="1">
      <c r="A7" s="1138" t="str">
        <f>'Sch-1'!A7</f>
        <v/>
      </c>
      <c r="B7" s="1138"/>
      <c r="C7" s="1138"/>
      <c r="D7" s="65" t="str">
        <f>'Sch-1'!M7</f>
        <v>Contracts Services, 3rd Floor</v>
      </c>
    </row>
    <row r="8" spans="1:6" ht="18" customHeight="1">
      <c r="A8" s="42" t="s">
        <v>412</v>
      </c>
      <c r="B8" s="1139" t="str">
        <f>IF('Sch-1'!C8=0, "", 'Sch-1'!C8)</f>
        <v xml:space="preserve">…….. …….. …….. …….. …….. …….. </v>
      </c>
      <c r="C8" s="1139"/>
      <c r="D8" s="65" t="str">
        <f>'Sch-1'!M8</f>
        <v>Power Grid Corporation of India Ltd.,</v>
      </c>
    </row>
    <row r="9" spans="1:6" ht="18" customHeight="1">
      <c r="A9" s="42" t="s">
        <v>413</v>
      </c>
      <c r="B9" s="1139" t="str">
        <f>IF('Sch-1'!C9=0, "", 'Sch-1'!C9)</f>
        <v xml:space="preserve">…….. …….. …….. …….. …….. …….. </v>
      </c>
      <c r="C9" s="1139"/>
      <c r="D9" s="65" t="str">
        <f>'Sch-1'!M9</f>
        <v>"Saudamini", Plot No.-2</v>
      </c>
    </row>
    <row r="10" spans="1:6" ht="18" customHeight="1">
      <c r="A10" s="43"/>
      <c r="B10" s="1139" t="str">
        <f>IF('Sch-1'!C10=0, "", 'Sch-1'!C10)</f>
        <v xml:space="preserve">…….. …….. …….. …….. …….. …….. </v>
      </c>
      <c r="C10" s="1139"/>
      <c r="D10" s="65" t="str">
        <f>'Sch-1'!M10</f>
        <v xml:space="preserve">Sector-29, </v>
      </c>
    </row>
    <row r="11" spans="1:6" ht="18" customHeight="1">
      <c r="A11" s="43"/>
      <c r="B11" s="1139" t="str">
        <f>IF('Sch-1'!C11=0, "", 'Sch-1'!C11)</f>
        <v xml:space="preserve">…….. …….. …….. …….. …….. …….. </v>
      </c>
      <c r="C11" s="1139"/>
      <c r="D11" s="65" t="str">
        <f>'Sch-1'!M11</f>
        <v>Gurgaon (Haryana) - 122001</v>
      </c>
    </row>
    <row r="12" spans="1:6" ht="18" customHeight="1">
      <c r="A12" s="53"/>
      <c r="B12" s="53"/>
      <c r="C12" s="53"/>
      <c r="D12" s="64"/>
    </row>
    <row r="13" spans="1:6" ht="21.95" customHeight="1">
      <c r="A13" s="54" t="s">
        <v>378</v>
      </c>
      <c r="B13" s="1140" t="s">
        <v>368</v>
      </c>
      <c r="C13" s="1141"/>
      <c r="D13" s="55" t="s">
        <v>380</v>
      </c>
    </row>
    <row r="14" spans="1:6" ht="21.95" customHeight="1">
      <c r="A14" s="45" t="s">
        <v>381</v>
      </c>
      <c r="B14" s="1142" t="s">
        <v>415</v>
      </c>
      <c r="C14" s="1142"/>
      <c r="D14" s="69">
        <f>'Sch-1'!N135</f>
        <v>0</v>
      </c>
    </row>
    <row r="15" spans="1:6" ht="35.1" customHeight="1">
      <c r="A15" s="56"/>
      <c r="B15" s="1143" t="s">
        <v>385</v>
      </c>
      <c r="C15" s="1144"/>
      <c r="D15" s="47"/>
    </row>
    <row r="16" spans="1:6" ht="21.95" customHeight="1">
      <c r="A16" s="45" t="s">
        <v>382</v>
      </c>
      <c r="B16" s="1142" t="s">
        <v>416</v>
      </c>
      <c r="C16" s="1142"/>
      <c r="D16" s="69">
        <f>'Sch-2'!J134</f>
        <v>0</v>
      </c>
    </row>
    <row r="17" spans="1:6" ht="35.1" customHeight="1">
      <c r="A17" s="56"/>
      <c r="B17" s="1145" t="s">
        <v>529</v>
      </c>
      <c r="C17" s="1144"/>
      <c r="D17" s="47"/>
    </row>
    <row r="18" spans="1:6" ht="21.95" customHeight="1">
      <c r="A18" s="45" t="s">
        <v>383</v>
      </c>
      <c r="B18" s="1142" t="s">
        <v>417</v>
      </c>
      <c r="C18" s="1142"/>
      <c r="D18" s="69">
        <f>'Sch-3 '!P113</f>
        <v>0</v>
      </c>
    </row>
    <row r="19" spans="1:6" ht="30" customHeight="1">
      <c r="A19" s="56"/>
      <c r="B19" s="1143" t="s">
        <v>386</v>
      </c>
      <c r="C19" s="1144"/>
      <c r="D19" s="47"/>
    </row>
    <row r="20" spans="1:6" ht="21.95" customHeight="1">
      <c r="A20" s="45" t="s">
        <v>557</v>
      </c>
      <c r="B20" s="1142" t="s">
        <v>558</v>
      </c>
      <c r="C20" s="1142"/>
      <c r="D20" s="750">
        <f>'Sch-4'!P22</f>
        <v>0</v>
      </c>
    </row>
    <row r="21" spans="1:6" ht="30" customHeight="1">
      <c r="A21" s="56"/>
      <c r="B21" s="1143" t="s">
        <v>387</v>
      </c>
      <c r="C21" s="1144"/>
      <c r="D21" s="47"/>
    </row>
    <row r="22" spans="1:6" ht="21.95" hidden="1" customHeight="1">
      <c r="A22" s="45" t="s">
        <v>537</v>
      </c>
      <c r="B22" s="1142" t="s">
        <v>536</v>
      </c>
      <c r="C22" s="1142"/>
      <c r="D22" s="750">
        <f>'Sch-4b'!P30</f>
        <v>0</v>
      </c>
    </row>
    <row r="23" spans="1:6" ht="44.25" hidden="1" customHeight="1">
      <c r="A23" s="56"/>
      <c r="B23" s="1145" t="s">
        <v>530</v>
      </c>
      <c r="C23" s="1144"/>
      <c r="D23" s="47"/>
    </row>
    <row r="24" spans="1:6" ht="30" customHeight="1">
      <c r="A24" s="45">
        <v>5</v>
      </c>
      <c r="B24" s="1142" t="s">
        <v>432</v>
      </c>
      <c r="C24" s="1142"/>
      <c r="D24" s="69">
        <f>'Sch-5'!D18:E18</f>
        <v>0</v>
      </c>
    </row>
    <row r="25" spans="1:6" ht="51" customHeight="1">
      <c r="A25" s="56"/>
      <c r="B25" s="1143" t="s">
        <v>388</v>
      </c>
      <c r="C25" s="1144"/>
      <c r="D25" s="649"/>
    </row>
    <row r="26" spans="1:6" ht="21.95" customHeight="1">
      <c r="A26" s="45" t="s">
        <v>389</v>
      </c>
      <c r="B26" s="1142" t="s">
        <v>433</v>
      </c>
      <c r="C26" s="1142"/>
      <c r="D26" s="256">
        <f>'Sch-7'!M20</f>
        <v>0</v>
      </c>
    </row>
    <row r="27" spans="1:6" ht="35.1" customHeight="1">
      <c r="A27" s="56"/>
      <c r="B27" s="1143" t="s">
        <v>69</v>
      </c>
      <c r="C27" s="1144"/>
      <c r="D27" s="47"/>
    </row>
    <row r="28" spans="1:6" ht="28.5" customHeight="1">
      <c r="A28" s="1146"/>
      <c r="B28" s="1147" t="s">
        <v>390</v>
      </c>
      <c r="C28" s="1147"/>
      <c r="D28" s="70">
        <f>SUM(D14,D16,D18,D20,D24)</f>
        <v>0</v>
      </c>
    </row>
    <row r="29" spans="1:6" ht="30" customHeight="1">
      <c r="A29" s="1146"/>
      <c r="B29" s="1147"/>
      <c r="C29" s="1147"/>
      <c r="D29" s="187"/>
    </row>
    <row r="30" spans="1:6" ht="18.75" customHeight="1">
      <c r="A30" s="77"/>
      <c r="B30" s="78"/>
      <c r="C30" s="78"/>
      <c r="D30" s="79"/>
    </row>
    <row r="31" spans="1:6" ht="27.95" customHeight="1">
      <c r="A31" s="77"/>
      <c r="B31" s="78"/>
      <c r="C31" s="101"/>
      <c r="D31" s="79"/>
    </row>
    <row r="32" spans="1:6" ht="27.95" customHeight="1">
      <c r="A32" s="99" t="s">
        <v>406</v>
      </c>
      <c r="B32" s="114" t="str">
        <f>IF('Sch-1'!B141=0,"", 'Sch-1'!B141)</f>
        <v>--</v>
      </c>
      <c r="C32" s="101" t="s">
        <v>408</v>
      </c>
      <c r="D32" s="110" t="str">
        <f>IF('Sch-1'!M142=0,"",'Sch-1'!M142)</f>
        <v/>
      </c>
      <c r="F32" s="102"/>
    </row>
    <row r="33" spans="1:6" ht="27.95" customHeight="1">
      <c r="A33" s="99" t="s">
        <v>407</v>
      </c>
      <c r="B33" s="114" t="str">
        <f>IF('Sch-1'!B142=0,"", 'Sch-1'!B142)</f>
        <v/>
      </c>
      <c r="C33" s="101" t="s">
        <v>409</v>
      </c>
      <c r="D33" s="110" t="str">
        <f>IF('Sch-1'!M143=0,"",'Sch-1'!M143)</f>
        <v/>
      </c>
      <c r="F33" s="67"/>
    </row>
    <row r="34" spans="1:6" ht="27.95" customHeight="1">
      <c r="A34" s="89"/>
      <c r="B34" s="88"/>
      <c r="C34" s="101"/>
      <c r="F34" s="67"/>
    </row>
    <row r="35" spans="1:6" ht="30" customHeight="1">
      <c r="A35" s="89"/>
      <c r="B35" s="88"/>
      <c r="C35" s="101"/>
      <c r="D35" s="89"/>
      <c r="F35" s="102"/>
    </row>
    <row r="36" spans="1:6" ht="30" customHeight="1">
      <c r="A36" s="51"/>
      <c r="B36" s="51"/>
      <c r="C36" s="57"/>
      <c r="E36" s="58"/>
    </row>
  </sheetData>
  <sheetProtection password="CC69" sheet="1" formatColumns="0" formatRows="0" selectLockedCells="1"/>
  <customSheetViews>
    <customSheetView guid="{C5511DF2-7367-4292-8F90-6EDA131DE06A}" scale="130" showPageBreaks="1" fitToPage="1" printArea="1" hiddenRows="1" view="pageBreakPreview" topLeftCell="A19">
      <selection activeCell="C32" sqref="C32"/>
      <pageMargins left="0.5" right="0.38" top="0.56999999999999995" bottom="0.48" header="0.38" footer="0.24"/>
      <printOptions horizontalCentered="1"/>
      <pageSetup paperSize="9" fitToHeight="0" orientation="portrait" r:id="rId1"/>
      <headerFooter alignWithMargins="0">
        <oddFooter>&amp;R&amp;"Book Antiqua,Bold"&amp;10Schedule-6/ Page &amp;P of &amp;N</oddFooter>
      </headerFooter>
    </customSheetView>
    <customSheetView guid="{B53AB765-D844-4672-9326-008E7DD94E4F}" scale="130" showPageBreaks="1" fitToPage="1" printArea="1" hiddenRows="1" view="pageBreakPreview">
      <selection activeCell="C32" sqref="C32"/>
      <pageMargins left="0.5" right="0.38" top="0.56999999999999995" bottom="0.48" header="0.38" footer="0.24"/>
      <printOptions horizontalCentered="1"/>
      <pageSetup paperSize="9" fitToHeight="0" orientation="portrait" r:id="rId2"/>
      <headerFooter alignWithMargins="0">
        <oddFooter>&amp;R&amp;"Book Antiqua,Bold"&amp;10Schedule-6/ Page &amp;P of &amp;N</oddFooter>
      </headerFooter>
    </customSheetView>
    <customSheetView guid="{A41EE4DE-0D82-4A56-8210-F78316511D11}" scale="130" showPageBreaks="1" fitToPage="1" printArea="1" hiddenRows="1" view="pageBreakPreview" topLeftCell="A7">
      <selection activeCell="A3" sqref="A3:D3"/>
      <pageMargins left="0.5" right="0.38" top="0.56999999999999995" bottom="0.48" header="0.38" footer="0.24"/>
      <printOptions horizontalCentered="1"/>
      <pageSetup paperSize="9" fitToHeight="0" orientation="portrait" r:id="rId3"/>
      <headerFooter alignWithMargins="0">
        <oddFooter>&amp;R&amp;"Book Antiqua,Bold"&amp;10Schedule-6/ Page &amp;P of &amp;N</oddFooter>
      </headerFooter>
    </customSheetView>
    <customSheetView guid="{1E0C44A1-9358-4FBD-8C2C-4DB661DA1476}" scale="130" showPageBreaks="1" fitToPage="1" printArea="1" hiddenRows="1" view="pageBreakPreview" topLeftCell="A19">
      <selection activeCell="A3" sqref="A3:D3"/>
      <pageMargins left="0.5" right="0.38" top="0.56999999999999995" bottom="0.48" header="0.38" footer="0.24"/>
      <printOptions horizontalCentered="1"/>
      <pageSetup paperSize="9" fitToHeight="0" orientation="portrait" r:id="rId4"/>
      <headerFooter alignWithMargins="0">
        <oddFooter>&amp;R&amp;"Book Antiqua,Bold"&amp;10Schedule-6/ Page &amp;P of &amp;N</oddFooter>
      </headerFooter>
    </customSheetView>
    <customSheetView guid="{498493C3-769C-4143-9114-C68CD1D40B11}" scale="130" showPageBreaks="1" fitToPage="1" printArea="1" hiddenRows="1" view="pageBreakPreview">
      <selection activeCell="G6" sqref="G6"/>
      <pageMargins left="0.5" right="0.38" top="0.56999999999999995" bottom="0.48" header="0.38" footer="0.24"/>
      <printOptions horizontalCentered="1"/>
      <pageSetup paperSize="9" fitToHeight="0" orientation="portrait" r:id="rId5"/>
      <headerFooter alignWithMargins="0">
        <oddFooter>&amp;R&amp;"Book Antiqua,Bold"&amp;10Schedule-6/ Page &amp;P of &amp;N</oddFooter>
      </headerFooter>
    </customSheetView>
    <customSheetView guid="{C431BC99-7569-44AB-83F6-AB73BDED3783}" showPageBreaks="1" printArea="1" view="pageBreakPreview" topLeftCell="A13">
      <selection activeCell="D9" sqref="D9"/>
      <pageMargins left="0.5" right="0.38" top="0.56999999999999995" bottom="0.48" header="0.38" footer="0.24"/>
      <printOptions horizontalCentered="1"/>
      <pageSetup paperSize="9" fitToHeight="0" orientation="portrait" r:id="rId6"/>
      <headerFooter alignWithMargins="0">
        <oddFooter>&amp;R&amp;"Book Antiqua,Bold"&amp;10Schedule-6/ Page &amp;P of &amp;N</oddFooter>
      </headerFooter>
    </customSheetView>
    <customSheetView guid="{E97134B6-5E8D-4951-8DA0-73D065532361}" showPageBreaks="1" printArea="1" view="pageBreakPreview" topLeftCell="A7">
      <selection activeCell="D9" sqref="D9"/>
      <pageMargins left="0.5" right="0.38" top="0.56999999999999995" bottom="0.48" header="0.38" footer="0.24"/>
      <printOptions horizontalCentered="1"/>
      <pageSetup paperSize="9" fitToHeight="0" orientation="portrait" r:id="rId7"/>
      <headerFooter alignWithMargins="0">
        <oddFooter>&amp;R&amp;"Book Antiqua,Bold"&amp;10Schedule-6/ Page &amp;P of &amp;N</oddFooter>
      </headerFooter>
    </customSheetView>
    <customSheetView guid="{D0757F9E-DF41-4B40-A5E5-F4F8FDD8D61D}" showPageBreaks="1" printArea="1" view="pageBreakPreview" topLeftCell="A22">
      <selection activeCell="D9" sqref="D9"/>
      <pageMargins left="0.5" right="0.38" top="0.56999999999999995" bottom="0.48" header="0.38" footer="0.24"/>
      <printOptions horizontalCentered="1"/>
      <pageSetup paperSize="9" fitToHeight="0" orientation="portrait" r:id="rId8"/>
      <headerFooter alignWithMargins="0">
        <oddFooter>&amp;R&amp;"Book Antiqua,Bold"&amp;10Schedule-6/ Page &amp;P of &amp;N</oddFooter>
      </headerFooter>
    </customSheetView>
    <customSheetView guid="{EE46BCD1-F715-4FA9-A5FC-1B125AD601E0}" showPageBreaks="1" printArea="1" view="pageBreakPreview">
      <selection activeCell="D9" sqref="D9"/>
      <pageMargins left="0.5" right="0.38" top="0.56999999999999995" bottom="0.48" header="0.38" footer="0.24"/>
      <printOptions horizontalCentered="1"/>
      <pageSetup paperSize="9" fitToHeight="0" orientation="portrait" r:id="rId9"/>
      <headerFooter alignWithMargins="0">
        <oddFooter>&amp;R&amp;"Book Antiqua,Bold"&amp;10Schedule-6/ Page &amp;P of &amp;N</oddFooter>
      </headerFooter>
    </customSheetView>
    <customSheetView guid="{4AA1107B-A795-4744-B566-827168772C7A}" showPageBreaks="1" printArea="1" view="pageBreakPreview" topLeftCell="A4">
      <selection activeCell="D22" sqref="D22"/>
      <pageMargins left="0.5" right="0.38" top="0.56999999999999995" bottom="0.48" header="0.38" footer="0.24"/>
      <printOptions horizontalCentered="1"/>
      <pageSetup paperSize="9" fitToHeight="0" orientation="portrait" r:id="rId10"/>
      <headerFooter alignWithMargins="0">
        <oddFooter>&amp;R&amp;"Book Antiqua,Bold"&amp;10Schedule-6/ Page &amp;P of &amp;N</oddFooter>
      </headerFooter>
    </customSheetView>
    <customSheetView guid="{B23AD343-29DA-4CE0-BD10-47BF44F3782F}" topLeftCell="A7">
      <selection activeCell="G8" sqref="G8"/>
      <pageMargins left="0.5" right="0.38" top="0.56999999999999995" bottom="0.48" header="0.38" footer="0.24"/>
      <printOptions horizontalCentered="1"/>
      <pageSetup paperSize="9" fitToHeight="0" orientation="portrait" r:id="rId11"/>
      <headerFooter alignWithMargins="0">
        <oddFooter>&amp;R&amp;"Book Antiqua,Bold"&amp;10Schedule-6/ Page &amp;P of &amp;N</oddFooter>
      </headerFooter>
    </customSheetView>
    <customSheetView guid="{ECE9294F-C910-4036-88BC-B1F2176FB06B}">
      <selection activeCell="D18" sqref="D18"/>
      <pageMargins left="0.5" right="0.38" top="0.56999999999999995" bottom="0.48" header="0.38" footer="0.24"/>
      <printOptions horizontalCentered="1"/>
      <pageSetup paperSize="9" fitToHeight="0" orientation="portrait" r:id="rId12"/>
      <headerFooter alignWithMargins="0">
        <oddFooter>&amp;R&amp;"Book Antiqua,Bold"&amp;10Schedule-6/ Page &amp;P of &amp;N</oddFooter>
      </headerFooter>
    </customSheetView>
    <customSheetView guid="{4F65FF32-EC61-4022-A399-2986D7B6B8B3}" showRuler="0">
      <pageMargins left="0.5" right="0.38" top="0.56999999999999995" bottom="0.48" header="0.38" footer="0.24"/>
      <printOptions horizontalCentered="1"/>
      <pageSetup paperSize="9" fitToHeight="0" orientation="portrait" r:id="rId13"/>
      <headerFooter alignWithMargins="0">
        <oddFooter>&amp;R&amp;"Book Antiqua,Bold"&amp;10Schedule-6/ Page &amp;P of &amp;N</oddFooter>
      </headerFooter>
    </customSheetView>
    <customSheetView guid="{01ACF2E1-8E61-4459-ABC1-B6C183DEED61}" showRuler="0">
      <pageMargins left="0.5" right="0.38" top="0.56999999999999995" bottom="0.48" header="0.38" footer="0.24"/>
      <printOptions horizontalCentered="1"/>
      <pageSetup paperSize="9" fitToHeight="0" orientation="portrait" r:id="rId14"/>
      <headerFooter alignWithMargins="0">
        <oddFooter>&amp;R&amp;"Book Antiqua,Bold"&amp;10Schedule-6/ Page &amp;P of &amp;N</oddFooter>
      </headerFooter>
    </customSheetView>
    <customSheetView guid="{14D7F02E-BCCA-4517-ABC7-537FF4AEB67A}">
      <selection activeCell="A4" sqref="A4:D4"/>
      <pageMargins left="0.5" right="0.38" top="0.56999999999999995" bottom="0.48" header="0.38" footer="0.24"/>
      <printOptions horizontalCentered="1"/>
      <pageSetup paperSize="9" fitToHeight="0" orientation="portrait" r:id="rId15"/>
      <headerFooter alignWithMargins="0">
        <oddFooter>&amp;R&amp;"Book Antiqua,Bold"&amp;10Schedule-6/ Page &amp;P of &amp;N</oddFooter>
      </headerFooter>
    </customSheetView>
    <customSheetView guid="{27A45B7A-04F2-4516-B80B-5ED0825D4ED3}">
      <selection activeCell="A4" sqref="A4:D4"/>
      <pageMargins left="0.5" right="0.38" top="0.56999999999999995" bottom="0.48" header="0.38" footer="0.24"/>
      <printOptions horizontalCentered="1"/>
      <pageSetup paperSize="9" fitToHeight="0" orientation="portrait" r:id="rId16"/>
      <headerFooter alignWithMargins="0">
        <oddFooter>&amp;R&amp;"Book Antiqua,Bold"&amp;10Schedule-6/ Page &amp;P of &amp;N</oddFooter>
      </headerFooter>
    </customSheetView>
    <customSheetView guid="{E9F4E142-7D26-464D-BECA-4F3806DB1FE1}" topLeftCell="A7">
      <selection activeCell="G8" sqref="G8"/>
      <pageMargins left="0.5" right="0.38" top="0.56999999999999995" bottom="0.48" header="0.38" footer="0.24"/>
      <printOptions horizontalCentered="1"/>
      <pageSetup paperSize="9" fitToHeight="0" orientation="portrait" r:id="rId17"/>
      <headerFooter alignWithMargins="0">
        <oddFooter>&amp;R&amp;"Book Antiqua,Bold"&amp;10Schedule-6/ Page &amp;P of &amp;N</oddFooter>
      </headerFooter>
    </customSheetView>
    <customSheetView guid="{A7DBDDEF-9245-44C6-9EBF-032DB6E1C0A2}" showPageBreaks="1" printArea="1" view="pageBreakPreview">
      <selection activeCell="D22" sqref="D22"/>
      <pageMargins left="0.5" right="0.38" top="0.56999999999999995" bottom="0.48" header="0.38" footer="0.24"/>
      <printOptions horizontalCentered="1"/>
      <pageSetup paperSize="9" fitToHeight="0" orientation="portrait" r:id="rId18"/>
      <headerFooter alignWithMargins="0">
        <oddFooter>&amp;R&amp;"Book Antiqua,Bold"&amp;10Schedule-6/ Page &amp;P of &amp;N</oddFooter>
      </headerFooter>
    </customSheetView>
    <customSheetView guid="{7487ED9F-BBED-4B2A-9631-22F1A430946B}" showPageBreaks="1" printArea="1" view="pageBreakPreview" topLeftCell="A4">
      <selection activeCell="D22" sqref="D22"/>
      <pageMargins left="0.5" right="0.38" top="0.56999999999999995" bottom="0.48" header="0.38" footer="0.24"/>
      <printOptions horizontalCentered="1"/>
      <pageSetup paperSize="9" fitToHeight="0" orientation="portrait" r:id="rId19"/>
      <headerFooter alignWithMargins="0">
        <oddFooter>&amp;R&amp;"Book Antiqua,Bold"&amp;10Schedule-6/ Page &amp;P of &amp;N</oddFooter>
      </headerFooter>
    </customSheetView>
    <customSheetView guid="{B3CE7B10-A914-4559-A6DA-AED8C22AFD6D}" showPageBreaks="1" printArea="1" view="pageBreakPreview" topLeftCell="A22">
      <selection activeCell="D9" sqref="D9"/>
      <pageMargins left="0.5" right="0.38" top="0.56999999999999995" bottom="0.48" header="0.38" footer="0.24"/>
      <printOptions horizontalCentered="1"/>
      <pageSetup paperSize="9" fitToHeight="0" orientation="portrait" r:id="rId20"/>
      <headerFooter alignWithMargins="0">
        <oddFooter>&amp;R&amp;"Book Antiqua,Bold"&amp;10Schedule-6/ Page &amp;P of &amp;N</oddFooter>
      </headerFooter>
    </customSheetView>
    <customSheetView guid="{D53177B2-31EC-4222-B97A-A37DCFD9E45B}" showPageBreaks="1" printArea="1" view="pageBreakPreview" topLeftCell="A7">
      <selection activeCell="D9" sqref="D9"/>
      <pageMargins left="0.5" right="0.38" top="0.56999999999999995" bottom="0.48" header="0.38" footer="0.24"/>
      <printOptions horizontalCentered="1"/>
      <pageSetup paperSize="9" fitToHeight="0" orientation="portrait" r:id="rId21"/>
      <headerFooter alignWithMargins="0">
        <oddFooter>&amp;R&amp;"Book Antiqua,Bold"&amp;10Schedule-6/ Page &amp;P of &amp;N</oddFooter>
      </headerFooter>
    </customSheetView>
    <customSheetView guid="{223BC0FC-814D-40F0-9795-CE82A16FF3A5}" showPageBreaks="1" printArea="1" view="pageBreakPreview" topLeftCell="A13">
      <selection activeCell="D9" sqref="D9"/>
      <pageMargins left="0.5" right="0.38" top="0.56999999999999995" bottom="0.48" header="0.38" footer="0.24"/>
      <printOptions horizontalCentered="1"/>
      <pageSetup paperSize="9" fitToHeight="0" orientation="portrait" r:id="rId22"/>
      <headerFooter alignWithMargins="0">
        <oddFooter>&amp;R&amp;"Book Antiqua,Bold"&amp;10Schedule-6/ Page &amp;P of &amp;N</oddFooter>
      </headerFooter>
    </customSheetView>
    <customSheetView guid="{B835C05C-B615-4DCB-982D-4519616B3CD8}" showPageBreaks="1" printArea="1" view="pageBreakPreview" topLeftCell="A6">
      <selection activeCell="D9" sqref="D9"/>
      <pageMargins left="0.5" right="0.38" top="0.56999999999999995" bottom="0.48" header="0.38" footer="0.24"/>
      <printOptions horizontalCentered="1"/>
      <pageSetup paperSize="9" fitToHeight="0" orientation="portrait" r:id="rId23"/>
      <headerFooter alignWithMargins="0">
        <oddFooter>&amp;R&amp;"Book Antiqua,Bold"&amp;10Schedule-6/ Page &amp;P of &amp;N</oddFooter>
      </headerFooter>
    </customSheetView>
    <customSheetView guid="{A34CC49F-E309-4C23-B4F6-1E3B307C10D1}" showPageBreaks="1" fitToPage="1" printArea="1" hiddenRows="1" view="pageBreakPreview" topLeftCell="A13">
      <selection activeCell="F12" sqref="F12"/>
      <pageMargins left="0.5" right="0.38" top="0.56999999999999995" bottom="0.48" header="0.38" footer="0.24"/>
      <printOptions horizontalCentered="1"/>
      <pageSetup paperSize="9" fitToHeight="0" orientation="portrait" r:id="rId24"/>
      <headerFooter alignWithMargins="0">
        <oddFooter>&amp;R&amp;"Book Antiqua,Bold"&amp;10Schedule-6/ Page &amp;P of &amp;N</oddFooter>
      </headerFooter>
    </customSheetView>
    <customSheetView guid="{8909CFDD-4F29-4C72-886E-908773EE94A2}" scale="130" showPageBreaks="1" fitToPage="1" printArea="1" hiddenRows="1" view="pageBreakPreview" topLeftCell="A19">
      <selection activeCell="C32" sqref="C32"/>
      <pageMargins left="0.5" right="0.38" top="0.56999999999999995" bottom="0.48" header="0.38" footer="0.24"/>
      <printOptions horizontalCentered="1"/>
      <pageSetup paperSize="9" fitToHeight="0" orientation="portrait" r:id="rId25"/>
      <headerFooter alignWithMargins="0">
        <oddFooter>&amp;R&amp;"Book Antiqua,Bold"&amp;10Schedule-6/ Page &amp;P of &amp;N</oddFooter>
      </headerFooter>
    </customSheetView>
  </customSheetViews>
  <mergeCells count="24">
    <mergeCell ref="B17:C17"/>
    <mergeCell ref="B18:C18"/>
    <mergeCell ref="B16:C16"/>
    <mergeCell ref="B11:C11"/>
    <mergeCell ref="B14:C14"/>
    <mergeCell ref="A7:C7"/>
    <mergeCell ref="B10:C10"/>
    <mergeCell ref="B15:C15"/>
    <mergeCell ref="A3:D3"/>
    <mergeCell ref="A4:D4"/>
    <mergeCell ref="B13:C13"/>
    <mergeCell ref="B8:C8"/>
    <mergeCell ref="B9:C9"/>
    <mergeCell ref="A28:A29"/>
    <mergeCell ref="B19:C19"/>
    <mergeCell ref="B27:C27"/>
    <mergeCell ref="B28:C29"/>
    <mergeCell ref="B25:C25"/>
    <mergeCell ref="B26:C26"/>
    <mergeCell ref="B21:C21"/>
    <mergeCell ref="B24:C24"/>
    <mergeCell ref="B22:C22"/>
    <mergeCell ref="B23:C23"/>
    <mergeCell ref="B20:C20"/>
  </mergeCells>
  <phoneticPr fontId="1" type="noConversion"/>
  <printOptions horizontalCentered="1"/>
  <pageMargins left="0.5" right="0.38" top="0.56999999999999995" bottom="0.48" header="0.38" footer="0.24"/>
  <pageSetup paperSize="9" fitToHeight="0" orientation="portrait" r:id="rId26"/>
  <headerFooter alignWithMargins="0">
    <oddFooter>&amp;R&amp;"Book Antiqua,Bold"&amp;10Schedule-6/ Page &amp;P of &amp;N</oddFooter>
  </headerFooter>
  <drawing r:id="rId27"/>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2">
    <tabColor rgb="FFFF0000"/>
  </sheetPr>
  <dimension ref="A1:F36"/>
  <sheetViews>
    <sheetView view="pageBreakPreview" zoomScale="145" zoomScaleNormal="100" zoomScaleSheetLayoutView="145" workbookViewId="0">
      <selection activeCell="D24" sqref="D24"/>
    </sheetView>
  </sheetViews>
  <sheetFormatPr defaultColWidth="10" defaultRowHeight="16.5"/>
  <cols>
    <col min="1" max="1" width="10.625" style="41" customWidth="1"/>
    <col min="2" max="2" width="27.5" style="41" customWidth="1"/>
    <col min="3" max="3" width="28.875" style="41" customWidth="1"/>
    <col min="4" max="4" width="34.375" style="41" customWidth="1"/>
    <col min="5" max="16384" width="10" style="38"/>
  </cols>
  <sheetData>
    <row r="1" spans="1:6" ht="18" customHeight="1">
      <c r="A1" s="81" t="str">
        <f>Cover!B3</f>
        <v>Specification No.: CC/NT/W-MISC/DOM/A04/26/01660</v>
      </c>
      <c r="B1" s="82"/>
      <c r="C1" s="84"/>
      <c r="D1" s="85" t="s">
        <v>67</v>
      </c>
    </row>
    <row r="2" spans="1:6" ht="18" customHeight="1">
      <c r="A2" s="67"/>
      <c r="B2" s="88"/>
      <c r="C2" s="34"/>
      <c r="D2" s="34"/>
    </row>
    <row r="3" spans="1:6" ht="39.75" customHeight="1">
      <c r="A3" s="1136" t="str">
        <f>Cover!$B$2</f>
        <v>Package RCP-01 for Retrofit of existing conventional control and protection system with new IEC 61850 Process Bus based Control and Protection System at 400/220 Hissar S/s and 400kV Ballabhgarh S/s</v>
      </c>
      <c r="B3" s="1136"/>
      <c r="C3" s="1136"/>
      <c r="D3" s="1136"/>
      <c r="E3" s="52"/>
      <c r="F3" s="52"/>
    </row>
    <row r="4" spans="1:6" ht="21.95" customHeight="1">
      <c r="A4" s="1137" t="s">
        <v>384</v>
      </c>
      <c r="B4" s="1137"/>
      <c r="C4" s="1137"/>
      <c r="D4" s="1137"/>
    </row>
    <row r="5" spans="1:6" ht="18" customHeight="1">
      <c r="A5" s="40"/>
    </row>
    <row r="6" spans="1:6" ht="18" customHeight="1">
      <c r="A6" s="31" t="str">
        <f>'Sch-1'!A6</f>
        <v>Bidder’s Name and Address (Sole Bidder) :</v>
      </c>
      <c r="D6" s="64" t="s">
        <v>396</v>
      </c>
    </row>
    <row r="7" spans="1:6" ht="36" customHeight="1">
      <c r="A7" s="1138" t="str">
        <f>'Sch-1'!A7</f>
        <v/>
      </c>
      <c r="B7" s="1138"/>
      <c r="C7" s="1138"/>
      <c r="D7" s="65" t="str">
        <f>'Sch-1'!M7</f>
        <v>Contracts Services, 3rd Floor</v>
      </c>
    </row>
    <row r="8" spans="1:6" ht="18" customHeight="1">
      <c r="A8" s="42" t="s">
        <v>412</v>
      </c>
      <c r="B8" s="1139" t="str">
        <f>IF('Sch-1'!C8=0, "", 'Sch-1'!C8)</f>
        <v xml:space="preserve">…….. …….. …….. …….. …….. …….. </v>
      </c>
      <c r="C8" s="1139"/>
      <c r="D8" s="65" t="str">
        <f>'Sch-1'!M8</f>
        <v>Power Grid Corporation of India Ltd.,</v>
      </c>
    </row>
    <row r="9" spans="1:6" ht="18" customHeight="1">
      <c r="A9" s="42" t="s">
        <v>413</v>
      </c>
      <c r="B9" s="1139" t="str">
        <f>IF('Sch-1'!C9=0, "", 'Sch-1'!C9)</f>
        <v xml:space="preserve">…….. …….. …….. …….. …….. …….. </v>
      </c>
      <c r="C9" s="1139"/>
      <c r="D9" s="65" t="str">
        <f>'Sch-1'!M9</f>
        <v>"Saudamini", Plot No.-2</v>
      </c>
    </row>
    <row r="10" spans="1:6" ht="18" customHeight="1">
      <c r="A10" s="43"/>
      <c r="B10" s="1139" t="str">
        <f>IF('Sch-1'!C10=0, "", 'Sch-1'!C10)</f>
        <v xml:space="preserve">…….. …….. …….. …….. …….. …….. </v>
      </c>
      <c r="C10" s="1139"/>
      <c r="D10" s="65" t="str">
        <f>'Sch-1'!M10</f>
        <v xml:space="preserve">Sector-29, </v>
      </c>
    </row>
    <row r="11" spans="1:6" ht="18" customHeight="1">
      <c r="A11" s="43"/>
      <c r="B11" s="1139" t="str">
        <f>IF('Sch-1'!C11=0, "", 'Sch-1'!C11)</f>
        <v xml:space="preserve">…….. …….. …….. …….. …….. …….. </v>
      </c>
      <c r="C11" s="1139"/>
      <c r="D11" s="65" t="str">
        <f>'Sch-1'!M11</f>
        <v>Gurgaon (Haryana) - 122001</v>
      </c>
    </row>
    <row r="12" spans="1:6" ht="18" customHeight="1">
      <c r="A12" s="53"/>
      <c r="B12" s="53"/>
      <c r="C12" s="53"/>
      <c r="D12" s="64"/>
    </row>
    <row r="13" spans="1:6" ht="21.95" customHeight="1">
      <c r="A13" s="54" t="s">
        <v>378</v>
      </c>
      <c r="B13" s="1140" t="s">
        <v>368</v>
      </c>
      <c r="C13" s="1141"/>
      <c r="D13" s="55" t="s">
        <v>380</v>
      </c>
    </row>
    <row r="14" spans="1:6" ht="21.95" customHeight="1">
      <c r="A14" s="45" t="s">
        <v>381</v>
      </c>
      <c r="B14" s="1142" t="s">
        <v>415</v>
      </c>
      <c r="C14" s="1142"/>
      <c r="D14" s="69">
        <f>'Sch-1'!N133*(1-Discount!K18)+(1-Discount!K23)*'Sch-1'!N134</f>
        <v>0</v>
      </c>
    </row>
    <row r="15" spans="1:6" ht="35.1" customHeight="1">
      <c r="A15" s="56"/>
      <c r="B15" s="1143" t="s">
        <v>385</v>
      </c>
      <c r="C15" s="1144"/>
      <c r="D15" s="47"/>
    </row>
    <row r="16" spans="1:6" ht="21.95" customHeight="1">
      <c r="A16" s="45" t="s">
        <v>382</v>
      </c>
      <c r="B16" s="1142" t="s">
        <v>416</v>
      </c>
      <c r="C16" s="1142"/>
      <c r="D16" s="69">
        <f>'Sch-6'!D16*(1-Discount!K19)</f>
        <v>0</v>
      </c>
    </row>
    <row r="17" spans="1:6" ht="35.1" customHeight="1">
      <c r="A17" s="56"/>
      <c r="B17" s="1145" t="s">
        <v>529</v>
      </c>
      <c r="C17" s="1144"/>
      <c r="D17" s="47"/>
    </row>
    <row r="18" spans="1:6" ht="21.95" customHeight="1">
      <c r="A18" s="45" t="s">
        <v>383</v>
      </c>
      <c r="B18" s="1142" t="s">
        <v>417</v>
      </c>
      <c r="C18" s="1142"/>
      <c r="D18" s="69">
        <f>'Sch-6'!D18*(1-Discount!K20)</f>
        <v>0</v>
      </c>
    </row>
    <row r="19" spans="1:6" ht="30" customHeight="1">
      <c r="A19" s="56"/>
      <c r="B19" s="1143" t="s">
        <v>386</v>
      </c>
      <c r="C19" s="1144"/>
      <c r="D19" s="47"/>
    </row>
    <row r="20" spans="1:6" ht="21.95" customHeight="1">
      <c r="A20" s="45" t="s">
        <v>557</v>
      </c>
      <c r="B20" s="1142" t="s">
        <v>558</v>
      </c>
      <c r="C20" s="1142"/>
      <c r="D20" s="256">
        <f>'Sch-6'!D20*(1-Discount!K21)</f>
        <v>0</v>
      </c>
    </row>
    <row r="21" spans="1:6" ht="30" customHeight="1">
      <c r="A21" s="56"/>
      <c r="B21" s="1143" t="s">
        <v>387</v>
      </c>
      <c r="C21" s="1144"/>
      <c r="D21" s="47"/>
    </row>
    <row r="22" spans="1:6" ht="21.95" hidden="1" customHeight="1">
      <c r="A22" s="45" t="s">
        <v>537</v>
      </c>
      <c r="B22" s="1142" t="s">
        <v>536</v>
      </c>
      <c r="C22" s="1142"/>
      <c r="D22" s="256">
        <f>'Sch-6'!D22*(1-Discount!K22)</f>
        <v>0</v>
      </c>
    </row>
    <row r="23" spans="1:6" ht="38.25" hidden="1" customHeight="1">
      <c r="A23" s="56"/>
      <c r="B23" s="1145" t="s">
        <v>530</v>
      </c>
      <c r="C23" s="1144"/>
      <c r="D23" s="47"/>
    </row>
    <row r="24" spans="1:6" ht="30" customHeight="1">
      <c r="A24" s="45">
        <v>5</v>
      </c>
      <c r="B24" s="1142" t="s">
        <v>432</v>
      </c>
      <c r="C24" s="1142"/>
      <c r="D24" s="69">
        <f>'Sch-5 Dis'!D18</f>
        <v>0</v>
      </c>
    </row>
    <row r="25" spans="1:6" ht="51" customHeight="1">
      <c r="A25" s="56"/>
      <c r="B25" s="1143" t="s">
        <v>388</v>
      </c>
      <c r="C25" s="1144"/>
      <c r="D25" s="255"/>
    </row>
    <row r="26" spans="1:6" ht="21.95" customHeight="1">
      <c r="A26" s="45" t="s">
        <v>389</v>
      </c>
      <c r="B26" s="1142" t="s">
        <v>433</v>
      </c>
      <c r="C26" s="1142"/>
      <c r="D26" s="256">
        <f>'Sch-6'!D26*(1-Discount!K23)</f>
        <v>0</v>
      </c>
    </row>
    <row r="27" spans="1:6" ht="35.1" customHeight="1">
      <c r="A27" s="56"/>
      <c r="B27" s="1143" t="s">
        <v>69</v>
      </c>
      <c r="C27" s="1144"/>
      <c r="D27" s="47"/>
    </row>
    <row r="28" spans="1:6" ht="28.5" customHeight="1">
      <c r="A28" s="1146"/>
      <c r="B28" s="1147" t="s">
        <v>390</v>
      </c>
      <c r="C28" s="1147"/>
      <c r="D28" s="70">
        <f>SUM(D14,D16,D18,D20,D24)</f>
        <v>0</v>
      </c>
    </row>
    <row r="29" spans="1:6" ht="25.5" customHeight="1">
      <c r="A29" s="1146"/>
      <c r="B29" s="1147"/>
      <c r="C29" s="1147"/>
      <c r="D29" s="187"/>
    </row>
    <row r="30" spans="1:6" ht="18.75" customHeight="1">
      <c r="A30" s="77"/>
      <c r="B30" s="78"/>
      <c r="C30" s="78"/>
      <c r="D30" s="79"/>
    </row>
    <row r="31" spans="1:6" ht="27.95" customHeight="1">
      <c r="A31" s="77"/>
      <c r="B31" s="78"/>
      <c r="C31" s="101"/>
      <c r="D31" s="79"/>
    </row>
    <row r="32" spans="1:6" ht="27.95" customHeight="1">
      <c r="A32" s="99" t="s">
        <v>406</v>
      </c>
      <c r="B32" s="114" t="str">
        <f>IF('Sch-1'!B141=0,"", 'Sch-1'!B141)</f>
        <v>--</v>
      </c>
      <c r="C32" s="101" t="s">
        <v>408</v>
      </c>
      <c r="D32" s="110" t="str">
        <f>IF('Sch-1'!M142=0,"",'Sch-1'!M142)</f>
        <v/>
      </c>
      <c r="F32" s="102"/>
    </row>
    <row r="33" spans="1:6" ht="27.95" customHeight="1">
      <c r="A33" s="99" t="s">
        <v>407</v>
      </c>
      <c r="B33" s="114" t="str">
        <f>IF('Sch-1'!B142=0,"", 'Sch-1'!B142)</f>
        <v/>
      </c>
      <c r="C33" s="101" t="s">
        <v>409</v>
      </c>
      <c r="D33" s="110" t="str">
        <f>IF('Sch-1'!M143=0,"",'Sch-1'!M143)</f>
        <v/>
      </c>
      <c r="F33" s="67"/>
    </row>
    <row r="34" spans="1:6" ht="27.95" customHeight="1">
      <c r="A34" s="89"/>
      <c r="B34" s="88"/>
      <c r="C34" s="101"/>
      <c r="F34" s="67"/>
    </row>
    <row r="35" spans="1:6" ht="30" customHeight="1">
      <c r="A35" s="89"/>
      <c r="B35" s="88"/>
      <c r="C35" s="101"/>
      <c r="D35" s="89"/>
      <c r="F35" s="102"/>
    </row>
    <row r="36" spans="1:6" ht="30" customHeight="1">
      <c r="A36" s="51"/>
      <c r="B36" s="51"/>
      <c r="C36" s="57"/>
      <c r="E36" s="58"/>
    </row>
  </sheetData>
  <sheetProtection password="CC69" sheet="1" formatColumns="0" formatRows="0" selectLockedCells="1"/>
  <customSheetViews>
    <customSheetView guid="{C5511DF2-7367-4292-8F90-6EDA131DE06A}" scale="145" showPageBreaks="1" printArea="1" hiddenRows="1" view="pageBreakPreview">
      <selection activeCell="D24" sqref="D24"/>
      <pageMargins left="0.5" right="0.38" top="0.56999999999999995" bottom="0.48" header="0.38" footer="0.24"/>
      <printOptions horizontalCentered="1"/>
      <pageSetup paperSize="9" fitToHeight="0" orientation="portrait" r:id="rId1"/>
      <headerFooter alignWithMargins="0">
        <oddFooter>&amp;R&amp;"Book Antiqua,Bold"&amp;10Schedule-6/ Page &amp;P of &amp;N</oddFooter>
      </headerFooter>
    </customSheetView>
    <customSheetView guid="{B53AB765-D844-4672-9326-008E7DD94E4F}" scale="145" showPageBreaks="1" printArea="1" hiddenRows="1" view="pageBreakPreview">
      <selection activeCell="D24" sqref="D24"/>
      <pageMargins left="0.5" right="0.38" top="0.56999999999999995" bottom="0.48" header="0.38" footer="0.24"/>
      <printOptions horizontalCentered="1"/>
      <pageSetup paperSize="9" fitToHeight="0" orientation="portrait" r:id="rId2"/>
      <headerFooter alignWithMargins="0">
        <oddFooter>&amp;R&amp;"Book Antiqua,Bold"&amp;10Schedule-6/ Page &amp;P of &amp;N</oddFooter>
      </headerFooter>
    </customSheetView>
    <customSheetView guid="{A41EE4DE-0D82-4A56-8210-F78316511D11}" scale="145" showPageBreaks="1" printArea="1" hiddenRows="1" view="pageBreakPreview" topLeftCell="A12">
      <selection activeCell="G3" sqref="G3"/>
      <pageMargins left="0.5" right="0.38" top="0.56999999999999995" bottom="0.48" header="0.38" footer="0.24"/>
      <printOptions horizontalCentered="1"/>
      <pageSetup paperSize="9" fitToHeight="0" orientation="portrait" r:id="rId3"/>
      <headerFooter alignWithMargins="0">
        <oddFooter>&amp;R&amp;"Book Antiqua,Bold"&amp;10Schedule-6/ Page &amp;P of &amp;N</oddFooter>
      </headerFooter>
    </customSheetView>
    <customSheetView guid="{1E0C44A1-9358-4FBD-8C2C-4DB661DA1476}" scale="145" showPageBreaks="1" printArea="1" hiddenRows="1" view="pageBreakPreview">
      <selection activeCell="G3" sqref="G3"/>
      <pageMargins left="0.5" right="0.38" top="0.56999999999999995" bottom="0.48" header="0.38" footer="0.24"/>
      <printOptions horizontalCentered="1"/>
      <pageSetup paperSize="9" fitToHeight="0" orientation="portrait" r:id="rId4"/>
      <headerFooter alignWithMargins="0">
        <oddFooter>&amp;R&amp;"Book Antiqua,Bold"&amp;10Schedule-6/ Page &amp;P of &amp;N</oddFooter>
      </headerFooter>
    </customSheetView>
    <customSheetView guid="{498493C3-769C-4143-9114-C68CD1D40B11}" scale="145" showPageBreaks="1" printArea="1" hiddenRows="1" view="pageBreakPreview" topLeftCell="A3">
      <selection activeCell="G3" sqref="G3"/>
      <pageMargins left="0.5" right="0.38" top="0.56999999999999995" bottom="0.48" header="0.38" footer="0.24"/>
      <printOptions horizontalCentered="1"/>
      <pageSetup paperSize="9" fitToHeight="0" orientation="portrait" r:id="rId5"/>
      <headerFooter alignWithMargins="0">
        <oddFooter>&amp;R&amp;"Book Antiqua,Bold"&amp;10Schedule-6/ Page &amp;P of &amp;N</oddFooter>
      </headerFooter>
    </customSheetView>
    <customSheetView guid="{C431BC99-7569-44AB-83F6-AB73BDED3783}" showPageBreaks="1" printArea="1" view="pageBreakPreview" topLeftCell="A22">
      <selection activeCell="D22" sqref="D22"/>
      <pageMargins left="0.5" right="0.38" top="0.56999999999999995" bottom="0.48" header="0.38" footer="0.24"/>
      <printOptions horizontalCentered="1"/>
      <pageSetup paperSize="9" fitToHeight="0" orientation="portrait" r:id="rId6"/>
      <headerFooter alignWithMargins="0">
        <oddFooter>&amp;R&amp;"Book Antiqua,Bold"&amp;10Schedule-6/ Page &amp;P of &amp;N</oddFooter>
      </headerFooter>
    </customSheetView>
    <customSheetView guid="{E97134B6-5E8D-4951-8DA0-73D065532361}" showPageBreaks="1" printArea="1" view="pageBreakPreview" topLeftCell="A19">
      <selection activeCell="D22" sqref="D22"/>
      <pageMargins left="0.5" right="0.38" top="0.56999999999999995" bottom="0.48" header="0.38" footer="0.24"/>
      <printOptions horizontalCentered="1"/>
      <pageSetup paperSize="9" fitToHeight="0" orientation="portrait" r:id="rId7"/>
      <headerFooter alignWithMargins="0">
        <oddFooter>&amp;R&amp;"Book Antiqua,Bold"&amp;10Schedule-6/ Page &amp;P of &amp;N</oddFooter>
      </headerFooter>
    </customSheetView>
    <customSheetView guid="{D0757F9E-DF41-4B40-A5E5-F4F8FDD8D61D}" showPageBreaks="1" printArea="1" view="pageBreakPreview" topLeftCell="A7">
      <selection activeCell="C33" sqref="C33"/>
      <pageMargins left="0.5" right="0.38" top="0.56999999999999995" bottom="0.48" header="0.38" footer="0.24"/>
      <printOptions horizontalCentered="1"/>
      <pageSetup paperSize="9" fitToHeight="0" orientation="portrait" r:id="rId8"/>
      <headerFooter alignWithMargins="0">
        <oddFooter>&amp;R&amp;"Book Antiqua,Bold"&amp;10Schedule-6/ Page &amp;P of &amp;N</oddFooter>
      </headerFooter>
    </customSheetView>
    <customSheetView guid="{EE46BCD1-F715-4FA9-A5FC-1B125AD601E0}" showPageBreaks="1" printArea="1" view="pageBreakPreview">
      <selection activeCell="C33" sqref="C33"/>
      <pageMargins left="0.5" right="0.38" top="0.56999999999999995" bottom="0.48" header="0.38" footer="0.24"/>
      <printOptions horizontalCentered="1"/>
      <pageSetup paperSize="9" fitToHeight="0" orientation="portrait" r:id="rId9"/>
      <headerFooter alignWithMargins="0">
        <oddFooter>&amp;R&amp;"Book Antiqua,Bold"&amp;10Schedule-6/ Page &amp;P of &amp;N</oddFooter>
      </headerFooter>
    </customSheetView>
    <customSheetView guid="{4AA1107B-A795-4744-B566-827168772C7A}" showPageBreaks="1" printArea="1" view="pageBreakPreview" topLeftCell="A22">
      <selection activeCell="C33" sqref="C33"/>
      <pageMargins left="0.5" right="0.38" top="0.56999999999999995" bottom="0.48" header="0.38" footer="0.24"/>
      <printOptions horizontalCentered="1"/>
      <pageSetup paperSize="9" fitToHeight="0" orientation="portrait" r:id="rId10"/>
      <headerFooter alignWithMargins="0">
        <oddFooter>&amp;R&amp;"Book Antiqua,Bold"&amp;10Schedule-6/ Page &amp;P of &amp;N</oddFooter>
      </headerFooter>
    </customSheetView>
    <customSheetView guid="{B23AD343-29DA-4CE0-BD10-47BF44F3782F}" topLeftCell="A16">
      <selection activeCell="G8" sqref="G8"/>
      <pageMargins left="0.5" right="0.38" top="0.56999999999999995" bottom="0.48" header="0.38" footer="0.24"/>
      <printOptions horizontalCentered="1"/>
      <pageSetup paperSize="9" fitToHeight="0" orientation="portrait" r:id="rId11"/>
      <headerFooter alignWithMargins="0">
        <oddFooter>&amp;R&amp;"Book Antiqua,Bold"&amp;10Schedule-6/ Page &amp;P of &amp;N</oddFooter>
      </headerFooter>
    </customSheetView>
    <customSheetView guid="{ECE9294F-C910-4036-88BC-B1F2176FB06B}">
      <selection activeCell="D18" sqref="D18"/>
      <pageMargins left="0.5" right="0.38" top="0.56999999999999995" bottom="0.48" header="0.38" footer="0.24"/>
      <printOptions horizontalCentered="1"/>
      <pageSetup paperSize="9" fitToHeight="0" orientation="portrait" r:id="rId12"/>
      <headerFooter alignWithMargins="0">
        <oddFooter>&amp;R&amp;"Book Antiqua,Bold"&amp;10Schedule-6/ Page &amp;P of &amp;N</oddFooter>
      </headerFooter>
    </customSheetView>
    <customSheetView guid="{27A45B7A-04F2-4516-B80B-5ED0825D4ED3}">
      <selection activeCell="A4" sqref="A4:D4"/>
      <pageMargins left="0.5" right="0.38" top="0.56999999999999995" bottom="0.48" header="0.38" footer="0.24"/>
      <printOptions horizontalCentered="1"/>
      <pageSetup paperSize="9" fitToHeight="0" orientation="portrait" r:id="rId13"/>
      <headerFooter alignWithMargins="0">
        <oddFooter>&amp;R&amp;"Book Antiqua,Bold"&amp;10Schedule-6/ Page &amp;P of &amp;N</oddFooter>
      </headerFooter>
    </customSheetView>
    <customSheetView guid="{E9F4E142-7D26-464D-BECA-4F3806DB1FE1}" topLeftCell="A16">
      <selection activeCell="G8" sqref="G8"/>
      <pageMargins left="0.5" right="0.38" top="0.56999999999999995" bottom="0.48" header="0.38" footer="0.24"/>
      <printOptions horizontalCentered="1"/>
      <pageSetup paperSize="9" fitToHeight="0" orientation="portrait" r:id="rId14"/>
      <headerFooter alignWithMargins="0">
        <oddFooter>&amp;R&amp;"Book Antiqua,Bold"&amp;10Schedule-6/ Page &amp;P of &amp;N</oddFooter>
      </headerFooter>
    </customSheetView>
    <customSheetView guid="{A7DBDDEF-9245-44C6-9EBF-032DB6E1C0A2}" showPageBreaks="1" printArea="1" view="pageBreakPreview" topLeftCell="A22">
      <selection activeCell="C33" sqref="C33"/>
      <pageMargins left="0.5" right="0.38" top="0.56999999999999995" bottom="0.48" header="0.38" footer="0.24"/>
      <printOptions horizontalCentered="1"/>
      <pageSetup paperSize="9" fitToHeight="0" orientation="portrait" r:id="rId15"/>
      <headerFooter alignWithMargins="0">
        <oddFooter>&amp;R&amp;"Book Antiqua,Bold"&amp;10Schedule-6/ Page &amp;P of &amp;N</oddFooter>
      </headerFooter>
    </customSheetView>
    <customSheetView guid="{7487ED9F-BBED-4B2A-9631-22F1A430946B}" showPageBreaks="1" printArea="1" view="pageBreakPreview" topLeftCell="A22">
      <selection activeCell="C33" sqref="C33"/>
      <pageMargins left="0.5" right="0.38" top="0.56999999999999995" bottom="0.48" header="0.38" footer="0.24"/>
      <printOptions horizontalCentered="1"/>
      <pageSetup paperSize="9" fitToHeight="0" orientation="portrait" r:id="rId16"/>
      <headerFooter alignWithMargins="0">
        <oddFooter>&amp;R&amp;"Book Antiqua,Bold"&amp;10Schedule-6/ Page &amp;P of &amp;N</oddFooter>
      </headerFooter>
    </customSheetView>
    <customSheetView guid="{B3CE7B10-A914-4559-A6DA-AED8C22AFD6D}" showPageBreaks="1" printArea="1" view="pageBreakPreview" topLeftCell="A25">
      <selection activeCell="C33" sqref="C33"/>
      <pageMargins left="0.5" right="0.38" top="0.56999999999999995" bottom="0.48" header="0.38" footer="0.24"/>
      <printOptions horizontalCentered="1"/>
      <pageSetup paperSize="9" fitToHeight="0" orientation="portrait" r:id="rId17"/>
      <headerFooter alignWithMargins="0">
        <oddFooter>&amp;R&amp;"Book Antiqua,Bold"&amp;10Schedule-6/ Page &amp;P of &amp;N</oddFooter>
      </headerFooter>
    </customSheetView>
    <customSheetView guid="{D53177B2-31EC-4222-B97A-A37DCFD9E45B}" showPageBreaks="1" printArea="1" view="pageBreakPreview" topLeftCell="A19">
      <selection activeCell="D22" sqref="D22"/>
      <pageMargins left="0.5" right="0.38" top="0.56999999999999995" bottom="0.48" header="0.38" footer="0.24"/>
      <printOptions horizontalCentered="1"/>
      <pageSetup paperSize="9" fitToHeight="0" orientation="portrait" r:id="rId18"/>
      <headerFooter alignWithMargins="0">
        <oddFooter>&amp;R&amp;"Book Antiqua,Bold"&amp;10Schedule-6/ Page &amp;P of &amp;N</oddFooter>
      </headerFooter>
    </customSheetView>
    <customSheetView guid="{223BC0FC-814D-40F0-9795-CE82A16FF3A5}" showPageBreaks="1" printArea="1" view="pageBreakPreview" topLeftCell="A22">
      <selection activeCell="D22" sqref="D22"/>
      <pageMargins left="0.5" right="0.38" top="0.56999999999999995" bottom="0.48" header="0.38" footer="0.24"/>
      <printOptions horizontalCentered="1"/>
      <pageSetup paperSize="9" fitToHeight="0" orientation="portrait" r:id="rId19"/>
      <headerFooter alignWithMargins="0">
        <oddFooter>&amp;R&amp;"Book Antiqua,Bold"&amp;10Schedule-6/ Page &amp;P of &amp;N</oddFooter>
      </headerFooter>
    </customSheetView>
    <customSheetView guid="{B835C05C-B615-4DCB-982D-4519616B3CD8}" showPageBreaks="1" printArea="1" view="pageBreakPreview" topLeftCell="A21">
      <selection activeCell="D22" sqref="D22"/>
      <pageMargins left="0.5" right="0.38" top="0.56999999999999995" bottom="0.48" header="0.38" footer="0.24"/>
      <printOptions horizontalCentered="1"/>
      <pageSetup paperSize="9" fitToHeight="0" orientation="portrait" r:id="rId20"/>
      <headerFooter alignWithMargins="0">
        <oddFooter>&amp;R&amp;"Book Antiqua,Bold"&amp;10Schedule-6/ Page &amp;P of &amp;N</oddFooter>
      </headerFooter>
    </customSheetView>
    <customSheetView guid="{A34CC49F-E309-4C23-B4F6-1E3B307C10D1}" showPageBreaks="1" printArea="1" hiddenRows="1" view="pageBreakPreview" topLeftCell="A10">
      <selection activeCell="G11" sqref="G11"/>
      <pageMargins left="0.5" right="0.38" top="0.56999999999999995" bottom="0.48" header="0.38" footer="0.24"/>
      <printOptions horizontalCentered="1"/>
      <pageSetup paperSize="9" fitToHeight="0" orientation="portrait" r:id="rId21"/>
      <headerFooter alignWithMargins="0">
        <oddFooter>&amp;R&amp;"Book Antiqua,Bold"&amp;10Schedule-6/ Page &amp;P of &amp;N</oddFooter>
      </headerFooter>
    </customSheetView>
    <customSheetView guid="{8909CFDD-4F29-4C72-886E-908773EE94A2}" scale="145" showPageBreaks="1" printArea="1" hiddenRows="1" view="pageBreakPreview">
      <selection activeCell="D24" sqref="D24"/>
      <pageMargins left="0.5" right="0.38" top="0.56999999999999995" bottom="0.48" header="0.38" footer="0.24"/>
      <printOptions horizontalCentered="1"/>
      <pageSetup paperSize="9" fitToHeight="0" orientation="portrait" r:id="rId22"/>
      <headerFooter alignWithMargins="0">
        <oddFooter>&amp;R&amp;"Book Antiqua,Bold"&amp;10Schedule-6/ Page &amp;P of &amp;N</oddFooter>
      </headerFooter>
    </customSheetView>
  </customSheetViews>
  <mergeCells count="24">
    <mergeCell ref="A28:A29"/>
    <mergeCell ref="B28:C29"/>
    <mergeCell ref="B20:C20"/>
    <mergeCell ref="B21:C21"/>
    <mergeCell ref="B24:C24"/>
    <mergeCell ref="B25:C25"/>
    <mergeCell ref="B26:C26"/>
    <mergeCell ref="B27:C27"/>
    <mergeCell ref="B22:C22"/>
    <mergeCell ref="B23:C23"/>
    <mergeCell ref="B13:C13"/>
    <mergeCell ref="B9:C9"/>
    <mergeCell ref="B10:C10"/>
    <mergeCell ref="B18:C18"/>
    <mergeCell ref="B19:C19"/>
    <mergeCell ref="B14:C14"/>
    <mergeCell ref="B15:C15"/>
    <mergeCell ref="B16:C16"/>
    <mergeCell ref="B17:C17"/>
    <mergeCell ref="A3:D3"/>
    <mergeCell ref="A4:D4"/>
    <mergeCell ref="A7:C7"/>
    <mergeCell ref="B8:C8"/>
    <mergeCell ref="B11:C11"/>
  </mergeCells>
  <phoneticPr fontId="30" type="noConversion"/>
  <printOptions horizontalCentered="1"/>
  <pageMargins left="0.5" right="0.38" top="0.56999999999999995" bottom="0.48" header="0.38" footer="0.24"/>
  <pageSetup paperSize="9" fitToHeight="0" orientation="portrait" r:id="rId23"/>
  <headerFooter alignWithMargins="0">
    <oddFooter>&amp;R&amp;"Book Antiqua,Bold"&amp;10Schedule-6/ Page &amp;P of &amp;N</oddFooter>
  </headerFooter>
  <drawing r:id="rId2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4">
    <tabColor indexed="53"/>
    <pageSetUpPr autoPageBreaks="0" fitToPage="1"/>
  </sheetPr>
  <dimension ref="A1:AV219"/>
  <sheetViews>
    <sheetView view="pageBreakPreview" zoomScale="70" zoomScaleNormal="100" zoomScaleSheetLayoutView="70" workbookViewId="0">
      <selection activeCell="C19" sqref="C19"/>
    </sheetView>
  </sheetViews>
  <sheetFormatPr defaultRowHeight="16.5"/>
  <cols>
    <col min="1" max="8" width="11.375" style="379" customWidth="1"/>
    <col min="9" max="9" width="31.375" style="332" customWidth="1"/>
    <col min="10" max="10" width="7.625" style="332" customWidth="1"/>
    <col min="11" max="11" width="10.25" style="332" customWidth="1"/>
    <col min="12" max="12" width="15.375" style="332" customWidth="1"/>
    <col min="13" max="13" width="15.75" style="332" customWidth="1"/>
    <col min="14" max="14" width="23.625" style="258" customWidth="1"/>
    <col min="15" max="15" width="9" style="384" customWidth="1"/>
    <col min="16" max="16" width="0" style="184" hidden="1" customWidth="1"/>
    <col min="17" max="17" width="18.5" style="184" hidden="1" customWidth="1"/>
    <col min="18" max="18" width="34.25" style="184" hidden="1" customWidth="1"/>
    <col min="19" max="32" width="9" style="184"/>
    <col min="33" max="33" width="0" style="184" hidden="1" customWidth="1"/>
    <col min="34" max="34" width="13.875" style="184" hidden="1" customWidth="1"/>
    <col min="35" max="35" width="13.625" style="184" hidden="1" customWidth="1"/>
    <col min="36" max="36" width="21.375" style="184" hidden="1" customWidth="1"/>
    <col min="37" max="37" width="12" style="184" hidden="1" customWidth="1"/>
    <col min="38" max="39" width="0" style="184" hidden="1" customWidth="1"/>
    <col min="40" max="48" width="9" style="184"/>
    <col min="49" max="16384" width="9" style="384"/>
  </cols>
  <sheetData>
    <row r="1" spans="1:48" ht="18" customHeight="1">
      <c r="A1" s="81" t="str">
        <f>Cover!B3</f>
        <v>Specification No.: CC/NT/W-MISC/DOM/A04/26/01660</v>
      </c>
      <c r="B1" s="81"/>
      <c r="C1" s="81"/>
      <c r="D1" s="81"/>
      <c r="E1" s="81"/>
      <c r="F1" s="81"/>
      <c r="G1" s="81"/>
      <c r="H1" s="81"/>
      <c r="I1" s="82"/>
      <c r="J1" s="83"/>
      <c r="K1" s="83"/>
      <c r="L1" s="83"/>
      <c r="M1" s="85" t="s">
        <v>442</v>
      </c>
    </row>
    <row r="2" spans="1:48" ht="3" customHeight="1">
      <c r="A2" s="385"/>
      <c r="B2" s="385"/>
      <c r="C2" s="385"/>
      <c r="D2" s="385"/>
      <c r="E2" s="385"/>
      <c r="F2" s="385"/>
      <c r="G2" s="385"/>
      <c r="H2" s="385"/>
      <c r="I2" s="386"/>
      <c r="J2" s="387"/>
      <c r="K2" s="387"/>
      <c r="L2" s="387"/>
      <c r="M2" s="387"/>
    </row>
    <row r="3" spans="1:48" ht="54" customHeight="1">
      <c r="A3" s="1354" t="str">
        <f>Cover!$B$2</f>
        <v>Package RCP-01 for Retrofit of existing conventional control and protection system with new IEC 61850 Process Bus based Control and Protection System at 400/220 Hissar S/s and 400kV Ballabhgarh S/s</v>
      </c>
      <c r="B3" s="1354"/>
      <c r="C3" s="1354"/>
      <c r="D3" s="1354"/>
      <c r="E3" s="1354"/>
      <c r="F3" s="1354"/>
      <c r="G3" s="1354"/>
      <c r="H3" s="1354"/>
      <c r="I3" s="1354"/>
      <c r="J3" s="1354"/>
      <c r="K3" s="1354"/>
      <c r="L3" s="1354"/>
      <c r="M3" s="1354"/>
      <c r="N3" s="1354"/>
      <c r="AG3" s="199" t="s">
        <v>342</v>
      </c>
      <c r="AI3" s="220">
        <f>IF(ISERROR(#REF!/('Sch-6'!D14+'Sch-6'!D16+'Sch-6'!D18)),0,#REF!/( 'Sch-6'!D14+'Sch-6'!D16+'Sch-6'!D18))</f>
        <v>0</v>
      </c>
    </row>
    <row r="4" spans="1:48" ht="21.95" customHeight="1">
      <c r="A4" s="1305" t="s">
        <v>24</v>
      </c>
      <c r="B4" s="1305"/>
      <c r="C4" s="1305"/>
      <c r="D4" s="1305"/>
      <c r="E4" s="1305"/>
      <c r="F4" s="1305"/>
      <c r="G4" s="1305"/>
      <c r="H4" s="1305"/>
      <c r="I4" s="1305"/>
      <c r="J4" s="1305"/>
      <c r="K4" s="1305"/>
      <c r="L4" s="1305"/>
      <c r="M4" s="1305"/>
      <c r="N4" s="1305"/>
      <c r="AG4" s="199" t="s">
        <v>343</v>
      </c>
      <c r="AI4" s="220" t="e">
        <f>#REF!</f>
        <v>#REF!</v>
      </c>
    </row>
    <row r="5" spans="1:48" ht="18.600000000000001" customHeight="1">
      <c r="A5" s="68"/>
      <c r="B5" s="68"/>
      <c r="C5" s="68"/>
      <c r="D5" s="68"/>
      <c r="E5" s="68"/>
      <c r="F5" s="68"/>
      <c r="G5" s="68"/>
      <c r="H5" s="68"/>
      <c r="I5" s="107"/>
      <c r="J5" s="107"/>
      <c r="K5" s="107"/>
      <c r="L5" s="107"/>
      <c r="M5" s="107"/>
      <c r="AG5" s="199" t="s">
        <v>350</v>
      </c>
      <c r="AI5" s="220">
        <f>IF(ISERROR(#REF!/#REF!),0,#REF! /#REF!)</f>
        <v>0</v>
      </c>
    </row>
    <row r="6" spans="1:48" ht="27.95" customHeight="1">
      <c r="A6" s="31" t="str">
        <f>'Sch-1'!A6</f>
        <v>Bidder’s Name and Address (Sole Bidder) :</v>
      </c>
      <c r="B6" s="31"/>
      <c r="C6" s="31"/>
      <c r="D6" s="31"/>
      <c r="E6" s="31"/>
      <c r="F6" s="31"/>
      <c r="G6" s="31"/>
      <c r="H6" s="31"/>
      <c r="I6" s="41"/>
      <c r="J6" s="41"/>
      <c r="K6" s="549" t="s">
        <v>396</v>
      </c>
      <c r="M6" s="41"/>
      <c r="AG6" s="199" t="s">
        <v>351</v>
      </c>
      <c r="AI6" s="220" t="e">
        <f>#REF!</f>
        <v>#REF!</v>
      </c>
    </row>
    <row r="7" spans="1:48" ht="36" customHeight="1">
      <c r="A7" s="1343" t="str">
        <f>'Sch-1'!A7</f>
        <v/>
      </c>
      <c r="B7" s="1343"/>
      <c r="C7" s="1343"/>
      <c r="D7" s="1343"/>
      <c r="E7" s="1343"/>
      <c r="F7" s="1343"/>
      <c r="G7" s="1343"/>
      <c r="H7" s="1343"/>
      <c r="I7" s="1343"/>
      <c r="J7" s="1343"/>
      <c r="K7" s="90" t="str">
        <f>'Sch-1'!M7</f>
        <v>Contracts Services, 3rd Floor</v>
      </c>
      <c r="M7" s="467"/>
      <c r="AG7" s="199" t="s">
        <v>346</v>
      </c>
      <c r="AI7" s="220" t="e">
        <f>SUM(AI3:AI6)</f>
        <v>#REF!</v>
      </c>
    </row>
    <row r="8" spans="1:48" ht="27.95" customHeight="1">
      <c r="A8" s="42" t="s">
        <v>412</v>
      </c>
      <c r="B8" s="42"/>
      <c r="C8" s="42"/>
      <c r="D8" s="42"/>
      <c r="E8" s="42"/>
      <c r="F8" s="42"/>
      <c r="G8" s="42"/>
      <c r="H8" s="42"/>
      <c r="I8" s="1139" t="str">
        <f>IF('Sch-1'!C8=0, "", 'Sch-1'!C8)</f>
        <v xml:space="preserve">…….. …….. …….. …….. …….. …….. </v>
      </c>
      <c r="J8" s="1139"/>
      <c r="K8" s="90" t="str">
        <f>'Sch-1'!M8</f>
        <v>Power Grid Corporation of India Ltd.,</v>
      </c>
      <c r="M8" s="466"/>
    </row>
    <row r="9" spans="1:48" ht="27.95" customHeight="1">
      <c r="A9" s="42" t="s">
        <v>413</v>
      </c>
      <c r="B9" s="42"/>
      <c r="C9" s="42"/>
      <c r="D9" s="42"/>
      <c r="E9" s="42"/>
      <c r="F9" s="42"/>
      <c r="G9" s="42"/>
      <c r="H9" s="42"/>
      <c r="I9" s="1139" t="str">
        <f>IF('Sch-1'!C9=0, "", 'Sch-1'!C9)</f>
        <v xml:space="preserve">…….. …….. …….. …….. …….. …….. </v>
      </c>
      <c r="J9" s="1139"/>
      <c r="K9" s="90" t="str">
        <f>'Sch-1'!M9</f>
        <v>"Saudamini", Plot No.-2</v>
      </c>
      <c r="M9" s="466"/>
    </row>
    <row r="10" spans="1:48" ht="27.95" customHeight="1">
      <c r="A10" s="388"/>
      <c r="B10" s="388"/>
      <c r="C10" s="388"/>
      <c r="D10" s="388"/>
      <c r="E10" s="388"/>
      <c r="F10" s="388"/>
      <c r="G10" s="388"/>
      <c r="H10" s="388"/>
      <c r="I10" s="1357" t="str">
        <f>IF('Sch-1'!C10=0, "", 'Sch-1'!C10)</f>
        <v xml:space="preserve">…….. …….. …….. …….. …….. …….. </v>
      </c>
      <c r="J10" s="1357"/>
      <c r="K10" s="90" t="str">
        <f>'Sch-1'!M10</f>
        <v xml:space="preserve">Sector-29, </v>
      </c>
      <c r="M10" s="389"/>
      <c r="AG10" s="199" t="s">
        <v>278</v>
      </c>
      <c r="AI10" s="227">
        <f>'Sch-1'!AA10</f>
        <v>0</v>
      </c>
    </row>
    <row r="11" spans="1:48" ht="27.95" customHeight="1">
      <c r="A11" s="388"/>
      <c r="B11" s="388"/>
      <c r="C11" s="388"/>
      <c r="D11" s="388"/>
      <c r="E11" s="388"/>
      <c r="F11" s="388"/>
      <c r="G11" s="388"/>
      <c r="H11" s="388"/>
      <c r="I11" s="1357" t="str">
        <f>IF('Sch-1'!C11=0, "", 'Sch-1'!C11)</f>
        <v xml:space="preserve">…….. …….. …….. …….. …….. …….. </v>
      </c>
      <c r="J11" s="1357"/>
      <c r="K11" s="90" t="str">
        <f>'Sch-1'!M11</f>
        <v>Gurgaon (Haryana) - 122001</v>
      </c>
      <c r="M11" s="389"/>
      <c r="AG11" s="199"/>
      <c r="AI11" s="220"/>
    </row>
    <row r="12" spans="1:48" ht="7.5" customHeight="1">
      <c r="A12" s="388"/>
      <c r="B12" s="388"/>
      <c r="C12" s="388"/>
      <c r="D12" s="388"/>
      <c r="E12" s="388"/>
      <c r="F12" s="388"/>
      <c r="G12" s="388"/>
      <c r="H12" s="388"/>
      <c r="I12" s="389"/>
      <c r="J12" s="389"/>
      <c r="K12" s="389"/>
      <c r="L12" s="389"/>
      <c r="M12" s="389"/>
      <c r="N12" s="647"/>
      <c r="O12" s="648"/>
      <c r="P12" s="648"/>
      <c r="Q12" s="648"/>
      <c r="R12" s="648"/>
      <c r="S12" s="648"/>
      <c r="T12" s="648"/>
      <c r="AG12" s="199"/>
      <c r="AI12" s="220"/>
    </row>
    <row r="13" spans="1:48" ht="27.95" customHeight="1" thickBot="1">
      <c r="A13" s="1358" t="s">
        <v>474</v>
      </c>
      <c r="B13" s="1358"/>
      <c r="C13" s="1358"/>
      <c r="D13" s="1358"/>
      <c r="E13" s="1358"/>
      <c r="F13" s="1358"/>
      <c r="G13" s="1358"/>
      <c r="H13" s="1358"/>
      <c r="I13" s="1358"/>
      <c r="J13" s="1358"/>
      <c r="K13" s="1358"/>
      <c r="L13" s="1358"/>
      <c r="M13" s="1358"/>
      <c r="N13" s="647"/>
      <c r="O13" s="648"/>
      <c r="P13" s="648"/>
      <c r="Q13" s="648"/>
      <c r="R13" s="648"/>
      <c r="S13" s="648"/>
      <c r="T13" s="648"/>
    </row>
    <row r="14" spans="1:48" ht="157.5">
      <c r="A14" s="857" t="s">
        <v>434</v>
      </c>
      <c r="B14" s="858" t="s">
        <v>514</v>
      </c>
      <c r="C14" s="858" t="s">
        <v>525</v>
      </c>
      <c r="D14" s="859" t="s">
        <v>526</v>
      </c>
      <c r="E14" s="837" t="s">
        <v>485</v>
      </c>
      <c r="F14" s="837" t="s">
        <v>513</v>
      </c>
      <c r="G14" s="837" t="s">
        <v>486</v>
      </c>
      <c r="H14" s="837" t="s">
        <v>512</v>
      </c>
      <c r="I14" s="860" t="s">
        <v>372</v>
      </c>
      <c r="J14" s="860" t="s">
        <v>353</v>
      </c>
      <c r="K14" s="860" t="s">
        <v>354</v>
      </c>
      <c r="L14" s="860" t="s">
        <v>64</v>
      </c>
      <c r="M14" s="861" t="s">
        <v>373</v>
      </c>
      <c r="N14" s="844" t="s">
        <v>510</v>
      </c>
      <c r="O14" s="648"/>
      <c r="P14" s="648"/>
      <c r="Q14" s="795" t="s">
        <v>545</v>
      </c>
      <c r="R14" s="795" t="s">
        <v>494</v>
      </c>
      <c r="S14" s="648"/>
      <c r="T14" s="648"/>
      <c r="AH14" s="1342" t="s">
        <v>279</v>
      </c>
      <c r="AI14" s="1342"/>
      <c r="AJ14" s="201" t="s">
        <v>287</v>
      </c>
      <c r="AK14" s="1342" t="s">
        <v>280</v>
      </c>
      <c r="AL14" s="1342"/>
    </row>
    <row r="15" spans="1:48" s="810" customFormat="1">
      <c r="A15" s="862">
        <v>1</v>
      </c>
      <c r="B15" s="862">
        <v>2</v>
      </c>
      <c r="C15" s="862">
        <v>3</v>
      </c>
      <c r="D15" s="862">
        <v>4</v>
      </c>
      <c r="E15" s="863">
        <v>5</v>
      </c>
      <c r="F15" s="863">
        <v>6</v>
      </c>
      <c r="G15" s="863">
        <v>7</v>
      </c>
      <c r="H15" s="863">
        <v>8</v>
      </c>
      <c r="I15" s="860">
        <v>9</v>
      </c>
      <c r="J15" s="860">
        <v>10</v>
      </c>
      <c r="K15" s="860">
        <v>11</v>
      </c>
      <c r="L15" s="860">
        <v>12</v>
      </c>
      <c r="M15" s="861" t="s">
        <v>527</v>
      </c>
      <c r="N15" s="850">
        <v>14</v>
      </c>
      <c r="O15" s="808"/>
      <c r="P15" s="808"/>
      <c r="Q15" s="691"/>
      <c r="R15" s="778"/>
      <c r="S15" s="808"/>
      <c r="T15" s="808"/>
      <c r="U15" s="809"/>
      <c r="V15" s="809"/>
      <c r="W15" s="809"/>
      <c r="X15" s="809"/>
      <c r="Y15" s="809"/>
      <c r="Z15" s="809"/>
      <c r="AA15" s="809"/>
      <c r="AB15" s="809"/>
      <c r="AC15" s="809"/>
      <c r="AD15" s="809"/>
      <c r="AE15" s="809"/>
      <c r="AF15" s="809"/>
      <c r="AG15" s="809"/>
      <c r="AH15" s="792"/>
      <c r="AI15" s="792"/>
      <c r="AJ15" s="201"/>
      <c r="AK15" s="792"/>
      <c r="AL15" s="792"/>
      <c r="AM15" s="809"/>
      <c r="AN15" s="809"/>
      <c r="AO15" s="809"/>
      <c r="AP15" s="809"/>
      <c r="AQ15" s="809"/>
      <c r="AR15" s="809"/>
      <c r="AS15" s="809"/>
      <c r="AT15" s="809"/>
      <c r="AU15" s="809"/>
      <c r="AV15" s="809"/>
    </row>
    <row r="16" spans="1:48" s="810" customFormat="1">
      <c r="A16" s="873" t="s">
        <v>340</v>
      </c>
      <c r="B16" s="1351"/>
      <c r="C16" s="1352"/>
      <c r="D16" s="1352"/>
      <c r="E16" s="1352"/>
      <c r="F16" s="1352"/>
      <c r="G16" s="1352"/>
      <c r="H16" s="1352"/>
      <c r="I16" s="1352"/>
      <c r="J16" s="1352"/>
      <c r="K16" s="1352"/>
      <c r="L16" s="1352"/>
      <c r="M16" s="1352"/>
      <c r="N16" s="1353"/>
      <c r="O16" s="808"/>
      <c r="P16" s="808"/>
      <c r="Q16" s="691"/>
      <c r="R16" s="778"/>
      <c r="S16" s="808"/>
      <c r="T16" s="808"/>
      <c r="U16" s="809"/>
      <c r="V16" s="809"/>
      <c r="W16" s="809"/>
      <c r="X16" s="809"/>
      <c r="Y16" s="809"/>
      <c r="Z16" s="809"/>
      <c r="AA16" s="809"/>
      <c r="AB16" s="809"/>
      <c r="AC16" s="809"/>
      <c r="AD16" s="809"/>
      <c r="AE16" s="809"/>
      <c r="AF16" s="809"/>
      <c r="AG16" s="809"/>
      <c r="AH16" s="792"/>
      <c r="AI16" s="792"/>
      <c r="AJ16" s="201"/>
      <c r="AK16" s="792"/>
      <c r="AL16" s="792"/>
      <c r="AM16" s="809"/>
      <c r="AN16" s="809"/>
      <c r="AO16" s="809"/>
      <c r="AP16" s="809"/>
      <c r="AQ16" s="809"/>
      <c r="AR16" s="809"/>
      <c r="AS16" s="809"/>
      <c r="AT16" s="809"/>
      <c r="AU16" s="809"/>
      <c r="AV16" s="809"/>
    </row>
    <row r="17" spans="1:48" s="471" customFormat="1" hidden="1">
      <c r="A17" s="677">
        <v>1</v>
      </c>
      <c r="B17" s="830"/>
      <c r="C17" s="830"/>
      <c r="D17" s="830"/>
      <c r="E17" s="677"/>
      <c r="F17" s="777"/>
      <c r="G17" s="753"/>
      <c r="H17" s="779"/>
      <c r="I17" s="678"/>
      <c r="J17" s="557"/>
      <c r="K17" s="558"/>
      <c r="L17" s="554"/>
      <c r="M17" s="553" t="str">
        <f>IF(L17=0, "Included", IF(ISERROR(K17*L17), L17, K17*L17))</f>
        <v>Included</v>
      </c>
      <c r="N17" s="866">
        <f>R17</f>
        <v>0</v>
      </c>
      <c r="O17" s="572"/>
      <c r="P17" s="572"/>
      <c r="Q17" s="691">
        <f>IF(M17="Included",0,M17)</f>
        <v>0</v>
      </c>
      <c r="R17" s="778">
        <f>IF(H17="", G17*Q17,H17*Q17)</f>
        <v>0</v>
      </c>
      <c r="S17" s="572"/>
      <c r="T17" s="572"/>
    </row>
    <row r="18" spans="1:48" s="471" customFormat="1" hidden="1">
      <c r="A18" s="677">
        <v>2</v>
      </c>
      <c r="B18" s="830"/>
      <c r="C18" s="830"/>
      <c r="D18" s="830"/>
      <c r="E18" s="677"/>
      <c r="F18" s="777"/>
      <c r="G18" s="753"/>
      <c r="H18" s="779"/>
      <c r="I18" s="678"/>
      <c r="J18" s="557"/>
      <c r="K18" s="558"/>
      <c r="L18" s="554"/>
      <c r="M18" s="553" t="str">
        <f>IF(L18=0, "Included", IF(ISERROR(K18*L18), L18, K18*L18))</f>
        <v>Included</v>
      </c>
      <c r="N18" s="866">
        <f>R18</f>
        <v>0</v>
      </c>
      <c r="O18" s="572"/>
      <c r="P18" s="572"/>
      <c r="Q18" s="691">
        <f>IF(M18="Included",0,M18)</f>
        <v>0</v>
      </c>
      <c r="R18" s="778">
        <f>IF(H18="", G18*Q18,H18*Q18)</f>
        <v>0</v>
      </c>
      <c r="S18" s="572"/>
      <c r="T18" s="572"/>
    </row>
    <row r="19" spans="1:48" ht="45" customHeight="1">
      <c r="A19" s="388"/>
      <c r="B19" s="388"/>
      <c r="C19" s="388"/>
      <c r="D19" s="388"/>
      <c r="E19" s="388"/>
      <c r="F19" s="1307" t="s">
        <v>553</v>
      </c>
      <c r="G19" s="1307"/>
      <c r="H19" s="1307"/>
      <c r="I19" s="1307"/>
      <c r="J19" s="1307"/>
      <c r="K19" s="1307"/>
      <c r="L19" s="1307"/>
      <c r="M19" s="389"/>
      <c r="N19" s="647"/>
      <c r="O19" s="648"/>
      <c r="P19" s="648"/>
      <c r="Q19" s="648"/>
      <c r="R19" s="648"/>
      <c r="S19" s="648"/>
      <c r="T19" s="648"/>
      <c r="AG19" s="199"/>
      <c r="AI19" s="220"/>
    </row>
    <row r="20" spans="1:48" s="471" customFormat="1" ht="24.75" customHeight="1">
      <c r="A20" s="1345"/>
      <c r="B20" s="1346"/>
      <c r="C20" s="1346"/>
      <c r="D20" s="1346"/>
      <c r="E20" s="1346"/>
      <c r="F20" s="1346"/>
      <c r="G20" s="1346"/>
      <c r="H20" s="1347"/>
      <c r="I20" s="867" t="s">
        <v>473</v>
      </c>
      <c r="J20" s="867"/>
      <c r="K20" s="867"/>
      <c r="L20" s="867"/>
      <c r="M20" s="868">
        <f>SUM(M17:M18)</f>
        <v>0</v>
      </c>
      <c r="N20" s="869"/>
      <c r="O20" s="572"/>
      <c r="P20" s="572"/>
      <c r="Q20" s="572"/>
      <c r="R20" s="572"/>
      <c r="S20" s="572"/>
      <c r="T20" s="572"/>
    </row>
    <row r="21" spans="1:48" ht="36" customHeight="1">
      <c r="A21" s="1348"/>
      <c r="B21" s="1349"/>
      <c r="C21" s="1349"/>
      <c r="D21" s="1349"/>
      <c r="E21" s="1349"/>
      <c r="F21" s="1349"/>
      <c r="G21" s="1349"/>
      <c r="H21" s="1350"/>
      <c r="I21" s="870" t="s">
        <v>510</v>
      </c>
      <c r="J21" s="870"/>
      <c r="K21" s="870"/>
      <c r="L21" s="870"/>
      <c r="M21" s="870"/>
      <c r="N21" s="868">
        <f>SUM(N17:N18)</f>
        <v>0</v>
      </c>
      <c r="O21" s="648"/>
      <c r="P21" s="648"/>
      <c r="Q21" s="648"/>
      <c r="R21" s="648"/>
      <c r="S21" s="648"/>
      <c r="T21" s="648"/>
      <c r="AH21" s="228"/>
      <c r="AI21" s="228"/>
      <c r="AK21" s="228"/>
      <c r="AL21" s="228"/>
      <c r="AM21" s="384"/>
      <c r="AN21" s="384"/>
      <c r="AO21" s="384"/>
      <c r="AP21" s="384"/>
      <c r="AQ21" s="384"/>
      <c r="AR21" s="384"/>
      <c r="AS21" s="384"/>
      <c r="AT21" s="384"/>
      <c r="AU21" s="384"/>
      <c r="AV21" s="384"/>
    </row>
    <row r="22" spans="1:48" ht="19.5" customHeight="1">
      <c r="A22" s="390"/>
      <c r="B22" s="390"/>
      <c r="C22" s="390"/>
      <c r="D22" s="390"/>
      <c r="E22" s="390"/>
      <c r="F22" s="390"/>
      <c r="G22" s="390"/>
      <c r="H22" s="390"/>
      <c r="I22" s="390"/>
      <c r="J22" s="1298"/>
      <c r="K22" s="1298"/>
      <c r="L22" s="1298"/>
      <c r="M22" s="1298"/>
      <c r="AH22" s="257"/>
      <c r="AI22" s="229"/>
      <c r="AM22" s="384"/>
      <c r="AN22" s="384"/>
      <c r="AO22" s="384"/>
      <c r="AP22" s="384"/>
      <c r="AQ22" s="384"/>
      <c r="AR22" s="384"/>
      <c r="AS22" s="384"/>
      <c r="AT22" s="384"/>
      <c r="AU22" s="384"/>
      <c r="AV22" s="384"/>
    </row>
    <row r="23" spans="1:48" ht="19.5" customHeight="1">
      <c r="A23" s="99" t="s">
        <v>406</v>
      </c>
      <c r="B23" s="99"/>
      <c r="C23" s="99"/>
      <c r="D23" s="99"/>
      <c r="E23" s="114" t="str">
        <f>'Sch-1'!B141</f>
        <v>--</v>
      </c>
      <c r="F23" s="99"/>
      <c r="G23" s="99"/>
      <c r="H23" s="99"/>
      <c r="J23" s="1298" t="str">
        <f>"Printed Name   : " &amp; 'Sch-1'!M142</f>
        <v xml:space="preserve">Printed Name   : </v>
      </c>
      <c r="K23" s="1298"/>
      <c r="L23" s="1298"/>
      <c r="M23" s="1298"/>
      <c r="AM23" s="384"/>
      <c r="AN23" s="384"/>
      <c r="AO23" s="384"/>
      <c r="AP23" s="384"/>
      <c r="AQ23" s="384"/>
      <c r="AR23" s="384"/>
      <c r="AS23" s="384"/>
      <c r="AT23" s="384"/>
      <c r="AU23" s="384"/>
      <c r="AV23" s="384"/>
    </row>
    <row r="24" spans="1:48" ht="27.75" customHeight="1">
      <c r="A24" s="99" t="s">
        <v>407</v>
      </c>
      <c r="B24" s="99"/>
      <c r="C24" s="99"/>
      <c r="D24" s="99"/>
      <c r="E24" s="110" t="str">
        <f>'Sch-1'!B142</f>
        <v/>
      </c>
      <c r="F24" s="99"/>
      <c r="G24" s="99"/>
      <c r="H24" s="99"/>
      <c r="J24" s="1298" t="str">
        <f>"Designation      : " &amp; 'Sch-1'!M143</f>
        <v xml:space="preserve">Designation      : </v>
      </c>
      <c r="K24" s="1298"/>
      <c r="L24" s="1298"/>
      <c r="M24" s="1298"/>
      <c r="AM24" s="384"/>
      <c r="AN24" s="384"/>
      <c r="AO24" s="384"/>
      <c r="AP24" s="384"/>
      <c r="AQ24" s="384"/>
      <c r="AR24" s="384"/>
      <c r="AS24" s="384"/>
      <c r="AT24" s="384"/>
      <c r="AU24" s="384"/>
      <c r="AV24" s="384"/>
    </row>
    <row r="25" spans="1:48" ht="36.75" customHeight="1">
      <c r="A25" s="111" t="s">
        <v>68</v>
      </c>
      <c r="B25" s="111"/>
      <c r="C25" s="111"/>
      <c r="D25" s="111"/>
      <c r="E25" s="1344" t="s">
        <v>375</v>
      </c>
      <c r="F25" s="1344"/>
      <c r="G25" s="1344"/>
      <c r="H25" s="1344"/>
      <c r="I25" s="1344"/>
      <c r="J25" s="1344"/>
      <c r="K25" s="1344"/>
      <c r="L25" s="1344"/>
      <c r="M25" s="1344"/>
      <c r="AM25" s="384"/>
      <c r="AN25" s="384"/>
      <c r="AO25" s="384"/>
      <c r="AP25" s="384"/>
      <c r="AQ25" s="384"/>
      <c r="AR25" s="384"/>
      <c r="AS25" s="384"/>
      <c r="AT25" s="384"/>
      <c r="AU25" s="384"/>
      <c r="AV25" s="384"/>
    </row>
    <row r="26" spans="1:48" ht="31.5" customHeight="1">
      <c r="N26" s="260"/>
      <c r="AM26" s="384"/>
      <c r="AN26" s="384"/>
      <c r="AO26" s="384"/>
      <c r="AP26" s="384"/>
      <c r="AQ26" s="384"/>
      <c r="AR26" s="384"/>
      <c r="AS26" s="384"/>
      <c r="AT26" s="384"/>
      <c r="AU26" s="384"/>
      <c r="AV26" s="384"/>
    </row>
    <row r="95" spans="1:15" s="184" customFormat="1">
      <c r="A95" s="205"/>
      <c r="B95" s="205"/>
      <c r="C95" s="205"/>
      <c r="D95" s="205"/>
      <c r="E95" s="205"/>
      <c r="F95" s="205"/>
      <c r="G95" s="205"/>
      <c r="H95" s="205"/>
      <c r="I95" s="193"/>
      <c r="J95" s="193"/>
      <c r="K95" s="193"/>
      <c r="L95" s="193"/>
      <c r="M95" s="193"/>
      <c r="N95" s="258"/>
      <c r="O95" s="384"/>
    </row>
    <row r="96" spans="1:15" s="184" customFormat="1">
      <c r="A96" s="205"/>
      <c r="B96" s="205"/>
      <c r="C96" s="205"/>
      <c r="D96" s="205"/>
      <c r="E96" s="205"/>
      <c r="F96" s="205"/>
      <c r="G96" s="205"/>
      <c r="H96" s="205"/>
      <c r="I96" s="193"/>
      <c r="J96" s="193"/>
      <c r="K96" s="193"/>
      <c r="L96" s="193"/>
      <c r="M96" s="193"/>
      <c r="N96" s="258"/>
      <c r="O96" s="384"/>
    </row>
    <row r="97" spans="1:38" s="184" customFormat="1">
      <c r="A97" s="205"/>
      <c r="B97" s="205"/>
      <c r="C97" s="205"/>
      <c r="D97" s="205"/>
      <c r="E97" s="205"/>
      <c r="F97" s="205"/>
      <c r="G97" s="205"/>
      <c r="H97" s="205"/>
      <c r="I97" s="193"/>
      <c r="J97" s="193"/>
      <c r="K97" s="193"/>
      <c r="L97" s="193"/>
      <c r="M97" s="193"/>
      <c r="N97" s="258"/>
      <c r="O97" s="384"/>
    </row>
    <row r="98" spans="1:38" s="269" customFormat="1" hidden="1">
      <c r="A98" s="186" t="str">
        <f>A1</f>
        <v>Specification No.: CC/NT/W-MISC/DOM/A04/26/01660</v>
      </c>
      <c r="B98" s="186"/>
      <c r="C98" s="186"/>
      <c r="D98" s="186"/>
      <c r="E98" s="186"/>
      <c r="F98" s="186"/>
      <c r="G98" s="186"/>
      <c r="H98" s="186"/>
      <c r="I98" s="99"/>
      <c r="J98" s="189"/>
      <c r="K98" s="189"/>
      <c r="L98" s="189"/>
      <c r="M98" s="189"/>
      <c r="N98" s="188"/>
    </row>
    <row r="99" spans="1:38" s="269" customFormat="1" hidden="1">
      <c r="A99" s="67"/>
      <c r="B99" s="67"/>
      <c r="C99" s="67"/>
      <c r="D99" s="67"/>
      <c r="E99" s="67"/>
      <c r="F99" s="67"/>
      <c r="G99" s="67"/>
      <c r="H99" s="67"/>
      <c r="I99" s="88"/>
      <c r="J99" s="89"/>
      <c r="K99" s="89"/>
      <c r="L99" s="89"/>
      <c r="M99" s="89"/>
      <c r="N99" s="188"/>
    </row>
    <row r="100" spans="1:38" s="269" customFormat="1" ht="35.25" hidden="1" customHeight="1">
      <c r="A100" s="1355" t="str">
        <f>A3</f>
        <v>Package RCP-01 for Retrofit of existing conventional control and protection system with new IEC 61850 Process Bus based Control and Protection System at 400/220 Hissar S/s and 400kV Ballabhgarh S/s</v>
      </c>
      <c r="B100" s="1355"/>
      <c r="C100" s="1355"/>
      <c r="D100" s="1355"/>
      <c r="E100" s="1355"/>
      <c r="F100" s="1355"/>
      <c r="G100" s="1355"/>
      <c r="H100" s="1355"/>
      <c r="I100" s="1355">
        <f>I3</f>
        <v>0</v>
      </c>
      <c r="J100" s="1355">
        <f>J3</f>
        <v>0</v>
      </c>
      <c r="K100" s="1355"/>
      <c r="L100" s="1355"/>
      <c r="M100" s="1355"/>
      <c r="N100" s="188"/>
    </row>
    <row r="101" spans="1:38" s="269" customFormat="1" hidden="1">
      <c r="A101" s="1356" t="str">
        <f>A4</f>
        <v>(SCHEDULE OF RATES AND PRICES )</v>
      </c>
      <c r="B101" s="1356"/>
      <c r="C101" s="1356"/>
      <c r="D101" s="1356"/>
      <c r="E101" s="1356"/>
      <c r="F101" s="1356"/>
      <c r="G101" s="1356"/>
      <c r="H101" s="1356"/>
      <c r="I101" s="1356">
        <f>I4</f>
        <v>0</v>
      </c>
      <c r="J101" s="1356">
        <f>J4</f>
        <v>0</v>
      </c>
      <c r="K101" s="1356"/>
      <c r="L101" s="1356"/>
      <c r="M101" s="1356"/>
      <c r="N101" s="188"/>
    </row>
    <row r="102" spans="1:38" s="269" customFormat="1" hidden="1">
      <c r="A102" s="68"/>
      <c r="B102" s="68"/>
      <c r="C102" s="68"/>
      <c r="D102" s="68"/>
      <c r="E102" s="68"/>
      <c r="F102" s="68"/>
      <c r="G102" s="68"/>
      <c r="H102" s="68"/>
      <c r="I102" s="107"/>
      <c r="J102" s="107"/>
      <c r="K102" s="107"/>
      <c r="L102" s="107"/>
      <c r="M102" s="107"/>
      <c r="N102" s="188"/>
    </row>
    <row r="103" spans="1:38" s="269" customFormat="1" hidden="1">
      <c r="A103" s="31" t="str">
        <f>A6</f>
        <v>Bidder’s Name and Address (Sole Bidder) :</v>
      </c>
      <c r="B103" s="31"/>
      <c r="C103" s="31"/>
      <c r="D103" s="31"/>
      <c r="E103" s="31"/>
      <c r="F103" s="31"/>
      <c r="G103" s="31"/>
      <c r="H103" s="31"/>
      <c r="I103" s="41"/>
      <c r="J103" s="41"/>
      <c r="K103" s="41"/>
      <c r="L103" s="41"/>
      <c r="M103" s="41"/>
      <c r="N103" s="188"/>
    </row>
    <row r="104" spans="1:38" s="269" customFormat="1" hidden="1">
      <c r="A104" s="1343" t="str">
        <f>A7</f>
        <v/>
      </c>
      <c r="B104" s="1343"/>
      <c r="C104" s="1343"/>
      <c r="D104" s="1343"/>
      <c r="E104" s="1343"/>
      <c r="F104" s="1343"/>
      <c r="G104" s="1343"/>
      <c r="H104" s="1343"/>
      <c r="I104" s="1343">
        <f t="shared" ref="I104:J108" si="0">I7</f>
        <v>0</v>
      </c>
      <c r="J104" s="1343">
        <f t="shared" si="0"/>
        <v>0</v>
      </c>
      <c r="K104" s="467"/>
      <c r="L104" s="467"/>
      <c r="M104" s="467"/>
      <c r="N104" s="188"/>
    </row>
    <row r="105" spans="1:38" s="269" customFormat="1" hidden="1">
      <c r="A105" s="42" t="str">
        <f>A8</f>
        <v>Name     :</v>
      </c>
      <c r="B105" s="42"/>
      <c r="C105" s="42"/>
      <c r="D105" s="42"/>
      <c r="E105" s="42"/>
      <c r="F105" s="42"/>
      <c r="G105" s="42"/>
      <c r="H105" s="42"/>
      <c r="I105" s="1139" t="str">
        <f t="shared" si="0"/>
        <v xml:space="preserve">…….. …….. …….. …….. …….. …….. </v>
      </c>
      <c r="J105" s="1139">
        <f t="shared" si="0"/>
        <v>0</v>
      </c>
      <c r="K105" s="466"/>
      <c r="L105" s="466"/>
      <c r="M105" s="466"/>
      <c r="N105" s="188"/>
    </row>
    <row r="106" spans="1:38" s="269" customFormat="1" hidden="1">
      <c r="A106" s="42" t="str">
        <f>A9</f>
        <v>Address :</v>
      </c>
      <c r="B106" s="42"/>
      <c r="C106" s="42"/>
      <c r="D106" s="42"/>
      <c r="E106" s="42"/>
      <c r="F106" s="42"/>
      <c r="G106" s="42"/>
      <c r="H106" s="42"/>
      <c r="I106" s="1139" t="str">
        <f t="shared" si="0"/>
        <v xml:space="preserve">…….. …….. …….. …….. …….. …….. </v>
      </c>
      <c r="J106" s="1139">
        <f t="shared" si="0"/>
        <v>0</v>
      </c>
      <c r="K106" s="466"/>
      <c r="L106" s="466"/>
      <c r="M106" s="466"/>
      <c r="N106" s="188"/>
    </row>
    <row r="107" spans="1:38" s="269" customFormat="1" hidden="1">
      <c r="A107" s="43"/>
      <c r="B107" s="43"/>
      <c r="C107" s="43"/>
      <c r="D107" s="43"/>
      <c r="E107" s="43"/>
      <c r="F107" s="43"/>
      <c r="G107" s="43"/>
      <c r="H107" s="43"/>
      <c r="I107" s="1139" t="str">
        <f t="shared" si="0"/>
        <v xml:space="preserve">…….. …….. …….. …….. …….. …….. </v>
      </c>
      <c r="J107" s="1139">
        <f t="shared" si="0"/>
        <v>0</v>
      </c>
      <c r="K107" s="466"/>
      <c r="L107" s="466"/>
      <c r="M107" s="466"/>
      <c r="N107" s="188"/>
    </row>
    <row r="108" spans="1:38" s="269" customFormat="1" hidden="1">
      <c r="A108" s="43"/>
      <c r="B108" s="43"/>
      <c r="C108" s="43"/>
      <c r="D108" s="43"/>
      <c r="E108" s="43"/>
      <c r="F108" s="43"/>
      <c r="G108" s="43"/>
      <c r="H108" s="43"/>
      <c r="I108" s="1139" t="str">
        <f t="shared" si="0"/>
        <v xml:space="preserve">…….. …….. …….. …….. …….. …….. </v>
      </c>
      <c r="J108" s="1139">
        <f t="shared" si="0"/>
        <v>0</v>
      </c>
      <c r="K108" s="466"/>
      <c r="L108" s="466"/>
      <c r="M108" s="466"/>
      <c r="N108" s="188"/>
    </row>
    <row r="109" spans="1:38" s="269" customFormat="1" hidden="1">
      <c r="A109" s="309"/>
      <c r="B109" s="309"/>
      <c r="C109" s="309"/>
      <c r="D109" s="309"/>
      <c r="E109" s="309"/>
      <c r="F109" s="309"/>
      <c r="G109" s="309"/>
      <c r="H109" s="309"/>
      <c r="I109" s="32"/>
      <c r="J109" s="32"/>
      <c r="K109" s="32"/>
      <c r="L109" s="32"/>
      <c r="M109" s="32"/>
      <c r="N109" s="188"/>
    </row>
    <row r="110" spans="1:38" s="269" customFormat="1" ht="33.75" hidden="1" customHeight="1">
      <c r="A110" s="307" t="str">
        <f>A14</f>
        <v>SL. NO.</v>
      </c>
      <c r="B110" s="307"/>
      <c r="C110" s="307"/>
      <c r="D110" s="307"/>
      <c r="E110" s="307"/>
      <c r="F110" s="307"/>
      <c r="G110" s="307"/>
      <c r="H110" s="307"/>
      <c r="I110" s="312" t="str">
        <f>I14</f>
        <v>Description of Test</v>
      </c>
      <c r="J110" s="1340" t="e">
        <f>#REF!</f>
        <v>#REF!</v>
      </c>
      <c r="K110" s="1340"/>
      <c r="L110" s="1340"/>
      <c r="M110" s="1340"/>
      <c r="N110" s="188"/>
      <c r="AH110" s="1340"/>
      <c r="AI110" s="1340"/>
      <c r="AK110" s="1340"/>
      <c r="AL110" s="1340"/>
    </row>
    <row r="111" spans="1:38" s="269" customFormat="1" hidden="1">
      <c r="A111" s="107" t="e">
        <f>#REF!</f>
        <v>#REF!</v>
      </c>
      <c r="B111" s="107"/>
      <c r="C111" s="107"/>
      <c r="D111" s="107"/>
      <c r="E111" s="107"/>
      <c r="F111" s="107"/>
      <c r="G111" s="107"/>
      <c r="H111" s="107"/>
      <c r="I111" s="107" t="e">
        <f>#REF!</f>
        <v>#REF!</v>
      </c>
      <c r="J111" s="1341" t="e">
        <f>#REF!</f>
        <v>#REF!</v>
      </c>
      <c r="K111" s="1341"/>
      <c r="L111" s="1341"/>
      <c r="M111" s="1341"/>
      <c r="N111" s="188"/>
      <c r="AH111" s="1341"/>
      <c r="AI111" s="1341"/>
      <c r="AK111" s="1341"/>
      <c r="AL111" s="1341"/>
    </row>
    <row r="112" spans="1:38" s="269" customFormat="1" hidden="1">
      <c r="A112" s="314" t="e">
        <f>#REF!</f>
        <v>#REF!</v>
      </c>
      <c r="B112" s="314"/>
      <c r="C112" s="314"/>
      <c r="D112" s="314"/>
      <c r="E112" s="314"/>
      <c r="F112" s="314"/>
      <c r="G112" s="314"/>
      <c r="H112" s="314"/>
      <c r="I112" s="315" t="e">
        <f>#REF!</f>
        <v>#REF!</v>
      </c>
      <c r="J112" s="1341"/>
      <c r="K112" s="1341"/>
      <c r="L112" s="1341"/>
      <c r="M112" s="1341"/>
      <c r="N112" s="188"/>
      <c r="AH112" s="1341"/>
      <c r="AI112" s="1341"/>
      <c r="AK112" s="1341"/>
      <c r="AL112" s="1341"/>
    </row>
    <row r="113" spans="1:38" s="269" customFormat="1" hidden="1">
      <c r="A113" s="316" t="e">
        <f>#REF!</f>
        <v>#REF!</v>
      </c>
      <c r="B113" s="316"/>
      <c r="C113" s="316"/>
      <c r="D113" s="316"/>
      <c r="E113" s="316"/>
      <c r="F113" s="316"/>
      <c r="G113" s="316"/>
      <c r="H113" s="316"/>
      <c r="I113" s="317" t="e">
        <f>#REF!</f>
        <v>#REF!</v>
      </c>
      <c r="J113" s="1339" t="e">
        <f>#REF!</f>
        <v>#REF!</v>
      </c>
      <c r="K113" s="1339"/>
      <c r="L113" s="1339"/>
      <c r="M113" s="1339"/>
      <c r="N113" s="186"/>
      <c r="AH113" s="318"/>
      <c r="AI113" s="318"/>
      <c r="AK113" s="318"/>
      <c r="AL113" s="318"/>
    </row>
    <row r="114" spans="1:38" s="269" customFormat="1" hidden="1">
      <c r="A114" s="316" t="e">
        <f>#REF!</f>
        <v>#REF!</v>
      </c>
      <c r="B114" s="316"/>
      <c r="C114" s="316"/>
      <c r="D114" s="316"/>
      <c r="E114" s="316"/>
      <c r="F114" s="316"/>
      <c r="G114" s="316"/>
      <c r="H114" s="316"/>
      <c r="I114" s="317" t="e">
        <f>#REF!</f>
        <v>#REF!</v>
      </c>
      <c r="J114" s="1339" t="e">
        <f>#REF!</f>
        <v>#REF!</v>
      </c>
      <c r="K114" s="1339"/>
      <c r="L114" s="1339"/>
      <c r="M114" s="1339"/>
      <c r="N114" s="186"/>
      <c r="AH114" s="319"/>
      <c r="AI114" s="319"/>
      <c r="AK114" s="318"/>
      <c r="AL114" s="319"/>
    </row>
    <row r="115" spans="1:38" s="269" customFormat="1" ht="20.100000000000001" hidden="1" customHeight="1">
      <c r="A115" s="320"/>
      <c r="B115" s="320"/>
      <c r="C115" s="320"/>
      <c r="D115" s="320"/>
      <c r="E115" s="320"/>
      <c r="F115" s="320"/>
      <c r="G115" s="320"/>
      <c r="H115" s="320"/>
      <c r="I115" s="315" t="e">
        <f>#REF!</f>
        <v>#REF!</v>
      </c>
      <c r="J115" s="1339" t="e">
        <f>#REF!</f>
        <v>#REF!</v>
      </c>
      <c r="K115" s="1339"/>
      <c r="L115" s="1339"/>
      <c r="M115" s="1339"/>
      <c r="N115" s="188"/>
      <c r="AH115" s="319"/>
      <c r="AI115" s="319"/>
      <c r="AK115" s="319"/>
      <c r="AL115" s="319"/>
    </row>
    <row r="116" spans="1:38" s="269" customFormat="1" hidden="1">
      <c r="A116" s="314" t="e">
        <f>#REF!</f>
        <v>#REF!</v>
      </c>
      <c r="B116" s="314"/>
      <c r="C116" s="314"/>
      <c r="D116" s="314"/>
      <c r="E116" s="314"/>
      <c r="F116" s="314"/>
      <c r="G116" s="314"/>
      <c r="H116" s="314"/>
      <c r="I116" s="315" t="e">
        <f>#REF!</f>
        <v>#REF!</v>
      </c>
      <c r="J116" s="1339"/>
      <c r="K116" s="1339"/>
      <c r="L116" s="1339"/>
      <c r="M116" s="1339"/>
      <c r="N116" s="188"/>
      <c r="AH116" s="1339"/>
      <c r="AI116" s="1339"/>
      <c r="AK116" s="1339"/>
      <c r="AL116" s="1339"/>
    </row>
    <row r="117" spans="1:38" s="269" customFormat="1" hidden="1">
      <c r="A117" s="321" t="e">
        <f>#REF!</f>
        <v>#REF!</v>
      </c>
      <c r="B117" s="321"/>
      <c r="C117" s="321"/>
      <c r="D117" s="321"/>
      <c r="E117" s="321"/>
      <c r="F117" s="321"/>
      <c r="G117" s="321"/>
      <c r="H117" s="321"/>
      <c r="I117" s="315" t="e">
        <f>#REF!</f>
        <v>#REF!</v>
      </c>
      <c r="J117" s="1339"/>
      <c r="K117" s="1339"/>
      <c r="L117" s="1339"/>
      <c r="M117" s="1339"/>
      <c r="N117" s="188"/>
      <c r="AH117" s="1339"/>
      <c r="AI117" s="1339"/>
      <c r="AK117" s="1339"/>
      <c r="AL117" s="1339"/>
    </row>
    <row r="118" spans="1:38" s="269" customFormat="1" hidden="1">
      <c r="A118" s="322" t="e">
        <f>#REF!</f>
        <v>#REF!</v>
      </c>
      <c r="B118" s="322"/>
      <c r="C118" s="322"/>
      <c r="D118" s="322"/>
      <c r="E118" s="322"/>
      <c r="F118" s="322"/>
      <c r="G118" s="322"/>
      <c r="H118" s="322"/>
      <c r="I118" s="315" t="e">
        <f>#REF!</f>
        <v>#REF!</v>
      </c>
      <c r="J118" s="1339"/>
      <c r="K118" s="1339"/>
      <c r="L118" s="1339"/>
      <c r="M118" s="1339"/>
      <c r="N118" s="188"/>
      <c r="AH118" s="1339"/>
      <c r="AI118" s="1339"/>
      <c r="AK118" s="1339"/>
      <c r="AL118" s="1339"/>
    </row>
    <row r="119" spans="1:38" s="269" customFormat="1" hidden="1">
      <c r="A119" s="316" t="e">
        <f>#REF!</f>
        <v>#REF!</v>
      </c>
      <c r="B119" s="316"/>
      <c r="C119" s="316"/>
      <c r="D119" s="316"/>
      <c r="E119" s="316"/>
      <c r="F119" s="316"/>
      <c r="G119" s="316"/>
      <c r="H119" s="316"/>
      <c r="I119" s="317" t="e">
        <f>#REF!</f>
        <v>#REF!</v>
      </c>
      <c r="J119" s="1339" t="e">
        <f>#REF!</f>
        <v>#REF!</v>
      </c>
      <c r="K119" s="1339"/>
      <c r="L119" s="1339"/>
      <c r="M119" s="1339"/>
      <c r="N119" s="186"/>
      <c r="AH119" s="319"/>
      <c r="AI119" s="319"/>
      <c r="AK119" s="318"/>
      <c r="AL119" s="319"/>
    </row>
    <row r="120" spans="1:38" s="269" customFormat="1" hidden="1">
      <c r="A120" s="316" t="e">
        <f>#REF!</f>
        <v>#REF!</v>
      </c>
      <c r="B120" s="316"/>
      <c r="C120" s="316"/>
      <c r="D120" s="316"/>
      <c r="E120" s="316"/>
      <c r="F120" s="316"/>
      <c r="G120" s="316"/>
      <c r="H120" s="316"/>
      <c r="I120" s="317" t="e">
        <f>#REF!</f>
        <v>#REF!</v>
      </c>
      <c r="J120" s="1339" t="e">
        <f>#REF!</f>
        <v>#REF!</v>
      </c>
      <c r="K120" s="1339"/>
      <c r="L120" s="1339"/>
      <c r="M120" s="1339"/>
      <c r="N120" s="186"/>
      <c r="AH120" s="319"/>
      <c r="AI120" s="319"/>
      <c r="AK120" s="318"/>
      <c r="AL120" s="319"/>
    </row>
    <row r="121" spans="1:38" s="269" customFormat="1" hidden="1">
      <c r="A121" s="316" t="e">
        <f>#REF!</f>
        <v>#REF!</v>
      </c>
      <c r="B121" s="316"/>
      <c r="C121" s="316"/>
      <c r="D121" s="316"/>
      <c r="E121" s="316"/>
      <c r="F121" s="316"/>
      <c r="G121" s="316"/>
      <c r="H121" s="316"/>
      <c r="I121" s="317" t="e">
        <f>#REF!</f>
        <v>#REF!</v>
      </c>
      <c r="J121" s="1339" t="e">
        <f>#REF!</f>
        <v>#REF!</v>
      </c>
      <c r="K121" s="1339"/>
      <c r="L121" s="1339"/>
      <c r="M121" s="1339"/>
      <c r="N121" s="186"/>
      <c r="AH121" s="319"/>
      <c r="AI121" s="319"/>
      <c r="AK121" s="318"/>
      <c r="AL121" s="319"/>
    </row>
    <row r="122" spans="1:38" s="269" customFormat="1" hidden="1">
      <c r="A122" s="316" t="e">
        <f>#REF!</f>
        <v>#REF!</v>
      </c>
      <c r="B122" s="316"/>
      <c r="C122" s="316"/>
      <c r="D122" s="316"/>
      <c r="E122" s="316"/>
      <c r="F122" s="316"/>
      <c r="G122" s="316"/>
      <c r="H122" s="316"/>
      <c r="I122" s="317" t="e">
        <f>#REF!</f>
        <v>#REF!</v>
      </c>
      <c r="J122" s="1339" t="e">
        <f>#REF!</f>
        <v>#REF!</v>
      </c>
      <c r="K122" s="1339"/>
      <c r="L122" s="1339"/>
      <c r="M122" s="1339"/>
      <c r="N122" s="186"/>
      <c r="AH122" s="319"/>
      <c r="AI122" s="319"/>
      <c r="AK122" s="318"/>
      <c r="AL122" s="319"/>
    </row>
    <row r="123" spans="1:38" s="269" customFormat="1" hidden="1">
      <c r="A123" s="316"/>
      <c r="B123" s="316"/>
      <c r="C123" s="316"/>
      <c r="D123" s="316"/>
      <c r="E123" s="316"/>
      <c r="F123" s="316"/>
      <c r="G123" s="316"/>
      <c r="H123" s="316"/>
      <c r="I123" s="315" t="e">
        <f>#REF!</f>
        <v>#REF!</v>
      </c>
      <c r="J123" s="1339" t="e">
        <f>#REF!</f>
        <v>#REF!</v>
      </c>
      <c r="K123" s="1339"/>
      <c r="L123" s="1339"/>
      <c r="M123" s="1339"/>
      <c r="N123" s="186"/>
      <c r="AH123" s="319"/>
      <c r="AI123" s="319"/>
      <c r="AK123" s="319"/>
      <c r="AL123" s="319"/>
    </row>
    <row r="124" spans="1:38" s="269" customFormat="1" ht="20.100000000000001" hidden="1" customHeight="1">
      <c r="A124" s="322" t="e">
        <f>#REF!</f>
        <v>#REF!</v>
      </c>
      <c r="B124" s="322"/>
      <c r="C124" s="322"/>
      <c r="D124" s="322"/>
      <c r="E124" s="322"/>
      <c r="F124" s="322"/>
      <c r="G124" s="322"/>
      <c r="H124" s="322"/>
      <c r="I124" s="315" t="e">
        <f>#REF!</f>
        <v>#REF!</v>
      </c>
      <c r="J124" s="1339"/>
      <c r="K124" s="1339"/>
      <c r="L124" s="1339"/>
      <c r="M124" s="1339"/>
      <c r="N124" s="186"/>
      <c r="AH124" s="319"/>
      <c r="AI124" s="319"/>
      <c r="AK124" s="319"/>
      <c r="AL124" s="319"/>
    </row>
    <row r="125" spans="1:38" s="269" customFormat="1" hidden="1">
      <c r="A125" s="316" t="e">
        <f>#REF!</f>
        <v>#REF!</v>
      </c>
      <c r="B125" s="316"/>
      <c r="C125" s="316"/>
      <c r="D125" s="316"/>
      <c r="E125" s="316"/>
      <c r="F125" s="316"/>
      <c r="G125" s="316"/>
      <c r="H125" s="316"/>
      <c r="I125" s="317" t="e">
        <f>#REF!</f>
        <v>#REF!</v>
      </c>
      <c r="J125" s="1339" t="e">
        <f>#REF!</f>
        <v>#REF!</v>
      </c>
      <c r="K125" s="1339"/>
      <c r="L125" s="1339"/>
      <c r="M125" s="1339"/>
      <c r="N125" s="186"/>
      <c r="AH125" s="319"/>
      <c r="AI125" s="319"/>
      <c r="AK125" s="318"/>
      <c r="AL125" s="319"/>
    </row>
    <row r="126" spans="1:38" s="269" customFormat="1" hidden="1">
      <c r="A126" s="316" t="e">
        <f>#REF!</f>
        <v>#REF!</v>
      </c>
      <c r="B126" s="316"/>
      <c r="C126" s="316"/>
      <c r="D126" s="316"/>
      <c r="E126" s="316"/>
      <c r="F126" s="316"/>
      <c r="G126" s="316"/>
      <c r="H126" s="316"/>
      <c r="I126" s="317" t="e">
        <f>#REF!</f>
        <v>#REF!</v>
      </c>
      <c r="J126" s="1339" t="e">
        <f>#REF!</f>
        <v>#REF!</v>
      </c>
      <c r="K126" s="1339"/>
      <c r="L126" s="1339"/>
      <c r="M126" s="1339"/>
      <c r="N126" s="186"/>
      <c r="AH126" s="319"/>
      <c r="AI126" s="319"/>
      <c r="AK126" s="318"/>
      <c r="AL126" s="319"/>
    </row>
    <row r="127" spans="1:38" s="269" customFormat="1" ht="20.100000000000001" hidden="1" customHeight="1">
      <c r="A127" s="316" t="e">
        <f>#REF!</f>
        <v>#REF!</v>
      </c>
      <c r="B127" s="316"/>
      <c r="C127" s="316"/>
      <c r="D127" s="316"/>
      <c r="E127" s="316"/>
      <c r="F127" s="316"/>
      <c r="G127" s="316"/>
      <c r="H127" s="316"/>
      <c r="I127" s="317" t="e">
        <f>#REF!</f>
        <v>#REF!</v>
      </c>
      <c r="J127" s="1339" t="e">
        <f>#REF!</f>
        <v>#REF!</v>
      </c>
      <c r="K127" s="1339"/>
      <c r="L127" s="1339"/>
      <c r="M127" s="1339"/>
      <c r="N127" s="186"/>
      <c r="AH127" s="319"/>
      <c r="AI127" s="319"/>
      <c r="AK127" s="318"/>
      <c r="AL127" s="319"/>
    </row>
    <row r="128" spans="1:38" s="269" customFormat="1" hidden="1">
      <c r="A128" s="316" t="e">
        <f>#REF!</f>
        <v>#REF!</v>
      </c>
      <c r="B128" s="316"/>
      <c r="C128" s="316"/>
      <c r="D128" s="316"/>
      <c r="E128" s="316"/>
      <c r="F128" s="316"/>
      <c r="G128" s="316"/>
      <c r="H128" s="316"/>
      <c r="I128" s="317" t="e">
        <f>#REF!</f>
        <v>#REF!</v>
      </c>
      <c r="J128" s="1339" t="e">
        <f>#REF!</f>
        <v>#REF!</v>
      </c>
      <c r="K128" s="1339"/>
      <c r="L128" s="1339"/>
      <c r="M128" s="1339"/>
      <c r="N128" s="186"/>
      <c r="AH128" s="319"/>
      <c r="AI128" s="319"/>
      <c r="AK128" s="318"/>
      <c r="AL128" s="319"/>
    </row>
    <row r="129" spans="1:38" s="270" customFormat="1" ht="20.100000000000001" hidden="1" customHeight="1">
      <c r="A129" s="323"/>
      <c r="B129" s="323"/>
      <c r="C129" s="323"/>
      <c r="D129" s="323"/>
      <c r="E129" s="323"/>
      <c r="F129" s="323"/>
      <c r="G129" s="323"/>
      <c r="H129" s="323"/>
      <c r="I129" s="315" t="e">
        <f>#REF!</f>
        <v>#REF!</v>
      </c>
      <c r="J129" s="1339" t="e">
        <f>#REF!</f>
        <v>#REF!</v>
      </c>
      <c r="K129" s="1339"/>
      <c r="L129" s="1339"/>
      <c r="M129" s="1339"/>
      <c r="N129" s="186"/>
      <c r="AH129" s="319"/>
      <c r="AI129" s="319"/>
      <c r="AK129" s="319"/>
      <c r="AL129" s="319"/>
    </row>
    <row r="130" spans="1:38" s="269" customFormat="1" ht="24" hidden="1" customHeight="1">
      <c r="A130" s="322" t="e">
        <f>#REF!</f>
        <v>#REF!</v>
      </c>
      <c r="B130" s="322"/>
      <c r="C130" s="322"/>
      <c r="D130" s="322"/>
      <c r="E130" s="322"/>
      <c r="F130" s="322"/>
      <c r="G130" s="322"/>
      <c r="H130" s="322"/>
      <c r="I130" s="315" t="e">
        <f>#REF!</f>
        <v>#REF!</v>
      </c>
      <c r="J130" s="1339"/>
      <c r="K130" s="1339"/>
      <c r="L130" s="1339"/>
      <c r="M130" s="1339"/>
      <c r="N130" s="186"/>
      <c r="AH130" s="319"/>
      <c r="AI130" s="319"/>
      <c r="AK130" s="319"/>
      <c r="AL130" s="319"/>
    </row>
    <row r="131" spans="1:38" s="269" customFormat="1" hidden="1">
      <c r="A131" s="316" t="e">
        <f>#REF!</f>
        <v>#REF!</v>
      </c>
      <c r="B131" s="316"/>
      <c r="C131" s="316"/>
      <c r="D131" s="316"/>
      <c r="E131" s="316"/>
      <c r="F131" s="316"/>
      <c r="G131" s="316"/>
      <c r="H131" s="316"/>
      <c r="I131" s="317" t="e">
        <f>#REF!</f>
        <v>#REF!</v>
      </c>
      <c r="J131" s="1339" t="e">
        <f>#REF!</f>
        <v>#REF!</v>
      </c>
      <c r="K131" s="1339"/>
      <c r="L131" s="1339"/>
      <c r="M131" s="1339"/>
      <c r="N131" s="186"/>
      <c r="AH131" s="319"/>
      <c r="AI131" s="319"/>
      <c r="AK131" s="318"/>
      <c r="AL131" s="319"/>
    </row>
    <row r="132" spans="1:38" s="269" customFormat="1" hidden="1">
      <c r="A132" s="316" t="e">
        <f>#REF!</f>
        <v>#REF!</v>
      </c>
      <c r="B132" s="316"/>
      <c r="C132" s="316"/>
      <c r="D132" s="316"/>
      <c r="E132" s="316"/>
      <c r="F132" s="316"/>
      <c r="G132" s="316"/>
      <c r="H132" s="316"/>
      <c r="I132" s="317" t="e">
        <f>#REF!</f>
        <v>#REF!</v>
      </c>
      <c r="J132" s="1339" t="e">
        <f>#REF!</f>
        <v>#REF!</v>
      </c>
      <c r="K132" s="1339"/>
      <c r="L132" s="1339"/>
      <c r="M132" s="1339"/>
      <c r="N132" s="186"/>
      <c r="AH132" s="319"/>
      <c r="AI132" s="319"/>
      <c r="AK132" s="318"/>
      <c r="AL132" s="319"/>
    </row>
    <row r="133" spans="1:38" s="269" customFormat="1" ht="33" hidden="1" customHeight="1">
      <c r="A133" s="316" t="e">
        <f>#REF!</f>
        <v>#REF!</v>
      </c>
      <c r="B133" s="316"/>
      <c r="C133" s="316"/>
      <c r="D133" s="316"/>
      <c r="E133" s="316"/>
      <c r="F133" s="316"/>
      <c r="G133" s="316"/>
      <c r="H133" s="316"/>
      <c r="I133" s="317" t="e">
        <f>#REF!</f>
        <v>#REF!</v>
      </c>
      <c r="J133" s="1339" t="e">
        <f>#REF!</f>
        <v>#REF!</v>
      </c>
      <c r="K133" s="1339"/>
      <c r="L133" s="1339"/>
      <c r="M133" s="1339"/>
      <c r="N133" s="186"/>
      <c r="AH133" s="319"/>
      <c r="AI133" s="319"/>
      <c r="AK133" s="318"/>
      <c r="AL133" s="319"/>
    </row>
    <row r="134" spans="1:38" s="270" customFormat="1" ht="20.100000000000001" hidden="1" customHeight="1">
      <c r="A134" s="316"/>
      <c r="B134" s="316"/>
      <c r="C134" s="316"/>
      <c r="D134" s="316"/>
      <c r="E134" s="316"/>
      <c r="F134" s="316"/>
      <c r="G134" s="316"/>
      <c r="H134" s="316"/>
      <c r="I134" s="315" t="e">
        <f>#REF!</f>
        <v>#REF!</v>
      </c>
      <c r="J134" s="1339" t="e">
        <f>#REF!</f>
        <v>#REF!</v>
      </c>
      <c r="K134" s="1339"/>
      <c r="L134" s="1339"/>
      <c r="M134" s="1339"/>
      <c r="N134" s="186"/>
      <c r="AH134" s="319"/>
      <c r="AI134" s="319"/>
      <c r="AK134" s="319"/>
      <c r="AL134" s="319"/>
    </row>
    <row r="135" spans="1:38" s="269" customFormat="1" ht="20.100000000000001" hidden="1" customHeight="1">
      <c r="A135" s="322" t="e">
        <f>#REF!</f>
        <v>#REF!</v>
      </c>
      <c r="B135" s="322"/>
      <c r="C135" s="322"/>
      <c r="D135" s="322"/>
      <c r="E135" s="322"/>
      <c r="F135" s="322"/>
      <c r="G135" s="322"/>
      <c r="H135" s="322"/>
      <c r="I135" s="315" t="e">
        <f>#REF!</f>
        <v>#REF!</v>
      </c>
      <c r="J135" s="1339"/>
      <c r="K135" s="1339"/>
      <c r="L135" s="1339"/>
      <c r="M135" s="1339"/>
      <c r="N135" s="186"/>
      <c r="AH135" s="319"/>
      <c r="AI135" s="319"/>
      <c r="AK135" s="319"/>
      <c r="AL135" s="319"/>
    </row>
    <row r="136" spans="1:38" s="269" customFormat="1" hidden="1">
      <c r="A136" s="316" t="e">
        <f>#REF!</f>
        <v>#REF!</v>
      </c>
      <c r="B136" s="316"/>
      <c r="C136" s="316"/>
      <c r="D136" s="316"/>
      <c r="E136" s="316"/>
      <c r="F136" s="316"/>
      <c r="G136" s="316"/>
      <c r="H136" s="316"/>
      <c r="I136" s="317" t="e">
        <f>#REF!</f>
        <v>#REF!</v>
      </c>
      <c r="J136" s="1339" t="e">
        <f>#REF!</f>
        <v>#REF!</v>
      </c>
      <c r="K136" s="1339"/>
      <c r="L136" s="1339"/>
      <c r="M136" s="1339"/>
      <c r="N136" s="186"/>
      <c r="AH136" s="319"/>
      <c r="AI136" s="319"/>
      <c r="AK136" s="318"/>
      <c r="AL136" s="319"/>
    </row>
    <row r="137" spans="1:38" s="269" customFormat="1" hidden="1">
      <c r="A137" s="316" t="e">
        <f>#REF!</f>
        <v>#REF!</v>
      </c>
      <c r="B137" s="316"/>
      <c r="C137" s="316"/>
      <c r="D137" s="316"/>
      <c r="E137" s="316"/>
      <c r="F137" s="316"/>
      <c r="G137" s="316"/>
      <c r="H137" s="316"/>
      <c r="I137" s="317" t="e">
        <f>#REF!</f>
        <v>#REF!</v>
      </c>
      <c r="J137" s="1339" t="e">
        <f>#REF!</f>
        <v>#REF!</v>
      </c>
      <c r="K137" s="1339"/>
      <c r="L137" s="1339"/>
      <c r="M137" s="1339"/>
      <c r="N137" s="186"/>
      <c r="AH137" s="319"/>
      <c r="AI137" s="319"/>
      <c r="AK137" s="318"/>
      <c r="AL137" s="319"/>
    </row>
    <row r="138" spans="1:38" s="269" customFormat="1" hidden="1">
      <c r="A138" s="316" t="e">
        <f>#REF!</f>
        <v>#REF!</v>
      </c>
      <c r="B138" s="316"/>
      <c r="C138" s="316"/>
      <c r="D138" s="316"/>
      <c r="E138" s="316"/>
      <c r="F138" s="316"/>
      <c r="G138" s="316"/>
      <c r="H138" s="316"/>
      <c r="I138" s="317" t="e">
        <f>#REF!</f>
        <v>#REF!</v>
      </c>
      <c r="J138" s="1339" t="e">
        <f>#REF!</f>
        <v>#REF!</v>
      </c>
      <c r="K138" s="1339"/>
      <c r="L138" s="1339"/>
      <c r="M138" s="1339"/>
      <c r="N138" s="186"/>
      <c r="AH138" s="319"/>
      <c r="AI138" s="319"/>
      <c r="AK138" s="318"/>
      <c r="AL138" s="319"/>
    </row>
    <row r="139" spans="1:38" s="269" customFormat="1" hidden="1">
      <c r="A139" s="316"/>
      <c r="B139" s="316"/>
      <c r="C139" s="316"/>
      <c r="D139" s="316"/>
      <c r="E139" s="316"/>
      <c r="F139" s="316"/>
      <c r="G139" s="316"/>
      <c r="H139" s="316"/>
      <c r="I139" s="315" t="e">
        <f>#REF!</f>
        <v>#REF!</v>
      </c>
      <c r="J139" s="1339" t="e">
        <f>#REF!</f>
        <v>#REF!</v>
      </c>
      <c r="K139" s="1339"/>
      <c r="L139" s="1339"/>
      <c r="M139" s="1339"/>
      <c r="N139" s="186"/>
      <c r="AH139" s="319"/>
      <c r="AI139" s="319"/>
      <c r="AK139" s="319"/>
      <c r="AL139" s="319"/>
    </row>
    <row r="140" spans="1:38" s="269" customFormat="1" ht="20.100000000000001" hidden="1" customHeight="1">
      <c r="A140" s="322" t="e">
        <f>#REF!</f>
        <v>#REF!</v>
      </c>
      <c r="B140" s="322"/>
      <c r="C140" s="322"/>
      <c r="D140" s="322"/>
      <c r="E140" s="322"/>
      <c r="F140" s="322"/>
      <c r="G140" s="322"/>
      <c r="H140" s="322"/>
      <c r="I140" s="315" t="e">
        <f>#REF!</f>
        <v>#REF!</v>
      </c>
      <c r="J140" s="1339"/>
      <c r="K140" s="1339"/>
      <c r="L140" s="1339"/>
      <c r="M140" s="1339"/>
      <c r="N140" s="186"/>
      <c r="AH140" s="319"/>
      <c r="AI140" s="319"/>
      <c r="AK140" s="319"/>
      <c r="AL140" s="319"/>
    </row>
    <row r="141" spans="1:38" s="269" customFormat="1" hidden="1">
      <c r="A141" s="316" t="e">
        <f>#REF!</f>
        <v>#REF!</v>
      </c>
      <c r="B141" s="316"/>
      <c r="C141" s="316"/>
      <c r="D141" s="316"/>
      <c r="E141" s="316"/>
      <c r="F141" s="316"/>
      <c r="G141" s="316"/>
      <c r="H141" s="316"/>
      <c r="I141" s="317" t="e">
        <f>#REF!</f>
        <v>#REF!</v>
      </c>
      <c r="J141" s="1339" t="e">
        <f>#REF!</f>
        <v>#REF!</v>
      </c>
      <c r="K141" s="1339"/>
      <c r="L141" s="1339"/>
      <c r="M141" s="1339"/>
      <c r="N141" s="186"/>
      <c r="AH141" s="319"/>
      <c r="AI141" s="319"/>
      <c r="AK141" s="318"/>
      <c r="AL141" s="319"/>
    </row>
    <row r="142" spans="1:38" s="269" customFormat="1" hidden="1">
      <c r="A142" s="316" t="e">
        <f>#REF!</f>
        <v>#REF!</v>
      </c>
      <c r="B142" s="316"/>
      <c r="C142" s="316"/>
      <c r="D142" s="316"/>
      <c r="E142" s="316"/>
      <c r="F142" s="316"/>
      <c r="G142" s="316"/>
      <c r="H142" s="316"/>
      <c r="I142" s="317" t="e">
        <f>#REF!</f>
        <v>#REF!</v>
      </c>
      <c r="J142" s="1339" t="e">
        <f>#REF!</f>
        <v>#REF!</v>
      </c>
      <c r="K142" s="1339"/>
      <c r="L142" s="1339"/>
      <c r="M142" s="1339"/>
      <c r="N142" s="186"/>
      <c r="AH142" s="319"/>
      <c r="AI142" s="319"/>
      <c r="AK142" s="318"/>
      <c r="AL142" s="319"/>
    </row>
    <row r="143" spans="1:38" s="269" customFormat="1" hidden="1">
      <c r="A143" s="316" t="e">
        <f>#REF!</f>
        <v>#REF!</v>
      </c>
      <c r="B143" s="316"/>
      <c r="C143" s="316"/>
      <c r="D143" s="316"/>
      <c r="E143" s="316"/>
      <c r="F143" s="316"/>
      <c r="G143" s="316"/>
      <c r="H143" s="316"/>
      <c r="I143" s="317" t="e">
        <f>#REF!</f>
        <v>#REF!</v>
      </c>
      <c r="J143" s="1339" t="e">
        <f>#REF!</f>
        <v>#REF!</v>
      </c>
      <c r="K143" s="1339"/>
      <c r="L143" s="1339"/>
      <c r="M143" s="1339"/>
      <c r="N143" s="186"/>
      <c r="AH143" s="319"/>
      <c r="AI143" s="319"/>
      <c r="AK143" s="318"/>
      <c r="AL143" s="319"/>
    </row>
    <row r="144" spans="1:38" s="269" customFormat="1" hidden="1">
      <c r="A144" s="316" t="e">
        <f>#REF!</f>
        <v>#REF!</v>
      </c>
      <c r="B144" s="316"/>
      <c r="C144" s="316"/>
      <c r="D144" s="316"/>
      <c r="E144" s="316"/>
      <c r="F144" s="316"/>
      <c r="G144" s="316"/>
      <c r="H144" s="316"/>
      <c r="I144" s="317" t="e">
        <f>#REF!</f>
        <v>#REF!</v>
      </c>
      <c r="J144" s="1339" t="e">
        <f>#REF!</f>
        <v>#REF!</v>
      </c>
      <c r="K144" s="1339"/>
      <c r="L144" s="1339"/>
      <c r="M144" s="1339"/>
      <c r="N144" s="186"/>
      <c r="AH144" s="319"/>
      <c r="AI144" s="319"/>
      <c r="AK144" s="318"/>
      <c r="AL144" s="319"/>
    </row>
    <row r="145" spans="1:38" s="270" customFormat="1" ht="20.100000000000001" hidden="1" customHeight="1">
      <c r="A145" s="316"/>
      <c r="B145" s="316"/>
      <c r="C145" s="316"/>
      <c r="D145" s="316"/>
      <c r="E145" s="316"/>
      <c r="F145" s="316"/>
      <c r="G145" s="316"/>
      <c r="H145" s="316"/>
      <c r="I145" s="315" t="e">
        <f>#REF!</f>
        <v>#REF!</v>
      </c>
      <c r="J145" s="1339" t="e">
        <f>#REF!</f>
        <v>#REF!</v>
      </c>
      <c r="K145" s="1339"/>
      <c r="L145" s="1339"/>
      <c r="M145" s="1339"/>
      <c r="N145" s="186"/>
      <c r="AH145" s="319"/>
      <c r="AI145" s="319"/>
      <c r="AK145" s="319"/>
      <c r="AL145" s="319"/>
    </row>
    <row r="146" spans="1:38" s="269" customFormat="1" ht="20.100000000000001" hidden="1" customHeight="1">
      <c r="A146" s="324"/>
      <c r="B146" s="324"/>
      <c r="C146" s="324"/>
      <c r="D146" s="324"/>
      <c r="E146" s="324"/>
      <c r="F146" s="324"/>
      <c r="G146" s="324"/>
      <c r="H146" s="324"/>
      <c r="I146" s="315" t="e">
        <f>#REF!</f>
        <v>#REF!</v>
      </c>
      <c r="J146" s="1339" t="e">
        <f>#REF!</f>
        <v>#REF!</v>
      </c>
      <c r="K146" s="1339"/>
      <c r="L146" s="1339"/>
      <c r="M146" s="1339"/>
      <c r="N146" s="186"/>
      <c r="AH146" s="319"/>
      <c r="AI146" s="319"/>
      <c r="AK146" s="319"/>
      <c r="AL146" s="319"/>
    </row>
    <row r="147" spans="1:38" s="269" customFormat="1" hidden="1">
      <c r="A147" s="324"/>
      <c r="B147" s="324"/>
      <c r="C147" s="324"/>
      <c r="D147" s="324"/>
      <c r="E147" s="324"/>
      <c r="F147" s="324"/>
      <c r="G147" s="324"/>
      <c r="H147" s="324"/>
      <c r="I147" s="315"/>
      <c r="J147" s="1339"/>
      <c r="K147" s="1339"/>
      <c r="L147" s="1339"/>
      <c r="M147" s="1339"/>
      <c r="N147" s="186"/>
      <c r="AH147" s="319"/>
      <c r="AI147" s="319"/>
      <c r="AK147" s="319"/>
      <c r="AL147" s="319"/>
    </row>
    <row r="148" spans="1:38" s="269" customFormat="1" ht="20.100000000000001" hidden="1" customHeight="1">
      <c r="A148" s="321" t="e">
        <f>#REF!</f>
        <v>#REF!</v>
      </c>
      <c r="B148" s="321"/>
      <c r="C148" s="321"/>
      <c r="D148" s="321"/>
      <c r="E148" s="321"/>
      <c r="F148" s="321"/>
      <c r="G148" s="321"/>
      <c r="H148" s="321"/>
      <c r="I148" s="315" t="e">
        <f>#REF!</f>
        <v>#REF!</v>
      </c>
      <c r="J148" s="1339"/>
      <c r="K148" s="1339"/>
      <c r="L148" s="1339"/>
      <c r="M148" s="1339"/>
      <c r="N148" s="186"/>
      <c r="AH148" s="319"/>
      <c r="AI148" s="319"/>
      <c r="AK148" s="319"/>
      <c r="AL148" s="319"/>
    </row>
    <row r="149" spans="1:38" s="269" customFormat="1" ht="30" hidden="1" customHeight="1">
      <c r="A149" s="322" t="e">
        <f>#REF!</f>
        <v>#REF!</v>
      </c>
      <c r="B149" s="322"/>
      <c r="C149" s="322"/>
      <c r="D149" s="322"/>
      <c r="E149" s="322"/>
      <c r="F149" s="322"/>
      <c r="G149" s="322"/>
      <c r="H149" s="322"/>
      <c r="I149" s="315" t="e">
        <f>#REF!</f>
        <v>#REF!</v>
      </c>
      <c r="J149" s="1339"/>
      <c r="K149" s="1339"/>
      <c r="L149" s="1339"/>
      <c r="M149" s="1339"/>
      <c r="N149" s="186"/>
      <c r="AH149" s="319"/>
      <c r="AI149" s="319"/>
      <c r="AK149" s="319"/>
      <c r="AL149" s="319"/>
    </row>
    <row r="150" spans="1:38" s="269" customFormat="1" hidden="1">
      <c r="A150" s="316" t="e">
        <f>#REF!</f>
        <v>#REF!</v>
      </c>
      <c r="B150" s="316"/>
      <c r="C150" s="316"/>
      <c r="D150" s="316"/>
      <c r="E150" s="316"/>
      <c r="F150" s="316"/>
      <c r="G150" s="316"/>
      <c r="H150" s="316"/>
      <c r="I150" s="317" t="e">
        <f>#REF!</f>
        <v>#REF!</v>
      </c>
      <c r="J150" s="1339" t="e">
        <f>#REF!</f>
        <v>#REF!</v>
      </c>
      <c r="K150" s="1339"/>
      <c r="L150" s="1339"/>
      <c r="M150" s="1339"/>
      <c r="N150" s="186"/>
      <c r="AH150" s="319"/>
      <c r="AI150" s="319"/>
      <c r="AK150" s="318"/>
      <c r="AL150" s="319"/>
    </row>
    <row r="151" spans="1:38" s="269" customFormat="1" hidden="1">
      <c r="A151" s="316" t="e">
        <f>#REF!</f>
        <v>#REF!</v>
      </c>
      <c r="B151" s="316"/>
      <c r="C151" s="316"/>
      <c r="D151" s="316"/>
      <c r="E151" s="316"/>
      <c r="F151" s="316"/>
      <c r="G151" s="316"/>
      <c r="H151" s="316"/>
      <c r="I151" s="317" t="e">
        <f>#REF!</f>
        <v>#REF!</v>
      </c>
      <c r="J151" s="1339" t="e">
        <f>#REF!</f>
        <v>#REF!</v>
      </c>
      <c r="K151" s="1339"/>
      <c r="L151" s="1339"/>
      <c r="M151" s="1339"/>
      <c r="N151" s="186"/>
      <c r="AH151" s="319"/>
      <c r="AI151" s="319"/>
      <c r="AK151" s="318"/>
      <c r="AL151" s="319"/>
    </row>
    <row r="152" spans="1:38" s="269" customFormat="1" hidden="1">
      <c r="A152" s="316" t="e">
        <f>#REF!</f>
        <v>#REF!</v>
      </c>
      <c r="B152" s="316"/>
      <c r="C152" s="316"/>
      <c r="D152" s="316"/>
      <c r="E152" s="316"/>
      <c r="F152" s="316"/>
      <c r="G152" s="316"/>
      <c r="H152" s="316"/>
      <c r="I152" s="317" t="e">
        <f>#REF!</f>
        <v>#REF!</v>
      </c>
      <c r="J152" s="1339" t="e">
        <f>#REF!</f>
        <v>#REF!</v>
      </c>
      <c r="K152" s="1339"/>
      <c r="L152" s="1339"/>
      <c r="M152" s="1339"/>
      <c r="N152" s="186"/>
      <c r="AH152" s="319"/>
      <c r="AI152" s="319"/>
      <c r="AK152" s="318"/>
      <c r="AL152" s="319"/>
    </row>
    <row r="153" spans="1:38" s="269" customFormat="1" ht="20.100000000000001" hidden="1" customHeight="1">
      <c r="A153" s="325"/>
      <c r="B153" s="325"/>
      <c r="C153" s="325"/>
      <c r="D153" s="325"/>
      <c r="E153" s="325"/>
      <c r="F153" s="325"/>
      <c r="G153" s="325"/>
      <c r="H153" s="325"/>
      <c r="I153" s="315" t="e">
        <f>#REF!</f>
        <v>#REF!</v>
      </c>
      <c r="J153" s="1339" t="e">
        <f>#REF!</f>
        <v>#REF!</v>
      </c>
      <c r="K153" s="1339"/>
      <c r="L153" s="1339"/>
      <c r="M153" s="1339"/>
      <c r="N153" s="186"/>
      <c r="AH153" s="319"/>
      <c r="AI153" s="319"/>
      <c r="AK153" s="319"/>
      <c r="AL153" s="319"/>
    </row>
    <row r="154" spans="1:38" s="269" customFormat="1" ht="20.100000000000001" hidden="1" customHeight="1">
      <c r="A154" s="324"/>
      <c r="B154" s="324"/>
      <c r="C154" s="324"/>
      <c r="D154" s="324"/>
      <c r="E154" s="324"/>
      <c r="F154" s="324"/>
      <c r="G154" s="324"/>
      <c r="H154" s="324"/>
      <c r="I154" s="315" t="e">
        <f>#REF!</f>
        <v>#REF!</v>
      </c>
      <c r="J154" s="1339" t="e">
        <f>#REF!</f>
        <v>#REF!</v>
      </c>
      <c r="K154" s="1339"/>
      <c r="L154" s="1339"/>
      <c r="M154" s="1339"/>
      <c r="N154" s="186"/>
      <c r="AH154" s="319"/>
      <c r="AI154" s="319"/>
      <c r="AK154" s="319"/>
      <c r="AL154" s="319"/>
    </row>
    <row r="155" spans="1:38" s="269" customFormat="1" ht="20.100000000000001" hidden="1" customHeight="1">
      <c r="A155" s="314" t="e">
        <f>#REF!</f>
        <v>#REF!</v>
      </c>
      <c r="B155" s="314"/>
      <c r="C155" s="314"/>
      <c r="D155" s="314"/>
      <c r="E155" s="314"/>
      <c r="F155" s="314"/>
      <c r="G155" s="314"/>
      <c r="H155" s="314"/>
      <c r="I155" s="315" t="e">
        <f>#REF!</f>
        <v>#REF!</v>
      </c>
      <c r="J155" s="1339"/>
      <c r="K155" s="1339"/>
      <c r="L155" s="1339"/>
      <c r="M155" s="1339"/>
      <c r="N155" s="186"/>
      <c r="AH155" s="319"/>
      <c r="AI155" s="319"/>
      <c r="AK155" s="319"/>
      <c r="AL155" s="319"/>
    </row>
    <row r="156" spans="1:38" s="269" customFormat="1" ht="30" hidden="1" customHeight="1">
      <c r="A156" s="321" t="e">
        <f>#REF!</f>
        <v>#REF!</v>
      </c>
      <c r="B156" s="321"/>
      <c r="C156" s="321"/>
      <c r="D156" s="321"/>
      <c r="E156" s="321"/>
      <c r="F156" s="321"/>
      <c r="G156" s="321"/>
      <c r="H156" s="321"/>
      <c r="I156" s="315" t="e">
        <f>#REF!</f>
        <v>#REF!</v>
      </c>
      <c r="J156" s="1339"/>
      <c r="K156" s="1339"/>
      <c r="L156" s="1339"/>
      <c r="M156" s="1339"/>
      <c r="N156" s="186"/>
      <c r="AH156" s="319"/>
      <c r="AI156" s="319"/>
      <c r="AK156" s="319"/>
      <c r="AL156" s="319"/>
    </row>
    <row r="157" spans="1:38" s="269" customFormat="1" ht="20.100000000000001" hidden="1" customHeight="1">
      <c r="A157" s="316" t="e">
        <f>#REF!</f>
        <v>#REF!</v>
      </c>
      <c r="B157" s="316"/>
      <c r="C157" s="316"/>
      <c r="D157" s="316"/>
      <c r="E157" s="316"/>
      <c r="F157" s="316"/>
      <c r="G157" s="316"/>
      <c r="H157" s="316"/>
      <c r="I157" s="317" t="e">
        <f>#REF!</f>
        <v>#REF!</v>
      </c>
      <c r="J157" s="1339" t="e">
        <f>#REF!</f>
        <v>#REF!</v>
      </c>
      <c r="K157" s="1339"/>
      <c r="L157" s="1339"/>
      <c r="M157" s="1339"/>
      <c r="N157" s="186"/>
      <c r="AH157" s="319"/>
      <c r="AI157" s="319"/>
      <c r="AK157" s="318"/>
      <c r="AL157" s="319"/>
    </row>
    <row r="158" spans="1:38" s="269" customFormat="1" ht="20.100000000000001" hidden="1" customHeight="1">
      <c r="A158" s="316" t="e">
        <f>#REF!</f>
        <v>#REF!</v>
      </c>
      <c r="B158" s="316"/>
      <c r="C158" s="316"/>
      <c r="D158" s="316"/>
      <c r="E158" s="316"/>
      <c r="F158" s="316"/>
      <c r="G158" s="316"/>
      <c r="H158" s="316"/>
      <c r="I158" s="317" t="e">
        <f>#REF!</f>
        <v>#REF!</v>
      </c>
      <c r="J158" s="1339" t="e">
        <f>#REF!</f>
        <v>#REF!</v>
      </c>
      <c r="K158" s="1339"/>
      <c r="L158" s="1339"/>
      <c r="M158" s="1339"/>
      <c r="N158" s="186"/>
      <c r="AH158" s="319"/>
      <c r="AI158" s="319"/>
      <c r="AK158" s="318"/>
      <c r="AL158" s="319"/>
    </row>
    <row r="159" spans="1:38" s="269" customFormat="1" ht="20.100000000000001" hidden="1" customHeight="1">
      <c r="A159" s="316" t="e">
        <f>#REF!</f>
        <v>#REF!</v>
      </c>
      <c r="B159" s="316"/>
      <c r="C159" s="316"/>
      <c r="D159" s="316"/>
      <c r="E159" s="316"/>
      <c r="F159" s="316"/>
      <c r="G159" s="316"/>
      <c r="H159" s="316"/>
      <c r="I159" s="317" t="e">
        <f>#REF!</f>
        <v>#REF!</v>
      </c>
      <c r="J159" s="1339" t="e">
        <f>#REF!</f>
        <v>#REF!</v>
      </c>
      <c r="K159" s="1339"/>
      <c r="L159" s="1339"/>
      <c r="M159" s="1339"/>
      <c r="N159" s="186"/>
      <c r="AH159" s="319"/>
      <c r="AI159" s="319"/>
      <c r="AK159" s="318"/>
      <c r="AL159" s="319"/>
    </row>
    <row r="160" spans="1:38" s="269" customFormat="1" ht="20.100000000000001" hidden="1" customHeight="1">
      <c r="A160" s="316" t="e">
        <f>#REF!</f>
        <v>#REF!</v>
      </c>
      <c r="B160" s="316"/>
      <c r="C160" s="316"/>
      <c r="D160" s="316"/>
      <c r="E160" s="316"/>
      <c r="F160" s="316"/>
      <c r="G160" s="316"/>
      <c r="H160" s="316"/>
      <c r="I160" s="317" t="e">
        <f>#REF!</f>
        <v>#REF!</v>
      </c>
      <c r="J160" s="1339" t="e">
        <f>#REF!</f>
        <v>#REF!</v>
      </c>
      <c r="K160" s="1339"/>
      <c r="L160" s="1339"/>
      <c r="M160" s="1339"/>
      <c r="N160" s="186"/>
      <c r="AH160" s="319"/>
      <c r="AI160" s="319"/>
      <c r="AK160" s="318"/>
      <c r="AL160" s="319"/>
    </row>
    <row r="161" spans="1:38" s="269" customFormat="1" ht="20.100000000000001" hidden="1" customHeight="1">
      <c r="A161" s="316" t="e">
        <f>#REF!</f>
        <v>#REF!</v>
      </c>
      <c r="B161" s="316"/>
      <c r="C161" s="316"/>
      <c r="D161" s="316"/>
      <c r="E161" s="316"/>
      <c r="F161" s="316"/>
      <c r="G161" s="316"/>
      <c r="H161" s="316"/>
      <c r="I161" s="317" t="e">
        <f>#REF!</f>
        <v>#REF!</v>
      </c>
      <c r="J161" s="1339" t="e">
        <f>#REF!</f>
        <v>#REF!</v>
      </c>
      <c r="K161" s="1339"/>
      <c r="L161" s="1339"/>
      <c r="M161" s="1339"/>
      <c r="N161" s="186"/>
      <c r="AH161" s="319"/>
      <c r="AI161" s="319"/>
      <c r="AK161" s="318"/>
      <c r="AL161" s="319"/>
    </row>
    <row r="162" spans="1:38" s="269" customFormat="1" ht="20.100000000000001" hidden="1" customHeight="1">
      <c r="A162" s="320"/>
      <c r="B162" s="320"/>
      <c r="C162" s="320"/>
      <c r="D162" s="320"/>
      <c r="E162" s="320"/>
      <c r="F162" s="320"/>
      <c r="G162" s="320"/>
      <c r="H162" s="320"/>
      <c r="I162" s="315" t="e">
        <f>#REF!</f>
        <v>#REF!</v>
      </c>
      <c r="J162" s="1339" t="e">
        <f>#REF!</f>
        <v>#REF!</v>
      </c>
      <c r="K162" s="1339"/>
      <c r="L162" s="1339"/>
      <c r="M162" s="1339"/>
      <c r="N162" s="186"/>
      <c r="AH162" s="319"/>
      <c r="AI162" s="319"/>
      <c r="AK162" s="319"/>
      <c r="AL162" s="319"/>
    </row>
    <row r="163" spans="1:38" s="269" customFormat="1" ht="20.100000000000001" hidden="1" customHeight="1">
      <c r="A163" s="321" t="e">
        <f>#REF!</f>
        <v>#REF!</v>
      </c>
      <c r="B163" s="321"/>
      <c r="C163" s="321"/>
      <c r="D163" s="321"/>
      <c r="E163" s="321"/>
      <c r="F163" s="321"/>
      <c r="G163" s="321"/>
      <c r="H163" s="321"/>
      <c r="I163" s="315" t="e">
        <f>#REF!</f>
        <v>#REF!</v>
      </c>
      <c r="J163" s="1339"/>
      <c r="K163" s="1339"/>
      <c r="L163" s="1339"/>
      <c r="M163" s="1339"/>
      <c r="N163" s="186"/>
      <c r="AH163" s="319"/>
      <c r="AI163" s="319"/>
      <c r="AK163" s="319"/>
      <c r="AL163" s="319"/>
    </row>
    <row r="164" spans="1:38" s="269" customFormat="1" ht="20.100000000000001" hidden="1" customHeight="1">
      <c r="A164" s="316" t="e">
        <f>#REF!</f>
        <v>#REF!</v>
      </c>
      <c r="B164" s="316"/>
      <c r="C164" s="316"/>
      <c r="D164" s="316"/>
      <c r="E164" s="316"/>
      <c r="F164" s="316"/>
      <c r="G164" s="316"/>
      <c r="H164" s="316"/>
      <c r="I164" s="326" t="e">
        <f>#REF!</f>
        <v>#REF!</v>
      </c>
      <c r="J164" s="1339" t="e">
        <f>#REF!</f>
        <v>#REF!</v>
      </c>
      <c r="K164" s="1339"/>
      <c r="L164" s="1339"/>
      <c r="M164" s="1339"/>
      <c r="N164" s="186"/>
      <c r="AH164" s="319"/>
      <c r="AI164" s="319"/>
      <c r="AK164" s="318"/>
      <c r="AL164" s="319"/>
    </row>
    <row r="165" spans="1:38" s="269" customFormat="1" ht="20.100000000000001" hidden="1" customHeight="1">
      <c r="A165" s="316" t="e">
        <f>#REF!</f>
        <v>#REF!</v>
      </c>
      <c r="B165" s="316"/>
      <c r="C165" s="316"/>
      <c r="D165" s="316"/>
      <c r="E165" s="316"/>
      <c r="F165" s="316"/>
      <c r="G165" s="316"/>
      <c r="H165" s="316"/>
      <c r="I165" s="326" t="e">
        <f>#REF!</f>
        <v>#REF!</v>
      </c>
      <c r="J165" s="1339" t="e">
        <f>#REF!</f>
        <v>#REF!</v>
      </c>
      <c r="K165" s="1339"/>
      <c r="L165" s="1339"/>
      <c r="M165" s="1339"/>
      <c r="N165" s="186"/>
      <c r="AH165" s="319"/>
      <c r="AI165" s="319"/>
      <c r="AK165" s="318"/>
      <c r="AL165" s="319"/>
    </row>
    <row r="166" spans="1:38" s="269" customFormat="1" ht="20.100000000000001" hidden="1" customHeight="1">
      <c r="A166" s="316" t="e">
        <f>#REF!</f>
        <v>#REF!</v>
      </c>
      <c r="B166" s="316"/>
      <c r="C166" s="316"/>
      <c r="D166" s="316"/>
      <c r="E166" s="316"/>
      <c r="F166" s="316"/>
      <c r="G166" s="316"/>
      <c r="H166" s="316"/>
      <c r="I166" s="326" t="e">
        <f>#REF!</f>
        <v>#REF!</v>
      </c>
      <c r="J166" s="1339" t="e">
        <f>#REF!</f>
        <v>#REF!</v>
      </c>
      <c r="K166" s="1339"/>
      <c r="L166" s="1339"/>
      <c r="M166" s="1339"/>
      <c r="N166" s="186"/>
      <c r="AH166" s="319"/>
      <c r="AI166" s="319"/>
      <c r="AK166" s="318"/>
      <c r="AL166" s="319"/>
    </row>
    <row r="167" spans="1:38" s="269" customFormat="1" ht="20.100000000000001" hidden="1" customHeight="1">
      <c r="A167" s="316" t="e">
        <f>#REF!</f>
        <v>#REF!</v>
      </c>
      <c r="B167" s="316"/>
      <c r="C167" s="316"/>
      <c r="D167" s="316"/>
      <c r="E167" s="316"/>
      <c r="F167" s="316"/>
      <c r="G167" s="316"/>
      <c r="H167" s="316"/>
      <c r="I167" s="326" t="e">
        <f>#REF!</f>
        <v>#REF!</v>
      </c>
      <c r="J167" s="1339" t="e">
        <f>#REF!</f>
        <v>#REF!</v>
      </c>
      <c r="K167" s="1339"/>
      <c r="L167" s="1339"/>
      <c r="M167" s="1339"/>
      <c r="N167" s="186"/>
      <c r="AH167" s="319"/>
      <c r="AI167" s="319"/>
      <c r="AK167" s="318"/>
      <c r="AL167" s="319"/>
    </row>
    <row r="168" spans="1:38" s="269" customFormat="1" ht="20.100000000000001" hidden="1" customHeight="1">
      <c r="A168" s="316" t="e">
        <f>#REF!</f>
        <v>#REF!</v>
      </c>
      <c r="B168" s="316"/>
      <c r="C168" s="316"/>
      <c r="D168" s="316"/>
      <c r="E168" s="316"/>
      <c r="F168" s="316"/>
      <c r="G168" s="316"/>
      <c r="H168" s="316"/>
      <c r="I168" s="326" t="e">
        <f>#REF!</f>
        <v>#REF!</v>
      </c>
      <c r="J168" s="1339" t="e">
        <f>#REF!</f>
        <v>#REF!</v>
      </c>
      <c r="K168" s="1339"/>
      <c r="L168" s="1339"/>
      <c r="M168" s="1339"/>
      <c r="N168" s="186"/>
      <c r="AH168" s="319"/>
      <c r="AI168" s="319"/>
      <c r="AK168" s="318"/>
      <c r="AL168" s="319"/>
    </row>
    <row r="169" spans="1:38" s="269" customFormat="1" ht="20.100000000000001" hidden="1" customHeight="1">
      <c r="A169" s="316" t="e">
        <f>#REF!</f>
        <v>#REF!</v>
      </c>
      <c r="B169" s="316"/>
      <c r="C169" s="316"/>
      <c r="D169" s="316"/>
      <c r="E169" s="316"/>
      <c r="F169" s="316"/>
      <c r="G169" s="316"/>
      <c r="H169" s="316"/>
      <c r="I169" s="326" t="e">
        <f>#REF!</f>
        <v>#REF!</v>
      </c>
      <c r="J169" s="1339" t="e">
        <f>#REF!</f>
        <v>#REF!</v>
      </c>
      <c r="K169" s="1339"/>
      <c r="L169" s="1339"/>
      <c r="M169" s="1339"/>
      <c r="N169" s="186"/>
      <c r="AH169" s="319"/>
      <c r="AI169" s="319"/>
      <c r="AK169" s="318"/>
      <c r="AL169" s="319"/>
    </row>
    <row r="170" spans="1:38" s="269" customFormat="1" ht="20.100000000000001" hidden="1" customHeight="1">
      <c r="A170" s="327"/>
      <c r="B170" s="327"/>
      <c r="C170" s="327"/>
      <c r="D170" s="327"/>
      <c r="E170" s="327"/>
      <c r="F170" s="327"/>
      <c r="G170" s="327"/>
      <c r="H170" s="327"/>
      <c r="I170" s="315" t="e">
        <f>#REF!</f>
        <v>#REF!</v>
      </c>
      <c r="J170" s="1339" t="e">
        <f>#REF!</f>
        <v>#REF!</v>
      </c>
      <c r="K170" s="1339"/>
      <c r="L170" s="1339"/>
      <c r="M170" s="1339"/>
      <c r="N170" s="186"/>
      <c r="AH170" s="319"/>
      <c r="AI170" s="319"/>
      <c r="AK170" s="319"/>
      <c r="AL170" s="319"/>
    </row>
    <row r="171" spans="1:38" s="269" customFormat="1" ht="35.25" hidden="1" customHeight="1">
      <c r="A171" s="321" t="e">
        <f>#REF!</f>
        <v>#REF!</v>
      </c>
      <c r="B171" s="321"/>
      <c r="C171" s="321"/>
      <c r="D171" s="321"/>
      <c r="E171" s="321"/>
      <c r="F171" s="321"/>
      <c r="G171" s="321"/>
      <c r="H171" s="321"/>
      <c r="I171" s="315" t="e">
        <f>#REF!</f>
        <v>#REF!</v>
      </c>
      <c r="J171" s="1339"/>
      <c r="K171" s="1339"/>
      <c r="L171" s="1339"/>
      <c r="M171" s="1339"/>
      <c r="N171" s="186"/>
      <c r="AH171" s="319"/>
      <c r="AI171" s="319"/>
      <c r="AK171" s="319"/>
      <c r="AL171" s="319"/>
    </row>
    <row r="172" spans="1:38" s="269" customFormat="1" ht="19.5" hidden="1" customHeight="1">
      <c r="A172" s="316" t="e">
        <f>#REF!</f>
        <v>#REF!</v>
      </c>
      <c r="B172" s="316"/>
      <c r="C172" s="316"/>
      <c r="D172" s="316"/>
      <c r="E172" s="316"/>
      <c r="F172" s="316"/>
      <c r="G172" s="316"/>
      <c r="H172" s="316"/>
      <c r="I172" s="326" t="e">
        <f>#REF!</f>
        <v>#REF!</v>
      </c>
      <c r="J172" s="1339" t="e">
        <f>#REF!</f>
        <v>#REF!</v>
      </c>
      <c r="K172" s="1339"/>
      <c r="L172" s="1339"/>
      <c r="M172" s="1339"/>
      <c r="N172" s="186"/>
      <c r="AH172" s="319"/>
      <c r="AI172" s="319"/>
      <c r="AK172" s="318"/>
      <c r="AL172" s="319"/>
    </row>
    <row r="173" spans="1:38" s="269" customFormat="1" ht="19.5" hidden="1" customHeight="1">
      <c r="A173" s="316" t="e">
        <f>#REF!</f>
        <v>#REF!</v>
      </c>
      <c r="B173" s="316"/>
      <c r="C173" s="316"/>
      <c r="D173" s="316"/>
      <c r="E173" s="316"/>
      <c r="F173" s="316"/>
      <c r="G173" s="316"/>
      <c r="H173" s="316"/>
      <c r="I173" s="326" t="e">
        <f>#REF!</f>
        <v>#REF!</v>
      </c>
      <c r="J173" s="1339" t="e">
        <f>#REF!</f>
        <v>#REF!</v>
      </c>
      <c r="K173" s="1339"/>
      <c r="L173" s="1339"/>
      <c r="M173" s="1339"/>
      <c r="N173" s="186"/>
      <c r="AH173" s="319"/>
      <c r="AI173" s="319"/>
      <c r="AK173" s="318"/>
      <c r="AL173" s="319"/>
    </row>
    <row r="174" spans="1:38" s="269" customFormat="1" ht="19.5" hidden="1" customHeight="1">
      <c r="A174" s="316" t="e">
        <f>#REF!</f>
        <v>#REF!</v>
      </c>
      <c r="B174" s="316"/>
      <c r="C174" s="316"/>
      <c r="D174" s="316"/>
      <c r="E174" s="316"/>
      <c r="F174" s="316"/>
      <c r="G174" s="316"/>
      <c r="H174" s="316"/>
      <c r="I174" s="326" t="e">
        <f>#REF!</f>
        <v>#REF!</v>
      </c>
      <c r="J174" s="1339" t="e">
        <f>#REF!</f>
        <v>#REF!</v>
      </c>
      <c r="K174" s="1339"/>
      <c r="L174" s="1339"/>
      <c r="M174" s="1339"/>
      <c r="N174" s="186"/>
      <c r="AH174" s="319"/>
      <c r="AI174" s="319"/>
      <c r="AK174" s="318"/>
      <c r="AL174" s="319"/>
    </row>
    <row r="175" spans="1:38" s="269" customFormat="1" ht="19.5" hidden="1" customHeight="1">
      <c r="A175" s="316" t="e">
        <f>#REF!</f>
        <v>#REF!</v>
      </c>
      <c r="B175" s="316"/>
      <c r="C175" s="316"/>
      <c r="D175" s="316"/>
      <c r="E175" s="316"/>
      <c r="F175" s="316"/>
      <c r="G175" s="316"/>
      <c r="H175" s="316"/>
      <c r="I175" s="326" t="e">
        <f>#REF!</f>
        <v>#REF!</v>
      </c>
      <c r="J175" s="1339" t="e">
        <f>#REF!</f>
        <v>#REF!</v>
      </c>
      <c r="K175" s="1339"/>
      <c r="L175" s="1339"/>
      <c r="M175" s="1339"/>
      <c r="N175" s="186"/>
      <c r="AH175" s="319"/>
      <c r="AI175" s="319"/>
      <c r="AK175" s="318"/>
      <c r="AL175" s="319"/>
    </row>
    <row r="176" spans="1:38" s="269" customFormat="1" ht="33" hidden="1" customHeight="1">
      <c r="A176" s="316" t="e">
        <f>#REF!</f>
        <v>#REF!</v>
      </c>
      <c r="B176" s="316"/>
      <c r="C176" s="316"/>
      <c r="D176" s="316"/>
      <c r="E176" s="316"/>
      <c r="F176" s="316"/>
      <c r="G176" s="316"/>
      <c r="H176" s="316"/>
      <c r="I176" s="326" t="e">
        <f>#REF!</f>
        <v>#REF!</v>
      </c>
      <c r="J176" s="1339" t="e">
        <f>#REF!</f>
        <v>#REF!</v>
      </c>
      <c r="K176" s="1339"/>
      <c r="L176" s="1339"/>
      <c r="M176" s="1339"/>
      <c r="N176" s="186"/>
      <c r="AH176" s="319"/>
      <c r="AI176" s="319"/>
      <c r="AK176" s="318"/>
      <c r="AL176" s="319"/>
    </row>
    <row r="177" spans="1:38" s="269" customFormat="1" ht="19.5" hidden="1" customHeight="1">
      <c r="A177" s="316" t="e">
        <f>#REF!</f>
        <v>#REF!</v>
      </c>
      <c r="B177" s="316"/>
      <c r="C177" s="316"/>
      <c r="D177" s="316"/>
      <c r="E177" s="316"/>
      <c r="F177" s="316"/>
      <c r="G177" s="316"/>
      <c r="H177" s="316"/>
      <c r="I177" s="326" t="e">
        <f>#REF!</f>
        <v>#REF!</v>
      </c>
      <c r="J177" s="1339" t="e">
        <f>#REF!</f>
        <v>#REF!</v>
      </c>
      <c r="K177" s="1339"/>
      <c r="L177" s="1339"/>
      <c r="M177" s="1339"/>
      <c r="N177" s="186"/>
      <c r="AH177" s="319"/>
      <c r="AI177" s="319"/>
      <c r="AK177" s="318"/>
      <c r="AL177" s="319"/>
    </row>
    <row r="178" spans="1:38" s="269" customFormat="1" ht="19.5" hidden="1" customHeight="1">
      <c r="A178" s="316" t="e">
        <f>#REF!</f>
        <v>#REF!</v>
      </c>
      <c r="B178" s="316"/>
      <c r="C178" s="316"/>
      <c r="D178" s="316"/>
      <c r="E178" s="316"/>
      <c r="F178" s="316"/>
      <c r="G178" s="316"/>
      <c r="H178" s="316"/>
      <c r="I178" s="326" t="e">
        <f>#REF!</f>
        <v>#REF!</v>
      </c>
      <c r="J178" s="1339" t="e">
        <f>#REF!</f>
        <v>#REF!</v>
      </c>
      <c r="K178" s="1339"/>
      <c r="L178" s="1339"/>
      <c r="M178" s="1339"/>
      <c r="N178" s="186"/>
      <c r="AH178" s="319"/>
      <c r="AI178" s="319"/>
      <c r="AK178" s="318"/>
      <c r="AL178" s="319"/>
    </row>
    <row r="179" spans="1:38" s="269" customFormat="1" ht="19.5" hidden="1" customHeight="1">
      <c r="A179" s="316" t="e">
        <f>#REF!</f>
        <v>#REF!</v>
      </c>
      <c r="B179" s="316"/>
      <c r="C179" s="316"/>
      <c r="D179" s="316"/>
      <c r="E179" s="316"/>
      <c r="F179" s="316"/>
      <c r="G179" s="316"/>
      <c r="H179" s="316"/>
      <c r="I179" s="326" t="e">
        <f>#REF!</f>
        <v>#REF!</v>
      </c>
      <c r="J179" s="1339" t="e">
        <f>#REF!</f>
        <v>#REF!</v>
      </c>
      <c r="K179" s="1339"/>
      <c r="L179" s="1339"/>
      <c r="M179" s="1339"/>
      <c r="N179" s="186"/>
      <c r="AH179" s="319"/>
      <c r="AI179" s="319"/>
      <c r="AK179" s="318"/>
      <c r="AL179" s="319"/>
    </row>
    <row r="180" spans="1:38" s="269" customFormat="1" ht="19.5" hidden="1" customHeight="1">
      <c r="A180" s="316" t="e">
        <f>#REF!</f>
        <v>#REF!</v>
      </c>
      <c r="B180" s="316"/>
      <c r="C180" s="316"/>
      <c r="D180" s="316"/>
      <c r="E180" s="316"/>
      <c r="F180" s="316"/>
      <c r="G180" s="316"/>
      <c r="H180" s="316"/>
      <c r="I180" s="326" t="e">
        <f>#REF!</f>
        <v>#REF!</v>
      </c>
      <c r="J180" s="1339" t="e">
        <f>#REF!</f>
        <v>#REF!</v>
      </c>
      <c r="K180" s="1339"/>
      <c r="L180" s="1339"/>
      <c r="M180" s="1339"/>
      <c r="N180" s="186"/>
      <c r="AH180" s="319"/>
      <c r="AI180" s="319"/>
      <c r="AK180" s="318"/>
      <c r="AL180" s="319"/>
    </row>
    <row r="181" spans="1:38" s="269" customFormat="1" ht="19.5" hidden="1" customHeight="1">
      <c r="A181" s="327"/>
      <c r="B181" s="327"/>
      <c r="C181" s="327"/>
      <c r="D181" s="327"/>
      <c r="E181" s="327"/>
      <c r="F181" s="327"/>
      <c r="G181" s="327"/>
      <c r="H181" s="327"/>
      <c r="I181" s="315" t="e">
        <f>#REF!</f>
        <v>#REF!</v>
      </c>
      <c r="J181" s="1339" t="e">
        <f>#REF!</f>
        <v>#REF!</v>
      </c>
      <c r="K181" s="1339"/>
      <c r="L181" s="1339"/>
      <c r="M181" s="1339"/>
      <c r="N181" s="186"/>
      <c r="AH181" s="319"/>
      <c r="AI181" s="319"/>
      <c r="AK181" s="319"/>
      <c r="AL181" s="319"/>
    </row>
    <row r="182" spans="1:38" s="269" customFormat="1" ht="19.5" hidden="1" customHeight="1">
      <c r="A182" s="321" t="e">
        <f>#REF!</f>
        <v>#REF!</v>
      </c>
      <c r="B182" s="321"/>
      <c r="C182" s="321"/>
      <c r="D182" s="321"/>
      <c r="E182" s="321"/>
      <c r="F182" s="321"/>
      <c r="G182" s="321"/>
      <c r="H182" s="321"/>
      <c r="I182" s="315" t="e">
        <f>#REF!</f>
        <v>#REF!</v>
      </c>
      <c r="J182" s="1339"/>
      <c r="K182" s="1339"/>
      <c r="L182" s="1339"/>
      <c r="M182" s="1339"/>
      <c r="N182" s="186"/>
      <c r="AH182" s="319"/>
      <c r="AI182" s="319"/>
      <c r="AK182" s="319"/>
      <c r="AL182" s="319"/>
    </row>
    <row r="183" spans="1:38" s="269" customFormat="1" ht="19.5" hidden="1" customHeight="1">
      <c r="A183" s="316" t="e">
        <f>#REF!</f>
        <v>#REF!</v>
      </c>
      <c r="B183" s="316"/>
      <c r="C183" s="316"/>
      <c r="D183" s="316"/>
      <c r="E183" s="316"/>
      <c r="F183" s="316"/>
      <c r="G183" s="316"/>
      <c r="H183" s="316"/>
      <c r="I183" s="317" t="e">
        <f>#REF!</f>
        <v>#REF!</v>
      </c>
      <c r="J183" s="1339" t="e">
        <f>#REF!</f>
        <v>#REF!</v>
      </c>
      <c r="K183" s="1339"/>
      <c r="L183" s="1339"/>
      <c r="M183" s="1339"/>
      <c r="N183" s="186"/>
      <c r="AH183" s="319"/>
      <c r="AI183" s="319"/>
      <c r="AK183" s="318"/>
      <c r="AL183" s="319"/>
    </row>
    <row r="184" spans="1:38" s="269" customFormat="1" ht="19.5" hidden="1" customHeight="1">
      <c r="A184" s="316" t="e">
        <f>#REF!</f>
        <v>#REF!</v>
      </c>
      <c r="B184" s="316"/>
      <c r="C184" s="316"/>
      <c r="D184" s="316"/>
      <c r="E184" s="316"/>
      <c r="F184" s="316"/>
      <c r="G184" s="316"/>
      <c r="H184" s="316"/>
      <c r="I184" s="317" t="e">
        <f>#REF!</f>
        <v>#REF!</v>
      </c>
      <c r="J184" s="1339" t="e">
        <f>#REF!</f>
        <v>#REF!</v>
      </c>
      <c r="K184" s="1339"/>
      <c r="L184" s="1339"/>
      <c r="M184" s="1339"/>
      <c r="N184" s="186"/>
      <c r="AH184" s="319"/>
      <c r="AI184" s="319"/>
      <c r="AK184" s="318"/>
      <c r="AL184" s="319"/>
    </row>
    <row r="185" spans="1:38" s="269" customFormat="1" ht="19.5" hidden="1" customHeight="1">
      <c r="A185" s="316" t="e">
        <f>#REF!</f>
        <v>#REF!</v>
      </c>
      <c r="B185" s="316"/>
      <c r="C185" s="316"/>
      <c r="D185" s="316"/>
      <c r="E185" s="316"/>
      <c r="F185" s="316"/>
      <c r="G185" s="316"/>
      <c r="H185" s="316"/>
      <c r="I185" s="317" t="e">
        <f>#REF!</f>
        <v>#REF!</v>
      </c>
      <c r="J185" s="1339" t="e">
        <f>#REF!</f>
        <v>#REF!</v>
      </c>
      <c r="K185" s="1339"/>
      <c r="L185" s="1339"/>
      <c r="M185" s="1339"/>
      <c r="N185" s="186"/>
      <c r="AH185" s="319"/>
      <c r="AI185" s="319"/>
      <c r="AK185" s="318"/>
      <c r="AL185" s="319"/>
    </row>
    <row r="186" spans="1:38" s="269" customFormat="1" ht="19.5" hidden="1" customHeight="1">
      <c r="A186" s="327"/>
      <c r="B186" s="327"/>
      <c r="C186" s="327"/>
      <c r="D186" s="327"/>
      <c r="E186" s="327"/>
      <c r="F186" s="327"/>
      <c r="G186" s="327"/>
      <c r="H186" s="327"/>
      <c r="I186" s="315" t="e">
        <f>#REF!</f>
        <v>#REF!</v>
      </c>
      <c r="J186" s="1339" t="e">
        <f>#REF!</f>
        <v>#REF!</v>
      </c>
      <c r="K186" s="1339"/>
      <c r="L186" s="1339"/>
      <c r="M186" s="1339"/>
      <c r="N186" s="186"/>
      <c r="AH186" s="319"/>
      <c r="AI186" s="319"/>
      <c r="AK186" s="319"/>
      <c r="AL186" s="319"/>
    </row>
    <row r="187" spans="1:38" s="269" customFormat="1" ht="33" hidden="1" customHeight="1">
      <c r="A187" s="321" t="e">
        <f>#REF!</f>
        <v>#REF!</v>
      </c>
      <c r="B187" s="321"/>
      <c r="C187" s="321"/>
      <c r="D187" s="321"/>
      <c r="E187" s="321"/>
      <c r="F187" s="321"/>
      <c r="G187" s="321"/>
      <c r="H187" s="321"/>
      <c r="I187" s="315" t="e">
        <f>#REF!</f>
        <v>#REF!</v>
      </c>
      <c r="J187" s="1339"/>
      <c r="K187" s="1339"/>
      <c r="L187" s="1339"/>
      <c r="M187" s="1339"/>
      <c r="N187" s="186"/>
      <c r="AH187" s="319"/>
      <c r="AI187" s="319"/>
      <c r="AK187" s="319"/>
      <c r="AL187" s="319"/>
    </row>
    <row r="188" spans="1:38" s="269" customFormat="1" ht="19.5" hidden="1" customHeight="1">
      <c r="A188" s="327" t="e">
        <f>#REF!</f>
        <v>#REF!</v>
      </c>
      <c r="B188" s="327"/>
      <c r="C188" s="327"/>
      <c r="D188" s="327"/>
      <c r="E188" s="327"/>
      <c r="F188" s="327"/>
      <c r="G188" s="327"/>
      <c r="H188" s="327"/>
      <c r="I188" s="317" t="e">
        <f>#REF!</f>
        <v>#REF!</v>
      </c>
      <c r="J188" s="1339" t="e">
        <f>#REF!</f>
        <v>#REF!</v>
      </c>
      <c r="K188" s="1339"/>
      <c r="L188" s="1339"/>
      <c r="M188" s="1339"/>
      <c r="N188" s="186"/>
      <c r="AH188" s="319"/>
      <c r="AI188" s="319"/>
      <c r="AK188" s="318"/>
      <c r="AL188" s="319"/>
    </row>
    <row r="189" spans="1:38" s="269" customFormat="1" ht="19.5" hidden="1" customHeight="1">
      <c r="A189" s="327" t="e">
        <f>#REF!</f>
        <v>#REF!</v>
      </c>
      <c r="B189" s="327"/>
      <c r="C189" s="327"/>
      <c r="D189" s="327"/>
      <c r="E189" s="327"/>
      <c r="F189" s="327"/>
      <c r="G189" s="327"/>
      <c r="H189" s="327"/>
      <c r="I189" s="317" t="e">
        <f>#REF!</f>
        <v>#REF!</v>
      </c>
      <c r="J189" s="1339" t="e">
        <f>#REF!</f>
        <v>#REF!</v>
      </c>
      <c r="K189" s="1339"/>
      <c r="L189" s="1339"/>
      <c r="M189" s="1339"/>
      <c r="N189" s="186"/>
      <c r="AH189" s="319"/>
      <c r="AI189" s="319"/>
      <c r="AK189" s="318"/>
      <c r="AL189" s="319"/>
    </row>
    <row r="190" spans="1:38" s="269" customFormat="1" ht="19.5" hidden="1" customHeight="1">
      <c r="A190" s="327" t="e">
        <f>#REF!</f>
        <v>#REF!</v>
      </c>
      <c r="B190" s="327"/>
      <c r="C190" s="327"/>
      <c r="D190" s="327"/>
      <c r="E190" s="327"/>
      <c r="F190" s="327"/>
      <c r="G190" s="327"/>
      <c r="H190" s="327"/>
      <c r="I190" s="317" t="e">
        <f>#REF!</f>
        <v>#REF!</v>
      </c>
      <c r="J190" s="1339" t="e">
        <f>#REF!</f>
        <v>#REF!</v>
      </c>
      <c r="K190" s="1339"/>
      <c r="L190" s="1339"/>
      <c r="M190" s="1339"/>
      <c r="N190" s="186"/>
      <c r="AH190" s="319"/>
      <c r="AI190" s="319"/>
      <c r="AK190" s="318"/>
      <c r="AL190" s="319"/>
    </row>
    <row r="191" spans="1:38" s="269" customFormat="1" ht="19.5" hidden="1" customHeight="1">
      <c r="A191" s="327"/>
      <c r="B191" s="327"/>
      <c r="C191" s="327"/>
      <c r="D191" s="327"/>
      <c r="E191" s="327"/>
      <c r="F191" s="327"/>
      <c r="G191" s="327"/>
      <c r="H191" s="327"/>
      <c r="I191" s="315" t="e">
        <f>#REF!</f>
        <v>#REF!</v>
      </c>
      <c r="J191" s="1339" t="e">
        <f>#REF!</f>
        <v>#REF!</v>
      </c>
      <c r="K191" s="1339"/>
      <c r="L191" s="1339"/>
      <c r="M191" s="1339"/>
      <c r="N191" s="186"/>
      <c r="AH191" s="319"/>
      <c r="AI191" s="319"/>
      <c r="AK191" s="319"/>
      <c r="AL191" s="319"/>
    </row>
    <row r="192" spans="1:38" s="269" customFormat="1" ht="19.5" hidden="1" customHeight="1">
      <c r="A192" s="321" t="e">
        <f>#REF!</f>
        <v>#REF!</v>
      </c>
      <c r="B192" s="321"/>
      <c r="C192" s="321"/>
      <c r="D192" s="321"/>
      <c r="E192" s="321"/>
      <c r="F192" s="321"/>
      <c r="G192" s="321"/>
      <c r="H192" s="321"/>
      <c r="I192" s="315" t="e">
        <f>#REF!</f>
        <v>#REF!</v>
      </c>
      <c r="J192" s="1339"/>
      <c r="K192" s="1339"/>
      <c r="L192" s="1339"/>
      <c r="M192" s="1339"/>
      <c r="N192" s="186"/>
      <c r="AH192" s="319"/>
      <c r="AI192" s="319"/>
      <c r="AK192" s="319"/>
      <c r="AL192" s="319"/>
    </row>
    <row r="193" spans="1:38" s="269" customFormat="1" ht="19.5" hidden="1" customHeight="1">
      <c r="A193" s="316" t="e">
        <f>#REF!</f>
        <v>#REF!</v>
      </c>
      <c r="B193" s="316"/>
      <c r="C193" s="316"/>
      <c r="D193" s="316"/>
      <c r="E193" s="316"/>
      <c r="F193" s="316"/>
      <c r="G193" s="316"/>
      <c r="H193" s="316"/>
      <c r="I193" s="317" t="e">
        <f>#REF!</f>
        <v>#REF!</v>
      </c>
      <c r="J193" s="1339" t="e">
        <f>#REF!</f>
        <v>#REF!</v>
      </c>
      <c r="K193" s="1339"/>
      <c r="L193" s="1339"/>
      <c r="M193" s="1339"/>
      <c r="N193" s="186"/>
      <c r="AH193" s="319"/>
      <c r="AI193" s="319"/>
      <c r="AK193" s="318"/>
      <c r="AL193" s="319"/>
    </row>
    <row r="194" spans="1:38" s="269" customFormat="1" ht="19.5" hidden="1" customHeight="1">
      <c r="A194" s="316" t="e">
        <f>#REF!</f>
        <v>#REF!</v>
      </c>
      <c r="B194" s="316"/>
      <c r="C194" s="316"/>
      <c r="D194" s="316"/>
      <c r="E194" s="316"/>
      <c r="F194" s="316"/>
      <c r="G194" s="316"/>
      <c r="H194" s="316"/>
      <c r="I194" s="317" t="e">
        <f>#REF!</f>
        <v>#REF!</v>
      </c>
      <c r="J194" s="1339" t="e">
        <f>#REF!</f>
        <v>#REF!</v>
      </c>
      <c r="K194" s="1339"/>
      <c r="L194" s="1339"/>
      <c r="M194" s="1339"/>
      <c r="N194" s="186"/>
      <c r="AH194" s="319"/>
      <c r="AI194" s="319"/>
      <c r="AK194" s="318"/>
      <c r="AL194" s="319"/>
    </row>
    <row r="195" spans="1:38" s="269" customFormat="1" ht="19.5" hidden="1" customHeight="1">
      <c r="A195" s="327"/>
      <c r="B195" s="327"/>
      <c r="C195" s="327"/>
      <c r="D195" s="327"/>
      <c r="E195" s="327"/>
      <c r="F195" s="327"/>
      <c r="G195" s="327"/>
      <c r="H195" s="327"/>
      <c r="I195" s="315" t="e">
        <f>#REF!</f>
        <v>#REF!</v>
      </c>
      <c r="J195" s="1339" t="e">
        <f>#REF!</f>
        <v>#REF!</v>
      </c>
      <c r="K195" s="1339"/>
      <c r="L195" s="1339"/>
      <c r="M195" s="1339"/>
      <c r="N195" s="186"/>
      <c r="AH195" s="319"/>
      <c r="AI195" s="319"/>
      <c r="AK195" s="319"/>
      <c r="AL195" s="319"/>
    </row>
    <row r="196" spans="1:38" s="269" customFormat="1" ht="33" hidden="1" customHeight="1">
      <c r="A196" s="321" t="e">
        <f>#REF!</f>
        <v>#REF!</v>
      </c>
      <c r="B196" s="321"/>
      <c r="C196" s="321"/>
      <c r="D196" s="321"/>
      <c r="E196" s="321"/>
      <c r="F196" s="321"/>
      <c r="G196" s="321"/>
      <c r="H196" s="321"/>
      <c r="I196" s="315" t="e">
        <f>#REF!</f>
        <v>#REF!</v>
      </c>
      <c r="J196" s="1339"/>
      <c r="K196" s="1339"/>
      <c r="L196" s="1339"/>
      <c r="M196" s="1339"/>
      <c r="N196" s="186"/>
      <c r="AH196" s="319"/>
      <c r="AI196" s="319"/>
      <c r="AK196" s="319"/>
      <c r="AL196" s="319"/>
    </row>
    <row r="197" spans="1:38" s="269" customFormat="1" ht="19.5" hidden="1" customHeight="1">
      <c r="A197" s="316" t="e">
        <f>#REF!</f>
        <v>#REF!</v>
      </c>
      <c r="B197" s="316"/>
      <c r="C197" s="316"/>
      <c r="D197" s="316"/>
      <c r="E197" s="316"/>
      <c r="F197" s="316"/>
      <c r="G197" s="316"/>
      <c r="H197" s="316"/>
      <c r="I197" s="317" t="e">
        <f>#REF!</f>
        <v>#REF!</v>
      </c>
      <c r="J197" s="1339" t="e">
        <f>#REF!</f>
        <v>#REF!</v>
      </c>
      <c r="K197" s="1339"/>
      <c r="L197" s="1339"/>
      <c r="M197" s="1339"/>
      <c r="N197" s="186"/>
      <c r="AH197" s="319"/>
      <c r="AI197" s="319"/>
      <c r="AK197" s="318"/>
      <c r="AL197" s="319"/>
    </row>
    <row r="198" spans="1:38" s="269" customFormat="1" ht="19.5" hidden="1" customHeight="1">
      <c r="A198" s="316" t="e">
        <f>#REF!</f>
        <v>#REF!</v>
      </c>
      <c r="B198" s="316"/>
      <c r="C198" s="316"/>
      <c r="D198" s="316"/>
      <c r="E198" s="316"/>
      <c r="F198" s="316"/>
      <c r="G198" s="316"/>
      <c r="H198" s="316"/>
      <c r="I198" s="317" t="e">
        <f>#REF!</f>
        <v>#REF!</v>
      </c>
      <c r="J198" s="1339" t="e">
        <f>#REF!</f>
        <v>#REF!</v>
      </c>
      <c r="K198" s="1339"/>
      <c r="L198" s="1339"/>
      <c r="M198" s="1339"/>
      <c r="N198" s="186"/>
      <c r="AH198" s="319"/>
      <c r="AI198" s="319"/>
      <c r="AK198" s="318"/>
      <c r="AL198" s="319"/>
    </row>
    <row r="199" spans="1:38" s="269" customFormat="1" ht="19.5" hidden="1" customHeight="1">
      <c r="A199" s="316" t="e">
        <f>#REF!</f>
        <v>#REF!</v>
      </c>
      <c r="B199" s="316"/>
      <c r="C199" s="316"/>
      <c r="D199" s="316"/>
      <c r="E199" s="316"/>
      <c r="F199" s="316"/>
      <c r="G199" s="316"/>
      <c r="H199" s="316"/>
      <c r="I199" s="317" t="e">
        <f>#REF!</f>
        <v>#REF!</v>
      </c>
      <c r="J199" s="1339" t="e">
        <f>#REF!</f>
        <v>#REF!</v>
      </c>
      <c r="K199" s="1339"/>
      <c r="L199" s="1339"/>
      <c r="M199" s="1339"/>
      <c r="N199" s="186"/>
      <c r="AH199" s="319"/>
      <c r="AI199" s="319"/>
      <c r="AK199" s="318"/>
      <c r="AL199" s="319"/>
    </row>
    <row r="200" spans="1:38" s="269" customFormat="1" ht="19.5" hidden="1" customHeight="1">
      <c r="A200" s="316" t="e">
        <f>#REF!</f>
        <v>#REF!</v>
      </c>
      <c r="B200" s="316"/>
      <c r="C200" s="316"/>
      <c r="D200" s="316"/>
      <c r="E200" s="316"/>
      <c r="F200" s="316"/>
      <c r="G200" s="316"/>
      <c r="H200" s="316"/>
      <c r="I200" s="317" t="e">
        <f>#REF!</f>
        <v>#REF!</v>
      </c>
      <c r="J200" s="1339" t="e">
        <f>#REF!</f>
        <v>#REF!</v>
      </c>
      <c r="K200" s="1339"/>
      <c r="L200" s="1339"/>
      <c r="M200" s="1339"/>
      <c r="N200" s="186"/>
      <c r="AH200" s="319"/>
      <c r="AI200" s="319"/>
      <c r="AK200" s="318"/>
      <c r="AL200" s="319"/>
    </row>
    <row r="201" spans="1:38" s="269" customFormat="1" ht="19.5" hidden="1" customHeight="1">
      <c r="A201" s="316" t="e">
        <f>#REF!</f>
        <v>#REF!</v>
      </c>
      <c r="B201" s="316"/>
      <c r="C201" s="316"/>
      <c r="D201" s="316"/>
      <c r="E201" s="316"/>
      <c r="F201" s="316"/>
      <c r="G201" s="316"/>
      <c r="H201" s="316"/>
      <c r="I201" s="317" t="e">
        <f>#REF!</f>
        <v>#REF!</v>
      </c>
      <c r="J201" s="1339" t="e">
        <f>#REF!</f>
        <v>#REF!</v>
      </c>
      <c r="K201" s="1339"/>
      <c r="L201" s="1339"/>
      <c r="M201" s="1339"/>
      <c r="N201" s="186"/>
      <c r="AH201" s="319"/>
      <c r="AI201" s="319"/>
      <c r="AK201" s="318"/>
      <c r="AL201" s="319"/>
    </row>
    <row r="202" spans="1:38" s="269" customFormat="1" ht="19.5" hidden="1" customHeight="1">
      <c r="A202" s="316" t="e">
        <f>#REF!</f>
        <v>#REF!</v>
      </c>
      <c r="B202" s="316"/>
      <c r="C202" s="316"/>
      <c r="D202" s="316"/>
      <c r="E202" s="316"/>
      <c r="F202" s="316"/>
      <c r="G202" s="316"/>
      <c r="H202" s="316"/>
      <c r="I202" s="317" t="e">
        <f>#REF!</f>
        <v>#REF!</v>
      </c>
      <c r="J202" s="1339" t="e">
        <f>#REF!</f>
        <v>#REF!</v>
      </c>
      <c r="K202" s="1339"/>
      <c r="L202" s="1339"/>
      <c r="M202" s="1339"/>
      <c r="N202" s="186"/>
      <c r="AH202" s="319"/>
      <c r="AI202" s="319"/>
      <c r="AK202" s="318"/>
      <c r="AL202" s="319"/>
    </row>
    <row r="203" spans="1:38" s="269" customFormat="1" ht="19.5" hidden="1" customHeight="1">
      <c r="A203" s="327"/>
      <c r="B203" s="327"/>
      <c r="C203" s="327"/>
      <c r="D203" s="327"/>
      <c r="E203" s="327"/>
      <c r="F203" s="327"/>
      <c r="G203" s="327"/>
      <c r="H203" s="327"/>
      <c r="I203" s="315" t="e">
        <f>#REF!</f>
        <v>#REF!</v>
      </c>
      <c r="J203" s="1339" t="e">
        <f>#REF!</f>
        <v>#REF!</v>
      </c>
      <c r="K203" s="1339"/>
      <c r="L203" s="1339"/>
      <c r="M203" s="1339"/>
      <c r="N203" s="186"/>
      <c r="AH203" s="319"/>
      <c r="AI203" s="319"/>
      <c r="AK203" s="319"/>
      <c r="AL203" s="319"/>
    </row>
    <row r="204" spans="1:38" s="269" customFormat="1" ht="33" hidden="1" customHeight="1">
      <c r="A204" s="321" t="e">
        <f>#REF!</f>
        <v>#REF!</v>
      </c>
      <c r="B204" s="321"/>
      <c r="C204" s="321"/>
      <c r="D204" s="321"/>
      <c r="E204" s="321"/>
      <c r="F204" s="321"/>
      <c r="G204" s="321"/>
      <c r="H204" s="321"/>
      <c r="I204" s="315" t="e">
        <f>#REF!</f>
        <v>#REF!</v>
      </c>
      <c r="J204" s="1339"/>
      <c r="K204" s="1339"/>
      <c r="L204" s="1339"/>
      <c r="M204" s="1339"/>
      <c r="N204" s="186"/>
      <c r="AH204" s="319"/>
      <c r="AI204" s="319"/>
      <c r="AK204" s="319"/>
      <c r="AL204" s="319"/>
    </row>
    <row r="205" spans="1:38" s="269" customFormat="1" ht="33" hidden="1" customHeight="1">
      <c r="A205" s="316" t="e">
        <f>#REF!</f>
        <v>#REF!</v>
      </c>
      <c r="B205" s="316"/>
      <c r="C205" s="316"/>
      <c r="D205" s="316"/>
      <c r="E205" s="316"/>
      <c r="F205" s="316"/>
      <c r="G205" s="316"/>
      <c r="H205" s="316"/>
      <c r="I205" s="317" t="e">
        <f>#REF!</f>
        <v>#REF!</v>
      </c>
      <c r="J205" s="1339" t="e">
        <f>#REF!</f>
        <v>#REF!</v>
      </c>
      <c r="K205" s="1339"/>
      <c r="L205" s="1339"/>
      <c r="M205" s="1339"/>
      <c r="N205" s="186"/>
      <c r="AH205" s="319"/>
      <c r="AI205" s="319"/>
      <c r="AK205" s="318"/>
      <c r="AL205" s="319"/>
    </row>
    <row r="206" spans="1:38" s="269" customFormat="1" ht="19.5" hidden="1" customHeight="1">
      <c r="A206" s="316" t="e">
        <f>#REF!</f>
        <v>#REF!</v>
      </c>
      <c r="B206" s="316"/>
      <c r="C206" s="316"/>
      <c r="D206" s="316"/>
      <c r="E206" s="316"/>
      <c r="F206" s="316"/>
      <c r="G206" s="316"/>
      <c r="H206" s="316"/>
      <c r="I206" s="317" t="e">
        <f>#REF!</f>
        <v>#REF!</v>
      </c>
      <c r="J206" s="1339" t="e">
        <f>#REF!</f>
        <v>#REF!</v>
      </c>
      <c r="K206" s="1339"/>
      <c r="L206" s="1339"/>
      <c r="M206" s="1339"/>
      <c r="N206" s="186"/>
      <c r="AH206" s="319"/>
      <c r="AI206" s="319"/>
      <c r="AK206" s="318"/>
      <c r="AL206" s="319"/>
    </row>
    <row r="207" spans="1:38" s="269" customFormat="1" ht="19.5" hidden="1" customHeight="1">
      <c r="A207" s="316" t="e">
        <f>#REF!</f>
        <v>#REF!</v>
      </c>
      <c r="B207" s="316"/>
      <c r="C207" s="316"/>
      <c r="D207" s="316"/>
      <c r="E207" s="316"/>
      <c r="F207" s="316"/>
      <c r="G207" s="316"/>
      <c r="H207" s="316"/>
      <c r="I207" s="317" t="e">
        <f>#REF!</f>
        <v>#REF!</v>
      </c>
      <c r="J207" s="1339" t="e">
        <f>#REF!</f>
        <v>#REF!</v>
      </c>
      <c r="K207" s="1339"/>
      <c r="L207" s="1339"/>
      <c r="M207" s="1339"/>
      <c r="N207" s="186"/>
      <c r="AH207" s="319"/>
      <c r="AI207" s="319"/>
      <c r="AK207" s="318"/>
      <c r="AL207" s="319"/>
    </row>
    <row r="208" spans="1:38" s="269" customFormat="1" ht="19.5" hidden="1" customHeight="1">
      <c r="A208" s="327" t="e">
        <f>#REF!</f>
        <v>#REF!</v>
      </c>
      <c r="B208" s="327"/>
      <c r="C208" s="327"/>
      <c r="D208" s="327"/>
      <c r="E208" s="327"/>
      <c r="F208" s="327"/>
      <c r="G208" s="327"/>
      <c r="H208" s="327"/>
      <c r="I208" s="315" t="e">
        <f>#REF!</f>
        <v>#REF!</v>
      </c>
      <c r="J208" s="1339" t="e">
        <f>#REF!</f>
        <v>#REF!</v>
      </c>
      <c r="K208" s="1339"/>
      <c r="L208" s="1339"/>
      <c r="M208" s="1339"/>
      <c r="N208" s="186"/>
      <c r="AH208" s="319"/>
      <c r="AI208" s="319"/>
      <c r="AK208" s="319"/>
      <c r="AL208" s="319"/>
    </row>
    <row r="209" spans="1:38" s="269" customFormat="1" ht="33" hidden="1" customHeight="1">
      <c r="A209" s="321" t="e">
        <f>#REF!</f>
        <v>#REF!</v>
      </c>
      <c r="B209" s="321"/>
      <c r="C209" s="321"/>
      <c r="D209" s="321"/>
      <c r="E209" s="321"/>
      <c r="F209" s="321"/>
      <c r="G209" s="321"/>
      <c r="H209" s="321"/>
      <c r="I209" s="315" t="e">
        <f>#REF!</f>
        <v>#REF!</v>
      </c>
      <c r="J209" s="1339"/>
      <c r="K209" s="1339"/>
      <c r="L209" s="1339"/>
      <c r="M209" s="1339"/>
      <c r="N209" s="186"/>
      <c r="AH209" s="319"/>
      <c r="AI209" s="319"/>
      <c r="AK209" s="319"/>
      <c r="AL209" s="319"/>
    </row>
    <row r="210" spans="1:38" s="269" customFormat="1" ht="19.5" hidden="1" customHeight="1">
      <c r="A210" s="316" t="e">
        <f>#REF!</f>
        <v>#REF!</v>
      </c>
      <c r="B210" s="316"/>
      <c r="C210" s="316"/>
      <c r="D210" s="316"/>
      <c r="E210" s="316"/>
      <c r="F210" s="316"/>
      <c r="G210" s="316"/>
      <c r="H210" s="316"/>
      <c r="I210" s="317" t="e">
        <f>#REF!</f>
        <v>#REF!</v>
      </c>
      <c r="J210" s="1339" t="e">
        <f>#REF!</f>
        <v>#REF!</v>
      </c>
      <c r="K210" s="1339"/>
      <c r="L210" s="1339"/>
      <c r="M210" s="1339"/>
      <c r="N210" s="186"/>
      <c r="AH210" s="319"/>
      <c r="AI210" s="319"/>
      <c r="AK210" s="318"/>
      <c r="AL210" s="319"/>
    </row>
    <row r="211" spans="1:38" s="269" customFormat="1" ht="19.5" hidden="1" customHeight="1">
      <c r="A211" s="316" t="e">
        <f>#REF!</f>
        <v>#REF!</v>
      </c>
      <c r="B211" s="316"/>
      <c r="C211" s="316"/>
      <c r="D211" s="316"/>
      <c r="E211" s="316"/>
      <c r="F211" s="316"/>
      <c r="G211" s="316"/>
      <c r="H211" s="316"/>
      <c r="I211" s="317" t="e">
        <f>#REF!</f>
        <v>#REF!</v>
      </c>
      <c r="J211" s="1339" t="e">
        <f>#REF!</f>
        <v>#REF!</v>
      </c>
      <c r="K211" s="1339"/>
      <c r="L211" s="1339"/>
      <c r="M211" s="1339"/>
      <c r="N211" s="186"/>
      <c r="AH211" s="319"/>
      <c r="AI211" s="319"/>
      <c r="AK211" s="318"/>
      <c r="AL211" s="319"/>
    </row>
    <row r="212" spans="1:38" s="269" customFormat="1" ht="32.25" hidden="1" customHeight="1">
      <c r="A212" s="316" t="e">
        <f>#REF!</f>
        <v>#REF!</v>
      </c>
      <c r="B212" s="316"/>
      <c r="C212" s="316"/>
      <c r="D212" s="316"/>
      <c r="E212" s="316"/>
      <c r="F212" s="316"/>
      <c r="G212" s="316"/>
      <c r="H212" s="316"/>
      <c r="I212" s="317" t="e">
        <f>#REF!</f>
        <v>#REF!</v>
      </c>
      <c r="J212" s="1339" t="e">
        <f>#REF!</f>
        <v>#REF!</v>
      </c>
      <c r="K212" s="1339"/>
      <c r="L212" s="1339"/>
      <c r="M212" s="1339"/>
      <c r="N212" s="186"/>
      <c r="AH212" s="319"/>
      <c r="AI212" s="319"/>
      <c r="AK212" s="318"/>
      <c r="AL212" s="319"/>
    </row>
    <row r="213" spans="1:38" s="269" customFormat="1" ht="19.5" hidden="1" customHeight="1">
      <c r="A213" s="316" t="e">
        <f>#REF!</f>
        <v>#REF!</v>
      </c>
      <c r="B213" s="316"/>
      <c r="C213" s="316"/>
      <c r="D213" s="316"/>
      <c r="E213" s="316"/>
      <c r="F213" s="316"/>
      <c r="G213" s="316"/>
      <c r="H213" s="316"/>
      <c r="I213" s="317" t="e">
        <f>#REF!</f>
        <v>#REF!</v>
      </c>
      <c r="J213" s="1339" t="e">
        <f>#REF!</f>
        <v>#REF!</v>
      </c>
      <c r="K213" s="1339"/>
      <c r="L213" s="1339"/>
      <c r="M213" s="1339"/>
      <c r="N213" s="186"/>
      <c r="AH213" s="319"/>
      <c r="AI213" s="319"/>
      <c r="AK213" s="318"/>
      <c r="AL213" s="319"/>
    </row>
    <row r="214" spans="1:38" s="269" customFormat="1" ht="19.5" hidden="1" customHeight="1">
      <c r="A214" s="320"/>
      <c r="B214" s="320"/>
      <c r="C214" s="320"/>
      <c r="D214" s="320"/>
      <c r="E214" s="320"/>
      <c r="F214" s="320"/>
      <c r="G214" s="320"/>
      <c r="H214" s="320"/>
      <c r="I214" s="315" t="e">
        <f>#REF!</f>
        <v>#REF!</v>
      </c>
      <c r="J214" s="1339" t="e">
        <f>#REF!</f>
        <v>#REF!</v>
      </c>
      <c r="K214" s="1339"/>
      <c r="L214" s="1339"/>
      <c r="M214" s="1339"/>
      <c r="N214" s="188"/>
      <c r="AH214" s="319"/>
      <c r="AI214" s="319"/>
      <c r="AK214" s="319"/>
      <c r="AL214" s="319"/>
    </row>
    <row r="215" spans="1:38" s="269" customFormat="1" hidden="1">
      <c r="A215" s="323"/>
      <c r="B215" s="323"/>
      <c r="C215" s="323"/>
      <c r="D215" s="323"/>
      <c r="E215" s="323"/>
      <c r="F215" s="323"/>
      <c r="G215" s="323"/>
      <c r="H215" s="323"/>
      <c r="I215" s="315" t="e">
        <f>#REF!</f>
        <v>#REF!</v>
      </c>
      <c r="J215" s="1339" t="e">
        <f>#REF!</f>
        <v>#REF!</v>
      </c>
      <c r="K215" s="1339"/>
      <c r="L215" s="1339"/>
      <c r="M215" s="1339"/>
      <c r="N215" s="188"/>
      <c r="AH215" s="319"/>
      <c r="AI215" s="319"/>
      <c r="AK215" s="319"/>
      <c r="AL215" s="319"/>
    </row>
    <row r="216" spans="1:38" s="269" customFormat="1" ht="19.5" hidden="1" customHeight="1">
      <c r="A216" s="324"/>
      <c r="B216" s="324"/>
      <c r="C216" s="324"/>
      <c r="D216" s="324"/>
      <c r="E216" s="324"/>
      <c r="F216" s="324"/>
      <c r="G216" s="324"/>
      <c r="H216" s="324"/>
      <c r="I216" s="315" t="e">
        <f>#REF!</f>
        <v>#REF!</v>
      </c>
      <c r="J216" s="1339" t="e">
        <f>#REF!</f>
        <v>#REF!</v>
      </c>
      <c r="K216" s="1339"/>
      <c r="L216" s="1339"/>
      <c r="M216" s="1339"/>
      <c r="N216" s="188"/>
      <c r="AH216" s="319"/>
      <c r="AI216" s="319"/>
      <c r="AK216" s="319"/>
      <c r="AL216" s="319"/>
    </row>
    <row r="217" spans="1:38" s="184" customFormat="1">
      <c r="A217" s="230"/>
      <c r="B217" s="230"/>
      <c r="C217" s="230"/>
      <c r="D217" s="230"/>
      <c r="E217" s="230"/>
      <c r="F217" s="230"/>
      <c r="G217" s="230"/>
      <c r="H217" s="230"/>
      <c r="I217" s="223"/>
      <c r="J217" s="1342"/>
      <c r="K217" s="1342"/>
      <c r="L217" s="1342"/>
      <c r="M217" s="1342"/>
      <c r="N217" s="258"/>
      <c r="O217" s="384"/>
    </row>
    <row r="218" spans="1:38" s="184" customFormat="1">
      <c r="A218" s="205"/>
      <c r="B218" s="205"/>
      <c r="C218" s="205"/>
      <c r="D218" s="205"/>
      <c r="E218" s="205"/>
      <c r="F218" s="205"/>
      <c r="G218" s="205"/>
      <c r="H218" s="205"/>
      <c r="I218" s="193"/>
      <c r="J218" s="193"/>
      <c r="K218" s="193"/>
      <c r="L218" s="193"/>
      <c r="M218" s="193"/>
      <c r="N218" s="258"/>
      <c r="O218" s="384"/>
    </row>
    <row r="219" spans="1:38" s="184" customFormat="1">
      <c r="A219" s="205"/>
      <c r="B219" s="205"/>
      <c r="C219" s="205"/>
      <c r="D219" s="205"/>
      <c r="E219" s="205"/>
      <c r="F219" s="205"/>
      <c r="G219" s="205"/>
      <c r="H219" s="205"/>
      <c r="I219" s="193"/>
      <c r="J219" s="193"/>
      <c r="K219" s="193"/>
      <c r="L219" s="193"/>
      <c r="M219" s="193"/>
      <c r="N219" s="258"/>
      <c r="O219" s="384"/>
    </row>
  </sheetData>
  <sheetProtection password="CC69" sheet="1" formatColumns="0" formatRows="0" selectLockedCells="1"/>
  <customSheetViews>
    <customSheetView guid="{C5511DF2-7367-4292-8F90-6EDA131DE06A}" scale="70" fitToPage="1" printArea="1" hiddenRows="1" hiddenColumns="1" view="pageBreakPreview">
      <selection activeCell="C19" sqref="C19"/>
      <colBreaks count="1" manualBreakCount="1">
        <brk id="13" max="1048575" man="1"/>
      </colBreaks>
      <pageMargins left="0.25" right="0.25" top="0.75" bottom="0.75" header="0.3" footer="0.3"/>
      <printOptions horizontalCentered="1"/>
      <pageSetup paperSize="9" scale="74" fitToHeight="0" orientation="landscape" r:id="rId1"/>
      <headerFooter alignWithMargins="0">
        <oddFooter>&amp;R&amp;"Book Antiqua,Bold"&amp;10Schedule-7/ Page &amp;P of &amp;N</oddFooter>
      </headerFooter>
    </customSheetView>
    <customSheetView guid="{B53AB765-D844-4672-9326-008E7DD94E4F}" scale="70" fitToPage="1" printArea="1" hiddenRows="1" hiddenColumns="1" view="pageBreakPreview">
      <selection activeCell="C19" sqref="C19"/>
      <colBreaks count="1" manualBreakCount="1">
        <brk id="13" max="1048575" man="1"/>
      </colBreaks>
      <pageMargins left="0.25" right="0.25" top="0.75" bottom="0.75" header="0.3" footer="0.3"/>
      <printOptions horizontalCentered="1"/>
      <pageSetup paperSize="9" scale="74" fitToHeight="0" orientation="landscape" r:id="rId2"/>
      <headerFooter alignWithMargins="0">
        <oddFooter>&amp;R&amp;"Book Antiqua,Bold"&amp;10Schedule-7/ Page &amp;P of &amp;N</oddFooter>
      </headerFooter>
    </customSheetView>
    <customSheetView guid="{A41EE4DE-0D82-4A56-8210-F78316511D11}" scale="70" fitToPage="1" printArea="1" hiddenRows="1" hiddenColumns="1" view="pageBreakPreview">
      <selection activeCell="B16" sqref="B16:N16"/>
      <colBreaks count="1" manualBreakCount="1">
        <brk id="13" max="1048575" man="1"/>
      </colBreaks>
      <pageMargins left="0.25" right="0.25" top="0.75" bottom="0.75" header="0.3" footer="0.3"/>
      <printOptions horizontalCentered="1"/>
      <pageSetup paperSize="9" scale="74" fitToHeight="0" orientation="landscape" r:id="rId3"/>
      <headerFooter alignWithMargins="0">
        <oddFooter>&amp;R&amp;"Book Antiqua,Bold"&amp;10Schedule-7/ Page &amp;P of &amp;N</oddFooter>
      </headerFooter>
    </customSheetView>
    <customSheetView guid="{1E0C44A1-9358-4FBD-8C2C-4DB661DA1476}" scale="70" fitToPage="1" printArea="1" hiddenRows="1" hiddenColumns="1" view="pageBreakPreview">
      <selection activeCell="B16" sqref="B16:N16"/>
      <colBreaks count="1" manualBreakCount="1">
        <brk id="13" max="1048575" man="1"/>
      </colBreaks>
      <pageMargins left="0.25" right="0.25" top="0.75" bottom="0.75" header="0.3" footer="0.3"/>
      <printOptions horizontalCentered="1"/>
      <pageSetup paperSize="9" scale="74" fitToHeight="0" orientation="landscape" r:id="rId4"/>
      <headerFooter alignWithMargins="0">
        <oddFooter>&amp;R&amp;"Book Antiqua,Bold"&amp;10Schedule-7/ Page &amp;P of &amp;N</oddFooter>
      </headerFooter>
    </customSheetView>
    <customSheetView guid="{498493C3-769C-4143-9114-C68CD1D40B11}" scale="70" fitToPage="1" printArea="1" hiddenRows="1" hiddenColumns="1" view="pageBreakPreview">
      <selection activeCell="F19" sqref="F19:L19"/>
      <colBreaks count="1" manualBreakCount="1">
        <brk id="13" max="1048575" man="1"/>
      </colBreaks>
      <pageMargins left="0.25" right="0.25" top="0.75" bottom="0.75" header="0.3" footer="0.3"/>
      <printOptions horizontalCentered="1"/>
      <pageSetup paperSize="9" scale="74" fitToHeight="0" orientation="landscape" r:id="rId5"/>
      <headerFooter alignWithMargins="0">
        <oddFooter>&amp;R&amp;"Book Antiqua,Bold"&amp;10Schedule-7/ Page &amp;P of &amp;N</oddFooter>
      </headerFooter>
    </customSheetView>
    <customSheetView guid="{C431BC99-7569-44AB-83F6-AB73BDED3783}" printArea="1" hiddenRows="1" hiddenColumns="1" view="pageBreakPreview" topLeftCell="A12">
      <selection activeCell="E18" sqref="E18"/>
      <colBreaks count="1" manualBreakCount="1">
        <brk id="7" max="1048575" man="1"/>
      </colBreaks>
      <pageMargins left="0.66" right="0.47" top="0.59055118110236227" bottom="0.59055118110236227" header="0.35433070866141736" footer="0.35433070866141736"/>
      <printOptions horizontalCentered="1"/>
      <pageSetup paperSize="9" orientation="landscape" r:id="rId6"/>
      <headerFooter alignWithMargins="0">
        <oddFooter>&amp;R&amp;"Book Antiqua,Bold"&amp;10Schedule-7/ Page &amp;P of &amp;N</oddFooter>
      </headerFooter>
    </customSheetView>
    <customSheetView guid="{E97134B6-5E8D-4951-8DA0-73D065532361}" printArea="1" hiddenRows="1" hiddenColumns="1" view="pageBreakPreview" topLeftCell="A6">
      <selection activeCell="A22" sqref="A22:F22"/>
      <colBreaks count="1" manualBreakCount="1">
        <brk id="7" max="1048575" man="1"/>
      </colBreaks>
      <pageMargins left="0.66" right="0.47" top="0.59055118110236227" bottom="0.59055118110236227" header="0.35433070866141736" footer="0.35433070866141736"/>
      <printOptions horizontalCentered="1"/>
      <pageSetup paperSize="9" orientation="portrait" r:id="rId7"/>
      <headerFooter alignWithMargins="0">
        <oddFooter>&amp;R&amp;"Book Antiqua,Bold"&amp;10Schedule-7/ Page &amp;P of &amp;N</oddFooter>
      </headerFooter>
    </customSheetView>
    <customSheetView guid="{D0757F9E-DF41-4B40-A5E5-F4F8FDD8D61D}" hiddenRows="1" hiddenColumns="1" topLeftCell="A10">
      <selection activeCell="E18" sqref="E18"/>
      <colBreaks count="1" manualBreakCount="1">
        <brk id="7" max="1048575" man="1"/>
      </colBreaks>
      <pageMargins left="0.66" right="0.47" top="0.59055118110236227" bottom="0.59055118110236227" header="0.35433070866141736" footer="0.35433070866141736"/>
      <printOptions horizontalCentered="1"/>
      <pageSetup paperSize="9" orientation="portrait" r:id="rId8"/>
      <headerFooter alignWithMargins="0">
        <oddFooter>&amp;R&amp;"Book Antiqua,Bold"&amp;10Schedule-7/ Page &amp;P of &amp;N</oddFooter>
      </headerFooter>
    </customSheetView>
    <customSheetView guid="{EE46BCD1-F715-4FA9-A5FC-1B125AD601E0}" hiddenRows="1" hiddenColumns="1" topLeftCell="A4">
      <selection activeCell="E17" sqref="E17"/>
      <colBreaks count="1" manualBreakCount="1">
        <brk id="7" max="1048575" man="1"/>
      </colBreaks>
      <pageMargins left="0.66" right="0.47" top="0.59055118110236227" bottom="0.59055118110236227" header="0.35433070866141736" footer="0.35433070866141736"/>
      <printOptions horizontalCentered="1"/>
      <pageSetup paperSize="9" orientation="portrait" r:id="rId9"/>
      <headerFooter alignWithMargins="0">
        <oddFooter>&amp;R&amp;"Book Antiqua,Bold"&amp;10Schedule-7/ Page &amp;P of &amp;N</oddFooter>
      </headerFooter>
    </customSheetView>
    <customSheetView guid="{4AA1107B-A795-4744-B566-827168772C7A}" hiddenRows="1" hiddenColumns="1" topLeftCell="A10">
      <selection activeCell="A21" sqref="A21:F21"/>
      <colBreaks count="1" manualBreakCount="1">
        <brk id="7" max="1048575" man="1"/>
      </colBreaks>
      <pageMargins left="0.66" right="0.47" top="0.59055118110236227" bottom="0.59055118110236227" header="0.35433070866141736" footer="0.35433070866141736"/>
      <printOptions horizontalCentered="1"/>
      <pageSetup paperSize="9" orientation="portrait" r:id="rId10"/>
      <headerFooter alignWithMargins="0">
        <oddFooter>&amp;R&amp;"Book Antiqua,Bold"&amp;10Schedule-7/ Page &amp;P of &amp;N</oddFooter>
      </headerFooter>
    </customSheetView>
    <customSheetView guid="{B23AD343-29DA-4CE0-BD10-47BF44F3782F}" hiddenRows="1" hiddenColumns="1" topLeftCell="A10">
      <selection activeCell="B24" sqref="B24"/>
      <colBreaks count="1" manualBreakCount="1">
        <brk id="7" max="1048575" man="1"/>
      </colBreaks>
      <pageMargins left="0.66" right="0.47" top="0.59055118110236227" bottom="0.59055118110236227" header="0.35433070866141736" footer="0.35433070866141736"/>
      <printOptions horizontalCentered="1"/>
      <pageSetup paperSize="9" orientation="portrait" horizontalDpi="300" verticalDpi="300" r:id="rId11"/>
      <headerFooter alignWithMargins="0">
        <oddFooter>&amp;R&amp;"Book Antiqua,Bold"&amp;10Schedule-7/ Page &amp;P of &amp;N</oddFooter>
      </headerFooter>
    </customSheetView>
    <customSheetView guid="{ECE9294F-C910-4036-88BC-B1F2176FB06B}" printArea="1" hiddenRows="1" hiddenColumns="1">
      <selection activeCell="H25" sqref="H25"/>
      <colBreaks count="1" manualBreakCount="1">
        <brk id="7" max="1048575" man="1"/>
      </colBreaks>
      <pageMargins left="0.66" right="0.47" top="0.59055118110236227" bottom="0.59055118110236227" header="0.35433070866141736" footer="0.35433070866141736"/>
      <printOptions horizontalCentered="1"/>
      <pageSetup paperSize="9" orientation="portrait" horizontalDpi="300" verticalDpi="300" r:id="rId12"/>
      <headerFooter alignWithMargins="0">
        <oddFooter>&amp;R&amp;"Book Antiqua,Bold"&amp;10Schedule-7/ Page &amp;P of &amp;N</oddFooter>
      </headerFooter>
    </customSheetView>
    <customSheetView guid="{4F65FF32-EC61-4022-A399-2986D7B6B8B3}" hiddenRows="1" hiddenColumns="1" showRuler="0">
      <selection activeCell="D16" sqref="D16"/>
      <rowBreaks count="3" manualBreakCount="3">
        <brk id="37" max="4" man="1"/>
        <brk id="73" max="16383" man="1"/>
        <brk id="111" max="16383" man="1"/>
      </rowBreaks>
      <colBreaks count="1" manualBreakCount="1">
        <brk id="5" max="1048575" man="1"/>
      </colBreaks>
      <pageMargins left="0.78740157480314998" right="0.38" top="0.61" bottom="0.57999999999999996" header="0.34" footer="0.36"/>
      <printOptions horizontalCentered="1"/>
      <pageSetup paperSize="9" orientation="portrait" horizontalDpi="300" verticalDpi="300" r:id="rId13"/>
      <headerFooter alignWithMargins="0">
        <oddFooter>&amp;R&amp;"Book Antiqua,Bold"&amp;10Schedule-7/ Page &amp;P of &amp;N</oddFooter>
      </headerFooter>
    </customSheetView>
    <customSheetView guid="{01ACF2E1-8E61-4459-ABC1-B6C183DEED61}" zeroValues="0" showRuler="0">
      <selection activeCell="C16" sqref="C16:D16"/>
      <rowBreaks count="3" manualBreakCount="3">
        <brk id="37" max="4" man="1"/>
        <brk id="73" max="16383" man="1"/>
        <brk id="111" max="16383" man="1"/>
      </rowBreaks>
      <colBreaks count="1" manualBreakCount="1">
        <brk id="5" max="1048575" man="1"/>
      </colBreaks>
      <pageMargins left="0.78740157480314998" right="0.38" top="0.61" bottom="0.57999999999999996" header="0.34" footer="0.36"/>
      <printOptions horizontalCentered="1"/>
      <pageSetup paperSize="9" orientation="portrait" horizontalDpi="300" verticalDpi="300" r:id="rId14"/>
      <headerFooter alignWithMargins="0">
        <oddFooter>&amp;R&amp;"Book Antiqua,Bold"&amp;10Schedule-7/ Page &amp;P of &amp;N</oddFooter>
      </headerFooter>
    </customSheetView>
    <customSheetView guid="{14D7F02E-BCCA-4517-ABC7-537FF4AEB67A}" hiddenRows="1" hiddenColumns="1">
      <selection activeCell="D19" sqref="D19"/>
      <colBreaks count="1" manualBreakCount="1">
        <brk id="5" max="1048575" man="1"/>
      </colBreaks>
      <pageMargins left="0.78740157480314998" right="0.38" top="0.61" bottom="0.57999999999999996" header="0.34" footer="0.36"/>
      <printOptions horizontalCentered="1"/>
      <pageSetup paperSize="9" orientation="portrait" horizontalDpi="300" verticalDpi="300" r:id="rId15"/>
      <headerFooter alignWithMargins="0">
        <oddFooter>&amp;R&amp;"Book Antiqua,Bold"&amp;10Schedule-7/ Page &amp;P of &amp;N</oddFooter>
      </headerFooter>
    </customSheetView>
    <customSheetView guid="{27A45B7A-04F2-4516-B80B-5ED0825D4ED3}" showPageBreaks="1" printArea="1" hiddenRows="1" hiddenColumns="1" view="pageBreakPreview" topLeftCell="A15">
      <selection activeCell="E17" sqref="E17:E18"/>
      <colBreaks count="1" manualBreakCount="1">
        <brk id="7" max="1048575" man="1"/>
      </colBreaks>
      <pageMargins left="0.66" right="0.47" top="0.59055118110236227" bottom="0.59055118110236227" header="0.35433070866141736" footer="0.35433070866141736"/>
      <printOptions horizontalCentered="1"/>
      <pageSetup paperSize="9" orientation="portrait" horizontalDpi="300" verticalDpi="300" r:id="rId16"/>
      <headerFooter alignWithMargins="0">
        <oddFooter>&amp;R&amp;"Book Antiqua,Bold"&amp;10Schedule-7/ Page &amp;P of &amp;N</oddFooter>
      </headerFooter>
    </customSheetView>
    <customSheetView guid="{E9F4E142-7D26-464D-BECA-4F3806DB1FE1}" hiddenRows="1" hiddenColumns="1" topLeftCell="A10">
      <selection activeCell="B24" sqref="B24"/>
      <colBreaks count="1" manualBreakCount="1">
        <brk id="7" max="1048575" man="1"/>
      </colBreaks>
      <pageMargins left="0.66" right="0.47" top="0.59055118110236227" bottom="0.59055118110236227" header="0.35433070866141736" footer="0.35433070866141736"/>
      <printOptions horizontalCentered="1"/>
      <pageSetup paperSize="9" orientation="portrait" horizontalDpi="300" verticalDpi="300" r:id="rId17"/>
      <headerFooter alignWithMargins="0">
        <oddFooter>&amp;R&amp;"Book Antiqua,Bold"&amp;10Schedule-7/ Page &amp;P of &amp;N</oddFooter>
      </headerFooter>
    </customSheetView>
    <customSheetView guid="{A7DBDDEF-9245-44C6-9EBF-032DB6E1C0A2}" hiddenRows="1" hiddenColumns="1" topLeftCell="A7">
      <selection activeCell="A21" sqref="A21:F21"/>
      <colBreaks count="1" manualBreakCount="1">
        <brk id="7" max="1048575" man="1"/>
      </colBreaks>
      <pageMargins left="0.66" right="0.47" top="0.59055118110236227" bottom="0.59055118110236227" header="0.35433070866141736" footer="0.35433070866141736"/>
      <printOptions horizontalCentered="1"/>
      <pageSetup paperSize="9" orientation="portrait" r:id="rId18"/>
      <headerFooter alignWithMargins="0">
        <oddFooter>&amp;R&amp;"Book Antiqua,Bold"&amp;10Schedule-7/ Page &amp;P of &amp;N</oddFooter>
      </headerFooter>
    </customSheetView>
    <customSheetView guid="{7487ED9F-BBED-4B2A-9631-22F1A430946B}" hiddenRows="1" hiddenColumns="1" topLeftCell="A10">
      <selection activeCell="A21" sqref="A21:F21"/>
      <colBreaks count="1" manualBreakCount="1">
        <brk id="7" max="1048575" man="1"/>
      </colBreaks>
      <pageMargins left="0.66" right="0.47" top="0.59055118110236227" bottom="0.59055118110236227" header="0.35433070866141736" footer="0.35433070866141736"/>
      <printOptions horizontalCentered="1"/>
      <pageSetup paperSize="9" orientation="portrait" r:id="rId19"/>
      <headerFooter alignWithMargins="0">
        <oddFooter>&amp;R&amp;"Book Antiqua,Bold"&amp;10Schedule-7/ Page &amp;P of &amp;N</oddFooter>
      </headerFooter>
    </customSheetView>
    <customSheetView guid="{B3CE7B10-A914-4559-A6DA-AED8C22AFD6D}" hiddenRows="1" hiddenColumns="1" topLeftCell="A10">
      <selection activeCell="H21" sqref="H21"/>
      <colBreaks count="1" manualBreakCount="1">
        <brk id="7" max="1048575" man="1"/>
      </colBreaks>
      <pageMargins left="0.66" right="0.47" top="0.59055118110236227" bottom="0.59055118110236227" header="0.35433070866141736" footer="0.35433070866141736"/>
      <printOptions horizontalCentered="1"/>
      <pageSetup paperSize="9" orientation="portrait" r:id="rId20"/>
      <headerFooter alignWithMargins="0">
        <oddFooter>&amp;R&amp;"Book Antiqua,Bold"&amp;10Schedule-7/ Page &amp;P of &amp;N</oddFooter>
      </headerFooter>
    </customSheetView>
    <customSheetView guid="{D53177B2-31EC-4222-B97A-A37DCFD9E45B}" printArea="1" hiddenRows="1" hiddenColumns="1" view="pageBreakPreview" topLeftCell="A6">
      <selection activeCell="A22" sqref="A22:F22"/>
      <colBreaks count="1" manualBreakCount="1">
        <brk id="7" max="1048575" man="1"/>
      </colBreaks>
      <pageMargins left="0.66" right="0.47" top="0.59055118110236227" bottom="0.59055118110236227" header="0.35433070866141736" footer="0.35433070866141736"/>
      <printOptions horizontalCentered="1"/>
      <pageSetup paperSize="9" orientation="portrait" r:id="rId21"/>
      <headerFooter alignWithMargins="0">
        <oddFooter>&amp;R&amp;"Book Antiqua,Bold"&amp;10Schedule-7/ Page &amp;P of &amp;N</oddFooter>
      </headerFooter>
    </customSheetView>
    <customSheetView guid="{223BC0FC-814D-40F0-9795-CE82A16FF3A5}" printArea="1" hiddenRows="1" hiddenColumns="1" view="pageBreakPreview" topLeftCell="A7">
      <selection activeCell="E18" sqref="E18:E19"/>
      <colBreaks count="1" manualBreakCount="1">
        <brk id="7" max="1048575" man="1"/>
      </colBreaks>
      <pageMargins left="0.66" right="0.47" top="0.59055118110236227" bottom="0.59055118110236227" header="0.35433070866141736" footer="0.35433070866141736"/>
      <printOptions horizontalCentered="1"/>
      <pageSetup paperSize="9" orientation="portrait" r:id="rId22"/>
      <headerFooter alignWithMargins="0">
        <oddFooter>&amp;R&amp;"Book Antiqua,Bold"&amp;10Schedule-7/ Page &amp;P of &amp;N</oddFooter>
      </headerFooter>
    </customSheetView>
    <customSheetView guid="{B835C05C-B615-4DCB-982D-4519616B3CD8}" printArea="1" hiddenRows="1" hiddenColumns="1" view="pageBreakPreview" topLeftCell="A6">
      <selection activeCell="E18" sqref="E18:E19"/>
      <colBreaks count="1" manualBreakCount="1">
        <brk id="7" max="1048575" man="1"/>
      </colBreaks>
      <pageMargins left="0.66" right="0.47" top="0.59055118110236227" bottom="0.59055118110236227" header="0.35433070866141736" footer="0.35433070866141736"/>
      <printOptions horizontalCentered="1"/>
      <pageSetup paperSize="9" orientation="landscape" r:id="rId23"/>
      <headerFooter alignWithMargins="0">
        <oddFooter>&amp;R&amp;"Book Antiqua,Bold"&amp;10Schedule-7/ Page &amp;P of &amp;N</oddFooter>
      </headerFooter>
    </customSheetView>
    <customSheetView guid="{A34CC49F-E309-4C23-B4F6-1E3B307C10D1}" fitToPage="1" printArea="1" hiddenRows="1" hiddenColumns="1" view="pageBreakPreview" topLeftCell="E8">
      <selection activeCell="E25" sqref="E25:M25"/>
      <colBreaks count="1" manualBreakCount="1">
        <brk id="13" max="1048575" man="1"/>
      </colBreaks>
      <pageMargins left="0.25" right="0.25" top="0.75" bottom="0.75" header="0.3" footer="0.3"/>
      <printOptions horizontalCentered="1"/>
      <pageSetup paperSize="9" scale="74" fitToHeight="0" orientation="landscape" r:id="rId24"/>
      <headerFooter alignWithMargins="0">
        <oddFooter>&amp;R&amp;"Book Antiqua,Bold"&amp;10Schedule-7/ Page &amp;P of &amp;N</oddFooter>
      </headerFooter>
    </customSheetView>
    <customSheetView guid="{8909CFDD-4F29-4C72-886E-908773EE94A2}" scale="70" fitToPage="1" printArea="1" hiddenRows="1" hiddenColumns="1" view="pageBreakPreview">
      <selection activeCell="C19" sqref="C19"/>
      <colBreaks count="1" manualBreakCount="1">
        <brk id="13" max="1048575" man="1"/>
      </colBreaks>
      <pageMargins left="0.25" right="0.25" top="0.75" bottom="0.75" header="0.3" footer="0.3"/>
      <printOptions horizontalCentered="1"/>
      <pageSetup paperSize="9" scale="74" fitToHeight="0" orientation="landscape" r:id="rId25"/>
      <headerFooter alignWithMargins="0">
        <oddFooter>&amp;R&amp;"Book Antiqua,Bold"&amp;10Schedule-7/ Page &amp;P of &amp;N</oddFooter>
      </headerFooter>
    </customSheetView>
  </customSheetViews>
  <mergeCells count="145">
    <mergeCell ref="A4:N4"/>
    <mergeCell ref="A3:N3"/>
    <mergeCell ref="A100:M100"/>
    <mergeCell ref="A101:M101"/>
    <mergeCell ref="I10:J10"/>
    <mergeCell ref="I11:J11"/>
    <mergeCell ref="I8:J8"/>
    <mergeCell ref="I9:J9"/>
    <mergeCell ref="A7:J7"/>
    <mergeCell ref="A13:M13"/>
    <mergeCell ref="AK14:AL14"/>
    <mergeCell ref="AH14:AI14"/>
    <mergeCell ref="A104:J104"/>
    <mergeCell ref="J24:M24"/>
    <mergeCell ref="J23:M23"/>
    <mergeCell ref="J22:M22"/>
    <mergeCell ref="E25:M25"/>
    <mergeCell ref="A20:H20"/>
    <mergeCell ref="A21:H21"/>
    <mergeCell ref="B16:N16"/>
    <mergeCell ref="F19:L19"/>
    <mergeCell ref="J120:M120"/>
    <mergeCell ref="J121:M121"/>
    <mergeCell ref="J118:M118"/>
    <mergeCell ref="J119:M119"/>
    <mergeCell ref="I108:J108"/>
    <mergeCell ref="J112:M112"/>
    <mergeCell ref="J113:M113"/>
    <mergeCell ref="J110:M110"/>
    <mergeCell ref="J111:M111"/>
    <mergeCell ref="J114:M114"/>
    <mergeCell ref="J115:M115"/>
    <mergeCell ref="J116:M116"/>
    <mergeCell ref="J117:M117"/>
    <mergeCell ref="J138:M138"/>
    <mergeCell ref="J131:M131"/>
    <mergeCell ref="J132:M132"/>
    <mergeCell ref="J133:M133"/>
    <mergeCell ref="J134:M134"/>
    <mergeCell ref="J137:M137"/>
    <mergeCell ref="J139:M139"/>
    <mergeCell ref="J122:M122"/>
    <mergeCell ref="J123:M123"/>
    <mergeCell ref="J124:M124"/>
    <mergeCell ref="J125:M125"/>
    <mergeCell ref="J128:M128"/>
    <mergeCell ref="J129:M129"/>
    <mergeCell ref="J130:M130"/>
    <mergeCell ref="J135:M135"/>
    <mergeCell ref="J136:M136"/>
    <mergeCell ref="J126:M126"/>
    <mergeCell ref="J127:M127"/>
    <mergeCell ref="J140:M140"/>
    <mergeCell ref="J141:M141"/>
    <mergeCell ref="J142:M142"/>
    <mergeCell ref="J143:M143"/>
    <mergeCell ref="J158:M158"/>
    <mergeCell ref="J159:M159"/>
    <mergeCell ref="J146:M146"/>
    <mergeCell ref="J147:M147"/>
    <mergeCell ref="J148:M148"/>
    <mergeCell ref="J149:M149"/>
    <mergeCell ref="J152:M152"/>
    <mergeCell ref="J153:M153"/>
    <mergeCell ref="J144:M144"/>
    <mergeCell ref="J145:M145"/>
    <mergeCell ref="J160:M160"/>
    <mergeCell ref="J161:M161"/>
    <mergeCell ref="J162:M162"/>
    <mergeCell ref="J163:M163"/>
    <mergeCell ref="J150:M150"/>
    <mergeCell ref="J151:M151"/>
    <mergeCell ref="J154:M154"/>
    <mergeCell ref="J155:M155"/>
    <mergeCell ref="J156:M156"/>
    <mergeCell ref="J157:M157"/>
    <mergeCell ref="J172:M172"/>
    <mergeCell ref="J173:M173"/>
    <mergeCell ref="J174:M174"/>
    <mergeCell ref="J175:M175"/>
    <mergeCell ref="J168:M168"/>
    <mergeCell ref="J169:M169"/>
    <mergeCell ref="J170:M170"/>
    <mergeCell ref="J171:M171"/>
    <mergeCell ref="J164:M164"/>
    <mergeCell ref="J165:M165"/>
    <mergeCell ref="J166:M166"/>
    <mergeCell ref="J167:M167"/>
    <mergeCell ref="J180:M180"/>
    <mergeCell ref="J181:M181"/>
    <mergeCell ref="J184:M184"/>
    <mergeCell ref="J185:M185"/>
    <mergeCell ref="J182:M182"/>
    <mergeCell ref="J183:M183"/>
    <mergeCell ref="J178:M178"/>
    <mergeCell ref="J179:M179"/>
    <mergeCell ref="J176:M176"/>
    <mergeCell ref="J177:M177"/>
    <mergeCell ref="J201:M201"/>
    <mergeCell ref="J186:M186"/>
    <mergeCell ref="J187:M187"/>
    <mergeCell ref="J188:M188"/>
    <mergeCell ref="J189:M189"/>
    <mergeCell ref="J190:M190"/>
    <mergeCell ref="J191:M191"/>
    <mergeCell ref="J196:M196"/>
    <mergeCell ref="J197:M197"/>
    <mergeCell ref="J217:M217"/>
    <mergeCell ref="AH117:AI117"/>
    <mergeCell ref="J213:M213"/>
    <mergeCell ref="J214:M214"/>
    <mergeCell ref="J215:M215"/>
    <mergeCell ref="J216:M216"/>
    <mergeCell ref="J209:M209"/>
    <mergeCell ref="J212:M212"/>
    <mergeCell ref="J204:M204"/>
    <mergeCell ref="J210:M210"/>
    <mergeCell ref="J211:M211"/>
    <mergeCell ref="J205:M205"/>
    <mergeCell ref="J206:M206"/>
    <mergeCell ref="J207:M207"/>
    <mergeCell ref="J208:M208"/>
    <mergeCell ref="J202:M202"/>
    <mergeCell ref="J203:M203"/>
    <mergeCell ref="J198:M198"/>
    <mergeCell ref="J192:M192"/>
    <mergeCell ref="J193:M193"/>
    <mergeCell ref="J194:M194"/>
    <mergeCell ref="J195:M195"/>
    <mergeCell ref="J200:M200"/>
    <mergeCell ref="J199:M199"/>
    <mergeCell ref="I105:J105"/>
    <mergeCell ref="I106:J106"/>
    <mergeCell ref="I107:J107"/>
    <mergeCell ref="AK117:AL117"/>
    <mergeCell ref="AH118:AI118"/>
    <mergeCell ref="AK118:AL118"/>
    <mergeCell ref="AH110:AI110"/>
    <mergeCell ref="AK110:AL110"/>
    <mergeCell ref="AH111:AI111"/>
    <mergeCell ref="AK111:AL111"/>
    <mergeCell ref="AH112:AI112"/>
    <mergeCell ref="AK112:AL112"/>
    <mergeCell ref="AK116:AL116"/>
    <mergeCell ref="AH116:AI116"/>
  </mergeCells>
  <phoneticPr fontId="2" type="noConversion"/>
  <conditionalFormatting sqref="F17:F18">
    <cfRule type="expression" dxfId="9" priority="3" stopIfTrue="1">
      <formula>E17&gt;0</formula>
    </cfRule>
  </conditionalFormatting>
  <conditionalFormatting sqref="H17:H18">
    <cfRule type="expression" dxfId="8" priority="2" stopIfTrue="1">
      <formula>G17&gt;0</formula>
    </cfRule>
  </conditionalFormatting>
  <conditionalFormatting sqref="L17:L18">
    <cfRule type="expression" dxfId="7" priority="23" stopIfTrue="1">
      <formula>K17&gt;0</formula>
    </cfRule>
  </conditionalFormatting>
  <conditionalFormatting sqref="N17:N18">
    <cfRule type="expression" dxfId="6" priority="1" stopIfTrue="1">
      <formula>#REF!=""</formula>
    </cfRule>
  </conditionalFormatting>
  <conditionalFormatting sqref="N20">
    <cfRule type="expression" dxfId="5" priority="49" stopIfTrue="1">
      <formula>#REF!=""</formula>
    </cfRule>
  </conditionalFormatting>
  <dataValidations count="3">
    <dataValidation type="decimal" operator="greaterThan" allowBlank="1" showInputMessage="1" showErrorMessage="1" error="Enter only Numeric Value greater than zero or leave the cell blank !" sqref="L17:L18" xr:uid="{00000000-0002-0000-1000-000000000000}">
      <formula1>0</formula1>
    </dataValidation>
    <dataValidation type="whole" operator="greaterThan" allowBlank="1" showInputMessage="1" showErrorMessage="1" sqref="F17:F18" xr:uid="{00000000-0002-0000-1000-000001000000}">
      <formula1>1</formula1>
    </dataValidation>
    <dataValidation type="list" operator="greaterThan" allowBlank="1" showInputMessage="1" showErrorMessage="1" sqref="H17:H18" xr:uid="{00000000-0002-0000-1000-000002000000}">
      <formula1>"0%,5%,12%,18%,28%"</formula1>
    </dataValidation>
  </dataValidations>
  <printOptions horizontalCentered="1"/>
  <pageMargins left="0.25" right="0.25" top="0.75" bottom="0.75" header="0.3" footer="0.3"/>
  <pageSetup paperSize="9" scale="74" fitToHeight="0" orientation="landscape" r:id="rId26"/>
  <headerFooter alignWithMargins="0">
    <oddFooter>&amp;R&amp;"Book Antiqua,Bold"&amp;10Schedule-7/ Page &amp;P of &amp;N</oddFooter>
  </headerFooter>
  <colBreaks count="1" manualBreakCount="1">
    <brk id="13" max="1048575" man="1"/>
  </colBreaks>
  <drawing r:id="rId27"/>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1">
    <tabColor indexed="53"/>
  </sheetPr>
  <dimension ref="A1:AS225"/>
  <sheetViews>
    <sheetView topLeftCell="A7" zoomScale="80" zoomScaleNormal="80" zoomScaleSheetLayoutView="100" workbookViewId="0">
      <selection activeCell="F74" sqref="F74"/>
    </sheetView>
  </sheetViews>
  <sheetFormatPr defaultRowHeight="16.5"/>
  <cols>
    <col min="1" max="1" width="11.375" style="379" customWidth="1"/>
    <col min="2" max="2" width="38.125" style="332" customWidth="1"/>
    <col min="3" max="3" width="7.625" style="332" customWidth="1"/>
    <col min="4" max="4" width="10.25" style="332" customWidth="1"/>
    <col min="5" max="5" width="15.375" style="332" customWidth="1"/>
    <col min="6" max="6" width="11.375" style="332" customWidth="1"/>
    <col min="7" max="7" width="13.625" style="332" customWidth="1"/>
    <col min="8" max="8" width="20.875" style="258" customWidth="1"/>
    <col min="9" max="12" width="9" style="384"/>
    <col min="13" max="29" width="9" style="184"/>
    <col min="30" max="30" width="0" style="184" hidden="1" customWidth="1"/>
    <col min="31" max="31" width="13.875" style="184" hidden="1" customWidth="1"/>
    <col min="32" max="32" width="13.625" style="184" hidden="1" customWidth="1"/>
    <col min="33" max="33" width="21.375" style="184" hidden="1" customWidth="1"/>
    <col min="34" max="34" width="12" style="184" hidden="1" customWidth="1"/>
    <col min="35" max="36" width="0" style="184" hidden="1" customWidth="1"/>
    <col min="37" max="45" width="9" style="184"/>
    <col min="46" max="16384" width="9" style="384"/>
  </cols>
  <sheetData>
    <row r="1" spans="1:35" ht="18" customHeight="1">
      <c r="A1" s="81" t="str">
        <f>Cover!B3</f>
        <v>Specification No.: CC/NT/W-MISC/DOM/A04/26/01660</v>
      </c>
      <c r="B1" s="82"/>
      <c r="C1" s="83"/>
      <c r="D1" s="83"/>
      <c r="E1" s="83"/>
      <c r="F1" s="83"/>
      <c r="G1" s="83"/>
    </row>
    <row r="2" spans="1:35" ht="18.600000000000001" customHeight="1">
      <c r="A2" s="385"/>
      <c r="B2" s="386"/>
      <c r="C2" s="387"/>
      <c r="D2" s="387"/>
      <c r="E2" s="387"/>
      <c r="F2" s="387"/>
      <c r="G2" s="387"/>
    </row>
    <row r="3" spans="1:35" ht="55.5" customHeight="1">
      <c r="A3" s="1355" t="str">
        <f>Cover!$B$2</f>
        <v>Package RCP-01 for Retrofit of existing conventional control and protection system with new IEC 61850 Process Bus based Control and Protection System at 400/220 Hissar S/s and 400kV Ballabhgarh S/s</v>
      </c>
      <c r="B3" s="1355"/>
      <c r="C3" s="1355"/>
      <c r="D3" s="1355"/>
      <c r="E3" s="1355"/>
      <c r="F3" s="1355"/>
      <c r="G3" s="1355"/>
      <c r="AD3" s="199" t="s">
        <v>342</v>
      </c>
      <c r="AF3" s="220">
        <f>IF(ISERROR(#REF!/('Sch-6'!D14+'Sch-6'!D16+'Sch-6'!D18)),0,#REF!/( 'Sch-6'!D14+'Sch-6'!D16+'Sch-6'!D18))</f>
        <v>0</v>
      </c>
    </row>
    <row r="4" spans="1:35" ht="21.95" customHeight="1">
      <c r="A4" s="1305" t="s">
        <v>419</v>
      </c>
      <c r="B4" s="1305"/>
      <c r="C4" s="1305"/>
      <c r="D4" s="1305"/>
      <c r="E4" s="1305"/>
      <c r="F4" s="1305"/>
      <c r="G4" s="1305"/>
      <c r="AD4" s="199" t="s">
        <v>343</v>
      </c>
      <c r="AF4" s="220" t="e">
        <f>#REF!</f>
        <v>#REF!</v>
      </c>
    </row>
    <row r="5" spans="1:35" ht="18.600000000000001" customHeight="1">
      <c r="A5" s="68"/>
      <c r="B5" s="107"/>
      <c r="C5" s="107"/>
      <c r="D5" s="107"/>
      <c r="E5" s="107"/>
      <c r="F5" s="107"/>
      <c r="G5" s="107"/>
      <c r="AD5" s="199" t="s">
        <v>350</v>
      </c>
      <c r="AF5" s="220">
        <f>IF(ISERROR(#REF!/#REF!),0,#REF! /#REF!)</f>
        <v>0</v>
      </c>
    </row>
    <row r="6" spans="1:35" ht="27.95" customHeight="1">
      <c r="A6" s="31" t="str">
        <f>'Sch-1'!A6</f>
        <v>Bidder’s Name and Address (Sole Bidder) :</v>
      </c>
      <c r="B6" s="41"/>
      <c r="C6" s="41"/>
      <c r="D6" s="41"/>
      <c r="E6" s="549" t="s">
        <v>396</v>
      </c>
      <c r="F6" s="41"/>
      <c r="G6" s="63"/>
      <c r="AD6" s="199" t="s">
        <v>351</v>
      </c>
      <c r="AF6" s="220" t="e">
        <f>#REF!</f>
        <v>#REF!</v>
      </c>
    </row>
    <row r="7" spans="1:35" ht="36" customHeight="1">
      <c r="A7" s="1343" t="str">
        <f>'Sch-1'!A7</f>
        <v/>
      </c>
      <c r="B7" s="1343"/>
      <c r="C7" s="1343"/>
      <c r="D7" s="467"/>
      <c r="E7" s="550" t="str">
        <f>'Sch-1'!M7</f>
        <v>Contracts Services, 3rd Floor</v>
      </c>
      <c r="F7" s="467"/>
      <c r="G7" s="62"/>
      <c r="AD7" s="199" t="s">
        <v>346</v>
      </c>
      <c r="AF7" s="220" t="e">
        <f>SUM(AF3:AF6)</f>
        <v>#REF!</v>
      </c>
    </row>
    <row r="8" spans="1:35" ht="27.95" customHeight="1">
      <c r="A8" s="42" t="s">
        <v>412</v>
      </c>
      <c r="B8" s="1139" t="str">
        <f>IF('Sch-1'!C8=0, "", 'Sch-1'!C8)</f>
        <v xml:space="preserve">…….. …….. …….. …….. …….. …….. </v>
      </c>
      <c r="C8" s="1139"/>
      <c r="D8" s="466"/>
      <c r="E8" s="550" t="str">
        <f>'Sch-1'!M8</f>
        <v>Power Grid Corporation of India Ltd.,</v>
      </c>
      <c r="F8" s="466"/>
      <c r="G8" s="62"/>
    </row>
    <row r="9" spans="1:35" ht="27.95" customHeight="1">
      <c r="A9" s="42" t="s">
        <v>413</v>
      </c>
      <c r="B9" s="1139" t="str">
        <f>IF('Sch-1'!C9=0, "", 'Sch-1'!C9)</f>
        <v xml:space="preserve">…….. …….. …….. …….. …….. …….. </v>
      </c>
      <c r="C9" s="1139"/>
      <c r="D9" s="466"/>
      <c r="E9" s="550" t="str">
        <f>'Sch-1'!M9</f>
        <v>"Saudamini", Plot No.-2</v>
      </c>
      <c r="F9" s="466"/>
      <c r="G9" s="62"/>
    </row>
    <row r="10" spans="1:35" ht="27.95" customHeight="1">
      <c r="A10" s="388"/>
      <c r="B10" s="1357" t="str">
        <f>IF('Sch-1'!C10=0, "", 'Sch-1'!C10)</f>
        <v xml:space="preserve">…….. …….. …….. …….. …….. …….. </v>
      </c>
      <c r="C10" s="1357"/>
      <c r="D10" s="389"/>
      <c r="E10" s="550" t="str">
        <f>'Sch-1'!M10</f>
        <v xml:space="preserve">Sector-29, </v>
      </c>
      <c r="F10" s="389"/>
      <c r="G10" s="333"/>
      <c r="AD10" s="199" t="s">
        <v>278</v>
      </c>
      <c r="AF10" s="227">
        <f>'Sch-1'!AA10</f>
        <v>0</v>
      </c>
    </row>
    <row r="11" spans="1:35" ht="27.95" customHeight="1">
      <c r="A11" s="388"/>
      <c r="B11" s="1357" t="str">
        <f>IF('Sch-1'!C11=0, "", 'Sch-1'!C11)</f>
        <v xml:space="preserve">…….. …….. …….. …….. …….. …….. </v>
      </c>
      <c r="C11" s="1357"/>
      <c r="D11" s="389"/>
      <c r="E11" s="550" t="str">
        <f>'Sch-1'!M11</f>
        <v>Gurgaon (Haryana) - 122001</v>
      </c>
      <c r="F11" s="389"/>
      <c r="G11" s="333"/>
      <c r="AD11" s="199"/>
      <c r="AF11" s="220"/>
    </row>
    <row r="12" spans="1:35" ht="18.600000000000001" customHeight="1">
      <c r="A12" s="388"/>
      <c r="B12" s="389"/>
      <c r="C12" s="389"/>
      <c r="D12" s="389"/>
      <c r="E12" s="389"/>
      <c r="F12" s="389"/>
      <c r="G12" s="333"/>
      <c r="AD12" s="199"/>
      <c r="AF12" s="220"/>
    </row>
    <row r="13" spans="1:35" ht="27.95" customHeight="1">
      <c r="A13" s="1358" t="s">
        <v>71</v>
      </c>
      <c r="B13" s="1358"/>
      <c r="C13" s="1358"/>
      <c r="D13" s="1358"/>
      <c r="E13" s="1358"/>
      <c r="F13" s="1358"/>
      <c r="G13" s="1359"/>
    </row>
    <row r="14" spans="1:35" ht="33.75" customHeight="1">
      <c r="A14" s="108" t="s">
        <v>434</v>
      </c>
      <c r="B14" s="534" t="s">
        <v>372</v>
      </c>
      <c r="C14" s="534" t="s">
        <v>353</v>
      </c>
      <c r="D14" s="534" t="s">
        <v>354</v>
      </c>
      <c r="E14" s="534" t="s">
        <v>64</v>
      </c>
      <c r="F14" s="109" t="s">
        <v>373</v>
      </c>
      <c r="G14" s="313"/>
      <c r="AE14" s="1342" t="s">
        <v>279</v>
      </c>
      <c r="AF14" s="1342"/>
      <c r="AG14" s="201" t="s">
        <v>287</v>
      </c>
      <c r="AH14" s="1342" t="s">
        <v>280</v>
      </c>
      <c r="AI14" s="1342"/>
    </row>
    <row r="15" spans="1:35" s="471" customFormat="1">
      <c r="A15" s="555" t="s">
        <v>340</v>
      </c>
      <c r="B15" s="551" t="e">
        <f>'Sch-7'!#REF!</f>
        <v>#REF!</v>
      </c>
      <c r="C15" s="551"/>
      <c r="D15" s="551"/>
      <c r="E15" s="552"/>
      <c r="F15" s="553"/>
    </row>
    <row r="16" spans="1:35" s="471" customFormat="1">
      <c r="A16" s="556" t="s">
        <v>459</v>
      </c>
      <c r="B16" s="551" t="e">
        <f>'Sch-7'!#REF!</f>
        <v>#REF!</v>
      </c>
      <c r="C16" s="551" t="e">
        <f>'Sch-7'!#REF!</f>
        <v>#REF!</v>
      </c>
      <c r="D16" s="551" t="e">
        <f>'Sch-7'!#REF!</f>
        <v>#REF!</v>
      </c>
      <c r="E16" s="552" t="e">
        <f>'Sch-7'!#REF!</f>
        <v>#REF!</v>
      </c>
      <c r="F16" s="553" t="e">
        <f>IF(E16=0, "Included", IF(ISERROR(D16*E16), E16, D16*E16))</f>
        <v>#REF!</v>
      </c>
    </row>
    <row r="17" spans="1:35" s="471" customFormat="1">
      <c r="A17" s="556" t="s">
        <v>460</v>
      </c>
      <c r="B17" s="551" t="e">
        <f>'Sch-7'!#REF!</f>
        <v>#REF!</v>
      </c>
      <c r="C17" s="551" t="e">
        <f>'Sch-7'!#REF!</f>
        <v>#REF!</v>
      </c>
      <c r="D17" s="551" t="e">
        <f>'Sch-7'!#REF!</f>
        <v>#REF!</v>
      </c>
      <c r="E17" s="552" t="e">
        <f>'Sch-7'!#REF!</f>
        <v>#REF!</v>
      </c>
      <c r="F17" s="553" t="e">
        <f>IF(E17=0, "Included", IF(ISERROR(D17*E17), E17, D17*E17))</f>
        <v>#REF!</v>
      </c>
    </row>
    <row r="18" spans="1:35" s="471" customFormat="1" ht="15.75">
      <c r="A18" s="559"/>
      <c r="B18" s="561" t="s">
        <v>21</v>
      </c>
      <c r="C18" s="561"/>
      <c r="D18" s="561"/>
      <c r="E18" s="561"/>
      <c r="F18" s="562" t="e">
        <f>SUM(F16:F17)</f>
        <v>#REF!</v>
      </c>
    </row>
    <row r="19" spans="1:35" s="471" customFormat="1" ht="15.75">
      <c r="A19" s="560"/>
      <c r="B19" s="561" t="s">
        <v>22</v>
      </c>
      <c r="C19" s="561"/>
      <c r="D19" s="561"/>
      <c r="E19" s="561"/>
      <c r="F19" s="563" t="e">
        <f>F18</f>
        <v>#REF!</v>
      </c>
    </row>
    <row r="20" spans="1:35" ht="18.600000000000001" customHeight="1">
      <c r="A20" s="548"/>
      <c r="B20" s="307"/>
      <c r="C20" s="307"/>
      <c r="D20" s="307"/>
      <c r="E20" s="307"/>
      <c r="F20" s="307"/>
      <c r="G20" s="547"/>
      <c r="AE20" s="228"/>
      <c r="AF20" s="228"/>
      <c r="AH20" s="228"/>
      <c r="AI20" s="228"/>
    </row>
    <row r="21" spans="1:35" ht="30.75" customHeight="1">
      <c r="A21" s="468"/>
      <c r="B21" s="468"/>
      <c r="C21" s="468"/>
      <c r="D21" s="468"/>
      <c r="E21" s="468"/>
      <c r="F21" s="468"/>
      <c r="G21" s="468"/>
      <c r="H21" s="259"/>
      <c r="AD21" s="257" t="s">
        <v>262</v>
      </c>
      <c r="AE21" s="229" t="e">
        <f>#REF!-#REF!</f>
        <v>#REF!</v>
      </c>
      <c r="AG21" s="257" t="s">
        <v>281</v>
      </c>
      <c r="AH21" s="229" t="e">
        <f>#REF!-#REF!</f>
        <v>#REF!</v>
      </c>
    </row>
    <row r="22" spans="1:35" ht="18.600000000000001" customHeight="1">
      <c r="A22" s="1360"/>
      <c r="B22" s="1360"/>
      <c r="C22" s="1360"/>
      <c r="D22" s="1360"/>
      <c r="E22" s="1360"/>
      <c r="F22" s="1360"/>
      <c r="G22" s="1360"/>
      <c r="AD22" s="184" t="s">
        <v>287</v>
      </c>
      <c r="AE22" s="257" t="e">
        <f>IF(#REF!&gt;0,#REF!&amp; " Item(s) in Sch-3", "")</f>
        <v>#REF!</v>
      </c>
      <c r="AF22" s="229"/>
    </row>
    <row r="23" spans="1:35" ht="27.95" customHeight="1">
      <c r="A23" s="390"/>
      <c r="B23" s="390"/>
      <c r="C23" s="1298" t="s">
        <v>367</v>
      </c>
      <c r="D23" s="1298"/>
      <c r="E23" s="1298"/>
      <c r="F23" s="1298"/>
      <c r="G23" s="1298"/>
      <c r="AE23" s="257"/>
      <c r="AF23" s="229"/>
    </row>
    <row r="24" spans="1:35" ht="27.95" customHeight="1">
      <c r="A24" s="99" t="s">
        <v>406</v>
      </c>
      <c r="B24" s="114" t="str">
        <f>'Sch-1'!B141</f>
        <v>--</v>
      </c>
      <c r="C24" s="1298" t="str">
        <f>"Printed Name   : " &amp; 'Sch-1'!M142</f>
        <v xml:space="preserve">Printed Name   : </v>
      </c>
      <c r="D24" s="1298"/>
      <c r="E24" s="1298"/>
      <c r="F24" s="1298"/>
      <c r="G24" s="1298"/>
    </row>
    <row r="25" spans="1:35" ht="27.95" customHeight="1">
      <c r="A25" s="99" t="s">
        <v>407</v>
      </c>
      <c r="B25" s="110" t="str">
        <f>'Sch-1'!B142</f>
        <v/>
      </c>
      <c r="C25" s="1298" t="str">
        <f>"Designation      : " &amp; 'Sch-1'!M143</f>
        <v xml:space="preserve">Designation      : </v>
      </c>
      <c r="D25" s="1298"/>
      <c r="E25" s="1298"/>
      <c r="F25" s="1298"/>
      <c r="G25" s="1298"/>
    </row>
    <row r="26" spans="1:35" ht="27.95" customHeight="1">
      <c r="A26" s="387"/>
      <c r="B26" s="386"/>
      <c r="C26" s="1298" t="s">
        <v>312</v>
      </c>
      <c r="D26" s="1298"/>
      <c r="E26" s="1298"/>
      <c r="F26" s="1298"/>
      <c r="G26" s="1298"/>
    </row>
    <row r="27" spans="1:35" ht="27.95" customHeight="1">
      <c r="A27" s="387"/>
      <c r="B27" s="386"/>
      <c r="C27" s="307"/>
      <c r="D27" s="307"/>
      <c r="E27" s="307"/>
      <c r="F27" s="307"/>
      <c r="G27" s="307"/>
    </row>
    <row r="28" spans="1:35" ht="36.75" customHeight="1">
      <c r="A28" s="111" t="s">
        <v>68</v>
      </c>
      <c r="B28" s="1361" t="s">
        <v>375</v>
      </c>
      <c r="C28" s="1361"/>
      <c r="D28" s="1361"/>
      <c r="E28" s="1361"/>
      <c r="F28" s="1361"/>
      <c r="G28" s="1361"/>
    </row>
    <row r="29" spans="1:35" ht="31.5" customHeight="1">
      <c r="H29" s="260"/>
    </row>
    <row r="101" spans="1:12" s="184" customFormat="1">
      <c r="A101" s="205"/>
      <c r="B101" s="193"/>
      <c r="C101" s="193"/>
      <c r="D101" s="193"/>
      <c r="E101" s="193"/>
      <c r="F101" s="193"/>
      <c r="G101" s="193"/>
      <c r="H101" s="258"/>
      <c r="I101" s="384"/>
      <c r="J101" s="384"/>
      <c r="K101" s="384"/>
      <c r="L101" s="384"/>
    </row>
    <row r="102" spans="1:12" s="184" customFormat="1">
      <c r="A102" s="205"/>
      <c r="B102" s="193"/>
      <c r="C102" s="193"/>
      <c r="D102" s="193"/>
      <c r="E102" s="193"/>
      <c r="F102" s="193"/>
      <c r="G102" s="193"/>
      <c r="H102" s="258"/>
      <c r="I102" s="384"/>
      <c r="J102" s="384"/>
      <c r="K102" s="384"/>
      <c r="L102" s="384"/>
    </row>
    <row r="103" spans="1:12" s="184" customFormat="1">
      <c r="A103" s="205"/>
      <c r="B103" s="193"/>
      <c r="C103" s="193"/>
      <c r="D103" s="193"/>
      <c r="E103" s="193"/>
      <c r="F103" s="193"/>
      <c r="G103" s="193"/>
      <c r="H103" s="258"/>
      <c r="I103" s="384"/>
      <c r="J103" s="384"/>
      <c r="K103" s="384"/>
      <c r="L103" s="384"/>
    </row>
    <row r="104" spans="1:12" s="269" customFormat="1" hidden="1">
      <c r="A104" s="186" t="str">
        <f>A1</f>
        <v>Specification No.: CC/NT/W-MISC/DOM/A04/26/01660</v>
      </c>
      <c r="B104" s="99"/>
      <c r="C104" s="189"/>
      <c r="D104" s="189"/>
      <c r="E104" s="189"/>
      <c r="F104" s="189"/>
      <c r="G104" s="189"/>
      <c r="H104" s="188"/>
    </row>
    <row r="105" spans="1:12" s="269" customFormat="1" hidden="1">
      <c r="A105" s="67"/>
      <c r="B105" s="88"/>
      <c r="C105" s="89"/>
      <c r="D105" s="89"/>
      <c r="E105" s="89"/>
      <c r="F105" s="89"/>
      <c r="G105" s="89"/>
      <c r="H105" s="188"/>
    </row>
    <row r="106" spans="1:12" s="269" customFormat="1" ht="35.25" hidden="1" customHeight="1">
      <c r="A106" s="1355" t="str">
        <f t="shared" ref="A106:C107" si="0">A3</f>
        <v>Package RCP-01 for Retrofit of existing conventional control and protection system with new IEC 61850 Process Bus based Control and Protection System at 400/220 Hissar S/s and 400kV Ballabhgarh S/s</v>
      </c>
      <c r="B106" s="1355">
        <f t="shared" si="0"/>
        <v>0</v>
      </c>
      <c r="C106" s="1355">
        <f t="shared" si="0"/>
        <v>0</v>
      </c>
      <c r="D106" s="1355"/>
      <c r="E106" s="1355"/>
      <c r="F106" s="1355"/>
      <c r="G106" s="1355">
        <f>G3</f>
        <v>0</v>
      </c>
      <c r="H106" s="188"/>
    </row>
    <row r="107" spans="1:12" s="269" customFormat="1" hidden="1">
      <c r="A107" s="1356" t="str">
        <f t="shared" si="0"/>
        <v>(SCHEDULE OF RATES AND PRICES : TYPE TEST CHARGES)</v>
      </c>
      <c r="B107" s="1356">
        <f t="shared" si="0"/>
        <v>0</v>
      </c>
      <c r="C107" s="1356">
        <f t="shared" si="0"/>
        <v>0</v>
      </c>
      <c r="D107" s="1356"/>
      <c r="E107" s="1356"/>
      <c r="F107" s="1356"/>
      <c r="G107" s="1356">
        <f>G4</f>
        <v>0</v>
      </c>
      <c r="H107" s="188"/>
    </row>
    <row r="108" spans="1:12" s="269" customFormat="1" hidden="1">
      <c r="A108" s="68"/>
      <c r="B108" s="107"/>
      <c r="C108" s="107"/>
      <c r="D108" s="107"/>
      <c r="E108" s="107"/>
      <c r="F108" s="107"/>
      <c r="G108" s="107"/>
      <c r="H108" s="188"/>
    </row>
    <row r="109" spans="1:12" s="269" customFormat="1" hidden="1">
      <c r="A109" s="31" t="str">
        <f>A6</f>
        <v>Bidder’s Name and Address (Sole Bidder) :</v>
      </c>
      <c r="B109" s="41"/>
      <c r="C109" s="41"/>
      <c r="D109" s="41"/>
      <c r="E109" s="41"/>
      <c r="F109" s="41"/>
      <c r="G109" s="63">
        <f t="shared" ref="G109:G114" si="1">G6</f>
        <v>0</v>
      </c>
      <c r="H109" s="188"/>
    </row>
    <row r="110" spans="1:12" s="269" customFormat="1" hidden="1">
      <c r="A110" s="1343" t="str">
        <f>A7</f>
        <v/>
      </c>
      <c r="B110" s="1343">
        <f t="shared" ref="B110:C114" si="2">B7</f>
        <v>0</v>
      </c>
      <c r="C110" s="1343">
        <f t="shared" si="2"/>
        <v>0</v>
      </c>
      <c r="D110" s="467"/>
      <c r="E110" s="467"/>
      <c r="F110" s="467"/>
      <c r="G110" s="62">
        <f t="shared" si="1"/>
        <v>0</v>
      </c>
      <c r="H110" s="188"/>
    </row>
    <row r="111" spans="1:12" s="269" customFormat="1" hidden="1">
      <c r="A111" s="42" t="str">
        <f>A8</f>
        <v>Name     :</v>
      </c>
      <c r="B111" s="1139" t="str">
        <f t="shared" si="2"/>
        <v xml:space="preserve">…….. …….. …….. …….. …….. …….. </v>
      </c>
      <c r="C111" s="1139">
        <f t="shared" si="2"/>
        <v>0</v>
      </c>
      <c r="D111" s="466"/>
      <c r="E111" s="466"/>
      <c r="F111" s="466"/>
      <c r="G111" s="62">
        <f t="shared" si="1"/>
        <v>0</v>
      </c>
      <c r="H111" s="188"/>
    </row>
    <row r="112" spans="1:12" s="269" customFormat="1" hidden="1">
      <c r="A112" s="42" t="str">
        <f>A9</f>
        <v>Address :</v>
      </c>
      <c r="B112" s="1139" t="str">
        <f t="shared" si="2"/>
        <v xml:space="preserve">…….. …….. …….. …….. …….. …….. </v>
      </c>
      <c r="C112" s="1139">
        <f t="shared" si="2"/>
        <v>0</v>
      </c>
      <c r="D112" s="466"/>
      <c r="E112" s="466"/>
      <c r="F112" s="466"/>
      <c r="G112" s="62">
        <f t="shared" si="1"/>
        <v>0</v>
      </c>
      <c r="H112" s="188"/>
    </row>
    <row r="113" spans="1:35" s="269" customFormat="1" hidden="1">
      <c r="A113" s="43"/>
      <c r="B113" s="1139" t="str">
        <f t="shared" si="2"/>
        <v xml:space="preserve">…….. …….. …….. …….. …….. …….. </v>
      </c>
      <c r="C113" s="1139">
        <f t="shared" si="2"/>
        <v>0</v>
      </c>
      <c r="D113" s="466"/>
      <c r="E113" s="466"/>
      <c r="F113" s="466"/>
      <c r="G113" s="62">
        <f t="shared" si="1"/>
        <v>0</v>
      </c>
      <c r="H113" s="188"/>
    </row>
    <row r="114" spans="1:35" s="269" customFormat="1" hidden="1">
      <c r="A114" s="43"/>
      <c r="B114" s="1139" t="str">
        <f t="shared" si="2"/>
        <v xml:space="preserve">…….. …….. …….. …….. …….. …….. </v>
      </c>
      <c r="C114" s="1139">
        <f t="shared" si="2"/>
        <v>0</v>
      </c>
      <c r="D114" s="466"/>
      <c r="E114" s="466"/>
      <c r="F114" s="466"/>
      <c r="G114" s="62">
        <f t="shared" si="1"/>
        <v>0</v>
      </c>
      <c r="H114" s="188"/>
    </row>
    <row r="115" spans="1:35" s="269" customFormat="1" hidden="1">
      <c r="A115" s="309"/>
      <c r="B115" s="32"/>
      <c r="C115" s="32"/>
      <c r="D115" s="32"/>
      <c r="E115" s="32"/>
      <c r="F115" s="32"/>
      <c r="G115" s="32"/>
      <c r="H115" s="188"/>
    </row>
    <row r="116" spans="1:35" s="269" customFormat="1" ht="33.75" hidden="1" customHeight="1">
      <c r="A116" s="307" t="str">
        <f>A14</f>
        <v>SL. NO.</v>
      </c>
      <c r="B116" s="312" t="str">
        <f>B14</f>
        <v>Description of Test</v>
      </c>
      <c r="C116" s="1340">
        <f>G14</f>
        <v>0</v>
      </c>
      <c r="D116" s="1340"/>
      <c r="E116" s="1340"/>
      <c r="F116" s="1340"/>
      <c r="G116" s="1340"/>
      <c r="H116" s="188"/>
      <c r="AE116" s="1340"/>
      <c r="AF116" s="1340"/>
      <c r="AH116" s="1340"/>
      <c r="AI116" s="1340"/>
    </row>
    <row r="117" spans="1:35" s="269" customFormat="1" hidden="1">
      <c r="A117" s="107" t="e">
        <f>#REF!</f>
        <v>#REF!</v>
      </c>
      <c r="B117" s="107" t="e">
        <f>#REF!</f>
        <v>#REF!</v>
      </c>
      <c r="C117" s="1341" t="e">
        <f>#REF!</f>
        <v>#REF!</v>
      </c>
      <c r="D117" s="1341"/>
      <c r="E117" s="1341"/>
      <c r="F117" s="1341"/>
      <c r="G117" s="1341"/>
      <c r="H117" s="188"/>
      <c r="AE117" s="1341"/>
      <c r="AF117" s="1341"/>
      <c r="AH117" s="1341"/>
      <c r="AI117" s="1341"/>
    </row>
    <row r="118" spans="1:35" s="269" customFormat="1" hidden="1">
      <c r="A118" s="314" t="e">
        <f>#REF!</f>
        <v>#REF!</v>
      </c>
      <c r="B118" s="315" t="e">
        <f>#REF!</f>
        <v>#REF!</v>
      </c>
      <c r="C118" s="1341"/>
      <c r="D118" s="1341"/>
      <c r="E118" s="1341"/>
      <c r="F118" s="1341"/>
      <c r="G118" s="1341"/>
      <c r="H118" s="188"/>
      <c r="AE118" s="1341"/>
      <c r="AF118" s="1341"/>
      <c r="AH118" s="1341"/>
      <c r="AI118" s="1341"/>
    </row>
    <row r="119" spans="1:35" s="269" customFormat="1" hidden="1">
      <c r="A119" s="316" t="e">
        <f>#REF!</f>
        <v>#REF!</v>
      </c>
      <c r="B119" s="317" t="e">
        <f>#REF!</f>
        <v>#REF!</v>
      </c>
      <c r="C119" s="1339" t="e">
        <f>#REF!</f>
        <v>#REF!</v>
      </c>
      <c r="D119" s="1339"/>
      <c r="E119" s="1339"/>
      <c r="F119" s="1339"/>
      <c r="G119" s="1339"/>
      <c r="H119" s="186"/>
      <c r="AE119" s="318"/>
      <c r="AF119" s="318"/>
      <c r="AH119" s="318"/>
      <c r="AI119" s="318"/>
    </row>
    <row r="120" spans="1:35" s="269" customFormat="1" hidden="1">
      <c r="A120" s="316" t="e">
        <f>#REF!</f>
        <v>#REF!</v>
      </c>
      <c r="B120" s="317" t="e">
        <f>#REF!</f>
        <v>#REF!</v>
      </c>
      <c r="C120" s="1339" t="e">
        <f>#REF!</f>
        <v>#REF!</v>
      </c>
      <c r="D120" s="1339"/>
      <c r="E120" s="1339"/>
      <c r="F120" s="1339"/>
      <c r="G120" s="1339"/>
      <c r="H120" s="186"/>
      <c r="AE120" s="319"/>
      <c r="AF120" s="319"/>
      <c r="AH120" s="318"/>
      <c r="AI120" s="319"/>
    </row>
    <row r="121" spans="1:35" s="269" customFormat="1" ht="20.100000000000001" hidden="1" customHeight="1">
      <c r="A121" s="320"/>
      <c r="B121" s="315" t="e">
        <f>#REF!</f>
        <v>#REF!</v>
      </c>
      <c r="C121" s="1339" t="e">
        <f>#REF!</f>
        <v>#REF!</v>
      </c>
      <c r="D121" s="1339"/>
      <c r="E121" s="1339"/>
      <c r="F121" s="1339"/>
      <c r="G121" s="1339"/>
      <c r="H121" s="188"/>
      <c r="AE121" s="319"/>
      <c r="AF121" s="319"/>
      <c r="AH121" s="319"/>
      <c r="AI121" s="319"/>
    </row>
    <row r="122" spans="1:35" s="269" customFormat="1" hidden="1">
      <c r="A122" s="314" t="e">
        <f>#REF!</f>
        <v>#REF!</v>
      </c>
      <c r="B122" s="315" t="e">
        <f>#REF!</f>
        <v>#REF!</v>
      </c>
      <c r="C122" s="1339"/>
      <c r="D122" s="1339"/>
      <c r="E122" s="1339"/>
      <c r="F122" s="1339"/>
      <c r="G122" s="1339"/>
      <c r="H122" s="188"/>
      <c r="AE122" s="1339"/>
      <c r="AF122" s="1339"/>
      <c r="AH122" s="1339"/>
      <c r="AI122" s="1339"/>
    </row>
    <row r="123" spans="1:35" s="269" customFormat="1" hidden="1">
      <c r="A123" s="321" t="e">
        <f>#REF!</f>
        <v>#REF!</v>
      </c>
      <c r="B123" s="315" t="e">
        <f>#REF!</f>
        <v>#REF!</v>
      </c>
      <c r="C123" s="1339"/>
      <c r="D123" s="1339"/>
      <c r="E123" s="1339"/>
      <c r="F123" s="1339"/>
      <c r="G123" s="1339"/>
      <c r="H123" s="188"/>
      <c r="AE123" s="1339"/>
      <c r="AF123" s="1339"/>
      <c r="AH123" s="1339"/>
      <c r="AI123" s="1339"/>
    </row>
    <row r="124" spans="1:35" s="269" customFormat="1" hidden="1">
      <c r="A124" s="322" t="e">
        <f>#REF!</f>
        <v>#REF!</v>
      </c>
      <c r="B124" s="315" t="e">
        <f>#REF!</f>
        <v>#REF!</v>
      </c>
      <c r="C124" s="1339"/>
      <c r="D124" s="1339"/>
      <c r="E124" s="1339"/>
      <c r="F124" s="1339"/>
      <c r="G124" s="1339"/>
      <c r="H124" s="188"/>
      <c r="AE124" s="1339"/>
      <c r="AF124" s="1339"/>
      <c r="AH124" s="1339"/>
      <c r="AI124" s="1339"/>
    </row>
    <row r="125" spans="1:35" s="269" customFormat="1" hidden="1">
      <c r="A125" s="316" t="e">
        <f>#REF!</f>
        <v>#REF!</v>
      </c>
      <c r="B125" s="317" t="e">
        <f>#REF!</f>
        <v>#REF!</v>
      </c>
      <c r="C125" s="1339" t="e">
        <f>#REF!</f>
        <v>#REF!</v>
      </c>
      <c r="D125" s="1339"/>
      <c r="E125" s="1339"/>
      <c r="F125" s="1339"/>
      <c r="G125" s="1339"/>
      <c r="H125" s="186"/>
      <c r="AE125" s="319"/>
      <c r="AF125" s="319"/>
      <c r="AH125" s="318"/>
      <c r="AI125" s="319"/>
    </row>
    <row r="126" spans="1:35" s="269" customFormat="1" hidden="1">
      <c r="A126" s="316" t="e">
        <f>#REF!</f>
        <v>#REF!</v>
      </c>
      <c r="B126" s="317" t="e">
        <f>#REF!</f>
        <v>#REF!</v>
      </c>
      <c r="C126" s="1339" t="e">
        <f>#REF!</f>
        <v>#REF!</v>
      </c>
      <c r="D126" s="1339"/>
      <c r="E126" s="1339"/>
      <c r="F126" s="1339"/>
      <c r="G126" s="1339"/>
      <c r="H126" s="186"/>
      <c r="AE126" s="319"/>
      <c r="AF126" s="319"/>
      <c r="AH126" s="318"/>
      <c r="AI126" s="319"/>
    </row>
    <row r="127" spans="1:35" s="269" customFormat="1" hidden="1">
      <c r="A127" s="316" t="e">
        <f>#REF!</f>
        <v>#REF!</v>
      </c>
      <c r="B127" s="317" t="e">
        <f>#REF!</f>
        <v>#REF!</v>
      </c>
      <c r="C127" s="1339" t="e">
        <f>#REF!</f>
        <v>#REF!</v>
      </c>
      <c r="D127" s="1339"/>
      <c r="E127" s="1339"/>
      <c r="F127" s="1339"/>
      <c r="G127" s="1339"/>
      <c r="H127" s="186"/>
      <c r="AE127" s="319"/>
      <c r="AF127" s="319"/>
      <c r="AH127" s="318"/>
      <c r="AI127" s="319"/>
    </row>
    <row r="128" spans="1:35" s="269" customFormat="1" hidden="1">
      <c r="A128" s="316" t="e">
        <f>#REF!</f>
        <v>#REF!</v>
      </c>
      <c r="B128" s="317" t="e">
        <f>#REF!</f>
        <v>#REF!</v>
      </c>
      <c r="C128" s="1339" t="e">
        <f>#REF!</f>
        <v>#REF!</v>
      </c>
      <c r="D128" s="1339"/>
      <c r="E128" s="1339"/>
      <c r="F128" s="1339"/>
      <c r="G128" s="1339"/>
      <c r="H128" s="186"/>
      <c r="AE128" s="319"/>
      <c r="AF128" s="319"/>
      <c r="AH128" s="318"/>
      <c r="AI128" s="319"/>
    </row>
    <row r="129" spans="1:35" s="269" customFormat="1" hidden="1">
      <c r="A129" s="316"/>
      <c r="B129" s="315" t="e">
        <f>#REF!</f>
        <v>#REF!</v>
      </c>
      <c r="C129" s="1339" t="e">
        <f>#REF!</f>
        <v>#REF!</v>
      </c>
      <c r="D129" s="1339"/>
      <c r="E129" s="1339"/>
      <c r="F129" s="1339"/>
      <c r="G129" s="1339"/>
      <c r="H129" s="186"/>
      <c r="AE129" s="319"/>
      <c r="AF129" s="319"/>
      <c r="AH129" s="319"/>
      <c r="AI129" s="319"/>
    </row>
    <row r="130" spans="1:35" s="269" customFormat="1" ht="20.100000000000001" hidden="1" customHeight="1">
      <c r="A130" s="322" t="e">
        <f>#REF!</f>
        <v>#REF!</v>
      </c>
      <c r="B130" s="315" t="e">
        <f>#REF!</f>
        <v>#REF!</v>
      </c>
      <c r="C130" s="1339"/>
      <c r="D130" s="1339"/>
      <c r="E130" s="1339"/>
      <c r="F130" s="1339"/>
      <c r="G130" s="1339"/>
      <c r="H130" s="186"/>
      <c r="AE130" s="319"/>
      <c r="AF130" s="319"/>
      <c r="AH130" s="319"/>
      <c r="AI130" s="319"/>
    </row>
    <row r="131" spans="1:35" s="269" customFormat="1" hidden="1">
      <c r="A131" s="316" t="e">
        <f>#REF!</f>
        <v>#REF!</v>
      </c>
      <c r="B131" s="317" t="e">
        <f>#REF!</f>
        <v>#REF!</v>
      </c>
      <c r="C131" s="1339" t="e">
        <f>#REF!</f>
        <v>#REF!</v>
      </c>
      <c r="D131" s="1339"/>
      <c r="E131" s="1339"/>
      <c r="F131" s="1339"/>
      <c r="G131" s="1339"/>
      <c r="H131" s="186"/>
      <c r="AE131" s="319"/>
      <c r="AF131" s="319"/>
      <c r="AH131" s="318"/>
      <c r="AI131" s="319"/>
    </row>
    <row r="132" spans="1:35" s="269" customFormat="1" hidden="1">
      <c r="A132" s="316" t="e">
        <f>#REF!</f>
        <v>#REF!</v>
      </c>
      <c r="B132" s="317" t="e">
        <f>#REF!</f>
        <v>#REF!</v>
      </c>
      <c r="C132" s="1339" t="e">
        <f>#REF!</f>
        <v>#REF!</v>
      </c>
      <c r="D132" s="1339"/>
      <c r="E132" s="1339"/>
      <c r="F132" s="1339"/>
      <c r="G132" s="1339"/>
      <c r="H132" s="186"/>
      <c r="AE132" s="319"/>
      <c r="AF132" s="319"/>
      <c r="AH132" s="318"/>
      <c r="AI132" s="319"/>
    </row>
    <row r="133" spans="1:35" s="269" customFormat="1" ht="20.100000000000001" hidden="1" customHeight="1">
      <c r="A133" s="316" t="e">
        <f>#REF!</f>
        <v>#REF!</v>
      </c>
      <c r="B133" s="317" t="e">
        <f>#REF!</f>
        <v>#REF!</v>
      </c>
      <c r="C133" s="1339" t="e">
        <f>#REF!</f>
        <v>#REF!</v>
      </c>
      <c r="D133" s="1339"/>
      <c r="E133" s="1339"/>
      <c r="F133" s="1339"/>
      <c r="G133" s="1339"/>
      <c r="H133" s="186"/>
      <c r="AE133" s="319"/>
      <c r="AF133" s="319"/>
      <c r="AH133" s="318"/>
      <c r="AI133" s="319"/>
    </row>
    <row r="134" spans="1:35" s="269" customFormat="1" hidden="1">
      <c r="A134" s="316" t="e">
        <f>#REF!</f>
        <v>#REF!</v>
      </c>
      <c r="B134" s="317" t="e">
        <f>#REF!</f>
        <v>#REF!</v>
      </c>
      <c r="C134" s="1339" t="e">
        <f>#REF!</f>
        <v>#REF!</v>
      </c>
      <c r="D134" s="1339"/>
      <c r="E134" s="1339"/>
      <c r="F134" s="1339"/>
      <c r="G134" s="1339"/>
      <c r="H134" s="186"/>
      <c r="AE134" s="319"/>
      <c r="AF134" s="319"/>
      <c r="AH134" s="318"/>
      <c r="AI134" s="319"/>
    </row>
    <row r="135" spans="1:35" s="270" customFormat="1" ht="20.100000000000001" hidden="1" customHeight="1">
      <c r="A135" s="323"/>
      <c r="B135" s="315" t="e">
        <f>#REF!</f>
        <v>#REF!</v>
      </c>
      <c r="C135" s="1339" t="e">
        <f>#REF!</f>
        <v>#REF!</v>
      </c>
      <c r="D135" s="1339"/>
      <c r="E135" s="1339"/>
      <c r="F135" s="1339"/>
      <c r="G135" s="1339"/>
      <c r="H135" s="186"/>
      <c r="AE135" s="319"/>
      <c r="AF135" s="319"/>
      <c r="AH135" s="319"/>
      <c r="AI135" s="319"/>
    </row>
    <row r="136" spans="1:35" s="269" customFormat="1" ht="24" hidden="1" customHeight="1">
      <c r="A136" s="322" t="e">
        <f>#REF!</f>
        <v>#REF!</v>
      </c>
      <c r="B136" s="315" t="e">
        <f>#REF!</f>
        <v>#REF!</v>
      </c>
      <c r="C136" s="1339"/>
      <c r="D136" s="1339"/>
      <c r="E136" s="1339"/>
      <c r="F136" s="1339"/>
      <c r="G136" s="1339"/>
      <c r="H136" s="186"/>
      <c r="AE136" s="319"/>
      <c r="AF136" s="319"/>
      <c r="AH136" s="319"/>
      <c r="AI136" s="319"/>
    </row>
    <row r="137" spans="1:35" s="269" customFormat="1" hidden="1">
      <c r="A137" s="316" t="e">
        <f>#REF!</f>
        <v>#REF!</v>
      </c>
      <c r="B137" s="317" t="e">
        <f>#REF!</f>
        <v>#REF!</v>
      </c>
      <c r="C137" s="1339" t="e">
        <f>#REF!</f>
        <v>#REF!</v>
      </c>
      <c r="D137" s="1339"/>
      <c r="E137" s="1339"/>
      <c r="F137" s="1339"/>
      <c r="G137" s="1339"/>
      <c r="H137" s="186"/>
      <c r="AE137" s="319"/>
      <c r="AF137" s="319"/>
      <c r="AH137" s="318"/>
      <c r="AI137" s="319"/>
    </row>
    <row r="138" spans="1:35" s="269" customFormat="1" hidden="1">
      <c r="A138" s="316" t="e">
        <f>#REF!</f>
        <v>#REF!</v>
      </c>
      <c r="B138" s="317" t="e">
        <f>#REF!</f>
        <v>#REF!</v>
      </c>
      <c r="C138" s="1339" t="e">
        <f>#REF!</f>
        <v>#REF!</v>
      </c>
      <c r="D138" s="1339"/>
      <c r="E138" s="1339"/>
      <c r="F138" s="1339"/>
      <c r="G138" s="1339"/>
      <c r="H138" s="186"/>
      <c r="AE138" s="319"/>
      <c r="AF138" s="319"/>
      <c r="AH138" s="318"/>
      <c r="AI138" s="319"/>
    </row>
    <row r="139" spans="1:35" s="269" customFormat="1" ht="33" hidden="1" customHeight="1">
      <c r="A139" s="316" t="e">
        <f>#REF!</f>
        <v>#REF!</v>
      </c>
      <c r="B139" s="317" t="e">
        <f>#REF!</f>
        <v>#REF!</v>
      </c>
      <c r="C139" s="1339" t="e">
        <f>#REF!</f>
        <v>#REF!</v>
      </c>
      <c r="D139" s="1339"/>
      <c r="E139" s="1339"/>
      <c r="F139" s="1339"/>
      <c r="G139" s="1339"/>
      <c r="H139" s="186"/>
      <c r="AE139" s="319"/>
      <c r="AF139" s="319"/>
      <c r="AH139" s="318"/>
      <c r="AI139" s="319"/>
    </row>
    <row r="140" spans="1:35" s="270" customFormat="1" ht="20.100000000000001" hidden="1" customHeight="1">
      <c r="A140" s="316"/>
      <c r="B140" s="315" t="e">
        <f>#REF!</f>
        <v>#REF!</v>
      </c>
      <c r="C140" s="1339" t="e">
        <f>#REF!</f>
        <v>#REF!</v>
      </c>
      <c r="D140" s="1339"/>
      <c r="E140" s="1339"/>
      <c r="F140" s="1339"/>
      <c r="G140" s="1339"/>
      <c r="H140" s="186"/>
      <c r="AE140" s="319"/>
      <c r="AF140" s="319"/>
      <c r="AH140" s="319"/>
      <c r="AI140" s="319"/>
    </row>
    <row r="141" spans="1:35" s="269" customFormat="1" ht="20.100000000000001" hidden="1" customHeight="1">
      <c r="A141" s="322" t="e">
        <f>#REF!</f>
        <v>#REF!</v>
      </c>
      <c r="B141" s="315" t="e">
        <f>#REF!</f>
        <v>#REF!</v>
      </c>
      <c r="C141" s="1339"/>
      <c r="D141" s="1339"/>
      <c r="E141" s="1339"/>
      <c r="F141" s="1339"/>
      <c r="G141" s="1339"/>
      <c r="H141" s="186"/>
      <c r="AE141" s="319"/>
      <c r="AF141" s="319"/>
      <c r="AH141" s="319"/>
      <c r="AI141" s="319"/>
    </row>
    <row r="142" spans="1:35" s="269" customFormat="1" hidden="1">
      <c r="A142" s="316" t="e">
        <f>#REF!</f>
        <v>#REF!</v>
      </c>
      <c r="B142" s="317" t="e">
        <f>#REF!</f>
        <v>#REF!</v>
      </c>
      <c r="C142" s="1339" t="e">
        <f>#REF!</f>
        <v>#REF!</v>
      </c>
      <c r="D142" s="1339"/>
      <c r="E142" s="1339"/>
      <c r="F142" s="1339"/>
      <c r="G142" s="1339"/>
      <c r="H142" s="186"/>
      <c r="AE142" s="319"/>
      <c r="AF142" s="319"/>
      <c r="AH142" s="318"/>
      <c r="AI142" s="319"/>
    </row>
    <row r="143" spans="1:35" s="269" customFormat="1" hidden="1">
      <c r="A143" s="316" t="e">
        <f>#REF!</f>
        <v>#REF!</v>
      </c>
      <c r="B143" s="317" t="e">
        <f>#REF!</f>
        <v>#REF!</v>
      </c>
      <c r="C143" s="1339" t="e">
        <f>#REF!</f>
        <v>#REF!</v>
      </c>
      <c r="D143" s="1339"/>
      <c r="E143" s="1339"/>
      <c r="F143" s="1339"/>
      <c r="G143" s="1339"/>
      <c r="H143" s="186"/>
      <c r="AE143" s="319"/>
      <c r="AF143" s="319"/>
      <c r="AH143" s="318"/>
      <c r="AI143" s="319"/>
    </row>
    <row r="144" spans="1:35" s="269" customFormat="1" hidden="1">
      <c r="A144" s="316" t="e">
        <f>#REF!</f>
        <v>#REF!</v>
      </c>
      <c r="B144" s="317" t="e">
        <f>#REF!</f>
        <v>#REF!</v>
      </c>
      <c r="C144" s="1339" t="e">
        <f>#REF!</f>
        <v>#REF!</v>
      </c>
      <c r="D144" s="1339"/>
      <c r="E144" s="1339"/>
      <c r="F144" s="1339"/>
      <c r="G144" s="1339"/>
      <c r="H144" s="186"/>
      <c r="AE144" s="319"/>
      <c r="AF144" s="319"/>
      <c r="AH144" s="318"/>
      <c r="AI144" s="319"/>
    </row>
    <row r="145" spans="1:35" s="269" customFormat="1" hidden="1">
      <c r="A145" s="316"/>
      <c r="B145" s="315" t="e">
        <f>#REF!</f>
        <v>#REF!</v>
      </c>
      <c r="C145" s="1339" t="e">
        <f>#REF!</f>
        <v>#REF!</v>
      </c>
      <c r="D145" s="1339"/>
      <c r="E145" s="1339"/>
      <c r="F145" s="1339"/>
      <c r="G145" s="1339"/>
      <c r="H145" s="186"/>
      <c r="AE145" s="319"/>
      <c r="AF145" s="319"/>
      <c r="AH145" s="319"/>
      <c r="AI145" s="319"/>
    </row>
    <row r="146" spans="1:35" s="269" customFormat="1" ht="20.100000000000001" hidden="1" customHeight="1">
      <c r="A146" s="322" t="e">
        <f>#REF!</f>
        <v>#REF!</v>
      </c>
      <c r="B146" s="315" t="e">
        <f>#REF!</f>
        <v>#REF!</v>
      </c>
      <c r="C146" s="1339"/>
      <c r="D146" s="1339"/>
      <c r="E146" s="1339"/>
      <c r="F146" s="1339"/>
      <c r="G146" s="1339"/>
      <c r="H146" s="186"/>
      <c r="AE146" s="319"/>
      <c r="AF146" s="319"/>
      <c r="AH146" s="319"/>
      <c r="AI146" s="319"/>
    </row>
    <row r="147" spans="1:35" s="269" customFormat="1" hidden="1">
      <c r="A147" s="316" t="e">
        <f>#REF!</f>
        <v>#REF!</v>
      </c>
      <c r="B147" s="317" t="e">
        <f>#REF!</f>
        <v>#REF!</v>
      </c>
      <c r="C147" s="1339" t="e">
        <f>#REF!</f>
        <v>#REF!</v>
      </c>
      <c r="D147" s="1339"/>
      <c r="E147" s="1339"/>
      <c r="F147" s="1339"/>
      <c r="G147" s="1339"/>
      <c r="H147" s="186"/>
      <c r="AE147" s="319"/>
      <c r="AF147" s="319"/>
      <c r="AH147" s="318"/>
      <c r="AI147" s="319"/>
    </row>
    <row r="148" spans="1:35" s="269" customFormat="1" hidden="1">
      <c r="A148" s="316" t="e">
        <f>#REF!</f>
        <v>#REF!</v>
      </c>
      <c r="B148" s="317" t="e">
        <f>#REF!</f>
        <v>#REF!</v>
      </c>
      <c r="C148" s="1339" t="e">
        <f>#REF!</f>
        <v>#REF!</v>
      </c>
      <c r="D148" s="1339"/>
      <c r="E148" s="1339"/>
      <c r="F148" s="1339"/>
      <c r="G148" s="1339"/>
      <c r="H148" s="186"/>
      <c r="AE148" s="319"/>
      <c r="AF148" s="319"/>
      <c r="AH148" s="318"/>
      <c r="AI148" s="319"/>
    </row>
    <row r="149" spans="1:35" s="269" customFormat="1" hidden="1">
      <c r="A149" s="316" t="e">
        <f>#REF!</f>
        <v>#REF!</v>
      </c>
      <c r="B149" s="317" t="e">
        <f>#REF!</f>
        <v>#REF!</v>
      </c>
      <c r="C149" s="1339" t="e">
        <f>#REF!</f>
        <v>#REF!</v>
      </c>
      <c r="D149" s="1339"/>
      <c r="E149" s="1339"/>
      <c r="F149" s="1339"/>
      <c r="G149" s="1339"/>
      <c r="H149" s="186"/>
      <c r="AE149" s="319"/>
      <c r="AF149" s="319"/>
      <c r="AH149" s="318"/>
      <c r="AI149" s="319"/>
    </row>
    <row r="150" spans="1:35" s="269" customFormat="1" hidden="1">
      <c r="A150" s="316" t="e">
        <f>#REF!</f>
        <v>#REF!</v>
      </c>
      <c r="B150" s="317" t="e">
        <f>#REF!</f>
        <v>#REF!</v>
      </c>
      <c r="C150" s="1339" t="e">
        <f>#REF!</f>
        <v>#REF!</v>
      </c>
      <c r="D150" s="1339"/>
      <c r="E150" s="1339"/>
      <c r="F150" s="1339"/>
      <c r="G150" s="1339"/>
      <c r="H150" s="186"/>
      <c r="AE150" s="319"/>
      <c r="AF150" s="319"/>
      <c r="AH150" s="318"/>
      <c r="AI150" s="319"/>
    </row>
    <row r="151" spans="1:35" s="270" customFormat="1" ht="20.100000000000001" hidden="1" customHeight="1">
      <c r="A151" s="316"/>
      <c r="B151" s="315" t="e">
        <f>#REF!</f>
        <v>#REF!</v>
      </c>
      <c r="C151" s="1339" t="e">
        <f>#REF!</f>
        <v>#REF!</v>
      </c>
      <c r="D151" s="1339"/>
      <c r="E151" s="1339"/>
      <c r="F151" s="1339"/>
      <c r="G151" s="1339"/>
      <c r="H151" s="186"/>
      <c r="AE151" s="319"/>
      <c r="AF151" s="319"/>
      <c r="AH151" s="319"/>
      <c r="AI151" s="319"/>
    </row>
    <row r="152" spans="1:35" s="269" customFormat="1" ht="20.100000000000001" hidden="1" customHeight="1">
      <c r="A152" s="324"/>
      <c r="B152" s="315" t="e">
        <f>#REF!</f>
        <v>#REF!</v>
      </c>
      <c r="C152" s="1339" t="e">
        <f>#REF!</f>
        <v>#REF!</v>
      </c>
      <c r="D152" s="1339"/>
      <c r="E152" s="1339"/>
      <c r="F152" s="1339"/>
      <c r="G152" s="1339"/>
      <c r="H152" s="186"/>
      <c r="AE152" s="319"/>
      <c r="AF152" s="319"/>
      <c r="AH152" s="319"/>
      <c r="AI152" s="319"/>
    </row>
    <row r="153" spans="1:35" s="269" customFormat="1" hidden="1">
      <c r="A153" s="324"/>
      <c r="B153" s="315"/>
      <c r="C153" s="1339"/>
      <c r="D153" s="1339"/>
      <c r="E153" s="1339"/>
      <c r="F153" s="1339"/>
      <c r="G153" s="1339"/>
      <c r="H153" s="186"/>
      <c r="AE153" s="319"/>
      <c r="AF153" s="319"/>
      <c r="AH153" s="319"/>
      <c r="AI153" s="319"/>
    </row>
    <row r="154" spans="1:35" s="269" customFormat="1" ht="20.100000000000001" hidden="1" customHeight="1">
      <c r="A154" s="321" t="e">
        <f>#REF!</f>
        <v>#REF!</v>
      </c>
      <c r="B154" s="315" t="e">
        <f>#REF!</f>
        <v>#REF!</v>
      </c>
      <c r="C154" s="1339"/>
      <c r="D154" s="1339"/>
      <c r="E154" s="1339"/>
      <c r="F154" s="1339"/>
      <c r="G154" s="1339"/>
      <c r="H154" s="186"/>
      <c r="AE154" s="319"/>
      <c r="AF154" s="319"/>
      <c r="AH154" s="319"/>
      <c r="AI154" s="319"/>
    </row>
    <row r="155" spans="1:35" s="269" customFormat="1" ht="30" hidden="1" customHeight="1">
      <c r="A155" s="322" t="e">
        <f>#REF!</f>
        <v>#REF!</v>
      </c>
      <c r="B155" s="315" t="e">
        <f>#REF!</f>
        <v>#REF!</v>
      </c>
      <c r="C155" s="1339"/>
      <c r="D155" s="1339"/>
      <c r="E155" s="1339"/>
      <c r="F155" s="1339"/>
      <c r="G155" s="1339"/>
      <c r="H155" s="186"/>
      <c r="AE155" s="319"/>
      <c r="AF155" s="319"/>
      <c r="AH155" s="319"/>
      <c r="AI155" s="319"/>
    </row>
    <row r="156" spans="1:35" s="269" customFormat="1" hidden="1">
      <c r="A156" s="316" t="e">
        <f>#REF!</f>
        <v>#REF!</v>
      </c>
      <c r="B156" s="317" t="e">
        <f>#REF!</f>
        <v>#REF!</v>
      </c>
      <c r="C156" s="1339" t="e">
        <f>#REF!</f>
        <v>#REF!</v>
      </c>
      <c r="D156" s="1339"/>
      <c r="E156" s="1339"/>
      <c r="F156" s="1339"/>
      <c r="G156" s="1339"/>
      <c r="H156" s="186"/>
      <c r="AE156" s="319"/>
      <c r="AF156" s="319"/>
      <c r="AH156" s="318"/>
      <c r="AI156" s="319"/>
    </row>
    <row r="157" spans="1:35" s="269" customFormat="1" hidden="1">
      <c r="A157" s="316" t="e">
        <f>#REF!</f>
        <v>#REF!</v>
      </c>
      <c r="B157" s="317" t="e">
        <f>#REF!</f>
        <v>#REF!</v>
      </c>
      <c r="C157" s="1339" t="e">
        <f>#REF!</f>
        <v>#REF!</v>
      </c>
      <c r="D157" s="1339"/>
      <c r="E157" s="1339"/>
      <c r="F157" s="1339"/>
      <c r="G157" s="1339"/>
      <c r="H157" s="186"/>
      <c r="AE157" s="319"/>
      <c r="AF157" s="319"/>
      <c r="AH157" s="318"/>
      <c r="AI157" s="319"/>
    </row>
    <row r="158" spans="1:35" s="269" customFormat="1" hidden="1">
      <c r="A158" s="316" t="e">
        <f>#REF!</f>
        <v>#REF!</v>
      </c>
      <c r="B158" s="317" t="e">
        <f>#REF!</f>
        <v>#REF!</v>
      </c>
      <c r="C158" s="1339" t="e">
        <f>#REF!</f>
        <v>#REF!</v>
      </c>
      <c r="D158" s="1339"/>
      <c r="E158" s="1339"/>
      <c r="F158" s="1339"/>
      <c r="G158" s="1339"/>
      <c r="H158" s="186"/>
      <c r="AE158" s="319"/>
      <c r="AF158" s="319"/>
      <c r="AH158" s="318"/>
      <c r="AI158" s="319"/>
    </row>
    <row r="159" spans="1:35" s="269" customFormat="1" ht="20.100000000000001" hidden="1" customHeight="1">
      <c r="A159" s="325"/>
      <c r="B159" s="315" t="e">
        <f>#REF!</f>
        <v>#REF!</v>
      </c>
      <c r="C159" s="1339" t="e">
        <f>#REF!</f>
        <v>#REF!</v>
      </c>
      <c r="D159" s="1339"/>
      <c r="E159" s="1339"/>
      <c r="F159" s="1339"/>
      <c r="G159" s="1339"/>
      <c r="H159" s="186"/>
      <c r="AE159" s="319"/>
      <c r="AF159" s="319"/>
      <c r="AH159" s="319"/>
      <c r="AI159" s="319"/>
    </row>
    <row r="160" spans="1:35" s="269" customFormat="1" ht="20.100000000000001" hidden="1" customHeight="1">
      <c r="A160" s="324"/>
      <c r="B160" s="315" t="e">
        <f>#REF!</f>
        <v>#REF!</v>
      </c>
      <c r="C160" s="1339" t="e">
        <f>#REF!</f>
        <v>#REF!</v>
      </c>
      <c r="D160" s="1339"/>
      <c r="E160" s="1339"/>
      <c r="F160" s="1339"/>
      <c r="G160" s="1339"/>
      <c r="H160" s="186"/>
      <c r="AE160" s="319"/>
      <c r="AF160" s="319"/>
      <c r="AH160" s="319"/>
      <c r="AI160" s="319"/>
    </row>
    <row r="161" spans="1:35" s="269" customFormat="1" ht="20.100000000000001" hidden="1" customHeight="1">
      <c r="A161" s="314" t="e">
        <f>#REF!</f>
        <v>#REF!</v>
      </c>
      <c r="B161" s="315" t="e">
        <f>#REF!</f>
        <v>#REF!</v>
      </c>
      <c r="C161" s="1339"/>
      <c r="D161" s="1339"/>
      <c r="E161" s="1339"/>
      <c r="F161" s="1339"/>
      <c r="G161" s="1339"/>
      <c r="H161" s="186"/>
      <c r="AE161" s="319"/>
      <c r="AF161" s="319"/>
      <c r="AH161" s="319"/>
      <c r="AI161" s="319"/>
    </row>
    <row r="162" spans="1:35" s="269" customFormat="1" ht="30" hidden="1" customHeight="1">
      <c r="A162" s="321" t="e">
        <f>#REF!</f>
        <v>#REF!</v>
      </c>
      <c r="B162" s="315" t="e">
        <f>#REF!</f>
        <v>#REF!</v>
      </c>
      <c r="C162" s="1339"/>
      <c r="D162" s="1339"/>
      <c r="E162" s="1339"/>
      <c r="F162" s="1339"/>
      <c r="G162" s="1339"/>
      <c r="H162" s="186"/>
      <c r="AE162" s="319"/>
      <c r="AF162" s="319"/>
      <c r="AH162" s="319"/>
      <c r="AI162" s="319"/>
    </row>
    <row r="163" spans="1:35" s="269" customFormat="1" ht="20.100000000000001" hidden="1" customHeight="1">
      <c r="A163" s="316" t="e">
        <f>#REF!</f>
        <v>#REF!</v>
      </c>
      <c r="B163" s="317" t="e">
        <f>#REF!</f>
        <v>#REF!</v>
      </c>
      <c r="C163" s="1339" t="e">
        <f>#REF!</f>
        <v>#REF!</v>
      </c>
      <c r="D163" s="1339"/>
      <c r="E163" s="1339"/>
      <c r="F163" s="1339"/>
      <c r="G163" s="1339"/>
      <c r="H163" s="186"/>
      <c r="AE163" s="319"/>
      <c r="AF163" s="319"/>
      <c r="AH163" s="318"/>
      <c r="AI163" s="319"/>
    </row>
    <row r="164" spans="1:35" s="269" customFormat="1" ht="20.100000000000001" hidden="1" customHeight="1">
      <c r="A164" s="316" t="e">
        <f>#REF!</f>
        <v>#REF!</v>
      </c>
      <c r="B164" s="317" t="e">
        <f>#REF!</f>
        <v>#REF!</v>
      </c>
      <c r="C164" s="1339" t="e">
        <f>#REF!</f>
        <v>#REF!</v>
      </c>
      <c r="D164" s="1339"/>
      <c r="E164" s="1339"/>
      <c r="F164" s="1339"/>
      <c r="G164" s="1339"/>
      <c r="H164" s="186"/>
      <c r="AE164" s="319"/>
      <c r="AF164" s="319"/>
      <c r="AH164" s="318"/>
      <c r="AI164" s="319"/>
    </row>
    <row r="165" spans="1:35" s="269" customFormat="1" ht="20.100000000000001" hidden="1" customHeight="1">
      <c r="A165" s="316" t="e">
        <f>#REF!</f>
        <v>#REF!</v>
      </c>
      <c r="B165" s="317" t="e">
        <f>#REF!</f>
        <v>#REF!</v>
      </c>
      <c r="C165" s="1339" t="e">
        <f>#REF!</f>
        <v>#REF!</v>
      </c>
      <c r="D165" s="1339"/>
      <c r="E165" s="1339"/>
      <c r="F165" s="1339"/>
      <c r="G165" s="1339"/>
      <c r="H165" s="186"/>
      <c r="AE165" s="319"/>
      <c r="AF165" s="319"/>
      <c r="AH165" s="318"/>
      <c r="AI165" s="319"/>
    </row>
    <row r="166" spans="1:35" s="269" customFormat="1" ht="20.100000000000001" hidden="1" customHeight="1">
      <c r="A166" s="316" t="e">
        <f>#REF!</f>
        <v>#REF!</v>
      </c>
      <c r="B166" s="317" t="e">
        <f>#REF!</f>
        <v>#REF!</v>
      </c>
      <c r="C166" s="1339" t="e">
        <f>#REF!</f>
        <v>#REF!</v>
      </c>
      <c r="D166" s="1339"/>
      <c r="E166" s="1339"/>
      <c r="F166" s="1339"/>
      <c r="G166" s="1339"/>
      <c r="H166" s="186"/>
      <c r="AE166" s="319"/>
      <c r="AF166" s="319"/>
      <c r="AH166" s="318"/>
      <c r="AI166" s="319"/>
    </row>
    <row r="167" spans="1:35" s="269" customFormat="1" ht="20.100000000000001" hidden="1" customHeight="1">
      <c r="A167" s="316" t="e">
        <f>#REF!</f>
        <v>#REF!</v>
      </c>
      <c r="B167" s="317" t="e">
        <f>#REF!</f>
        <v>#REF!</v>
      </c>
      <c r="C167" s="1339" t="e">
        <f>#REF!</f>
        <v>#REF!</v>
      </c>
      <c r="D167" s="1339"/>
      <c r="E167" s="1339"/>
      <c r="F167" s="1339"/>
      <c r="G167" s="1339"/>
      <c r="H167" s="186"/>
      <c r="AE167" s="319"/>
      <c r="AF167" s="319"/>
      <c r="AH167" s="318"/>
      <c r="AI167" s="319"/>
    </row>
    <row r="168" spans="1:35" s="269" customFormat="1" ht="20.100000000000001" hidden="1" customHeight="1">
      <c r="A168" s="320"/>
      <c r="B168" s="315" t="e">
        <f>#REF!</f>
        <v>#REF!</v>
      </c>
      <c r="C168" s="1339" t="e">
        <f>#REF!</f>
        <v>#REF!</v>
      </c>
      <c r="D168" s="1339"/>
      <c r="E168" s="1339"/>
      <c r="F168" s="1339"/>
      <c r="G168" s="1339"/>
      <c r="H168" s="186"/>
      <c r="AE168" s="319"/>
      <c r="AF168" s="319"/>
      <c r="AH168" s="319"/>
      <c r="AI168" s="319"/>
    </row>
    <row r="169" spans="1:35" s="269" customFormat="1" ht="20.100000000000001" hidden="1" customHeight="1">
      <c r="A169" s="321" t="e">
        <f>#REF!</f>
        <v>#REF!</v>
      </c>
      <c r="B169" s="315" t="e">
        <f>#REF!</f>
        <v>#REF!</v>
      </c>
      <c r="C169" s="1339"/>
      <c r="D169" s="1339"/>
      <c r="E169" s="1339"/>
      <c r="F169" s="1339"/>
      <c r="G169" s="1339"/>
      <c r="H169" s="186"/>
      <c r="AE169" s="319"/>
      <c r="AF169" s="319"/>
      <c r="AH169" s="319"/>
      <c r="AI169" s="319"/>
    </row>
    <row r="170" spans="1:35" s="269" customFormat="1" ht="20.100000000000001" hidden="1" customHeight="1">
      <c r="A170" s="316" t="e">
        <f>#REF!</f>
        <v>#REF!</v>
      </c>
      <c r="B170" s="326" t="e">
        <f>#REF!</f>
        <v>#REF!</v>
      </c>
      <c r="C170" s="1339" t="e">
        <f>#REF!</f>
        <v>#REF!</v>
      </c>
      <c r="D170" s="1339"/>
      <c r="E170" s="1339"/>
      <c r="F170" s="1339"/>
      <c r="G170" s="1339"/>
      <c r="H170" s="186"/>
      <c r="AE170" s="319"/>
      <c r="AF170" s="319"/>
      <c r="AH170" s="318"/>
      <c r="AI170" s="319"/>
    </row>
    <row r="171" spans="1:35" s="269" customFormat="1" ht="20.100000000000001" hidden="1" customHeight="1">
      <c r="A171" s="316" t="e">
        <f>#REF!</f>
        <v>#REF!</v>
      </c>
      <c r="B171" s="326" t="e">
        <f>#REF!</f>
        <v>#REF!</v>
      </c>
      <c r="C171" s="1339" t="e">
        <f>#REF!</f>
        <v>#REF!</v>
      </c>
      <c r="D171" s="1339"/>
      <c r="E171" s="1339"/>
      <c r="F171" s="1339"/>
      <c r="G171" s="1339"/>
      <c r="H171" s="186"/>
      <c r="AE171" s="319"/>
      <c r="AF171" s="319"/>
      <c r="AH171" s="318"/>
      <c r="AI171" s="319"/>
    </row>
    <row r="172" spans="1:35" s="269" customFormat="1" ht="20.100000000000001" hidden="1" customHeight="1">
      <c r="A172" s="316" t="e">
        <f>#REF!</f>
        <v>#REF!</v>
      </c>
      <c r="B172" s="326" t="e">
        <f>#REF!</f>
        <v>#REF!</v>
      </c>
      <c r="C172" s="1339" t="e">
        <f>#REF!</f>
        <v>#REF!</v>
      </c>
      <c r="D172" s="1339"/>
      <c r="E172" s="1339"/>
      <c r="F172" s="1339"/>
      <c r="G172" s="1339"/>
      <c r="H172" s="186"/>
      <c r="AE172" s="319"/>
      <c r="AF172" s="319"/>
      <c r="AH172" s="318"/>
      <c r="AI172" s="319"/>
    </row>
    <row r="173" spans="1:35" s="269" customFormat="1" ht="20.100000000000001" hidden="1" customHeight="1">
      <c r="A173" s="316" t="e">
        <f>#REF!</f>
        <v>#REF!</v>
      </c>
      <c r="B173" s="326" t="e">
        <f>#REF!</f>
        <v>#REF!</v>
      </c>
      <c r="C173" s="1339" t="e">
        <f>#REF!</f>
        <v>#REF!</v>
      </c>
      <c r="D173" s="1339"/>
      <c r="E173" s="1339"/>
      <c r="F173" s="1339"/>
      <c r="G173" s="1339"/>
      <c r="H173" s="186"/>
      <c r="AE173" s="319"/>
      <c r="AF173" s="319"/>
      <c r="AH173" s="318"/>
      <c r="AI173" s="319"/>
    </row>
    <row r="174" spans="1:35" s="269" customFormat="1" ht="20.100000000000001" hidden="1" customHeight="1">
      <c r="A174" s="316" t="e">
        <f>#REF!</f>
        <v>#REF!</v>
      </c>
      <c r="B174" s="326" t="e">
        <f>#REF!</f>
        <v>#REF!</v>
      </c>
      <c r="C174" s="1339" t="e">
        <f>#REF!</f>
        <v>#REF!</v>
      </c>
      <c r="D174" s="1339"/>
      <c r="E174" s="1339"/>
      <c r="F174" s="1339"/>
      <c r="G174" s="1339"/>
      <c r="H174" s="186"/>
      <c r="AE174" s="319"/>
      <c r="AF174" s="319"/>
      <c r="AH174" s="318"/>
      <c r="AI174" s="319"/>
    </row>
    <row r="175" spans="1:35" s="269" customFormat="1" ht="20.100000000000001" hidden="1" customHeight="1">
      <c r="A175" s="316" t="e">
        <f>#REF!</f>
        <v>#REF!</v>
      </c>
      <c r="B175" s="326" t="e">
        <f>#REF!</f>
        <v>#REF!</v>
      </c>
      <c r="C175" s="1339" t="e">
        <f>#REF!</f>
        <v>#REF!</v>
      </c>
      <c r="D175" s="1339"/>
      <c r="E175" s="1339"/>
      <c r="F175" s="1339"/>
      <c r="G175" s="1339"/>
      <c r="H175" s="186"/>
      <c r="AE175" s="319"/>
      <c r="AF175" s="319"/>
      <c r="AH175" s="318"/>
      <c r="AI175" s="319"/>
    </row>
    <row r="176" spans="1:35" s="269" customFormat="1" ht="20.100000000000001" hidden="1" customHeight="1">
      <c r="A176" s="327"/>
      <c r="B176" s="315" t="e">
        <f>#REF!</f>
        <v>#REF!</v>
      </c>
      <c r="C176" s="1339" t="e">
        <f>#REF!</f>
        <v>#REF!</v>
      </c>
      <c r="D176" s="1339"/>
      <c r="E176" s="1339"/>
      <c r="F176" s="1339"/>
      <c r="G176" s="1339"/>
      <c r="H176" s="186"/>
      <c r="AE176" s="319"/>
      <c r="AF176" s="319"/>
      <c r="AH176" s="319"/>
      <c r="AI176" s="319"/>
    </row>
    <row r="177" spans="1:35" s="269" customFormat="1" ht="35.25" hidden="1" customHeight="1">
      <c r="A177" s="321" t="e">
        <f>#REF!</f>
        <v>#REF!</v>
      </c>
      <c r="B177" s="315" t="e">
        <f>#REF!</f>
        <v>#REF!</v>
      </c>
      <c r="C177" s="1339"/>
      <c r="D177" s="1339"/>
      <c r="E177" s="1339"/>
      <c r="F177" s="1339"/>
      <c r="G177" s="1339"/>
      <c r="H177" s="186"/>
      <c r="AE177" s="319"/>
      <c r="AF177" s="319"/>
      <c r="AH177" s="319"/>
      <c r="AI177" s="319"/>
    </row>
    <row r="178" spans="1:35" s="269" customFormat="1" ht="19.5" hidden="1" customHeight="1">
      <c r="A178" s="316" t="e">
        <f>#REF!</f>
        <v>#REF!</v>
      </c>
      <c r="B178" s="326" t="e">
        <f>#REF!</f>
        <v>#REF!</v>
      </c>
      <c r="C178" s="1339" t="e">
        <f>#REF!</f>
        <v>#REF!</v>
      </c>
      <c r="D178" s="1339"/>
      <c r="E178" s="1339"/>
      <c r="F178" s="1339"/>
      <c r="G178" s="1339"/>
      <c r="H178" s="186"/>
      <c r="AE178" s="319"/>
      <c r="AF178" s="319"/>
      <c r="AH178" s="318"/>
      <c r="AI178" s="319"/>
    </row>
    <row r="179" spans="1:35" s="269" customFormat="1" ht="19.5" hidden="1" customHeight="1">
      <c r="A179" s="316" t="e">
        <f>#REF!</f>
        <v>#REF!</v>
      </c>
      <c r="B179" s="326" t="e">
        <f>#REF!</f>
        <v>#REF!</v>
      </c>
      <c r="C179" s="1339" t="e">
        <f>#REF!</f>
        <v>#REF!</v>
      </c>
      <c r="D179" s="1339"/>
      <c r="E179" s="1339"/>
      <c r="F179" s="1339"/>
      <c r="G179" s="1339"/>
      <c r="H179" s="186"/>
      <c r="AE179" s="319"/>
      <c r="AF179" s="319"/>
      <c r="AH179" s="318"/>
      <c r="AI179" s="319"/>
    </row>
    <row r="180" spans="1:35" s="269" customFormat="1" ht="19.5" hidden="1" customHeight="1">
      <c r="A180" s="316" t="e">
        <f>#REF!</f>
        <v>#REF!</v>
      </c>
      <c r="B180" s="326" t="e">
        <f>#REF!</f>
        <v>#REF!</v>
      </c>
      <c r="C180" s="1339" t="e">
        <f>#REF!</f>
        <v>#REF!</v>
      </c>
      <c r="D180" s="1339"/>
      <c r="E180" s="1339"/>
      <c r="F180" s="1339"/>
      <c r="G180" s="1339"/>
      <c r="H180" s="186"/>
      <c r="AE180" s="319"/>
      <c r="AF180" s="319"/>
      <c r="AH180" s="318"/>
      <c r="AI180" s="319"/>
    </row>
    <row r="181" spans="1:35" s="269" customFormat="1" ht="19.5" hidden="1" customHeight="1">
      <c r="A181" s="316" t="e">
        <f>#REF!</f>
        <v>#REF!</v>
      </c>
      <c r="B181" s="326" t="e">
        <f>#REF!</f>
        <v>#REF!</v>
      </c>
      <c r="C181" s="1339" t="e">
        <f>#REF!</f>
        <v>#REF!</v>
      </c>
      <c r="D181" s="1339"/>
      <c r="E181" s="1339"/>
      <c r="F181" s="1339"/>
      <c r="G181" s="1339"/>
      <c r="H181" s="186"/>
      <c r="AE181" s="319"/>
      <c r="AF181" s="319"/>
      <c r="AH181" s="318"/>
      <c r="AI181" s="319"/>
    </row>
    <row r="182" spans="1:35" s="269" customFormat="1" ht="33" hidden="1" customHeight="1">
      <c r="A182" s="316" t="e">
        <f>#REF!</f>
        <v>#REF!</v>
      </c>
      <c r="B182" s="326" t="e">
        <f>#REF!</f>
        <v>#REF!</v>
      </c>
      <c r="C182" s="1339" t="e">
        <f>#REF!</f>
        <v>#REF!</v>
      </c>
      <c r="D182" s="1339"/>
      <c r="E182" s="1339"/>
      <c r="F182" s="1339"/>
      <c r="G182" s="1339"/>
      <c r="H182" s="186"/>
      <c r="AE182" s="319"/>
      <c r="AF182" s="319"/>
      <c r="AH182" s="318"/>
      <c r="AI182" s="319"/>
    </row>
    <row r="183" spans="1:35" s="269" customFormat="1" ht="19.5" hidden="1" customHeight="1">
      <c r="A183" s="316" t="e">
        <f>#REF!</f>
        <v>#REF!</v>
      </c>
      <c r="B183" s="326" t="e">
        <f>#REF!</f>
        <v>#REF!</v>
      </c>
      <c r="C183" s="1339" t="e">
        <f>#REF!</f>
        <v>#REF!</v>
      </c>
      <c r="D183" s="1339"/>
      <c r="E183" s="1339"/>
      <c r="F183" s="1339"/>
      <c r="G183" s="1339"/>
      <c r="H183" s="186"/>
      <c r="AE183" s="319"/>
      <c r="AF183" s="319"/>
      <c r="AH183" s="318"/>
      <c r="AI183" s="319"/>
    </row>
    <row r="184" spans="1:35" s="269" customFormat="1" ht="19.5" hidden="1" customHeight="1">
      <c r="A184" s="316" t="e">
        <f>#REF!</f>
        <v>#REF!</v>
      </c>
      <c r="B184" s="326" t="e">
        <f>#REF!</f>
        <v>#REF!</v>
      </c>
      <c r="C184" s="1339" t="e">
        <f>#REF!</f>
        <v>#REF!</v>
      </c>
      <c r="D184" s="1339"/>
      <c r="E184" s="1339"/>
      <c r="F184" s="1339"/>
      <c r="G184" s="1339"/>
      <c r="H184" s="186"/>
      <c r="AE184" s="319"/>
      <c r="AF184" s="319"/>
      <c r="AH184" s="318"/>
      <c r="AI184" s="319"/>
    </row>
    <row r="185" spans="1:35" s="269" customFormat="1" ht="19.5" hidden="1" customHeight="1">
      <c r="A185" s="316" t="e">
        <f>#REF!</f>
        <v>#REF!</v>
      </c>
      <c r="B185" s="326" t="e">
        <f>#REF!</f>
        <v>#REF!</v>
      </c>
      <c r="C185" s="1339" t="e">
        <f>#REF!</f>
        <v>#REF!</v>
      </c>
      <c r="D185" s="1339"/>
      <c r="E185" s="1339"/>
      <c r="F185" s="1339"/>
      <c r="G185" s="1339"/>
      <c r="H185" s="186"/>
      <c r="AE185" s="319"/>
      <c r="AF185" s="319"/>
      <c r="AH185" s="318"/>
      <c r="AI185" s="319"/>
    </row>
    <row r="186" spans="1:35" s="269" customFormat="1" ht="19.5" hidden="1" customHeight="1">
      <c r="A186" s="316" t="e">
        <f>#REF!</f>
        <v>#REF!</v>
      </c>
      <c r="B186" s="326" t="e">
        <f>#REF!</f>
        <v>#REF!</v>
      </c>
      <c r="C186" s="1339" t="e">
        <f>#REF!</f>
        <v>#REF!</v>
      </c>
      <c r="D186" s="1339"/>
      <c r="E186" s="1339"/>
      <c r="F186" s="1339"/>
      <c r="G186" s="1339"/>
      <c r="H186" s="186"/>
      <c r="AE186" s="319"/>
      <c r="AF186" s="319"/>
      <c r="AH186" s="318"/>
      <c r="AI186" s="319"/>
    </row>
    <row r="187" spans="1:35" s="269" customFormat="1" ht="19.5" hidden="1" customHeight="1">
      <c r="A187" s="327"/>
      <c r="B187" s="315" t="e">
        <f>#REF!</f>
        <v>#REF!</v>
      </c>
      <c r="C187" s="1339" t="e">
        <f>#REF!</f>
        <v>#REF!</v>
      </c>
      <c r="D187" s="1339"/>
      <c r="E187" s="1339"/>
      <c r="F187" s="1339"/>
      <c r="G187" s="1339"/>
      <c r="H187" s="186"/>
      <c r="AE187" s="319"/>
      <c r="AF187" s="319"/>
      <c r="AH187" s="319"/>
      <c r="AI187" s="319"/>
    </row>
    <row r="188" spans="1:35" s="269" customFormat="1" ht="19.5" hidden="1" customHeight="1">
      <c r="A188" s="321" t="e">
        <f>#REF!</f>
        <v>#REF!</v>
      </c>
      <c r="B188" s="315" t="e">
        <f>#REF!</f>
        <v>#REF!</v>
      </c>
      <c r="C188" s="1339"/>
      <c r="D188" s="1339"/>
      <c r="E188" s="1339"/>
      <c r="F188" s="1339"/>
      <c r="G188" s="1339"/>
      <c r="H188" s="186"/>
      <c r="AE188" s="319"/>
      <c r="AF188" s="319"/>
      <c r="AH188" s="319"/>
      <c r="AI188" s="319"/>
    </row>
    <row r="189" spans="1:35" s="269" customFormat="1" ht="19.5" hidden="1" customHeight="1">
      <c r="A189" s="316" t="e">
        <f>#REF!</f>
        <v>#REF!</v>
      </c>
      <c r="B189" s="317" t="e">
        <f>#REF!</f>
        <v>#REF!</v>
      </c>
      <c r="C189" s="1339" t="e">
        <f>#REF!</f>
        <v>#REF!</v>
      </c>
      <c r="D189" s="1339"/>
      <c r="E189" s="1339"/>
      <c r="F189" s="1339"/>
      <c r="G189" s="1339"/>
      <c r="H189" s="186"/>
      <c r="AE189" s="319"/>
      <c r="AF189" s="319"/>
      <c r="AH189" s="318"/>
      <c r="AI189" s="319"/>
    </row>
    <row r="190" spans="1:35" s="269" customFormat="1" ht="19.5" hidden="1" customHeight="1">
      <c r="A190" s="316" t="e">
        <f>#REF!</f>
        <v>#REF!</v>
      </c>
      <c r="B190" s="317" t="e">
        <f>#REF!</f>
        <v>#REF!</v>
      </c>
      <c r="C190" s="1339" t="e">
        <f>#REF!</f>
        <v>#REF!</v>
      </c>
      <c r="D190" s="1339"/>
      <c r="E190" s="1339"/>
      <c r="F190" s="1339"/>
      <c r="G190" s="1339"/>
      <c r="H190" s="186"/>
      <c r="AE190" s="319"/>
      <c r="AF190" s="319"/>
      <c r="AH190" s="318"/>
      <c r="AI190" s="319"/>
    </row>
    <row r="191" spans="1:35" s="269" customFormat="1" ht="19.5" hidden="1" customHeight="1">
      <c r="A191" s="316" t="e">
        <f>#REF!</f>
        <v>#REF!</v>
      </c>
      <c r="B191" s="317" t="e">
        <f>#REF!</f>
        <v>#REF!</v>
      </c>
      <c r="C191" s="1339" t="e">
        <f>#REF!</f>
        <v>#REF!</v>
      </c>
      <c r="D191" s="1339"/>
      <c r="E191" s="1339"/>
      <c r="F191" s="1339"/>
      <c r="G191" s="1339"/>
      <c r="H191" s="186"/>
      <c r="AE191" s="319"/>
      <c r="AF191" s="319"/>
      <c r="AH191" s="318"/>
      <c r="AI191" s="319"/>
    </row>
    <row r="192" spans="1:35" s="269" customFormat="1" ht="19.5" hidden="1" customHeight="1">
      <c r="A192" s="327"/>
      <c r="B192" s="315" t="e">
        <f>#REF!</f>
        <v>#REF!</v>
      </c>
      <c r="C192" s="1339" t="e">
        <f>#REF!</f>
        <v>#REF!</v>
      </c>
      <c r="D192" s="1339"/>
      <c r="E192" s="1339"/>
      <c r="F192" s="1339"/>
      <c r="G192" s="1339"/>
      <c r="H192" s="186"/>
      <c r="AE192" s="319"/>
      <c r="AF192" s="319"/>
      <c r="AH192" s="319"/>
      <c r="AI192" s="319"/>
    </row>
    <row r="193" spans="1:35" s="269" customFormat="1" ht="33" hidden="1" customHeight="1">
      <c r="A193" s="321" t="e">
        <f>#REF!</f>
        <v>#REF!</v>
      </c>
      <c r="B193" s="315" t="e">
        <f>#REF!</f>
        <v>#REF!</v>
      </c>
      <c r="C193" s="1339"/>
      <c r="D193" s="1339"/>
      <c r="E193" s="1339"/>
      <c r="F193" s="1339"/>
      <c r="G193" s="1339"/>
      <c r="H193" s="186"/>
      <c r="AE193" s="319"/>
      <c r="AF193" s="319"/>
      <c r="AH193" s="319"/>
      <c r="AI193" s="319"/>
    </row>
    <row r="194" spans="1:35" s="269" customFormat="1" ht="19.5" hidden="1" customHeight="1">
      <c r="A194" s="327" t="e">
        <f>#REF!</f>
        <v>#REF!</v>
      </c>
      <c r="B194" s="317" t="e">
        <f>#REF!</f>
        <v>#REF!</v>
      </c>
      <c r="C194" s="1339" t="e">
        <f>#REF!</f>
        <v>#REF!</v>
      </c>
      <c r="D194" s="1339"/>
      <c r="E194" s="1339"/>
      <c r="F194" s="1339"/>
      <c r="G194" s="1339"/>
      <c r="H194" s="186"/>
      <c r="AE194" s="319"/>
      <c r="AF194" s="319"/>
      <c r="AH194" s="318"/>
      <c r="AI194" s="319"/>
    </row>
    <row r="195" spans="1:35" s="269" customFormat="1" ht="19.5" hidden="1" customHeight="1">
      <c r="A195" s="327" t="e">
        <f>#REF!</f>
        <v>#REF!</v>
      </c>
      <c r="B195" s="317" t="e">
        <f>#REF!</f>
        <v>#REF!</v>
      </c>
      <c r="C195" s="1339" t="e">
        <f>#REF!</f>
        <v>#REF!</v>
      </c>
      <c r="D195" s="1339"/>
      <c r="E195" s="1339"/>
      <c r="F195" s="1339"/>
      <c r="G195" s="1339"/>
      <c r="H195" s="186"/>
      <c r="AE195" s="319"/>
      <c r="AF195" s="319"/>
      <c r="AH195" s="318"/>
      <c r="AI195" s="319"/>
    </row>
    <row r="196" spans="1:35" s="269" customFormat="1" ht="19.5" hidden="1" customHeight="1">
      <c r="A196" s="327" t="e">
        <f>#REF!</f>
        <v>#REF!</v>
      </c>
      <c r="B196" s="317" t="e">
        <f>#REF!</f>
        <v>#REF!</v>
      </c>
      <c r="C196" s="1339" t="e">
        <f>#REF!</f>
        <v>#REF!</v>
      </c>
      <c r="D196" s="1339"/>
      <c r="E196" s="1339"/>
      <c r="F196" s="1339"/>
      <c r="G196" s="1339"/>
      <c r="H196" s="186"/>
      <c r="AE196" s="319"/>
      <c r="AF196" s="319"/>
      <c r="AH196" s="318"/>
      <c r="AI196" s="319"/>
    </row>
    <row r="197" spans="1:35" s="269" customFormat="1" ht="19.5" hidden="1" customHeight="1">
      <c r="A197" s="327"/>
      <c r="B197" s="315" t="e">
        <f>#REF!</f>
        <v>#REF!</v>
      </c>
      <c r="C197" s="1339" t="e">
        <f>#REF!</f>
        <v>#REF!</v>
      </c>
      <c r="D197" s="1339"/>
      <c r="E197" s="1339"/>
      <c r="F197" s="1339"/>
      <c r="G197" s="1339"/>
      <c r="H197" s="186"/>
      <c r="AE197" s="319"/>
      <c r="AF197" s="319"/>
      <c r="AH197" s="319"/>
      <c r="AI197" s="319"/>
    </row>
    <row r="198" spans="1:35" s="269" customFormat="1" ht="19.5" hidden="1" customHeight="1">
      <c r="A198" s="321" t="e">
        <f>#REF!</f>
        <v>#REF!</v>
      </c>
      <c r="B198" s="315" t="e">
        <f>#REF!</f>
        <v>#REF!</v>
      </c>
      <c r="C198" s="1339"/>
      <c r="D198" s="1339"/>
      <c r="E198" s="1339"/>
      <c r="F198" s="1339"/>
      <c r="G198" s="1339"/>
      <c r="H198" s="186"/>
      <c r="AE198" s="319"/>
      <c r="AF198" s="319"/>
      <c r="AH198" s="319"/>
      <c r="AI198" s="319"/>
    </row>
    <row r="199" spans="1:35" s="269" customFormat="1" ht="19.5" hidden="1" customHeight="1">
      <c r="A199" s="316" t="e">
        <f>#REF!</f>
        <v>#REF!</v>
      </c>
      <c r="B199" s="317" t="e">
        <f>#REF!</f>
        <v>#REF!</v>
      </c>
      <c r="C199" s="1339" t="e">
        <f>#REF!</f>
        <v>#REF!</v>
      </c>
      <c r="D199" s="1339"/>
      <c r="E199" s="1339"/>
      <c r="F199" s="1339"/>
      <c r="G199" s="1339"/>
      <c r="H199" s="186"/>
      <c r="AE199" s="319"/>
      <c r="AF199" s="319"/>
      <c r="AH199" s="318"/>
      <c r="AI199" s="319"/>
    </row>
    <row r="200" spans="1:35" s="269" customFormat="1" ht="19.5" hidden="1" customHeight="1">
      <c r="A200" s="316" t="e">
        <f>#REF!</f>
        <v>#REF!</v>
      </c>
      <c r="B200" s="317" t="e">
        <f>#REF!</f>
        <v>#REF!</v>
      </c>
      <c r="C200" s="1339" t="e">
        <f>#REF!</f>
        <v>#REF!</v>
      </c>
      <c r="D200" s="1339"/>
      <c r="E200" s="1339"/>
      <c r="F200" s="1339"/>
      <c r="G200" s="1339"/>
      <c r="H200" s="186"/>
      <c r="AE200" s="319"/>
      <c r="AF200" s="319"/>
      <c r="AH200" s="318"/>
      <c r="AI200" s="319"/>
    </row>
    <row r="201" spans="1:35" s="269" customFormat="1" ht="19.5" hidden="1" customHeight="1">
      <c r="A201" s="327"/>
      <c r="B201" s="315" t="e">
        <f>#REF!</f>
        <v>#REF!</v>
      </c>
      <c r="C201" s="1339" t="e">
        <f>#REF!</f>
        <v>#REF!</v>
      </c>
      <c r="D201" s="1339"/>
      <c r="E201" s="1339"/>
      <c r="F201" s="1339"/>
      <c r="G201" s="1339"/>
      <c r="H201" s="186"/>
      <c r="AE201" s="319"/>
      <c r="AF201" s="319"/>
      <c r="AH201" s="319"/>
      <c r="AI201" s="319"/>
    </row>
    <row r="202" spans="1:35" s="269" customFormat="1" ht="33" hidden="1" customHeight="1">
      <c r="A202" s="321" t="e">
        <f>#REF!</f>
        <v>#REF!</v>
      </c>
      <c r="B202" s="315" t="e">
        <f>#REF!</f>
        <v>#REF!</v>
      </c>
      <c r="C202" s="1339"/>
      <c r="D202" s="1339"/>
      <c r="E202" s="1339"/>
      <c r="F202" s="1339"/>
      <c r="G202" s="1339"/>
      <c r="H202" s="186"/>
      <c r="AE202" s="319"/>
      <c r="AF202" s="319"/>
      <c r="AH202" s="319"/>
      <c r="AI202" s="319"/>
    </row>
    <row r="203" spans="1:35" s="269" customFormat="1" ht="19.5" hidden="1" customHeight="1">
      <c r="A203" s="316" t="e">
        <f>#REF!</f>
        <v>#REF!</v>
      </c>
      <c r="B203" s="317" t="e">
        <f>#REF!</f>
        <v>#REF!</v>
      </c>
      <c r="C203" s="1339" t="e">
        <f>#REF!</f>
        <v>#REF!</v>
      </c>
      <c r="D203" s="1339"/>
      <c r="E203" s="1339"/>
      <c r="F203" s="1339"/>
      <c r="G203" s="1339"/>
      <c r="H203" s="186"/>
      <c r="AE203" s="319"/>
      <c r="AF203" s="319"/>
      <c r="AH203" s="318"/>
      <c r="AI203" s="319"/>
    </row>
    <row r="204" spans="1:35" s="269" customFormat="1" ht="19.5" hidden="1" customHeight="1">
      <c r="A204" s="316" t="e">
        <f>#REF!</f>
        <v>#REF!</v>
      </c>
      <c r="B204" s="317" t="e">
        <f>#REF!</f>
        <v>#REF!</v>
      </c>
      <c r="C204" s="1339" t="e">
        <f>#REF!</f>
        <v>#REF!</v>
      </c>
      <c r="D204" s="1339"/>
      <c r="E204" s="1339"/>
      <c r="F204" s="1339"/>
      <c r="G204" s="1339"/>
      <c r="H204" s="186"/>
      <c r="AE204" s="319"/>
      <c r="AF204" s="319"/>
      <c r="AH204" s="318"/>
      <c r="AI204" s="319"/>
    </row>
    <row r="205" spans="1:35" s="269" customFormat="1" ht="19.5" hidden="1" customHeight="1">
      <c r="A205" s="316" t="e">
        <f>#REF!</f>
        <v>#REF!</v>
      </c>
      <c r="B205" s="317" t="e">
        <f>#REF!</f>
        <v>#REF!</v>
      </c>
      <c r="C205" s="1339" t="e">
        <f>#REF!</f>
        <v>#REF!</v>
      </c>
      <c r="D205" s="1339"/>
      <c r="E205" s="1339"/>
      <c r="F205" s="1339"/>
      <c r="G205" s="1339"/>
      <c r="H205" s="186"/>
      <c r="AE205" s="319"/>
      <c r="AF205" s="319"/>
      <c r="AH205" s="318"/>
      <c r="AI205" s="319"/>
    </row>
    <row r="206" spans="1:35" s="269" customFormat="1" ht="19.5" hidden="1" customHeight="1">
      <c r="A206" s="316" t="e">
        <f>#REF!</f>
        <v>#REF!</v>
      </c>
      <c r="B206" s="317" t="e">
        <f>#REF!</f>
        <v>#REF!</v>
      </c>
      <c r="C206" s="1339" t="e">
        <f>#REF!</f>
        <v>#REF!</v>
      </c>
      <c r="D206" s="1339"/>
      <c r="E206" s="1339"/>
      <c r="F206" s="1339"/>
      <c r="G206" s="1339"/>
      <c r="H206" s="186"/>
      <c r="AE206" s="319"/>
      <c r="AF206" s="319"/>
      <c r="AH206" s="318"/>
      <c r="AI206" s="319"/>
    </row>
    <row r="207" spans="1:35" s="269" customFormat="1" ht="19.5" hidden="1" customHeight="1">
      <c r="A207" s="316" t="e">
        <f>#REF!</f>
        <v>#REF!</v>
      </c>
      <c r="B207" s="317" t="e">
        <f>#REF!</f>
        <v>#REF!</v>
      </c>
      <c r="C207" s="1339" t="e">
        <f>#REF!</f>
        <v>#REF!</v>
      </c>
      <c r="D207" s="1339"/>
      <c r="E207" s="1339"/>
      <c r="F207" s="1339"/>
      <c r="G207" s="1339"/>
      <c r="H207" s="186"/>
      <c r="AE207" s="319"/>
      <c r="AF207" s="319"/>
      <c r="AH207" s="318"/>
      <c r="AI207" s="319"/>
    </row>
    <row r="208" spans="1:35" s="269" customFormat="1" ht="19.5" hidden="1" customHeight="1">
      <c r="A208" s="316" t="e">
        <f>#REF!</f>
        <v>#REF!</v>
      </c>
      <c r="B208" s="317" t="e">
        <f>#REF!</f>
        <v>#REF!</v>
      </c>
      <c r="C208" s="1339" t="e">
        <f>#REF!</f>
        <v>#REF!</v>
      </c>
      <c r="D208" s="1339"/>
      <c r="E208" s="1339"/>
      <c r="F208" s="1339"/>
      <c r="G208" s="1339"/>
      <c r="H208" s="186"/>
      <c r="AE208" s="319"/>
      <c r="AF208" s="319"/>
      <c r="AH208" s="318"/>
      <c r="AI208" s="319"/>
    </row>
    <row r="209" spans="1:35" s="269" customFormat="1" ht="19.5" hidden="1" customHeight="1">
      <c r="A209" s="327"/>
      <c r="B209" s="315" t="e">
        <f>#REF!</f>
        <v>#REF!</v>
      </c>
      <c r="C209" s="1339" t="e">
        <f>#REF!</f>
        <v>#REF!</v>
      </c>
      <c r="D209" s="1339"/>
      <c r="E209" s="1339"/>
      <c r="F209" s="1339"/>
      <c r="G209" s="1339"/>
      <c r="H209" s="186"/>
      <c r="AE209" s="319"/>
      <c r="AF209" s="319"/>
      <c r="AH209" s="319"/>
      <c r="AI209" s="319"/>
    </row>
    <row r="210" spans="1:35" s="269" customFormat="1" ht="33" hidden="1" customHeight="1">
      <c r="A210" s="321" t="e">
        <f>#REF!</f>
        <v>#REF!</v>
      </c>
      <c r="B210" s="315" t="e">
        <f>#REF!</f>
        <v>#REF!</v>
      </c>
      <c r="C210" s="1339"/>
      <c r="D210" s="1339"/>
      <c r="E210" s="1339"/>
      <c r="F210" s="1339"/>
      <c r="G210" s="1339"/>
      <c r="H210" s="186"/>
      <c r="AE210" s="319"/>
      <c r="AF210" s="319"/>
      <c r="AH210" s="319"/>
      <c r="AI210" s="319"/>
    </row>
    <row r="211" spans="1:35" s="269" customFormat="1" ht="33" hidden="1" customHeight="1">
      <c r="A211" s="316" t="e">
        <f>#REF!</f>
        <v>#REF!</v>
      </c>
      <c r="B211" s="317" t="e">
        <f>#REF!</f>
        <v>#REF!</v>
      </c>
      <c r="C211" s="1339" t="e">
        <f>#REF!</f>
        <v>#REF!</v>
      </c>
      <c r="D211" s="1339"/>
      <c r="E211" s="1339"/>
      <c r="F211" s="1339"/>
      <c r="G211" s="1339"/>
      <c r="H211" s="186"/>
      <c r="AE211" s="319"/>
      <c r="AF211" s="319"/>
      <c r="AH211" s="318"/>
      <c r="AI211" s="319"/>
    </row>
    <row r="212" spans="1:35" s="269" customFormat="1" ht="19.5" hidden="1" customHeight="1">
      <c r="A212" s="316" t="e">
        <f>#REF!</f>
        <v>#REF!</v>
      </c>
      <c r="B212" s="317" t="e">
        <f>#REF!</f>
        <v>#REF!</v>
      </c>
      <c r="C212" s="1339" t="e">
        <f>#REF!</f>
        <v>#REF!</v>
      </c>
      <c r="D212" s="1339"/>
      <c r="E212" s="1339"/>
      <c r="F212" s="1339"/>
      <c r="G212" s="1339"/>
      <c r="H212" s="186"/>
      <c r="AE212" s="319"/>
      <c r="AF212" s="319"/>
      <c r="AH212" s="318"/>
      <c r="AI212" s="319"/>
    </row>
    <row r="213" spans="1:35" s="269" customFormat="1" ht="19.5" hidden="1" customHeight="1">
      <c r="A213" s="316" t="e">
        <f>#REF!</f>
        <v>#REF!</v>
      </c>
      <c r="B213" s="317" t="e">
        <f>#REF!</f>
        <v>#REF!</v>
      </c>
      <c r="C213" s="1339" t="e">
        <f>#REF!</f>
        <v>#REF!</v>
      </c>
      <c r="D213" s="1339"/>
      <c r="E213" s="1339"/>
      <c r="F213" s="1339"/>
      <c r="G213" s="1339"/>
      <c r="H213" s="186"/>
      <c r="AE213" s="319"/>
      <c r="AF213" s="319"/>
      <c r="AH213" s="318"/>
      <c r="AI213" s="319"/>
    </row>
    <row r="214" spans="1:35" s="269" customFormat="1" ht="19.5" hidden="1" customHeight="1">
      <c r="A214" s="327" t="e">
        <f>#REF!</f>
        <v>#REF!</v>
      </c>
      <c r="B214" s="315" t="e">
        <f>#REF!</f>
        <v>#REF!</v>
      </c>
      <c r="C214" s="1339" t="e">
        <f>#REF!</f>
        <v>#REF!</v>
      </c>
      <c r="D214" s="1339"/>
      <c r="E214" s="1339"/>
      <c r="F214" s="1339"/>
      <c r="G214" s="1339"/>
      <c r="H214" s="186"/>
      <c r="AE214" s="319"/>
      <c r="AF214" s="319"/>
      <c r="AH214" s="319"/>
      <c r="AI214" s="319"/>
    </row>
    <row r="215" spans="1:35" s="269" customFormat="1" ht="33" hidden="1" customHeight="1">
      <c r="A215" s="321" t="e">
        <f>#REF!</f>
        <v>#REF!</v>
      </c>
      <c r="B215" s="315" t="e">
        <f>#REF!</f>
        <v>#REF!</v>
      </c>
      <c r="C215" s="1339"/>
      <c r="D215" s="1339"/>
      <c r="E215" s="1339"/>
      <c r="F215" s="1339"/>
      <c r="G215" s="1339"/>
      <c r="H215" s="186"/>
      <c r="AE215" s="319"/>
      <c r="AF215" s="319"/>
      <c r="AH215" s="319"/>
      <c r="AI215" s="319"/>
    </row>
    <row r="216" spans="1:35" s="269" customFormat="1" ht="19.5" hidden="1" customHeight="1">
      <c r="A216" s="316" t="e">
        <f>#REF!</f>
        <v>#REF!</v>
      </c>
      <c r="B216" s="317" t="e">
        <f>#REF!</f>
        <v>#REF!</v>
      </c>
      <c r="C216" s="1339" t="e">
        <f>#REF!</f>
        <v>#REF!</v>
      </c>
      <c r="D216" s="1339"/>
      <c r="E216" s="1339"/>
      <c r="F216" s="1339"/>
      <c r="G216" s="1339"/>
      <c r="H216" s="186"/>
      <c r="AE216" s="319"/>
      <c r="AF216" s="319"/>
      <c r="AH216" s="318"/>
      <c r="AI216" s="319"/>
    </row>
    <row r="217" spans="1:35" s="269" customFormat="1" ht="19.5" hidden="1" customHeight="1">
      <c r="A217" s="316" t="e">
        <f>#REF!</f>
        <v>#REF!</v>
      </c>
      <c r="B217" s="317" t="e">
        <f>#REF!</f>
        <v>#REF!</v>
      </c>
      <c r="C217" s="1339" t="e">
        <f>#REF!</f>
        <v>#REF!</v>
      </c>
      <c r="D217" s="1339"/>
      <c r="E217" s="1339"/>
      <c r="F217" s="1339"/>
      <c r="G217" s="1339"/>
      <c r="H217" s="186"/>
      <c r="AE217" s="319"/>
      <c r="AF217" s="319"/>
      <c r="AH217" s="318"/>
      <c r="AI217" s="319"/>
    </row>
    <row r="218" spans="1:35" s="269" customFormat="1" ht="32.25" hidden="1" customHeight="1">
      <c r="A218" s="316" t="e">
        <f>#REF!</f>
        <v>#REF!</v>
      </c>
      <c r="B218" s="317" t="e">
        <f>#REF!</f>
        <v>#REF!</v>
      </c>
      <c r="C218" s="1339" t="e">
        <f>#REF!</f>
        <v>#REF!</v>
      </c>
      <c r="D218" s="1339"/>
      <c r="E218" s="1339"/>
      <c r="F218" s="1339"/>
      <c r="G218" s="1339"/>
      <c r="H218" s="186"/>
      <c r="AE218" s="319"/>
      <c r="AF218" s="319"/>
      <c r="AH218" s="318"/>
      <c r="AI218" s="319"/>
    </row>
    <row r="219" spans="1:35" s="269" customFormat="1" ht="19.5" hidden="1" customHeight="1">
      <c r="A219" s="316" t="e">
        <f>#REF!</f>
        <v>#REF!</v>
      </c>
      <c r="B219" s="317" t="e">
        <f>#REF!</f>
        <v>#REF!</v>
      </c>
      <c r="C219" s="1339" t="e">
        <f>#REF!</f>
        <v>#REF!</v>
      </c>
      <c r="D219" s="1339"/>
      <c r="E219" s="1339"/>
      <c r="F219" s="1339"/>
      <c r="G219" s="1339"/>
      <c r="H219" s="186"/>
      <c r="AE219" s="319"/>
      <c r="AF219" s="319"/>
      <c r="AH219" s="318"/>
      <c r="AI219" s="319"/>
    </row>
    <row r="220" spans="1:35" s="269" customFormat="1" ht="19.5" hidden="1" customHeight="1">
      <c r="A220" s="320"/>
      <c r="B220" s="315" t="e">
        <f>#REF!</f>
        <v>#REF!</v>
      </c>
      <c r="C220" s="1339" t="e">
        <f>#REF!</f>
        <v>#REF!</v>
      </c>
      <c r="D220" s="1339"/>
      <c r="E220" s="1339"/>
      <c r="F220" s="1339"/>
      <c r="G220" s="1339"/>
      <c r="H220" s="188"/>
      <c r="AE220" s="319"/>
      <c r="AF220" s="319"/>
      <c r="AH220" s="319"/>
      <c r="AI220" s="319"/>
    </row>
    <row r="221" spans="1:35" s="269" customFormat="1" hidden="1">
      <c r="A221" s="323"/>
      <c r="B221" s="315" t="e">
        <f>#REF!</f>
        <v>#REF!</v>
      </c>
      <c r="C221" s="1339" t="e">
        <f>#REF!</f>
        <v>#REF!</v>
      </c>
      <c r="D221" s="1339"/>
      <c r="E221" s="1339"/>
      <c r="F221" s="1339"/>
      <c r="G221" s="1339"/>
      <c r="H221" s="188"/>
      <c r="AE221" s="319"/>
      <c r="AF221" s="319"/>
      <c r="AH221" s="319"/>
      <c r="AI221" s="319"/>
    </row>
    <row r="222" spans="1:35" s="269" customFormat="1" ht="19.5" hidden="1" customHeight="1">
      <c r="A222" s="324"/>
      <c r="B222" s="315" t="e">
        <f>#REF!</f>
        <v>#REF!</v>
      </c>
      <c r="C222" s="1339" t="e">
        <f>#REF!</f>
        <v>#REF!</v>
      </c>
      <c r="D222" s="1339"/>
      <c r="E222" s="1339"/>
      <c r="F222" s="1339"/>
      <c r="G222" s="1339"/>
      <c r="H222" s="188"/>
      <c r="AE222" s="319"/>
      <c r="AF222" s="319"/>
      <c r="AH222" s="319"/>
      <c r="AI222" s="319"/>
    </row>
    <row r="223" spans="1:35" s="184" customFormat="1">
      <c r="A223" s="230"/>
      <c r="B223" s="223"/>
      <c r="C223" s="1342"/>
      <c r="D223" s="1342"/>
      <c r="E223" s="1342"/>
      <c r="F223" s="1342"/>
      <c r="G223" s="1342"/>
      <c r="H223" s="258"/>
      <c r="I223" s="384"/>
      <c r="J223" s="384"/>
      <c r="K223" s="384"/>
      <c r="L223" s="384"/>
    </row>
    <row r="224" spans="1:35" s="184" customFormat="1">
      <c r="A224" s="205"/>
      <c r="B224" s="193"/>
      <c r="C224" s="193"/>
      <c r="D224" s="193"/>
      <c r="E224" s="193"/>
      <c r="F224" s="193"/>
      <c r="G224" s="193"/>
      <c r="H224" s="258"/>
      <c r="I224" s="384"/>
      <c r="J224" s="384"/>
      <c r="K224" s="384"/>
      <c r="L224" s="384"/>
    </row>
    <row r="225" spans="1:12" s="184" customFormat="1">
      <c r="A225" s="205"/>
      <c r="B225" s="193"/>
      <c r="C225" s="193"/>
      <c r="D225" s="193"/>
      <c r="E225" s="193"/>
      <c r="F225" s="193"/>
      <c r="G225" s="193"/>
      <c r="H225" s="258"/>
      <c r="I225" s="384"/>
      <c r="J225" s="384"/>
      <c r="K225" s="384"/>
      <c r="L225" s="384"/>
    </row>
  </sheetData>
  <sheetProtection password="CFB5" sheet="1" objects="1" scenarios="1" formatColumns="0" formatRows="0" selectLockedCells="1"/>
  <customSheetViews>
    <customSheetView guid="{C5511DF2-7367-4292-8F90-6EDA131DE06A}" scale="80" hiddenRows="1" hiddenColumns="1" state="hidden" topLeftCell="A7">
      <selection activeCell="F74" sqref="F74"/>
      <colBreaks count="1" manualBreakCount="1">
        <brk id="7" max="1048575" man="1"/>
      </colBreaks>
      <pageMargins left="0.78740157480314998" right="0.38" top="0.61" bottom="0.57999999999999996" header="0.34" footer="0.36"/>
      <printOptions horizontalCentered="1"/>
      <pageSetup paperSize="9" orientation="portrait" horizontalDpi="300" verticalDpi="300" r:id="rId1"/>
      <headerFooter alignWithMargins="0">
        <oddFooter>&amp;R&amp;"Book Antiqua,Bold"&amp;10Schedule-7/ Page &amp;P of &amp;N</oddFooter>
      </headerFooter>
    </customSheetView>
    <customSheetView guid="{B53AB765-D844-4672-9326-008E7DD94E4F}" scale="80" hiddenRows="1" hiddenColumns="1" state="hidden" topLeftCell="A7">
      <selection activeCell="F74" sqref="F74"/>
      <colBreaks count="1" manualBreakCount="1">
        <brk id="7" max="1048575" man="1"/>
      </colBreaks>
      <pageMargins left="0.78740157480314998" right="0.38" top="0.61" bottom="0.57999999999999996" header="0.34" footer="0.36"/>
      <printOptions horizontalCentered="1"/>
      <pageSetup paperSize="9" orientation="portrait" horizontalDpi="300" verticalDpi="300" r:id="rId2"/>
      <headerFooter alignWithMargins="0">
        <oddFooter>&amp;R&amp;"Book Antiqua,Bold"&amp;10Schedule-7/ Page &amp;P of &amp;N</oddFooter>
      </headerFooter>
    </customSheetView>
    <customSheetView guid="{A41EE4DE-0D82-4A56-8210-F78316511D11}" scale="80" hiddenRows="1" hiddenColumns="1" state="hidden" topLeftCell="A7">
      <selection activeCell="F74" sqref="F74"/>
      <colBreaks count="1" manualBreakCount="1">
        <brk id="7" max="1048575" man="1"/>
      </colBreaks>
      <pageMargins left="0.78740157480314998" right="0.38" top="0.61" bottom="0.57999999999999996" header="0.34" footer="0.36"/>
      <printOptions horizontalCentered="1"/>
      <pageSetup paperSize="9" orientation="portrait" horizontalDpi="300" verticalDpi="300" r:id="rId3"/>
      <headerFooter alignWithMargins="0">
        <oddFooter>&amp;R&amp;"Book Antiqua,Bold"&amp;10Schedule-7/ Page &amp;P of &amp;N</oddFooter>
      </headerFooter>
    </customSheetView>
    <customSheetView guid="{1E0C44A1-9358-4FBD-8C2C-4DB661DA1476}" scale="80" hiddenRows="1" hiddenColumns="1" state="hidden" topLeftCell="A7">
      <selection activeCell="F74" sqref="F74"/>
      <colBreaks count="1" manualBreakCount="1">
        <brk id="7" max="1048575" man="1"/>
      </colBreaks>
      <pageMargins left="0.78740157480314998" right="0.38" top="0.61" bottom="0.57999999999999996" header="0.34" footer="0.36"/>
      <printOptions horizontalCentered="1"/>
      <pageSetup paperSize="9" orientation="portrait" horizontalDpi="300" verticalDpi="300" r:id="rId4"/>
      <headerFooter alignWithMargins="0">
        <oddFooter>&amp;R&amp;"Book Antiqua,Bold"&amp;10Schedule-7/ Page &amp;P of &amp;N</oddFooter>
      </headerFooter>
    </customSheetView>
    <customSheetView guid="{498493C3-769C-4143-9114-C68CD1D40B11}" scale="80" hiddenRows="1" hiddenColumns="1" state="hidden" topLeftCell="A7">
      <selection activeCell="F74" sqref="F74"/>
      <colBreaks count="1" manualBreakCount="1">
        <brk id="7" max="1048575" man="1"/>
      </colBreaks>
      <pageMargins left="0.78740157480314998" right="0.38" top="0.61" bottom="0.57999999999999996" header="0.34" footer="0.36"/>
      <printOptions horizontalCentered="1"/>
      <pageSetup paperSize="9" orientation="portrait" horizontalDpi="300" verticalDpi="300" r:id="rId5"/>
      <headerFooter alignWithMargins="0">
        <oddFooter>&amp;R&amp;"Book Antiqua,Bold"&amp;10Schedule-7/ Page &amp;P of &amp;N</oddFooter>
      </headerFooter>
    </customSheetView>
    <customSheetView guid="{C431BC99-7569-44AB-83F6-AB73BDED3783}" scale="80" hiddenRows="1" hiddenColumns="1" state="hidden" topLeftCell="A7">
      <selection activeCell="F74" sqref="F74"/>
      <colBreaks count="1" manualBreakCount="1">
        <brk id="7" max="1048575" man="1"/>
      </colBreaks>
      <pageMargins left="0.78740157480314998" right="0.38" top="0.61" bottom="0.57999999999999996" header="0.34" footer="0.36"/>
      <printOptions horizontalCentered="1"/>
      <pageSetup paperSize="9" orientation="portrait" horizontalDpi="300" verticalDpi="300" r:id="rId6"/>
      <headerFooter alignWithMargins="0">
        <oddFooter>&amp;R&amp;"Book Antiqua,Bold"&amp;10Schedule-7/ Page &amp;P of &amp;N</oddFooter>
      </headerFooter>
    </customSheetView>
    <customSheetView guid="{E97134B6-5E8D-4951-8DA0-73D065532361}" scale="80" hiddenRows="1" hiddenColumns="1" state="hidden" topLeftCell="A7">
      <selection activeCell="F74" sqref="F74"/>
      <colBreaks count="1" manualBreakCount="1">
        <brk id="7" max="1048575" man="1"/>
      </colBreaks>
      <pageMargins left="0.78740157480314998" right="0.38" top="0.61" bottom="0.57999999999999996" header="0.34" footer="0.36"/>
      <printOptions horizontalCentered="1"/>
      <pageSetup paperSize="9" orientation="portrait" horizontalDpi="300" verticalDpi="300" r:id="rId7"/>
      <headerFooter alignWithMargins="0">
        <oddFooter>&amp;R&amp;"Book Antiqua,Bold"&amp;10Schedule-7/ Page &amp;P of &amp;N</oddFooter>
      </headerFooter>
    </customSheetView>
    <customSheetView guid="{D0757F9E-DF41-4B40-A5E5-F4F8FDD8D61D}" scale="80" hiddenRows="1" hiddenColumns="1" state="hidden" topLeftCell="A7">
      <selection activeCell="F74" sqref="F74"/>
      <colBreaks count="1" manualBreakCount="1">
        <brk id="7" max="1048575" man="1"/>
      </colBreaks>
      <pageMargins left="0.78740157480314998" right="0.38" top="0.61" bottom="0.57999999999999996" header="0.34" footer="0.36"/>
      <printOptions horizontalCentered="1"/>
      <pageSetup paperSize="9" orientation="portrait" horizontalDpi="300" verticalDpi="300" r:id="rId8"/>
      <headerFooter alignWithMargins="0">
        <oddFooter>&amp;R&amp;"Book Antiqua,Bold"&amp;10Schedule-7/ Page &amp;P of &amp;N</oddFooter>
      </headerFooter>
    </customSheetView>
    <customSheetView guid="{EE46BCD1-F715-4FA9-A5FC-1B125AD601E0}" scale="80" hiddenRows="1" hiddenColumns="1" state="hidden" topLeftCell="A7">
      <selection activeCell="F74" sqref="F74"/>
      <colBreaks count="1" manualBreakCount="1">
        <brk id="7" max="1048575" man="1"/>
      </colBreaks>
      <pageMargins left="0.78740157480314998" right="0.38" top="0.61" bottom="0.57999999999999996" header="0.34" footer="0.36"/>
      <printOptions horizontalCentered="1"/>
      <pageSetup paperSize="9" orientation="portrait" horizontalDpi="300" verticalDpi="300" r:id="rId9"/>
      <headerFooter alignWithMargins="0">
        <oddFooter>&amp;R&amp;"Book Antiqua,Bold"&amp;10Schedule-7/ Page &amp;P of &amp;N</oddFooter>
      </headerFooter>
    </customSheetView>
    <customSheetView guid="{4AA1107B-A795-4744-B566-827168772C7A}" scale="80" hiddenRows="1" hiddenColumns="1" state="hidden" topLeftCell="A7">
      <selection activeCell="F74" sqref="F74"/>
      <colBreaks count="1" manualBreakCount="1">
        <brk id="7" max="1048575" man="1"/>
      </colBreaks>
      <pageMargins left="0.78740157480314998" right="0.38" top="0.61" bottom="0.57999999999999996" header="0.34" footer="0.36"/>
      <printOptions horizontalCentered="1"/>
      <pageSetup paperSize="9" orientation="portrait" horizontalDpi="300" verticalDpi="300" r:id="rId10"/>
      <headerFooter alignWithMargins="0">
        <oddFooter>&amp;R&amp;"Book Antiqua,Bold"&amp;10Schedule-7/ Page &amp;P of &amp;N</oddFooter>
      </headerFooter>
    </customSheetView>
    <customSheetView guid="{B23AD343-29DA-4CE0-BD10-47BF44F3782F}" scale="80" hiddenRows="1" hiddenColumns="1" state="hidden" topLeftCell="A7">
      <selection activeCell="F74" sqref="F74"/>
      <colBreaks count="1" manualBreakCount="1">
        <brk id="7" max="1048575" man="1"/>
      </colBreaks>
      <pageMargins left="0.78740157480314998" right="0.38" top="0.61" bottom="0.57999999999999996" header="0.34" footer="0.36"/>
      <printOptions horizontalCentered="1"/>
      <pageSetup paperSize="9" orientation="portrait" horizontalDpi="300" verticalDpi="300" r:id="rId11"/>
      <headerFooter alignWithMargins="0">
        <oddFooter>&amp;R&amp;"Book Antiqua,Bold"&amp;10Schedule-7/ Page &amp;P of &amp;N</oddFooter>
      </headerFooter>
    </customSheetView>
    <customSheetView guid="{ECE9294F-C910-4036-88BC-B1F2176FB06B}" scale="80" hiddenRows="1" hiddenColumns="1" state="hidden" topLeftCell="A7">
      <selection activeCell="F74" sqref="F74"/>
      <colBreaks count="1" manualBreakCount="1">
        <brk id="7" max="1048575" man="1"/>
      </colBreaks>
      <pageMargins left="0.78740157480314998" right="0.38" top="0.61" bottom="0.57999999999999996" header="0.34" footer="0.36"/>
      <printOptions horizontalCentered="1"/>
      <pageSetup paperSize="9" orientation="portrait" horizontalDpi="300" verticalDpi="300" r:id="rId12"/>
      <headerFooter alignWithMargins="0">
        <oddFooter>&amp;R&amp;"Book Antiqua,Bold"&amp;10Schedule-7/ Page &amp;P of &amp;N</oddFooter>
      </headerFooter>
    </customSheetView>
    <customSheetView guid="{27A45B7A-04F2-4516-B80B-5ED0825D4ED3}" scale="80" hiddenRows="1" hiddenColumns="1" state="hidden" topLeftCell="A8">
      <selection activeCell="A4" sqref="A4:G4"/>
      <colBreaks count="1" manualBreakCount="1">
        <brk id="7" max="1048575" man="1"/>
      </colBreaks>
      <pageMargins left="0.78740157480314998" right="0.38" top="0.61" bottom="0.57999999999999996" header="0.34" footer="0.36"/>
      <printOptions horizontalCentered="1"/>
      <pageSetup paperSize="9" orientation="portrait" horizontalDpi="300" verticalDpi="300" r:id="rId13"/>
      <headerFooter alignWithMargins="0">
        <oddFooter>&amp;R&amp;"Book Antiqua,Bold"&amp;10Schedule-7/ Page &amp;P of &amp;N</oddFooter>
      </headerFooter>
    </customSheetView>
    <customSheetView guid="{E9F4E142-7D26-464D-BECA-4F3806DB1FE1}" scale="80" hiddenRows="1" hiddenColumns="1" state="hidden" topLeftCell="A7">
      <selection activeCell="F74" sqref="F74"/>
      <colBreaks count="1" manualBreakCount="1">
        <brk id="7" max="1048575" man="1"/>
      </colBreaks>
      <pageMargins left="0.78740157480314998" right="0.38" top="0.61" bottom="0.57999999999999996" header="0.34" footer="0.36"/>
      <printOptions horizontalCentered="1"/>
      <pageSetup paperSize="9" orientation="portrait" horizontalDpi="300" verticalDpi="300" r:id="rId14"/>
      <headerFooter alignWithMargins="0">
        <oddFooter>&amp;R&amp;"Book Antiqua,Bold"&amp;10Schedule-7/ Page &amp;P of &amp;N</oddFooter>
      </headerFooter>
    </customSheetView>
    <customSheetView guid="{A7DBDDEF-9245-44C6-9EBF-032DB6E1C0A2}" scale="80" hiddenRows="1" hiddenColumns="1" state="hidden" topLeftCell="A7">
      <selection activeCell="F74" sqref="F74"/>
      <colBreaks count="1" manualBreakCount="1">
        <brk id="7" max="1048575" man="1"/>
      </colBreaks>
      <pageMargins left="0.78740157480314998" right="0.38" top="0.61" bottom="0.57999999999999996" header="0.34" footer="0.36"/>
      <printOptions horizontalCentered="1"/>
      <pageSetup paperSize="9" orientation="portrait" horizontalDpi="300" verticalDpi="300" r:id="rId15"/>
      <headerFooter alignWithMargins="0">
        <oddFooter>&amp;R&amp;"Book Antiqua,Bold"&amp;10Schedule-7/ Page &amp;P of &amp;N</oddFooter>
      </headerFooter>
    </customSheetView>
    <customSheetView guid="{7487ED9F-BBED-4B2A-9631-22F1A430946B}" scale="80" hiddenRows="1" hiddenColumns="1" state="hidden" topLeftCell="A7">
      <selection activeCell="F74" sqref="F74"/>
      <colBreaks count="1" manualBreakCount="1">
        <brk id="7" max="1048575" man="1"/>
      </colBreaks>
      <pageMargins left="0.78740157480314998" right="0.38" top="0.61" bottom="0.57999999999999996" header="0.34" footer="0.36"/>
      <printOptions horizontalCentered="1"/>
      <pageSetup paperSize="9" orientation="portrait" horizontalDpi="300" verticalDpi="300" r:id="rId16"/>
      <headerFooter alignWithMargins="0">
        <oddFooter>&amp;R&amp;"Book Antiqua,Bold"&amp;10Schedule-7/ Page &amp;P of &amp;N</oddFooter>
      </headerFooter>
    </customSheetView>
    <customSheetView guid="{B3CE7B10-A914-4559-A6DA-AED8C22AFD6D}" scale="80" hiddenRows="1" hiddenColumns="1" state="hidden" topLeftCell="A7">
      <selection activeCell="F74" sqref="F74"/>
      <colBreaks count="1" manualBreakCount="1">
        <brk id="7" max="1048575" man="1"/>
      </colBreaks>
      <pageMargins left="0.78740157480314998" right="0.38" top="0.61" bottom="0.57999999999999996" header="0.34" footer="0.36"/>
      <printOptions horizontalCentered="1"/>
      <pageSetup paperSize="9" orientation="portrait" horizontalDpi="300" verticalDpi="300" r:id="rId17"/>
      <headerFooter alignWithMargins="0">
        <oddFooter>&amp;R&amp;"Book Antiqua,Bold"&amp;10Schedule-7/ Page &amp;P of &amp;N</oddFooter>
      </headerFooter>
    </customSheetView>
    <customSheetView guid="{D53177B2-31EC-4222-B97A-A37DCFD9E45B}" scale="80" hiddenRows="1" hiddenColumns="1" state="hidden" topLeftCell="A7">
      <selection activeCell="F74" sqref="F74"/>
      <colBreaks count="1" manualBreakCount="1">
        <brk id="7" max="1048575" man="1"/>
      </colBreaks>
      <pageMargins left="0.78740157480314998" right="0.38" top="0.61" bottom="0.57999999999999996" header="0.34" footer="0.36"/>
      <printOptions horizontalCentered="1"/>
      <pageSetup paperSize="9" orientation="portrait" horizontalDpi="300" verticalDpi="300" r:id="rId18"/>
      <headerFooter alignWithMargins="0">
        <oddFooter>&amp;R&amp;"Book Antiqua,Bold"&amp;10Schedule-7/ Page &amp;P of &amp;N</oddFooter>
      </headerFooter>
    </customSheetView>
    <customSheetView guid="{223BC0FC-814D-40F0-9795-CE82A16FF3A5}" scale="80" hiddenRows="1" hiddenColumns="1" state="hidden" topLeftCell="A7">
      <selection activeCell="F74" sqref="F74"/>
      <colBreaks count="1" manualBreakCount="1">
        <brk id="7" max="1048575" man="1"/>
      </colBreaks>
      <pageMargins left="0.78740157480314998" right="0.38" top="0.61" bottom="0.57999999999999996" header="0.34" footer="0.36"/>
      <printOptions horizontalCentered="1"/>
      <pageSetup paperSize="9" orientation="portrait" horizontalDpi="300" verticalDpi="300" r:id="rId19"/>
      <headerFooter alignWithMargins="0">
        <oddFooter>&amp;R&amp;"Book Antiqua,Bold"&amp;10Schedule-7/ Page &amp;P of &amp;N</oddFooter>
      </headerFooter>
    </customSheetView>
    <customSheetView guid="{B835C05C-B615-4DCB-982D-4519616B3CD8}" scale="80" hiddenRows="1" hiddenColumns="1" state="hidden" topLeftCell="A7">
      <selection activeCell="F74" sqref="F74"/>
      <colBreaks count="1" manualBreakCount="1">
        <brk id="7" max="1048575" man="1"/>
      </colBreaks>
      <pageMargins left="0.78740157480314998" right="0.38" top="0.61" bottom="0.57999999999999996" header="0.34" footer="0.36"/>
      <printOptions horizontalCentered="1"/>
      <pageSetup paperSize="9" orientation="portrait" horizontalDpi="300" verticalDpi="300" r:id="rId20"/>
      <headerFooter alignWithMargins="0">
        <oddFooter>&amp;R&amp;"Book Antiqua,Bold"&amp;10Schedule-7/ Page &amp;P of &amp;N</oddFooter>
      </headerFooter>
    </customSheetView>
    <customSheetView guid="{A34CC49F-E309-4C23-B4F6-1E3B307C10D1}" scale="80" hiddenRows="1" hiddenColumns="1" state="hidden" topLeftCell="A7">
      <selection activeCell="F74" sqref="F74"/>
      <colBreaks count="1" manualBreakCount="1">
        <brk id="7" max="1048575" man="1"/>
      </colBreaks>
      <pageMargins left="0.78740157480314998" right="0.38" top="0.61" bottom="0.57999999999999996" header="0.34" footer="0.36"/>
      <printOptions horizontalCentered="1"/>
      <pageSetup paperSize="9" orientation="portrait" horizontalDpi="300" verticalDpi="300" r:id="rId21"/>
      <headerFooter alignWithMargins="0">
        <oddFooter>&amp;R&amp;"Book Antiqua,Bold"&amp;10Schedule-7/ Page &amp;P of &amp;N</oddFooter>
      </headerFooter>
    </customSheetView>
    <customSheetView guid="{8909CFDD-4F29-4C72-886E-908773EE94A2}" scale="80" hiddenRows="1" hiddenColumns="1" state="hidden" topLeftCell="A7">
      <selection activeCell="F74" sqref="F74"/>
      <colBreaks count="1" manualBreakCount="1">
        <brk id="7" max="1048575" man="1"/>
      </colBreaks>
      <pageMargins left="0.78740157480314998" right="0.38" top="0.61" bottom="0.57999999999999996" header="0.34" footer="0.36"/>
      <printOptions horizontalCentered="1"/>
      <pageSetup paperSize="9" orientation="portrait" horizontalDpi="300" verticalDpi="300" r:id="rId22"/>
      <headerFooter alignWithMargins="0">
        <oddFooter>&amp;R&amp;"Book Antiqua,Bold"&amp;10Schedule-7/ Page &amp;P of &amp;N</oddFooter>
      </headerFooter>
    </customSheetView>
  </customSheetViews>
  <mergeCells count="143">
    <mergeCell ref="C211:G211"/>
    <mergeCell ref="C212:G212"/>
    <mergeCell ref="C221:G221"/>
    <mergeCell ref="C219:G219"/>
    <mergeCell ref="C213:G213"/>
    <mergeCell ref="C214:G214"/>
    <mergeCell ref="C222:G222"/>
    <mergeCell ref="C223:G223"/>
    <mergeCell ref="C215:G215"/>
    <mergeCell ref="C216:G216"/>
    <mergeCell ref="C217:G217"/>
    <mergeCell ref="C218:G218"/>
    <mergeCell ref="C220:G220"/>
    <mergeCell ref="C201:G201"/>
    <mergeCell ref="C202:G202"/>
    <mergeCell ref="C199:G199"/>
    <mergeCell ref="C200:G200"/>
    <mergeCell ref="C197:G197"/>
    <mergeCell ref="C198:G198"/>
    <mergeCell ref="C209:G209"/>
    <mergeCell ref="C210:G210"/>
    <mergeCell ref="C203:G203"/>
    <mergeCell ref="C204:G204"/>
    <mergeCell ref="C205:G205"/>
    <mergeCell ref="C206:G206"/>
    <mergeCell ref="C207:G207"/>
    <mergeCell ref="C208:G208"/>
    <mergeCell ref="C195:G195"/>
    <mergeCell ref="C196:G196"/>
    <mergeCell ref="C183:G183"/>
    <mergeCell ref="C184:G184"/>
    <mergeCell ref="C191:G191"/>
    <mergeCell ref="C192:G192"/>
    <mergeCell ref="C193:G193"/>
    <mergeCell ref="C194:G194"/>
    <mergeCell ref="C185:G185"/>
    <mergeCell ref="C186:G186"/>
    <mergeCell ref="C187:G187"/>
    <mergeCell ref="C188:G188"/>
    <mergeCell ref="C189:G189"/>
    <mergeCell ref="C190:G190"/>
    <mergeCell ref="C181:G181"/>
    <mergeCell ref="C182:G182"/>
    <mergeCell ref="C162:G162"/>
    <mergeCell ref="C163:G163"/>
    <mergeCell ref="C177:G177"/>
    <mergeCell ref="C178:G178"/>
    <mergeCell ref="C167:G167"/>
    <mergeCell ref="C168:G168"/>
    <mergeCell ref="C169:G169"/>
    <mergeCell ref="C170:G170"/>
    <mergeCell ref="C173:G173"/>
    <mergeCell ref="C174:G174"/>
    <mergeCell ref="C175:G175"/>
    <mergeCell ref="C176:G176"/>
    <mergeCell ref="C179:G179"/>
    <mergeCell ref="C180:G180"/>
    <mergeCell ref="C171:G171"/>
    <mergeCell ref="C172:G172"/>
    <mergeCell ref="C165:G165"/>
    <mergeCell ref="C164:G164"/>
    <mergeCell ref="C166:G166"/>
    <mergeCell ref="C155:G155"/>
    <mergeCell ref="C156:G156"/>
    <mergeCell ref="C157:G157"/>
    <mergeCell ref="C158:G158"/>
    <mergeCell ref="C159:G159"/>
    <mergeCell ref="C160:G160"/>
    <mergeCell ref="C161:G161"/>
    <mergeCell ref="C151:G151"/>
    <mergeCell ref="C152:G152"/>
    <mergeCell ref="C139:G139"/>
    <mergeCell ref="C140:G140"/>
    <mergeCell ref="C141:G141"/>
    <mergeCell ref="C142:G142"/>
    <mergeCell ref="C153:G153"/>
    <mergeCell ref="C154:G154"/>
    <mergeCell ref="C149:G149"/>
    <mergeCell ref="C150:G150"/>
    <mergeCell ref="C131:G131"/>
    <mergeCell ref="C132:G132"/>
    <mergeCell ref="C133:G133"/>
    <mergeCell ref="C134:G134"/>
    <mergeCell ref="C135:G135"/>
    <mergeCell ref="C136:G136"/>
    <mergeCell ref="C137:G137"/>
    <mergeCell ref="C138:G138"/>
    <mergeCell ref="C143:G143"/>
    <mergeCell ref="C144:G144"/>
    <mergeCell ref="C145:G145"/>
    <mergeCell ref="C146:G146"/>
    <mergeCell ref="C147:G147"/>
    <mergeCell ref="C148:G148"/>
    <mergeCell ref="C129:G129"/>
    <mergeCell ref="C121:G121"/>
    <mergeCell ref="C122:G122"/>
    <mergeCell ref="AH123:AI123"/>
    <mergeCell ref="AE122:AF122"/>
    <mergeCell ref="AH122:AI122"/>
    <mergeCell ref="C130:G130"/>
    <mergeCell ref="C123:G123"/>
    <mergeCell ref="AE123:AF123"/>
    <mergeCell ref="C125:G125"/>
    <mergeCell ref="C126:G126"/>
    <mergeCell ref="C127:G127"/>
    <mergeCell ref="C128:G128"/>
    <mergeCell ref="C124:G124"/>
    <mergeCell ref="AE124:AF124"/>
    <mergeCell ref="AH117:AI117"/>
    <mergeCell ref="C118:G118"/>
    <mergeCell ref="AE118:AF118"/>
    <mergeCell ref="AH118:AI118"/>
    <mergeCell ref="C117:G117"/>
    <mergeCell ref="AE116:AF116"/>
    <mergeCell ref="AE117:AF117"/>
    <mergeCell ref="AH116:AI116"/>
    <mergeCell ref="AH124:AI124"/>
    <mergeCell ref="C116:G116"/>
    <mergeCell ref="C120:G120"/>
    <mergeCell ref="C119:G119"/>
    <mergeCell ref="A3:G3"/>
    <mergeCell ref="A4:G4"/>
    <mergeCell ref="A7:C7"/>
    <mergeCell ref="B8:C8"/>
    <mergeCell ref="B11:C11"/>
    <mergeCell ref="A13:G13"/>
    <mergeCell ref="AE14:AF14"/>
    <mergeCell ref="AH14:AI14"/>
    <mergeCell ref="B114:C114"/>
    <mergeCell ref="B9:C9"/>
    <mergeCell ref="B10:C10"/>
    <mergeCell ref="C24:G24"/>
    <mergeCell ref="C25:G25"/>
    <mergeCell ref="A106:G106"/>
    <mergeCell ref="A107:G107"/>
    <mergeCell ref="A22:G22"/>
    <mergeCell ref="C23:G23"/>
    <mergeCell ref="A110:C110"/>
    <mergeCell ref="B111:C111"/>
    <mergeCell ref="B112:C112"/>
    <mergeCell ref="B113:C113"/>
    <mergeCell ref="C26:G26"/>
    <mergeCell ref="B28:G28"/>
  </mergeCells>
  <phoneticPr fontId="30" type="noConversion"/>
  <conditionalFormatting sqref="E15:E17">
    <cfRule type="expression" dxfId="4" priority="1" stopIfTrue="1">
      <formula>D15&gt;0</formula>
    </cfRule>
  </conditionalFormatting>
  <conditionalFormatting sqref="H15:H19">
    <cfRule type="expression" dxfId="3" priority="2" stopIfTrue="1">
      <formula>G15=""</formula>
    </cfRule>
  </conditionalFormatting>
  <printOptions horizontalCentered="1"/>
  <pageMargins left="0.78740157480314998" right="0.38" top="0.61" bottom="0.57999999999999996" header="0.34" footer="0.36"/>
  <pageSetup paperSize="9" orientation="portrait" horizontalDpi="300" verticalDpi="300" r:id="rId23"/>
  <headerFooter alignWithMargins="0">
    <oddFooter>&amp;R&amp;"Book Antiqua,Bold"&amp;10Schedule-7/ Page &amp;P of &amp;N</oddFooter>
  </headerFooter>
  <colBreaks count="1" manualBreakCount="1">
    <brk id="7" max="1048575" man="1"/>
  </colBreaks>
  <drawing r:id="rId2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2">
    <tabColor indexed="11"/>
  </sheetPr>
  <dimension ref="A1:U43"/>
  <sheetViews>
    <sheetView showZeros="0" view="pageBreakPreview" topLeftCell="B12" zoomScaleNormal="100" zoomScaleSheetLayoutView="100" workbookViewId="0">
      <selection activeCell="G16" sqref="G16"/>
    </sheetView>
  </sheetViews>
  <sheetFormatPr defaultRowHeight="16.5"/>
  <cols>
    <col min="1" max="2" width="6.625" style="499" customWidth="1"/>
    <col min="3" max="3" width="21.625" style="499" customWidth="1"/>
    <col min="4" max="4" width="13.375" style="499" customWidth="1"/>
    <col min="5" max="5" width="23.625" style="499" customWidth="1"/>
    <col min="6" max="6" width="11.875" style="499" customWidth="1"/>
    <col min="7" max="7" width="15.875" style="499" customWidth="1"/>
    <col min="8" max="8" width="15.625" style="653" hidden="1" customWidth="1"/>
    <col min="9" max="9" width="20" style="654" hidden="1" customWidth="1"/>
    <col min="10" max="10" width="41.5" style="654" hidden="1" customWidth="1"/>
    <col min="11" max="11" width="21.25" style="654" hidden="1" customWidth="1"/>
    <col min="12" max="13" width="14.25" style="654" customWidth="1"/>
    <col min="14" max="16" width="9" style="655" customWidth="1"/>
    <col min="17" max="19" width="9" style="575"/>
    <col min="20" max="21" width="9" style="576"/>
    <col min="22" max="16384" width="9" style="495"/>
  </cols>
  <sheetData>
    <row r="1" spans="1:21" s="494" customFormat="1" ht="39.950000000000003" customHeight="1">
      <c r="A1" s="1377" t="s">
        <v>26</v>
      </c>
      <c r="B1" s="1377"/>
      <c r="C1" s="1377"/>
      <c r="D1" s="1377"/>
      <c r="E1" s="1377"/>
      <c r="F1" s="1377"/>
      <c r="G1" s="1377"/>
      <c r="H1" s="650"/>
      <c r="I1" s="651"/>
      <c r="J1" s="651"/>
      <c r="K1" s="651"/>
      <c r="L1" s="651"/>
      <c r="M1" s="651"/>
      <c r="N1" s="651"/>
      <c r="O1" s="651"/>
      <c r="P1" s="651"/>
      <c r="Q1" s="573"/>
      <c r="R1" s="573"/>
      <c r="S1" s="573"/>
      <c r="T1" s="574"/>
      <c r="U1" s="574"/>
    </row>
    <row r="2" spans="1:21" ht="18" customHeight="1">
      <c r="A2" s="81" t="str">
        <f>Cover!B3</f>
        <v>Specification No.: CC/NT/W-MISC/DOM/A04/26/01660</v>
      </c>
      <c r="B2" s="81"/>
      <c r="C2" s="82"/>
      <c r="D2" s="83"/>
      <c r="E2" s="83"/>
      <c r="F2" s="83"/>
      <c r="G2" s="85" t="s">
        <v>27</v>
      </c>
    </row>
    <row r="3" spans="1:21" ht="18" customHeight="1">
      <c r="A3" s="67"/>
      <c r="B3" s="67"/>
      <c r="C3" s="88"/>
      <c r="D3" s="89"/>
      <c r="E3" s="89"/>
      <c r="F3" s="89"/>
      <c r="G3" s="34"/>
    </row>
    <row r="4" spans="1:21" ht="18.95" customHeight="1">
      <c r="A4" s="1356" t="s">
        <v>28</v>
      </c>
      <c r="B4" s="1356"/>
      <c r="C4" s="1356"/>
      <c r="D4" s="1356"/>
      <c r="E4" s="1356"/>
      <c r="F4" s="1356"/>
      <c r="G4" s="1356"/>
    </row>
    <row r="5" spans="1:21" ht="21" customHeight="1">
      <c r="A5" s="63" t="s">
        <v>396</v>
      </c>
      <c r="B5" s="63"/>
      <c r="C5" s="189"/>
      <c r="D5" s="189"/>
      <c r="E5" s="189"/>
      <c r="F5" s="189"/>
      <c r="G5" s="189"/>
    </row>
    <row r="6" spans="1:21" ht="21" customHeight="1">
      <c r="A6" s="62" t="s">
        <v>398</v>
      </c>
      <c r="B6" s="62"/>
      <c r="C6" s="189"/>
      <c r="D6" s="189"/>
      <c r="E6" s="189"/>
      <c r="F6" s="189"/>
      <c r="G6" s="189"/>
    </row>
    <row r="7" spans="1:21" ht="21" customHeight="1">
      <c r="A7" s="62" t="s">
        <v>400</v>
      </c>
      <c r="B7" s="62"/>
      <c r="C7" s="189"/>
      <c r="D7" s="189"/>
      <c r="E7" s="189"/>
      <c r="F7" s="189"/>
      <c r="G7" s="189"/>
    </row>
    <row r="8" spans="1:21" ht="21" customHeight="1">
      <c r="A8" s="62" t="s">
        <v>401</v>
      </c>
      <c r="B8" s="62"/>
      <c r="C8" s="189"/>
      <c r="D8" s="189"/>
      <c r="E8" s="189"/>
      <c r="F8" s="189"/>
      <c r="G8" s="189"/>
    </row>
    <row r="9" spans="1:21" ht="21" customHeight="1">
      <c r="A9" s="62" t="s">
        <v>29</v>
      </c>
      <c r="B9" s="62"/>
      <c r="C9" s="189"/>
      <c r="D9" s="189"/>
      <c r="E9" s="189"/>
      <c r="F9" s="189"/>
      <c r="G9" s="189"/>
    </row>
    <row r="10" spans="1:21" ht="21" customHeight="1">
      <c r="A10" s="62" t="s">
        <v>402</v>
      </c>
      <c r="B10" s="62"/>
      <c r="C10" s="189"/>
      <c r="D10" s="189"/>
      <c r="E10" s="189"/>
      <c r="F10" s="189"/>
      <c r="G10" s="189"/>
    </row>
    <row r="11" spans="1:21" ht="21" customHeight="1">
      <c r="A11" s="189"/>
      <c r="B11" s="189"/>
      <c r="C11" s="189"/>
      <c r="D11" s="189"/>
      <c r="E11" s="189"/>
      <c r="F11" s="189"/>
      <c r="G11" s="189"/>
    </row>
    <row r="12" spans="1:21" ht="74.25" customHeight="1">
      <c r="A12" s="496" t="s">
        <v>30</v>
      </c>
      <c r="B12" s="496"/>
      <c r="C12" s="1378" t="str">
        <f>Cover!$B$2</f>
        <v>Package RCP-01 for Retrofit of existing conventional control and protection system with new IEC 61850 Process Bus based Control and Protection System at 400/220 Hissar S/s and 400kV Ballabhgarh S/s</v>
      </c>
      <c r="D12" s="1378"/>
      <c r="E12" s="1378"/>
      <c r="F12" s="1378"/>
      <c r="G12" s="1378"/>
    </row>
    <row r="13" spans="1:21" ht="21" customHeight="1">
      <c r="A13" s="497" t="s">
        <v>31</v>
      </c>
      <c r="B13" s="497"/>
      <c r="C13" s="498"/>
      <c r="D13" s="497"/>
      <c r="E13" s="497"/>
      <c r="F13" s="497"/>
      <c r="G13" s="497"/>
    </row>
    <row r="14" spans="1:21" ht="55.5" customHeight="1">
      <c r="A14" s="1379" t="s">
        <v>32</v>
      </c>
      <c r="B14" s="1379"/>
      <c r="C14" s="1379"/>
      <c r="D14" s="1379"/>
      <c r="E14" s="1379"/>
      <c r="F14" s="1379"/>
      <c r="G14" s="1379"/>
      <c r="I14" s="872" t="s">
        <v>33</v>
      </c>
      <c r="J14" s="656" t="s">
        <v>34</v>
      </c>
    </row>
    <row r="15" spans="1:21" ht="69.95" customHeight="1">
      <c r="B15" s="500">
        <v>1</v>
      </c>
      <c r="C15" s="1363" t="s">
        <v>548</v>
      </c>
      <c r="D15" s="1364"/>
      <c r="E15" s="1364"/>
      <c r="F15" s="1365"/>
      <c r="G15" s="501"/>
      <c r="H15" s="657">
        <f>'Sch-1'!N133+'Sch-2'!J134+'Sch-3 '!P113+'Sch-4'!P22+'Sch-4b'!P30+'Sch-7'!M20</f>
        <v>0</v>
      </c>
      <c r="I15" s="658">
        <f>IF(H15=0,0,G15/H15)</f>
        <v>0</v>
      </c>
    </row>
    <row r="16" spans="1:21" ht="69.95" customHeight="1">
      <c r="B16" s="500">
        <v>2</v>
      </c>
      <c r="C16" s="1363" t="s">
        <v>549</v>
      </c>
      <c r="D16" s="1364"/>
      <c r="E16" s="1364"/>
      <c r="F16" s="1365"/>
      <c r="G16" s="502"/>
      <c r="H16" s="657">
        <f>'Sch-1'!N133+'Sch-2'!J134+'Sch-3 '!P113+'Sch-4'!P22+'Sch-4b'!P30+'Sch-7'!M20</f>
        <v>0</v>
      </c>
      <c r="I16" s="659">
        <f>G16</f>
        <v>0</v>
      </c>
    </row>
    <row r="17" spans="1:21" s="503" customFormat="1" ht="54.95" customHeight="1">
      <c r="B17" s="504">
        <v>3</v>
      </c>
      <c r="C17" s="1366" t="s">
        <v>35</v>
      </c>
      <c r="D17" s="1367"/>
      <c r="E17" s="1367"/>
      <c r="F17" s="1368"/>
      <c r="G17" s="505"/>
      <c r="H17" s="652"/>
      <c r="I17" s="660"/>
      <c r="J17" s="660"/>
      <c r="K17" s="660"/>
      <c r="L17" s="660"/>
      <c r="M17" s="660"/>
      <c r="N17" s="661"/>
      <c r="O17" s="661"/>
      <c r="P17" s="661"/>
      <c r="Q17" s="577"/>
      <c r="R17" s="577"/>
      <c r="S17" s="577"/>
      <c r="T17" s="578"/>
      <c r="U17" s="578"/>
    </row>
    <row r="18" spans="1:21" s="503" customFormat="1" ht="21" customHeight="1">
      <c r="B18" s="506"/>
      <c r="C18" s="791" t="s">
        <v>498</v>
      </c>
      <c r="D18" s="508"/>
      <c r="E18" s="509"/>
      <c r="F18" s="510" t="s">
        <v>36</v>
      </c>
      <c r="G18" s="511"/>
      <c r="H18" s="662">
        <f>'Sch-1'!N133</f>
        <v>0</v>
      </c>
      <c r="I18" s="663">
        <f t="shared" ref="I18:I23" si="0">IF(H18=0,0,G18/H18)</f>
        <v>0</v>
      </c>
      <c r="J18" s="664" t="s">
        <v>501</v>
      </c>
      <c r="K18" s="871">
        <f>I15+I16+I18+I25</f>
        <v>0</v>
      </c>
      <c r="L18" s="660"/>
      <c r="M18" s="660"/>
      <c r="N18" s="661"/>
      <c r="O18" s="661"/>
      <c r="P18" s="661"/>
      <c r="Q18" s="577"/>
      <c r="R18" s="577"/>
      <c r="S18" s="577"/>
      <c r="T18" s="578"/>
      <c r="U18" s="578"/>
    </row>
    <row r="19" spans="1:21" s="503" customFormat="1" ht="21" customHeight="1">
      <c r="B19" s="506"/>
      <c r="C19" s="507" t="s">
        <v>37</v>
      </c>
      <c r="D19" s="508"/>
      <c r="E19" s="509"/>
      <c r="F19" s="510" t="s">
        <v>36</v>
      </c>
      <c r="G19" s="511"/>
      <c r="H19" s="662">
        <f>'Sch-2'!J134</f>
        <v>0</v>
      </c>
      <c r="I19" s="663">
        <f t="shared" si="0"/>
        <v>0</v>
      </c>
      <c r="J19" s="664" t="s">
        <v>37</v>
      </c>
      <c r="K19" s="871">
        <f>I15+I16+I19+I26</f>
        <v>0</v>
      </c>
      <c r="L19" s="660"/>
      <c r="M19" s="660"/>
      <c r="N19" s="661"/>
      <c r="O19" s="661"/>
      <c r="P19" s="661"/>
      <c r="Q19" s="577"/>
      <c r="R19" s="577"/>
      <c r="S19" s="577"/>
      <c r="T19" s="578"/>
      <c r="U19" s="578"/>
    </row>
    <row r="20" spans="1:21" s="503" customFormat="1" ht="21" customHeight="1">
      <c r="B20" s="506"/>
      <c r="C20" s="507" t="s">
        <v>38</v>
      </c>
      <c r="D20" s="508"/>
      <c r="E20" s="509"/>
      <c r="F20" s="510" t="s">
        <v>36</v>
      </c>
      <c r="G20" s="511"/>
      <c r="H20" s="662">
        <f>'Sch-3 '!P113</f>
        <v>0</v>
      </c>
      <c r="I20" s="663">
        <f t="shared" si="0"/>
        <v>0</v>
      </c>
      <c r="J20" s="664" t="s">
        <v>38</v>
      </c>
      <c r="K20" s="871">
        <f>I15+I16+I20+I27</f>
        <v>0</v>
      </c>
      <c r="L20" s="660"/>
      <c r="M20" s="660"/>
      <c r="N20" s="661"/>
      <c r="O20" s="661"/>
      <c r="P20" s="661"/>
      <c r="Q20" s="577"/>
      <c r="R20" s="577"/>
      <c r="S20" s="577"/>
      <c r="T20" s="578"/>
      <c r="U20" s="578"/>
    </row>
    <row r="21" spans="1:21" s="503" customFormat="1" ht="21" customHeight="1">
      <c r="B21" s="506"/>
      <c r="C21" s="791" t="s">
        <v>547</v>
      </c>
      <c r="D21" s="508"/>
      <c r="E21" s="509"/>
      <c r="F21" s="510" t="s">
        <v>36</v>
      </c>
      <c r="G21" s="875"/>
      <c r="H21" s="662">
        <f>'Sch-4'!P22</f>
        <v>0</v>
      </c>
      <c r="I21" s="663">
        <f t="shared" si="0"/>
        <v>0</v>
      </c>
      <c r="J21" s="664" t="s">
        <v>547</v>
      </c>
      <c r="K21" s="871">
        <f>I15+I16+I21+I28</f>
        <v>0</v>
      </c>
      <c r="L21" s="660"/>
      <c r="M21" s="660"/>
      <c r="N21" s="661"/>
      <c r="O21" s="661"/>
      <c r="P21" s="661"/>
      <c r="Q21" s="577"/>
      <c r="R21" s="577"/>
      <c r="S21" s="577"/>
      <c r="T21" s="578"/>
      <c r="U21" s="578"/>
    </row>
    <row r="22" spans="1:21" s="503" customFormat="1" ht="21" hidden="1" customHeight="1">
      <c r="B22" s="506"/>
      <c r="C22" s="791" t="s">
        <v>550</v>
      </c>
      <c r="D22" s="508"/>
      <c r="E22" s="509"/>
      <c r="F22" s="510" t="s">
        <v>36</v>
      </c>
      <c r="G22" s="511"/>
      <c r="H22" s="662">
        <f>'Sch-4b'!P30</f>
        <v>0</v>
      </c>
      <c r="I22" s="663">
        <f t="shared" si="0"/>
        <v>0</v>
      </c>
      <c r="J22" s="664" t="s">
        <v>551</v>
      </c>
      <c r="K22" s="871">
        <f>I15+I16+I22+I29</f>
        <v>0</v>
      </c>
      <c r="L22" s="660"/>
      <c r="M22" s="660"/>
      <c r="N22" s="661"/>
      <c r="O22" s="661"/>
      <c r="P22" s="661"/>
      <c r="Q22" s="577"/>
      <c r="R22" s="577"/>
      <c r="S22" s="577"/>
      <c r="T22" s="578"/>
      <c r="U22" s="578"/>
    </row>
    <row r="23" spans="1:21" s="503" customFormat="1" ht="23.25" customHeight="1">
      <c r="B23" s="512"/>
      <c r="C23" s="513" t="s">
        <v>65</v>
      </c>
      <c r="D23" s="514"/>
      <c r="E23" s="509"/>
      <c r="F23" s="515" t="s">
        <v>36</v>
      </c>
      <c r="G23" s="875"/>
      <c r="H23" s="662">
        <f>'Sch-7'!M20</f>
        <v>0</v>
      </c>
      <c r="I23" s="663">
        <f t="shared" si="0"/>
        <v>0</v>
      </c>
      <c r="J23" s="664" t="s">
        <v>65</v>
      </c>
      <c r="K23" s="871">
        <f>I15+I16+I23+I30</f>
        <v>0</v>
      </c>
      <c r="L23" s="660"/>
      <c r="M23" s="660"/>
      <c r="N23" s="661"/>
      <c r="O23" s="661"/>
      <c r="P23" s="661"/>
      <c r="Q23" s="577"/>
      <c r="R23" s="577"/>
      <c r="S23" s="577"/>
      <c r="T23" s="578"/>
      <c r="U23" s="578"/>
    </row>
    <row r="24" spans="1:21" s="503" customFormat="1" ht="54.95" customHeight="1">
      <c r="B24" s="504">
        <v>4</v>
      </c>
      <c r="C24" s="1369" t="s">
        <v>39</v>
      </c>
      <c r="D24" s="1370"/>
      <c r="E24" s="1370"/>
      <c r="F24" s="1371"/>
      <c r="G24" s="505"/>
      <c r="H24" s="652"/>
      <c r="I24" s="660"/>
      <c r="J24" s="660"/>
      <c r="K24" s="660"/>
      <c r="L24" s="660"/>
      <c r="M24" s="660"/>
      <c r="N24" s="661"/>
      <c r="O24" s="661"/>
      <c r="P24" s="661"/>
      <c r="Q24" s="577"/>
      <c r="R24" s="577"/>
      <c r="S24" s="577"/>
      <c r="T24" s="578"/>
      <c r="U24" s="578"/>
    </row>
    <row r="25" spans="1:21" s="503" customFormat="1" ht="21" customHeight="1">
      <c r="A25" s="516"/>
      <c r="B25" s="506"/>
      <c r="C25" s="791" t="s">
        <v>499</v>
      </c>
      <c r="D25" s="508"/>
      <c r="E25" s="517"/>
      <c r="F25" s="510" t="s">
        <v>40</v>
      </c>
      <c r="G25" s="518"/>
      <c r="H25" s="662">
        <f>'Sch-1'!N133</f>
        <v>0</v>
      </c>
      <c r="I25" s="665">
        <f t="shared" ref="I25:I30" si="1">G25</f>
        <v>0</v>
      </c>
      <c r="J25" s="660"/>
      <c r="K25" s="660"/>
      <c r="L25" s="660"/>
      <c r="M25" s="660"/>
      <c r="N25" s="661"/>
      <c r="O25" s="661"/>
      <c r="P25" s="661"/>
      <c r="Q25" s="577"/>
      <c r="R25" s="577"/>
      <c r="S25" s="577"/>
      <c r="T25" s="578"/>
      <c r="U25" s="578"/>
    </row>
    <row r="26" spans="1:21" s="503" customFormat="1" ht="21" customHeight="1">
      <c r="A26" s="516"/>
      <c r="B26" s="506"/>
      <c r="C26" s="507" t="s">
        <v>37</v>
      </c>
      <c r="D26" s="508"/>
      <c r="E26" s="517"/>
      <c r="F26" s="510" t="s">
        <v>40</v>
      </c>
      <c r="G26" s="518"/>
      <c r="H26" s="662">
        <f>'Sch-2'!J134</f>
        <v>0</v>
      </c>
      <c r="I26" s="665">
        <f t="shared" si="1"/>
        <v>0</v>
      </c>
      <c r="J26" s="660"/>
      <c r="K26" s="660"/>
      <c r="L26" s="660"/>
      <c r="M26" s="660"/>
      <c r="N26" s="661"/>
      <c r="O26" s="661"/>
      <c r="P26" s="661"/>
      <c r="Q26" s="577"/>
      <c r="R26" s="577"/>
      <c r="S26" s="577"/>
      <c r="T26" s="578"/>
      <c r="U26" s="578"/>
    </row>
    <row r="27" spans="1:21" s="503" customFormat="1" ht="21" customHeight="1">
      <c r="A27" s="516"/>
      <c r="B27" s="506"/>
      <c r="C27" s="507" t="s">
        <v>38</v>
      </c>
      <c r="D27" s="508"/>
      <c r="E27" s="517"/>
      <c r="F27" s="510" t="s">
        <v>40</v>
      </c>
      <c r="G27" s="518"/>
      <c r="H27" s="662">
        <f>'Sch-3 '!P113</f>
        <v>0</v>
      </c>
      <c r="I27" s="665">
        <f t="shared" si="1"/>
        <v>0</v>
      </c>
      <c r="J27" s="660"/>
      <c r="K27" s="660"/>
      <c r="L27" s="660"/>
      <c r="M27" s="660"/>
      <c r="N27" s="661"/>
      <c r="O27" s="661"/>
      <c r="P27" s="661"/>
      <c r="Q27" s="577"/>
      <c r="R27" s="577"/>
      <c r="S27" s="577"/>
      <c r="T27" s="578"/>
      <c r="U27" s="578"/>
    </row>
    <row r="28" spans="1:21" s="503" customFormat="1" ht="21" customHeight="1">
      <c r="A28" s="516"/>
      <c r="B28" s="506"/>
      <c r="C28" s="791" t="s">
        <v>547</v>
      </c>
      <c r="D28" s="508"/>
      <c r="E28" s="517"/>
      <c r="F28" s="510" t="s">
        <v>40</v>
      </c>
      <c r="G28" s="875"/>
      <c r="H28" s="662">
        <f>'Sch-4'!P22</f>
        <v>0</v>
      </c>
      <c r="I28" s="665">
        <f t="shared" si="1"/>
        <v>0</v>
      </c>
      <c r="J28" s="660"/>
      <c r="K28" s="660"/>
      <c r="L28" s="660"/>
      <c r="M28" s="660"/>
      <c r="N28" s="661"/>
      <c r="O28" s="661"/>
      <c r="P28" s="661"/>
      <c r="Q28" s="577"/>
      <c r="R28" s="577"/>
      <c r="S28" s="577"/>
      <c r="T28" s="578"/>
      <c r="U28" s="578"/>
    </row>
    <row r="29" spans="1:21" s="503" customFormat="1" ht="21" hidden="1" customHeight="1">
      <c r="A29" s="516"/>
      <c r="B29" s="506"/>
      <c r="C29" s="791" t="s">
        <v>550</v>
      </c>
      <c r="D29" s="508"/>
      <c r="E29" s="517"/>
      <c r="F29" s="510" t="s">
        <v>40</v>
      </c>
      <c r="G29" s="518"/>
      <c r="H29" s="662">
        <f>'Sch-4b'!P30</f>
        <v>0</v>
      </c>
      <c r="I29" s="665">
        <f t="shared" si="1"/>
        <v>0</v>
      </c>
      <c r="J29" s="660"/>
      <c r="K29" s="660"/>
      <c r="L29" s="660"/>
      <c r="M29" s="660"/>
      <c r="N29" s="661"/>
      <c r="O29" s="661"/>
      <c r="P29" s="661"/>
      <c r="Q29" s="577"/>
      <c r="R29" s="577"/>
      <c r="S29" s="577"/>
      <c r="T29" s="578"/>
      <c r="U29" s="578"/>
    </row>
    <row r="30" spans="1:21" s="503" customFormat="1" ht="21" customHeight="1">
      <c r="A30" s="516"/>
      <c r="B30" s="512"/>
      <c r="C30" s="513" t="s">
        <v>65</v>
      </c>
      <c r="D30" s="514"/>
      <c r="E30" s="519"/>
      <c r="F30" s="515" t="s">
        <v>40</v>
      </c>
      <c r="G30" s="875"/>
      <c r="H30" s="662">
        <f>'Sch-7'!M20</f>
        <v>0</v>
      </c>
      <c r="I30" s="665">
        <f t="shared" si="1"/>
        <v>0</v>
      </c>
      <c r="J30" s="660"/>
      <c r="K30" s="660"/>
      <c r="L30" s="660"/>
      <c r="M30" s="660"/>
      <c r="N30" s="661"/>
      <c r="O30" s="661"/>
      <c r="P30" s="661"/>
      <c r="Q30" s="577"/>
      <c r="R30" s="577"/>
      <c r="S30" s="577"/>
      <c r="T30" s="578"/>
      <c r="U30" s="578"/>
    </row>
    <row r="31" spans="1:21" s="503" customFormat="1">
      <c r="A31" s="516"/>
      <c r="B31" s="520"/>
      <c r="C31" s="1372" t="s">
        <v>472</v>
      </c>
      <c r="D31" s="1373"/>
      <c r="E31" s="1373"/>
      <c r="F31" s="1373"/>
      <c r="G31" s="1373"/>
      <c r="H31" s="652"/>
      <c r="I31" s="660"/>
      <c r="J31" s="660"/>
      <c r="K31" s="660"/>
      <c r="L31" s="660"/>
      <c r="M31" s="660"/>
      <c r="N31" s="661"/>
      <c r="O31" s="661"/>
      <c r="P31" s="661"/>
      <c r="Q31" s="577"/>
      <c r="R31" s="577"/>
      <c r="S31" s="577"/>
      <c r="T31" s="578"/>
      <c r="U31" s="578"/>
    </row>
    <row r="32" spans="1:21" s="503" customFormat="1" ht="48.75" hidden="1" customHeight="1">
      <c r="A32" s="516"/>
      <c r="B32" s="579">
        <v>5</v>
      </c>
      <c r="C32" s="1374" t="s">
        <v>471</v>
      </c>
      <c r="D32" s="1374"/>
      <c r="E32" s="1374"/>
      <c r="F32" s="1374"/>
      <c r="G32" s="1374"/>
      <c r="H32" s="652"/>
      <c r="I32" s="660"/>
      <c r="J32" s="660"/>
      <c r="K32" s="660"/>
      <c r="L32" s="660"/>
      <c r="M32" s="660"/>
      <c r="N32" s="661"/>
      <c r="O32" s="661"/>
      <c r="P32" s="661"/>
      <c r="Q32" s="577"/>
      <c r="R32" s="577"/>
      <c r="S32" s="577"/>
      <c r="T32" s="578"/>
      <c r="U32" s="578"/>
    </row>
    <row r="33" spans="1:21" s="503" customFormat="1" ht="48.75" hidden="1" customHeight="1">
      <c r="A33" s="516"/>
      <c r="B33" s="1375"/>
      <c r="C33" s="1375"/>
      <c r="D33" s="1375"/>
      <c r="E33" s="1375"/>
      <c r="F33" s="1375"/>
      <c r="G33" s="1375"/>
      <c r="H33" s="652"/>
      <c r="I33" s="660"/>
      <c r="J33" s="660"/>
      <c r="K33" s="660"/>
      <c r="L33" s="660"/>
      <c r="M33" s="660"/>
      <c r="N33" s="661"/>
      <c r="O33" s="661"/>
      <c r="P33" s="661"/>
      <c r="Q33" s="577"/>
      <c r="R33" s="577"/>
      <c r="S33" s="577"/>
      <c r="T33" s="578"/>
      <c r="U33" s="578"/>
    </row>
    <row r="34" spans="1:21" s="503" customFormat="1" ht="48.75" hidden="1" customHeight="1">
      <c r="A34" s="516"/>
      <c r="B34" s="521"/>
      <c r="C34" s="1374" t="s">
        <v>0</v>
      </c>
      <c r="D34" s="1376"/>
      <c r="E34" s="1376"/>
      <c r="F34" s="1376"/>
      <c r="G34" s="1376"/>
      <c r="H34" s="652"/>
      <c r="I34" s="660"/>
      <c r="J34" s="660"/>
      <c r="K34" s="660"/>
      <c r="L34" s="660"/>
      <c r="M34" s="660"/>
      <c r="N34" s="661"/>
      <c r="O34" s="661"/>
      <c r="P34" s="661"/>
      <c r="Q34" s="577"/>
      <c r="R34" s="577"/>
      <c r="S34" s="577"/>
      <c r="T34" s="578"/>
      <c r="U34" s="578"/>
    </row>
    <row r="35" spans="1:21" s="503" customFormat="1" ht="33" customHeight="1">
      <c r="A35" s="497" t="s">
        <v>41</v>
      </c>
      <c r="B35" s="521"/>
      <c r="C35" s="522"/>
      <c r="E35" s="523"/>
      <c r="F35" s="523"/>
      <c r="G35" s="524"/>
      <c r="H35" s="652"/>
      <c r="I35" s="660"/>
      <c r="J35" s="660"/>
      <c r="K35" s="660"/>
      <c r="L35" s="660"/>
      <c r="M35" s="660"/>
      <c r="N35" s="661"/>
      <c r="O35" s="661"/>
      <c r="P35" s="661"/>
      <c r="Q35" s="577"/>
      <c r="R35" s="577"/>
      <c r="S35" s="577"/>
      <c r="T35" s="578"/>
      <c r="U35" s="578"/>
    </row>
    <row r="36" spans="1:21" s="503" customFormat="1" ht="33" customHeight="1">
      <c r="A36" s="34" t="s">
        <v>83</v>
      </c>
      <c r="B36" s="521"/>
      <c r="C36" s="522"/>
      <c r="E36" s="523"/>
      <c r="F36" s="523"/>
      <c r="G36" s="524"/>
      <c r="H36" s="652"/>
      <c r="I36" s="660"/>
      <c r="J36" s="660"/>
      <c r="K36" s="660"/>
      <c r="L36" s="660"/>
      <c r="M36" s="660"/>
      <c r="N36" s="661"/>
      <c r="O36" s="661"/>
      <c r="P36" s="661"/>
      <c r="Q36" s="577"/>
      <c r="R36" s="577"/>
      <c r="S36" s="577"/>
      <c r="T36" s="578"/>
      <c r="U36" s="578"/>
    </row>
    <row r="37" spans="1:21" s="503" customFormat="1" ht="33" customHeight="1">
      <c r="B37" s="34"/>
      <c r="D37" s="289"/>
      <c r="E37" s="88"/>
      <c r="F37" s="88"/>
      <c r="G37" s="88"/>
      <c r="H37" s="652"/>
      <c r="I37" s="660"/>
      <c r="J37" s="660"/>
      <c r="K37" s="660"/>
      <c r="L37" s="660"/>
      <c r="M37" s="660"/>
      <c r="N37" s="661"/>
      <c r="O37" s="661"/>
      <c r="P37" s="661"/>
      <c r="Q37" s="577"/>
      <c r="R37" s="577"/>
      <c r="S37" s="577"/>
      <c r="T37" s="578"/>
      <c r="U37" s="578"/>
    </row>
    <row r="38" spans="1:21" ht="33" customHeight="1">
      <c r="A38" s="525"/>
      <c r="B38" s="525"/>
      <c r="C38" s="526"/>
      <c r="D38" s="88"/>
      <c r="E38" s="34"/>
      <c r="F38" s="34"/>
      <c r="G38" s="102" t="s">
        <v>84</v>
      </c>
    </row>
    <row r="39" spans="1:21" ht="33" customHeight="1">
      <c r="A39" s="525"/>
      <c r="B39" s="525"/>
      <c r="C39" s="526"/>
      <c r="D39" s="88"/>
      <c r="E39" s="34"/>
      <c r="F39" s="34"/>
      <c r="G39" s="102" t="str">
        <f>"For and on behalf of " &amp; 'Sch-1'!C8</f>
        <v xml:space="preserve">For and on behalf of …….. …….. …….. …….. …….. …….. </v>
      </c>
    </row>
    <row r="40" spans="1:21" ht="33" customHeight="1">
      <c r="A40" s="527"/>
      <c r="B40" s="527"/>
      <c r="C40" s="527"/>
      <c r="D40" s="528"/>
      <c r="E40" s="529"/>
      <c r="F40" s="529"/>
      <c r="G40" s="495"/>
    </row>
    <row r="41" spans="1:21" ht="33" customHeight="1">
      <c r="A41" s="530" t="s">
        <v>254</v>
      </c>
      <c r="B41" s="530"/>
      <c r="C41" s="528" t="str">
        <f>IF('Sch-1'!B141=0,"", 'Sch-1'!B141)</f>
        <v>--</v>
      </c>
      <c r="D41" s="528"/>
      <c r="E41" s="529" t="s">
        <v>85</v>
      </c>
      <c r="F41" s="1362" t="str">
        <f>'Sch-1'!M142</f>
        <v/>
      </c>
      <c r="G41" s="1362"/>
    </row>
    <row r="42" spans="1:21" ht="33" customHeight="1">
      <c r="A42" s="530" t="s">
        <v>255</v>
      </c>
      <c r="B42" s="530"/>
      <c r="C42" s="528" t="str">
        <f>IF('Sch-1'!B142=0,"", 'Sch-1'!B142)</f>
        <v/>
      </c>
      <c r="D42" s="531"/>
      <c r="E42" s="529" t="s">
        <v>86</v>
      </c>
      <c r="F42" s="1362" t="str">
        <f>'Sch-1'!M143</f>
        <v/>
      </c>
      <c r="G42" s="1362"/>
    </row>
    <row r="43" spans="1:21" ht="33" customHeight="1">
      <c r="A43" s="525"/>
      <c r="B43" s="525"/>
      <c r="C43" s="525"/>
      <c r="D43" s="525"/>
      <c r="E43" s="529"/>
      <c r="F43" s="529"/>
      <c r="G43" s="495"/>
    </row>
  </sheetData>
  <sheetProtection password="CC69" sheet="1" formatColumns="0" formatRows="0" selectLockedCells="1"/>
  <customSheetViews>
    <customSheetView guid="{C5511DF2-7367-4292-8F90-6EDA131DE06A}" showPageBreaks="1" zeroValues="0" printArea="1" hiddenRows="1" hiddenColumns="1" view="pageBreakPreview" topLeftCell="B1">
      <selection activeCell="G16" sqref="G16"/>
      <pageMargins left="0.72" right="0.49" top="0.62" bottom="0.52" header="0.32" footer="0.27"/>
      <pageSetup scale="96" orientation="portrait" r:id="rId1"/>
      <headerFooter alignWithMargins="0">
        <oddFooter>&amp;R&amp;"Book Antiqua,Bold"&amp;10Letter of Discount  / Page &amp;P of &amp;N</oddFooter>
      </headerFooter>
    </customSheetView>
    <customSheetView guid="{B53AB765-D844-4672-9326-008E7DD94E4F}" showPageBreaks="1" zeroValues="0" printArea="1" hiddenRows="1" hiddenColumns="1" view="pageBreakPreview" topLeftCell="B1">
      <selection activeCell="G16" sqref="G16"/>
      <pageMargins left="0.72" right="0.49" top="0.62" bottom="0.52" header="0.32" footer="0.27"/>
      <pageSetup scale="96" orientation="portrait" r:id="rId2"/>
      <headerFooter alignWithMargins="0">
        <oddFooter>&amp;R&amp;"Book Antiqua,Bold"&amp;10Letter of Discount  / Page &amp;P of &amp;N</oddFooter>
      </headerFooter>
    </customSheetView>
    <customSheetView guid="{A41EE4DE-0D82-4A56-8210-F78316511D11}" showPageBreaks="1" zeroValues="0" printArea="1" hiddenRows="1" hiddenColumns="1" view="pageBreakPreview" topLeftCell="B2">
      <selection activeCell="G18" sqref="G18"/>
      <pageMargins left="0.72" right="0.49" top="0.62" bottom="0.52" header="0.32" footer="0.27"/>
      <pageSetup scale="96" orientation="portrait" r:id="rId3"/>
      <headerFooter alignWithMargins="0">
        <oddFooter>&amp;R&amp;"Book Antiqua,Bold"&amp;10Letter of Discount  / Page &amp;P of &amp;N</oddFooter>
      </headerFooter>
    </customSheetView>
    <customSheetView guid="{1E0C44A1-9358-4FBD-8C2C-4DB661DA1476}" showPageBreaks="1" zeroValues="0" printArea="1" hiddenRows="1" hiddenColumns="1" view="pageBreakPreview" topLeftCell="B1">
      <selection activeCell="G15" sqref="G15"/>
      <pageMargins left="0.72" right="0.49" top="0.62" bottom="0.52" header="0.32" footer="0.27"/>
      <pageSetup scale="96" orientation="portrait" r:id="rId4"/>
      <headerFooter alignWithMargins="0">
        <oddFooter>&amp;R&amp;"Book Antiqua,Bold"&amp;10Letter of Discount  / Page &amp;P of &amp;N</oddFooter>
      </headerFooter>
    </customSheetView>
    <customSheetView guid="{498493C3-769C-4143-9114-C68CD1D40B11}" showPageBreaks="1" zeroValues="0" printArea="1" hiddenRows="1" hiddenColumns="1" view="pageBreakPreview" topLeftCell="B1">
      <selection activeCell="G16" sqref="G16"/>
      <pageMargins left="0.72" right="0.49" top="0.62" bottom="0.52" header="0.32" footer="0.27"/>
      <pageSetup scale="96" orientation="portrait" r:id="rId5"/>
      <headerFooter alignWithMargins="0">
        <oddFooter>&amp;R&amp;"Book Antiqua,Bold"&amp;10Letter of Discount  / Page &amp;P of &amp;N</oddFooter>
      </headerFooter>
    </customSheetView>
    <customSheetView guid="{C431BC99-7569-44AB-83F6-AB73BDED3783}" showPageBreaks="1" zeroValues="0" printArea="1" hiddenRows="1" hiddenColumns="1" view="pageBreakPreview" topLeftCell="A17">
      <selection activeCell="G27" sqref="G27"/>
      <pageMargins left="0.72" right="0.49" top="0.62" bottom="0.52" header="0.32" footer="0.27"/>
      <pageSetup scale="96" orientation="portrait" r:id="rId6"/>
      <headerFooter alignWithMargins="0">
        <oddFooter>&amp;R&amp;"Book Antiqua,Bold"&amp;10Letter of Discount  / Page &amp;P of &amp;N</oddFooter>
      </headerFooter>
    </customSheetView>
    <customSheetView guid="{E97134B6-5E8D-4951-8DA0-73D065532361}" showPageBreaks="1" zeroValues="0" printArea="1" hiddenRows="1" hiddenColumns="1" view="pageBreakPreview">
      <selection activeCell="G16" sqref="G16"/>
      <pageMargins left="0.72" right="0.49" top="0.62" bottom="0.52" header="0.32" footer="0.27"/>
      <pageSetup scale="96" orientation="portrait" r:id="rId7"/>
      <headerFooter alignWithMargins="0">
        <oddFooter>&amp;R&amp;"Book Antiqua,Bold"&amp;10Letter of Discount  / Page &amp;P of &amp;N</oddFooter>
      </headerFooter>
    </customSheetView>
    <customSheetView guid="{D0757F9E-DF41-4B40-A5E5-F4F8FDD8D61D}" zeroValues="0" hiddenRows="1" hiddenColumns="1" topLeftCell="A18">
      <selection activeCell="G27" sqref="G27"/>
      <pageMargins left="0.72" right="0.49" top="0.62" bottom="0.52" header="0.32" footer="0.27"/>
      <pageSetup scale="96" orientation="portrait" r:id="rId8"/>
      <headerFooter alignWithMargins="0">
        <oddFooter>&amp;R&amp;"Book Antiqua,Bold"&amp;10Letter of Discount  / Page &amp;P of &amp;N</oddFooter>
      </headerFooter>
    </customSheetView>
    <customSheetView guid="{EE46BCD1-F715-4FA9-A5FC-1B125AD601E0}" zeroValues="0" hiddenRows="1" hiddenColumns="1">
      <selection activeCell="G24" sqref="G24"/>
      <pageMargins left="0.72" right="0.49" top="0.62" bottom="0.52" header="0.32" footer="0.27"/>
      <pageSetup scale="96" orientation="portrait" r:id="rId9"/>
      <headerFooter alignWithMargins="0">
        <oddFooter>&amp;R&amp;"Book Antiqua,Bold"&amp;10Letter of Discount  / Page &amp;P of &amp;N</oddFooter>
      </headerFooter>
    </customSheetView>
    <customSheetView guid="{4AA1107B-A795-4744-B566-827168772C7A}" zeroValues="0" hiddenRows="1" hiddenColumns="1" topLeftCell="A4">
      <selection activeCell="G24" sqref="G24"/>
      <pageMargins left="0.72" right="0.49" top="0.62" bottom="0.52" header="0.32" footer="0.27"/>
      <pageSetup scale="96" orientation="portrait" r:id="rId10"/>
      <headerFooter alignWithMargins="0">
        <oddFooter>&amp;R&amp;"Book Antiqua,Bold"&amp;10Letter of Discount  / Page &amp;P of &amp;N</oddFooter>
      </headerFooter>
    </customSheetView>
    <customSheetView guid="{B23AD343-29DA-4CE0-BD10-47BF44F3782F}" zeroValues="0" hiddenRows="1" hiddenColumns="1">
      <selection activeCell="E36" sqref="E36"/>
      <pageMargins left="0.72" right="0.49" top="0.62" bottom="0.52" header="0.32" footer="0.27"/>
      <pageSetup scale="96" orientation="portrait" r:id="rId11"/>
      <headerFooter alignWithMargins="0">
        <oddFooter>&amp;R&amp;"Book Antiqua,Bold"&amp;10Letter of Discount  / Page &amp;P of &amp;N</oddFooter>
      </headerFooter>
    </customSheetView>
    <customSheetView guid="{ECE9294F-C910-4036-88BC-B1F2176FB06B}" zeroValues="0" printArea="1" hiddenRows="1" hiddenColumns="1">
      <selection activeCell="G24" sqref="G24"/>
      <pageMargins left="0.72" right="0.49" top="0.62" bottom="0.52" header="0.32" footer="0.27"/>
      <pageSetup scale="96" orientation="portrait" r:id="rId12"/>
      <headerFooter alignWithMargins="0">
        <oddFooter>&amp;R&amp;"Book Antiqua,Bold"&amp;10Letter of Discount  / Page &amp;P of &amp;N</oddFooter>
      </headerFooter>
    </customSheetView>
    <customSheetView guid="{27A45B7A-04F2-4516-B80B-5ED0825D4ED3}" zeroValues="0" hiddenRows="1" hiddenColumns="1" state="hidden">
      <selection activeCell="G15" sqref="G15"/>
      <pageMargins left="0.72" right="0.49" top="0.62" bottom="0.52" header="0.32" footer="0.27"/>
      <pageSetup scale="96" orientation="portrait" r:id="rId13"/>
      <headerFooter alignWithMargins="0">
        <oddFooter>&amp;R&amp;"Book Antiqua,Bold"&amp;10Letter of Discount  / Page &amp;P of &amp;N</oddFooter>
      </headerFooter>
    </customSheetView>
    <customSheetView guid="{E9F4E142-7D26-464D-BECA-4F3806DB1FE1}" zeroValues="0" hiddenRows="1" hiddenColumns="1">
      <selection activeCell="E36" sqref="E36"/>
      <pageMargins left="0.72" right="0.49" top="0.62" bottom="0.52" header="0.32" footer="0.27"/>
      <pageSetup scale="96" orientation="portrait" r:id="rId14"/>
      <headerFooter alignWithMargins="0">
        <oddFooter>&amp;R&amp;"Book Antiqua,Bold"&amp;10Letter of Discount  / Page &amp;P of &amp;N</oddFooter>
      </headerFooter>
    </customSheetView>
    <customSheetView guid="{A7DBDDEF-9245-44C6-9EBF-032DB6E1C0A2}" zeroValues="0" hiddenRows="1" hiddenColumns="1" topLeftCell="A10">
      <selection activeCell="G24" sqref="G24"/>
      <pageMargins left="0.72" right="0.49" top="0.62" bottom="0.52" header="0.32" footer="0.27"/>
      <pageSetup scale="96" orientation="portrait" r:id="rId15"/>
      <headerFooter alignWithMargins="0">
        <oddFooter>&amp;R&amp;"Book Antiqua,Bold"&amp;10Letter of Discount  / Page &amp;P of &amp;N</oddFooter>
      </headerFooter>
    </customSheetView>
    <customSheetView guid="{7487ED9F-BBED-4B2A-9631-22F1A430946B}" zeroValues="0" hiddenRows="1" hiddenColumns="1" topLeftCell="A4">
      <selection activeCell="G24" sqref="G24"/>
      <pageMargins left="0.72" right="0.49" top="0.62" bottom="0.52" header="0.32" footer="0.27"/>
      <pageSetup scale="96" orientation="portrait" r:id="rId16"/>
      <headerFooter alignWithMargins="0">
        <oddFooter>&amp;R&amp;"Book Antiqua,Bold"&amp;10Letter of Discount  / Page &amp;P of &amp;N</oddFooter>
      </headerFooter>
    </customSheetView>
    <customSheetView guid="{B3CE7B10-A914-4559-A6DA-AED8C22AFD6D}" zeroValues="0" hiddenRows="1" hiddenColumns="1" topLeftCell="A25">
      <selection activeCell="G27" sqref="G27"/>
      <pageMargins left="0.72" right="0.49" top="0.62" bottom="0.52" header="0.32" footer="0.27"/>
      <pageSetup scale="96" orientation="portrait" r:id="rId17"/>
      <headerFooter alignWithMargins="0">
        <oddFooter>&amp;R&amp;"Book Antiqua,Bold"&amp;10Letter of Discount  / Page &amp;P of &amp;N</oddFooter>
      </headerFooter>
    </customSheetView>
    <customSheetView guid="{D53177B2-31EC-4222-B97A-A37DCFD9E45B}" showPageBreaks="1" zeroValues="0" printArea="1" hiddenRows="1" hiddenColumns="1" view="pageBreakPreview">
      <selection activeCell="G16" sqref="G16"/>
      <pageMargins left="0.72" right="0.49" top="0.62" bottom="0.52" header="0.32" footer="0.27"/>
      <pageSetup scale="96" orientation="portrait" r:id="rId18"/>
      <headerFooter alignWithMargins="0">
        <oddFooter>&amp;R&amp;"Book Antiqua,Bold"&amp;10Letter of Discount  / Page &amp;P of &amp;N</oddFooter>
      </headerFooter>
    </customSheetView>
    <customSheetView guid="{223BC0FC-814D-40F0-9795-CE82A16FF3A5}" showPageBreaks="1" zeroValues="0" printArea="1" hiddenRows="1" hiddenColumns="1" view="pageBreakPreview" topLeftCell="A22">
      <selection activeCell="G18" sqref="G18:G22"/>
      <pageMargins left="0.72" right="0.49" top="0.62" bottom="0.52" header="0.32" footer="0.27"/>
      <pageSetup scale="96" orientation="portrait" r:id="rId19"/>
      <headerFooter alignWithMargins="0">
        <oddFooter>&amp;R&amp;"Book Antiqua,Bold"&amp;10Letter of Discount  / Page &amp;P of &amp;N</oddFooter>
      </headerFooter>
    </customSheetView>
    <customSheetView guid="{B835C05C-B615-4DCB-982D-4519616B3CD8}" showPageBreaks="1" zeroValues="0" printArea="1" hiddenRows="1" hiddenColumns="1" view="pageBreakPreview" topLeftCell="A11">
      <selection activeCell="G24" sqref="G24:G27"/>
      <pageMargins left="0.72" right="0.49" top="0.62" bottom="0.52" header="0.32" footer="0.27"/>
      <pageSetup scale="96" orientation="portrait" r:id="rId20"/>
      <headerFooter alignWithMargins="0">
        <oddFooter>&amp;R&amp;"Book Antiqua,Bold"&amp;10Letter of Discount  / Page &amp;P of &amp;N</oddFooter>
      </headerFooter>
    </customSheetView>
    <customSheetView guid="{A34CC49F-E309-4C23-B4F6-1E3B307C10D1}" showPageBreaks="1" zeroValues="0" printArea="1" hiddenRows="1" hiddenColumns="1" view="pageBreakPreview" topLeftCell="B15">
      <selection activeCell="G15" sqref="G15"/>
      <pageMargins left="0.72" right="0.49" top="0.62" bottom="0.52" header="0.32" footer="0.27"/>
      <pageSetup scale="96" orientation="portrait" r:id="rId21"/>
      <headerFooter alignWithMargins="0">
        <oddFooter>&amp;R&amp;"Book Antiqua,Bold"&amp;10Letter of Discount  / Page &amp;P of &amp;N</oddFooter>
      </headerFooter>
    </customSheetView>
    <customSheetView guid="{8909CFDD-4F29-4C72-886E-908773EE94A2}" showPageBreaks="1" zeroValues="0" printArea="1" hiddenRows="1" hiddenColumns="1" view="pageBreakPreview" topLeftCell="B1">
      <selection activeCell="G16" sqref="G16"/>
      <pageMargins left="0.72" right="0.49" top="0.62" bottom="0.52" header="0.32" footer="0.27"/>
      <pageSetup scale="96" orientation="portrait" r:id="rId22"/>
      <headerFooter alignWithMargins="0">
        <oddFooter>&amp;R&amp;"Book Antiqua,Bold"&amp;10Letter of Discount  / Page &amp;P of &amp;N</oddFooter>
      </headerFooter>
    </customSheetView>
  </customSheetViews>
  <mergeCells count="14">
    <mergeCell ref="C15:F15"/>
    <mergeCell ref="A1:G1"/>
    <mergeCell ref="A4:G4"/>
    <mergeCell ref="C12:G12"/>
    <mergeCell ref="A14:G14"/>
    <mergeCell ref="F41:G41"/>
    <mergeCell ref="F42:G42"/>
    <mergeCell ref="C16:F16"/>
    <mergeCell ref="C17:F17"/>
    <mergeCell ref="C24:F24"/>
    <mergeCell ref="C31:G31"/>
    <mergeCell ref="C32:G32"/>
    <mergeCell ref="B33:G33"/>
    <mergeCell ref="C34:G34"/>
  </mergeCells>
  <phoneticPr fontId="30" type="noConversion"/>
  <dataValidations count="3">
    <dataValidation operator="greaterThanOrEqual" allowBlank="1" showInputMessage="1" showErrorMessage="1" error="Enter numeric figure without decimal only" sqref="G15" xr:uid="{00000000-0002-0000-1200-000000000000}"/>
    <dataValidation type="decimal" allowBlank="1" showInputMessage="1" showErrorMessage="1" error="Enter in percent only." sqref="G16 G25:G27 G29:G30" xr:uid="{00000000-0002-0000-1200-000001000000}">
      <formula1>0</formula1>
      <formula2>100</formula2>
    </dataValidation>
    <dataValidation type="decimal" operator="greaterThan" allowBlank="1" showInputMessage="1" showErrorMessage="1" error="Enter numeric figures only." sqref="G18:G23 G28" xr:uid="{00000000-0002-0000-1200-000002000000}">
      <formula1>0</formula1>
    </dataValidation>
  </dataValidations>
  <pageMargins left="0.72" right="0.49" top="0.62" bottom="0.52" header="0.32" footer="0.27"/>
  <pageSetup scale="96" orientation="portrait" r:id="rId23"/>
  <headerFooter alignWithMargins="0">
    <oddFooter>&amp;R&amp;"Book Antiqua,Bold"&amp;10Letter of Discount  / Page &amp;P of &amp;N</oddFooter>
  </headerFooter>
  <drawing r:id="rId2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indexed="37"/>
    <pageSetUpPr fitToPage="1"/>
  </sheetPr>
  <dimension ref="A1:H17"/>
  <sheetViews>
    <sheetView showGridLines="0" view="pageBreakPreview" zoomScale="130" zoomScaleNormal="100" zoomScaleSheetLayoutView="130" workbookViewId="0">
      <selection activeCell="H2" sqref="H2"/>
    </sheetView>
  </sheetViews>
  <sheetFormatPr defaultColWidth="8" defaultRowHeight="13.5"/>
  <cols>
    <col min="1" max="1" width="8.625" style="30" customWidth="1"/>
    <col min="2" max="2" width="11.125" style="30" customWidth="1"/>
    <col min="3" max="4" width="38.625" style="30" customWidth="1"/>
    <col min="5" max="5" width="11.25" style="30" customWidth="1"/>
    <col min="6" max="6" width="10.75" style="25" customWidth="1"/>
    <col min="7" max="7" width="8" style="25" customWidth="1"/>
    <col min="8" max="16384" width="8" style="17"/>
  </cols>
  <sheetData>
    <row r="1" spans="1:8" ht="30.75" customHeight="1">
      <c r="A1" s="669"/>
      <c r="B1" s="1150"/>
      <c r="C1" s="1151"/>
      <c r="D1" s="1151"/>
      <c r="E1" s="1152"/>
      <c r="F1" s="286"/>
      <c r="G1" s="1121"/>
      <c r="H1" s="16"/>
    </row>
    <row r="2" spans="1:8" ht="57.75" customHeight="1">
      <c r="A2" s="1167" t="s">
        <v>311</v>
      </c>
      <c r="B2" s="1155" t="str">
        <f>Basic!B1</f>
        <v>Package RCP-01 for Retrofit of existing conventional control and protection system with new IEC 61850 Process Bus based Control and Protection System at 400/220 Hissar S/s and 400kV Ballabhgarh S/s</v>
      </c>
      <c r="C2" s="1156"/>
      <c r="D2" s="1156"/>
      <c r="E2" s="1157"/>
      <c r="F2" s="1170" t="str">
        <f>Basic!B3</f>
        <v>Package RCP-01</v>
      </c>
      <c r="G2" s="15"/>
      <c r="H2" s="16"/>
    </row>
    <row r="3" spans="1:8" ht="31.5" customHeight="1">
      <c r="A3" s="1168"/>
      <c r="B3" s="1158" t="str">
        <f>Basic!B5</f>
        <v>Specification No.: CC/NT/W-MISC/DOM/A04/26/01660</v>
      </c>
      <c r="C3" s="1159"/>
      <c r="D3" s="1159"/>
      <c r="E3" s="1160"/>
      <c r="F3" s="1171"/>
      <c r="G3" s="15"/>
      <c r="H3" s="16"/>
    </row>
    <row r="4" spans="1:8" ht="27.75" customHeight="1">
      <c r="A4" s="1168"/>
      <c r="B4" s="284">
        <v>1</v>
      </c>
      <c r="C4" s="1153" t="s">
        <v>570</v>
      </c>
      <c r="D4" s="1153"/>
      <c r="E4" s="1154"/>
      <c r="F4" s="1171"/>
      <c r="G4" s="15"/>
      <c r="H4" s="16"/>
    </row>
    <row r="5" spans="1:8" ht="42.75" customHeight="1">
      <c r="A5" s="1168"/>
      <c r="B5" s="284">
        <v>2</v>
      </c>
      <c r="C5" s="1153" t="s">
        <v>571</v>
      </c>
      <c r="D5" s="1153"/>
      <c r="E5" s="1154"/>
      <c r="F5" s="1171"/>
      <c r="G5" s="15"/>
      <c r="H5" s="16"/>
    </row>
    <row r="6" spans="1:8" s="25" customFormat="1" ht="30" customHeight="1">
      <c r="A6" s="1168"/>
      <c r="B6" s="284">
        <v>3</v>
      </c>
      <c r="C6" s="1153" t="s">
        <v>269</v>
      </c>
      <c r="D6" s="1153"/>
      <c r="E6" s="1154"/>
      <c r="F6" s="1171"/>
      <c r="G6" s="15"/>
      <c r="H6" s="15"/>
    </row>
    <row r="7" spans="1:8" ht="52.5" hidden="1" customHeight="1">
      <c r="A7" s="1168"/>
      <c r="B7" s="284">
        <v>4</v>
      </c>
      <c r="C7" s="1153" t="s">
        <v>458</v>
      </c>
      <c r="D7" s="1153"/>
      <c r="E7" s="1154"/>
      <c r="F7" s="1171"/>
      <c r="G7" s="15"/>
      <c r="H7" s="16"/>
    </row>
    <row r="8" spans="1:8" ht="9.75" customHeight="1">
      <c r="A8" s="1168"/>
      <c r="B8" s="19"/>
      <c r="C8" s="18"/>
      <c r="D8" s="18"/>
      <c r="E8" s="20"/>
      <c r="F8" s="1171"/>
      <c r="G8" s="15"/>
      <c r="H8" s="16"/>
    </row>
    <row r="9" spans="1:8" ht="23.25" customHeight="1">
      <c r="A9" s="1168"/>
      <c r="B9" s="1177"/>
      <c r="C9" s="1178"/>
      <c r="D9" s="1178"/>
      <c r="E9" s="1179"/>
      <c r="F9" s="1171"/>
      <c r="G9" s="15"/>
      <c r="H9" s="16"/>
    </row>
    <row r="10" spans="1:8" ht="10.5" customHeight="1">
      <c r="A10" s="1168"/>
      <c r="B10" s="21"/>
      <c r="C10" s="22"/>
      <c r="D10" s="22"/>
      <c r="E10" s="23"/>
      <c r="F10" s="1171"/>
      <c r="G10" s="15"/>
      <c r="H10" s="16"/>
    </row>
    <row r="11" spans="1:8" ht="24" customHeight="1">
      <c r="A11" s="1168"/>
      <c r="B11" s="1175" t="s">
        <v>392</v>
      </c>
      <c r="C11" s="1176"/>
      <c r="D11" s="1176"/>
      <c r="E11" s="24"/>
      <c r="F11" s="1171"/>
    </row>
    <row r="12" spans="1:8" ht="28.5" customHeight="1">
      <c r="A12" s="1169"/>
      <c r="B12" s="1161" t="s">
        <v>393</v>
      </c>
      <c r="C12" s="1162"/>
      <c r="D12" s="1162"/>
      <c r="E12" s="26"/>
      <c r="F12" s="1172"/>
      <c r="G12" s="15"/>
      <c r="H12" s="16"/>
    </row>
    <row r="13" spans="1:8" ht="24" customHeight="1">
      <c r="A13" s="1166"/>
      <c r="B13" s="1163" t="s">
        <v>394</v>
      </c>
      <c r="C13" s="1164"/>
      <c r="D13" s="1164"/>
      <c r="E13" s="24"/>
      <c r="F13" s="1165"/>
      <c r="G13" s="27"/>
      <c r="H13" s="27"/>
    </row>
    <row r="14" spans="1:8" ht="15.95" customHeight="1">
      <c r="A14" s="1166"/>
      <c r="B14" s="1173" t="s">
        <v>395</v>
      </c>
      <c r="C14" s="1174"/>
      <c r="D14" s="1174"/>
      <c r="E14" s="28"/>
      <c r="F14" s="1165"/>
      <c r="G14" s="27"/>
      <c r="H14" s="27"/>
    </row>
    <row r="15" spans="1:8" ht="15.75">
      <c r="A15" s="18"/>
      <c r="B15" s="29"/>
      <c r="C15" s="29"/>
      <c r="D15" s="29"/>
      <c r="E15" s="29"/>
      <c r="F15" s="15"/>
      <c r="G15" s="15"/>
      <c r="H15" s="16"/>
    </row>
    <row r="16" spans="1:8" ht="15.75">
      <c r="A16" s="18"/>
      <c r="B16" s="18"/>
      <c r="C16" s="18"/>
      <c r="D16" s="18"/>
      <c r="E16" s="18"/>
      <c r="F16" s="15"/>
      <c r="G16" s="15"/>
      <c r="H16" s="16"/>
    </row>
    <row r="17" spans="1:8" ht="15.75">
      <c r="A17" s="18"/>
      <c r="B17" s="18"/>
      <c r="C17" s="18"/>
      <c r="D17" s="18"/>
      <c r="E17" s="18"/>
      <c r="F17" s="15"/>
      <c r="G17" s="15"/>
      <c r="H17" s="16"/>
    </row>
  </sheetData>
  <sheetProtection algorithmName="SHA-512" hashValue="ue0liX9hsjJMj6KA+OYW2MkkttUXqDBd5c54R2ikMccCz7jVCsSMna7m7QgdSJA+rCA60mGAHBAU+zdRxO3E4Q==" saltValue="qQoALnQXnREePUrhmmE43g==" spinCount="100000" sheet="1" formatColumns="0" formatRows="0" selectLockedCells="1"/>
  <customSheetViews>
    <customSheetView guid="{C5511DF2-7367-4292-8F90-6EDA131DE06A}" scale="130" showPageBreaks="1" showGridLines="0" fitToPage="1" printArea="1" hiddenRows="1" view="pageBreakPreview">
      <selection activeCell="B2" sqref="B2:E2"/>
      <pageMargins left="0.15748031496063" right="0.23622047244094499" top="0.78" bottom="0.98425196850393704" header="0.35433070866141703" footer="0.511811023622047"/>
      <printOptions horizontalCentered="1"/>
      <pageSetup paperSize="9" fitToHeight="0" orientation="landscape" r:id="rId1"/>
      <headerFooter alignWithMargins="0"/>
    </customSheetView>
    <customSheetView guid="{B53AB765-D844-4672-9326-008E7DD94E4F}" scale="130" showPageBreaks="1" showGridLines="0" fitToPage="1" printArea="1" hiddenRows="1" view="pageBreakPreview" topLeftCell="A4">
      <selection activeCell="B3" sqref="B3:E3"/>
      <pageMargins left="0.15748031496063" right="0.23622047244094499" top="0.78" bottom="0.98425196850393704" header="0.35433070866141703" footer="0.511811023622047"/>
      <printOptions horizontalCentered="1"/>
      <pageSetup paperSize="9" fitToHeight="0" orientation="landscape" r:id="rId2"/>
      <headerFooter alignWithMargins="0"/>
    </customSheetView>
    <customSheetView guid="{A41EE4DE-0D82-4A56-8210-F78316511D11}" scale="130" showPageBreaks="1" showGridLines="0" fitToPage="1" printArea="1" hiddenRows="1" view="pageBreakPreview">
      <selection activeCell="B13" sqref="B13:D13"/>
      <pageMargins left="0.15748031496063" right="0.23622047244094499" top="0.78" bottom="0.98425196850393704" header="0.35433070866141703" footer="0.511811023622047"/>
      <printOptions horizontalCentered="1"/>
      <pageSetup paperSize="9" fitToHeight="0" orientation="landscape" r:id="rId3"/>
      <headerFooter alignWithMargins="0"/>
    </customSheetView>
    <customSheetView guid="{1E0C44A1-9358-4FBD-8C2C-4DB661DA1476}" scale="130" showPageBreaks="1" showGridLines="0" fitToPage="1" printArea="1" hiddenRows="1" view="pageBreakPreview">
      <selection activeCell="I4" sqref="I4"/>
      <pageMargins left="0.15748031496063" right="0.23622047244094499" top="0.78" bottom="0.98425196850393704" header="0.35433070866141703" footer="0.511811023622047"/>
      <printOptions horizontalCentered="1"/>
      <pageSetup paperSize="9" fitToHeight="0" orientation="landscape" r:id="rId4"/>
      <headerFooter alignWithMargins="0"/>
    </customSheetView>
    <customSheetView guid="{498493C3-769C-4143-9114-C68CD1D40B11}" showPageBreaks="1" showGridLines="0" fitToPage="1" printArea="1" hiddenRows="1" view="pageBreakPreview">
      <selection activeCell="I5" sqref="I5"/>
      <pageMargins left="0.15748031496063" right="0.23622047244094499" top="0.78" bottom="0.98425196850393704" header="0.35433070866141703" footer="0.511811023622047"/>
      <printOptions horizontalCentered="1"/>
      <pageSetup paperSize="9" fitToHeight="0" orientation="landscape" r:id="rId5"/>
      <headerFooter alignWithMargins="0"/>
    </customSheetView>
    <customSheetView guid="{C431BC99-7569-44AB-83F6-AB73BDED3783}" showGridLines="0" hiddenRows="1">
      <selection activeCell="B2" sqref="B2:E2"/>
      <pageMargins left="0.15748031496063" right="0.23622047244094499" top="0.78" bottom="0.98425196850393704" header="0.35433070866141703" footer="0.511811023622047"/>
      <printOptions horizontalCentered="1"/>
      <pageSetup paperSize="9" orientation="landscape" r:id="rId6"/>
      <headerFooter alignWithMargins="0"/>
    </customSheetView>
    <customSheetView guid="{E97134B6-5E8D-4951-8DA0-73D065532361}" showGridLines="0" hiddenRows="1">
      <selection activeCell="B2" sqref="B2:E2"/>
      <pageMargins left="0.15748031496063" right="0.23622047244094499" top="0.78" bottom="0.98425196850393704" header="0.35433070866141703" footer="0.511811023622047"/>
      <printOptions horizontalCentered="1"/>
      <pageSetup paperSize="9" orientation="landscape" r:id="rId7"/>
      <headerFooter alignWithMargins="0"/>
    </customSheetView>
    <customSheetView guid="{D0757F9E-DF41-4B40-A5E5-F4F8FDD8D61D}" showGridLines="0" hiddenRows="1">
      <selection activeCell="B2" sqref="B2:E2"/>
      <pageMargins left="0.15748031496063" right="0.23622047244094499" top="0.78" bottom="0.98425196850393704" header="0.35433070866141703" footer="0.511811023622047"/>
      <printOptions horizontalCentered="1"/>
      <pageSetup paperSize="9" orientation="landscape" r:id="rId8"/>
      <headerFooter alignWithMargins="0"/>
    </customSheetView>
    <customSheetView guid="{EE46BCD1-F715-4FA9-A5FC-1B125AD601E0}" showGridLines="0" hiddenRows="1">
      <selection activeCell="C15" sqref="C15"/>
      <pageMargins left="0.15748031496063" right="0.23622047244094499" top="0.78" bottom="0.98425196850393704" header="0.35433070866141703" footer="0.511811023622047"/>
      <printOptions horizontalCentered="1"/>
      <pageSetup paperSize="9" orientation="landscape" r:id="rId9"/>
      <headerFooter alignWithMargins="0"/>
    </customSheetView>
    <customSheetView guid="{4AA1107B-A795-4744-B566-827168772C7A}" showGridLines="0" hiddenRows="1">
      <selection activeCell="B2" sqref="B2:E2"/>
      <pageMargins left="0.15748031496063" right="0.23622047244094499" top="0.78" bottom="0.98425196850393704" header="0.35433070866141703" footer="0.511811023622047"/>
      <printOptions horizontalCentered="1"/>
      <pageSetup paperSize="9" orientation="landscape" r:id="rId10"/>
      <headerFooter alignWithMargins="0"/>
    </customSheetView>
    <customSheetView guid="{B23AD343-29DA-4CE0-BD10-47BF44F3782F}" showGridLines="0" hiddenRows="1">
      <selection activeCell="G8" sqref="G8"/>
      <pageMargins left="0.15748031496063" right="0.23622047244094499" top="0.78" bottom="0.98425196850393704" header="0.35433070866141703" footer="0.511811023622047"/>
      <printOptions horizontalCentered="1"/>
      <pageSetup paperSize="9" orientation="landscape" r:id="rId11"/>
      <headerFooter alignWithMargins="0"/>
    </customSheetView>
    <customSheetView guid="{ECE9294F-C910-4036-88BC-B1F2176FB06B}" showGridLines="0" hiddenRows="1">
      <selection activeCell="B2" sqref="B2:E2"/>
      <pageMargins left="0.15748031496063" right="0.23622047244094499" top="0.78" bottom="0.98425196850393704" header="0.35433070866141703" footer="0.511811023622047"/>
      <printOptions horizontalCentered="1"/>
      <pageSetup paperSize="9" orientation="landscape" r:id="rId12"/>
      <headerFooter alignWithMargins="0"/>
    </customSheetView>
    <customSheetView guid="{4F65FF32-EC61-4022-A399-2986D7B6B8B3}" showGridLines="0" showRuler="0">
      <selection activeCell="B2" sqref="B2:E2"/>
      <pageMargins left="0.15748031496063" right="0.23622047244094499" top="0.78" bottom="0.98425196850393704" header="0.35433070866141703" footer="0.511811023622047"/>
      <printOptions horizontalCentered="1"/>
      <pageSetup paperSize="9" orientation="landscape" r:id="rId13"/>
      <headerFooter alignWithMargins="0"/>
    </customSheetView>
    <customSheetView guid="{01ACF2E1-8E61-4459-ABC1-B6C183DEED61}" showGridLines="0" showRuler="0">
      <pageMargins left="0.15748031496063" right="0.23622047244094499" top="0.78" bottom="0.98425196850393704" header="0.35433070866141703" footer="0.511811023622047"/>
      <printOptions horizontalCentered="1"/>
      <pageSetup paperSize="9" orientation="landscape" r:id="rId14"/>
      <headerFooter alignWithMargins="0"/>
    </customSheetView>
    <customSheetView guid="{14D7F02E-BCCA-4517-ABC7-537FF4AEB67A}" showGridLines="0">
      <selection activeCell="B2" sqref="B2:E2"/>
      <pageMargins left="0.15748031496063" right="0.23622047244094499" top="0.78" bottom="0.98425196850393704" header="0.35433070866141703" footer="0.511811023622047"/>
      <printOptions horizontalCentered="1"/>
      <pageSetup paperSize="9" orientation="landscape" r:id="rId15"/>
      <headerFooter alignWithMargins="0"/>
    </customSheetView>
    <customSheetView guid="{27A45B7A-04F2-4516-B80B-5ED0825D4ED3}" showGridLines="0" hiddenRows="1">
      <selection activeCell="I4" sqref="I4"/>
      <pageMargins left="0.15748031496063" right="0.23622047244094499" top="0.78" bottom="0.98425196850393704" header="0.35433070866141703" footer="0.511811023622047"/>
      <printOptions horizontalCentered="1"/>
      <pageSetup paperSize="9" orientation="landscape" r:id="rId16"/>
      <headerFooter alignWithMargins="0"/>
    </customSheetView>
    <customSheetView guid="{E9F4E142-7D26-464D-BECA-4F3806DB1FE1}" showGridLines="0" hiddenRows="1">
      <selection activeCell="G8" sqref="G8"/>
      <pageMargins left="0.15748031496063" right="0.23622047244094499" top="0.78" bottom="0.98425196850393704" header="0.35433070866141703" footer="0.511811023622047"/>
      <printOptions horizontalCentered="1"/>
      <pageSetup paperSize="9" orientation="landscape" r:id="rId17"/>
      <headerFooter alignWithMargins="0"/>
    </customSheetView>
    <customSheetView guid="{A7DBDDEF-9245-44C6-9EBF-032DB6E1C0A2}" showGridLines="0" hiddenRows="1">
      <selection activeCell="B11" sqref="B11:D11"/>
      <pageMargins left="0.15748031496063" right="0.23622047244094499" top="0.78" bottom="0.98425196850393704" header="0.35433070866141703" footer="0.511811023622047"/>
      <printOptions horizontalCentered="1"/>
      <pageSetup paperSize="9" orientation="landscape" r:id="rId18"/>
      <headerFooter alignWithMargins="0"/>
    </customSheetView>
    <customSheetView guid="{7487ED9F-BBED-4B2A-9631-22F1A430946B}" showGridLines="0" hiddenRows="1">
      <selection activeCell="B2" sqref="B2:E2"/>
      <pageMargins left="0.15748031496063" right="0.23622047244094499" top="0.78" bottom="0.98425196850393704" header="0.35433070866141703" footer="0.511811023622047"/>
      <printOptions horizontalCentered="1"/>
      <pageSetup paperSize="9" orientation="landscape" r:id="rId19"/>
      <headerFooter alignWithMargins="0"/>
    </customSheetView>
    <customSheetView guid="{B3CE7B10-A914-4559-A6DA-AED8C22AFD6D}" showGridLines="0" hiddenRows="1">
      <selection activeCell="B2" sqref="B2:E2"/>
      <pageMargins left="0.15748031496063" right="0.23622047244094499" top="0.78" bottom="0.98425196850393704" header="0.35433070866141703" footer="0.511811023622047"/>
      <printOptions horizontalCentered="1"/>
      <pageSetup paperSize="9" orientation="landscape" r:id="rId20"/>
      <headerFooter alignWithMargins="0"/>
    </customSheetView>
    <customSheetView guid="{D53177B2-31EC-4222-B97A-A37DCFD9E45B}" showGridLines="0" hiddenRows="1">
      <selection activeCell="B2" sqref="B2:E2"/>
      <pageMargins left="0.15748031496063" right="0.23622047244094499" top="0.78" bottom="0.98425196850393704" header="0.35433070866141703" footer="0.511811023622047"/>
      <printOptions horizontalCentered="1"/>
      <pageSetup paperSize="9" orientation="landscape" r:id="rId21"/>
      <headerFooter alignWithMargins="0"/>
    </customSheetView>
    <customSheetView guid="{223BC0FC-814D-40F0-9795-CE82A16FF3A5}" showGridLines="0" hiddenRows="1">
      <selection activeCell="B2" sqref="B2:E2"/>
      <pageMargins left="0.15748031496063" right="0.23622047244094499" top="0.78" bottom="0.98425196850393704" header="0.35433070866141703" footer="0.511811023622047"/>
      <printOptions horizontalCentered="1"/>
      <pageSetup paperSize="9" orientation="landscape" r:id="rId22"/>
      <headerFooter alignWithMargins="0"/>
    </customSheetView>
    <customSheetView guid="{B835C05C-B615-4DCB-982D-4519616B3CD8}" showGridLines="0" hiddenRows="1">
      <selection activeCell="B2" sqref="B2:E2"/>
      <pageMargins left="0.15748031496063" right="0.23622047244094499" top="0.78" bottom="0.98425196850393704" header="0.35433070866141703" footer="0.511811023622047"/>
      <printOptions horizontalCentered="1"/>
      <pageSetup paperSize="9" orientation="landscape" r:id="rId23"/>
      <headerFooter alignWithMargins="0"/>
    </customSheetView>
    <customSheetView guid="{A34CC49F-E309-4C23-B4F6-1E3B307C10D1}" showPageBreaks="1" showGridLines="0" fitToPage="1" printArea="1" hiddenRows="1" view="pageBreakPreview">
      <selection activeCell="D17" sqref="D17"/>
      <pageMargins left="0.15748031496063" right="0.23622047244094499" top="0.78" bottom="0.98425196850393704" header="0.35433070866141703" footer="0.511811023622047"/>
      <printOptions horizontalCentered="1"/>
      <pageSetup paperSize="9" fitToHeight="0" orientation="landscape" r:id="rId24"/>
      <headerFooter alignWithMargins="0"/>
    </customSheetView>
    <customSheetView guid="{8909CFDD-4F29-4C72-886E-908773EE94A2}" scale="130" showPageBreaks="1" showGridLines="0" fitToPage="1" printArea="1" hiddenRows="1" view="pageBreakPreview">
      <selection activeCell="B2" sqref="B2:E2"/>
      <pageMargins left="0.15748031496063" right="0.23622047244094499" top="0.78" bottom="0.98425196850393704" header="0.35433070866141703" footer="0.511811023622047"/>
      <printOptions horizontalCentered="1"/>
      <pageSetup paperSize="9" fitToHeight="0" orientation="landscape" r:id="rId25"/>
      <headerFooter alignWithMargins="0"/>
    </customSheetView>
  </customSheetViews>
  <mergeCells count="16">
    <mergeCell ref="B12:D12"/>
    <mergeCell ref="B13:D13"/>
    <mergeCell ref="F13:F14"/>
    <mergeCell ref="A13:A14"/>
    <mergeCell ref="A2:A12"/>
    <mergeCell ref="F2:F12"/>
    <mergeCell ref="B14:D14"/>
    <mergeCell ref="B11:D11"/>
    <mergeCell ref="C6:E6"/>
    <mergeCell ref="B9:E9"/>
    <mergeCell ref="C7:E7"/>
    <mergeCell ref="B1:E1"/>
    <mergeCell ref="C4:E4"/>
    <mergeCell ref="C5:E5"/>
    <mergeCell ref="B2:E2"/>
    <mergeCell ref="B3:E3"/>
  </mergeCells>
  <phoneticPr fontId="2" type="noConversion"/>
  <printOptions horizontalCentered="1"/>
  <pageMargins left="0.15748031496063" right="0.23622047244094499" top="0.78" bottom="0.98425196850393704" header="0.35433070866141703" footer="0.511811023622047"/>
  <pageSetup paperSize="9" fitToHeight="0" orientation="landscape" r:id="rId26"/>
  <headerFooter alignWithMargins="0"/>
  <drawing r:id="rId27"/>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tabColor indexed="35"/>
  </sheetPr>
  <dimension ref="A1:F21"/>
  <sheetViews>
    <sheetView zoomScaleNormal="100" zoomScaleSheetLayoutView="100" workbookViewId="0">
      <selection activeCell="C8" sqref="C8"/>
    </sheetView>
  </sheetViews>
  <sheetFormatPr defaultRowHeight="16.5"/>
  <cols>
    <col min="1" max="1" width="9" style="544"/>
    <col min="2" max="2" width="26.875" style="545" customWidth="1"/>
    <col min="3" max="3" width="22.875" style="545" customWidth="1"/>
    <col min="4" max="5" width="15.625" style="545" customWidth="1"/>
    <col min="6" max="16384" width="9" style="289"/>
  </cols>
  <sheetData>
    <row r="1" spans="1:6">
      <c r="A1" s="532"/>
      <c r="B1" s="533"/>
      <c r="C1" s="533"/>
      <c r="D1" s="533"/>
      <c r="E1" s="533"/>
    </row>
    <row r="2" spans="1:6" ht="21.95" customHeight="1">
      <c r="A2" s="1380" t="s">
        <v>42</v>
      </c>
      <c r="B2" s="1380"/>
      <c r="C2" s="1380"/>
      <c r="D2" s="1380"/>
      <c r="E2" s="289"/>
    </row>
    <row r="3" spans="1:6">
      <c r="A3" s="532"/>
      <c r="B3" s="533"/>
      <c r="C3" s="533"/>
      <c r="D3" s="533"/>
      <c r="E3" s="533"/>
    </row>
    <row r="4" spans="1:6" ht="30">
      <c r="A4" s="534" t="s">
        <v>43</v>
      </c>
      <c r="B4" s="535" t="s">
        <v>44</v>
      </c>
      <c r="C4" s="534" t="s">
        <v>73</v>
      </c>
      <c r="D4" s="534" t="s">
        <v>45</v>
      </c>
      <c r="E4" s="534" t="s">
        <v>46</v>
      </c>
    </row>
    <row r="5" spans="1:6" ht="18" customHeight="1">
      <c r="A5" s="536" t="s">
        <v>47</v>
      </c>
      <c r="B5" s="536" t="s">
        <v>48</v>
      </c>
      <c r="C5" s="536" t="s">
        <v>49</v>
      </c>
      <c r="D5" s="536" t="s">
        <v>50</v>
      </c>
      <c r="E5" s="536" t="s">
        <v>51</v>
      </c>
    </row>
    <row r="6" spans="1:6" ht="45" customHeight="1">
      <c r="A6" s="537">
        <v>1</v>
      </c>
      <c r="B6" s="538"/>
      <c r="C6" s="539"/>
      <c r="D6" s="540"/>
      <c r="E6" s="541">
        <f t="shared" ref="E6:E15" si="0">C6*D6</f>
        <v>0</v>
      </c>
    </row>
    <row r="7" spans="1:6" ht="45" customHeight="1">
      <c r="A7" s="537">
        <v>2</v>
      </c>
      <c r="B7" s="538"/>
      <c r="C7" s="539"/>
      <c r="D7" s="540"/>
      <c r="E7" s="541">
        <f t="shared" si="0"/>
        <v>0</v>
      </c>
    </row>
    <row r="8" spans="1:6" ht="45" customHeight="1">
      <c r="A8" s="537">
        <v>3</v>
      </c>
      <c r="B8" s="538"/>
      <c r="C8" s="539"/>
      <c r="D8" s="540"/>
      <c r="E8" s="541">
        <f t="shared" si="0"/>
        <v>0</v>
      </c>
    </row>
    <row r="9" spans="1:6" ht="45" customHeight="1">
      <c r="A9" s="537">
        <v>4</v>
      </c>
      <c r="B9" s="538"/>
      <c r="C9" s="539"/>
      <c r="D9" s="540"/>
      <c r="E9" s="541">
        <f t="shared" si="0"/>
        <v>0</v>
      </c>
    </row>
    <row r="10" spans="1:6" ht="45" customHeight="1">
      <c r="A10" s="537">
        <v>5</v>
      </c>
      <c r="B10" s="538"/>
      <c r="C10" s="539"/>
      <c r="D10" s="540"/>
      <c r="E10" s="541">
        <f t="shared" si="0"/>
        <v>0</v>
      </c>
    </row>
    <row r="11" spans="1:6" ht="45" customHeight="1">
      <c r="A11" s="537">
        <v>6</v>
      </c>
      <c r="B11" s="538"/>
      <c r="C11" s="539"/>
      <c r="D11" s="540"/>
      <c r="E11" s="541">
        <f t="shared" si="0"/>
        <v>0</v>
      </c>
    </row>
    <row r="12" spans="1:6" ht="45" customHeight="1">
      <c r="A12" s="537">
        <v>7</v>
      </c>
      <c r="B12" s="538"/>
      <c r="C12" s="539"/>
      <c r="D12" s="540"/>
      <c r="E12" s="541">
        <f t="shared" si="0"/>
        <v>0</v>
      </c>
    </row>
    <row r="13" spans="1:6" ht="45" customHeight="1">
      <c r="A13" s="537">
        <v>8</v>
      </c>
      <c r="B13" s="538"/>
      <c r="C13" s="539"/>
      <c r="D13" s="540"/>
      <c r="E13" s="541">
        <f t="shared" si="0"/>
        <v>0</v>
      </c>
    </row>
    <row r="14" spans="1:6" ht="45" customHeight="1">
      <c r="A14" s="537">
        <v>9</v>
      </c>
      <c r="B14" s="538"/>
      <c r="C14" s="539"/>
      <c r="D14" s="540"/>
      <c r="E14" s="541">
        <f t="shared" si="0"/>
        <v>0</v>
      </c>
    </row>
    <row r="15" spans="1:6" ht="45" customHeight="1">
      <c r="A15" s="537">
        <v>10</v>
      </c>
      <c r="B15" s="538"/>
      <c r="C15" s="539"/>
      <c r="D15" s="540"/>
      <c r="E15" s="541">
        <f t="shared" si="0"/>
        <v>0</v>
      </c>
    </row>
    <row r="16" spans="1:6" ht="45" customHeight="1">
      <c r="A16" s="542"/>
      <c r="B16" s="543" t="s">
        <v>52</v>
      </c>
      <c r="C16" s="543"/>
      <c r="D16" s="543"/>
      <c r="E16" s="543">
        <f>SUM(E6:E15)</f>
        <v>0</v>
      </c>
      <c r="F16" s="270"/>
    </row>
    <row r="17" ht="30" customHeight="1"/>
    <row r="18" ht="30" customHeight="1"/>
    <row r="19" ht="30" customHeight="1"/>
    <row r="20" ht="30" customHeight="1"/>
    <row r="21" ht="30" customHeight="1"/>
  </sheetData>
  <sheetProtection password="916E" sheet="1" formatColumns="0" formatRows="0" selectLockedCells="1"/>
  <customSheetViews>
    <customSheetView guid="{C5511DF2-7367-4292-8F90-6EDA131DE06A}" state="hidden">
      <selection activeCell="C8" sqref="C8"/>
      <pageMargins left="0.75" right="0.75" top="0.65" bottom="1" header="0.5" footer="0.5"/>
      <pageSetup orientation="portrait" r:id="rId1"/>
      <headerFooter alignWithMargins="0"/>
    </customSheetView>
    <customSheetView guid="{B53AB765-D844-4672-9326-008E7DD94E4F}" state="hidden">
      <selection activeCell="C8" sqref="C8"/>
      <pageMargins left="0.75" right="0.75" top="0.65" bottom="1" header="0.5" footer="0.5"/>
      <pageSetup orientation="portrait" r:id="rId2"/>
      <headerFooter alignWithMargins="0"/>
    </customSheetView>
    <customSheetView guid="{A41EE4DE-0D82-4A56-8210-F78316511D11}" state="hidden">
      <selection activeCell="C8" sqref="C8"/>
      <pageMargins left="0.75" right="0.75" top="0.65" bottom="1" header="0.5" footer="0.5"/>
      <pageSetup orientation="portrait" r:id="rId3"/>
      <headerFooter alignWithMargins="0"/>
    </customSheetView>
    <customSheetView guid="{1E0C44A1-9358-4FBD-8C2C-4DB661DA1476}" state="hidden">
      <selection activeCell="C8" sqref="C8"/>
      <pageMargins left="0.75" right="0.75" top="0.65" bottom="1" header="0.5" footer="0.5"/>
      <pageSetup orientation="portrait" r:id="rId4"/>
      <headerFooter alignWithMargins="0"/>
    </customSheetView>
    <customSheetView guid="{498493C3-769C-4143-9114-C68CD1D40B11}" state="hidden">
      <selection activeCell="C8" sqref="C8"/>
      <pageMargins left="0.75" right="0.75" top="0.65" bottom="1" header="0.5" footer="0.5"/>
      <pageSetup orientation="portrait" r:id="rId5"/>
      <headerFooter alignWithMargins="0"/>
    </customSheetView>
    <customSheetView guid="{C431BC99-7569-44AB-83F6-AB73BDED3783}" state="hidden">
      <selection activeCell="C8" sqref="C8"/>
      <pageMargins left="0.75" right="0.75" top="0.65" bottom="1" header="0.5" footer="0.5"/>
      <pageSetup orientation="portrait" r:id="rId6"/>
      <headerFooter alignWithMargins="0"/>
    </customSheetView>
    <customSheetView guid="{E97134B6-5E8D-4951-8DA0-73D065532361}" state="hidden">
      <selection activeCell="C8" sqref="C8"/>
      <pageMargins left="0.75" right="0.75" top="0.65" bottom="1" header="0.5" footer="0.5"/>
      <pageSetup orientation="portrait" r:id="rId7"/>
      <headerFooter alignWithMargins="0"/>
    </customSheetView>
    <customSheetView guid="{D0757F9E-DF41-4B40-A5E5-F4F8FDD8D61D}" state="hidden">
      <selection activeCell="C8" sqref="C8"/>
      <pageMargins left="0.75" right="0.75" top="0.65" bottom="1" header="0.5" footer="0.5"/>
      <pageSetup orientation="portrait" r:id="rId8"/>
      <headerFooter alignWithMargins="0"/>
    </customSheetView>
    <customSheetView guid="{EE46BCD1-F715-4FA9-A5FC-1B125AD601E0}">
      <selection activeCell="B6" sqref="B6:D15"/>
      <pageMargins left="0.75" right="0.75" top="0.65" bottom="1" header="0.5" footer="0.5"/>
      <pageSetup orientation="portrait" r:id="rId9"/>
      <headerFooter alignWithMargins="0"/>
    </customSheetView>
    <customSheetView guid="{4AA1107B-A795-4744-B566-827168772C7A}">
      <selection activeCell="B6" sqref="B6:D15"/>
      <pageMargins left="0.75" right="0.75" top="0.65" bottom="1" header="0.5" footer="0.5"/>
      <pageSetup orientation="portrait" r:id="rId10"/>
      <headerFooter alignWithMargins="0"/>
    </customSheetView>
    <customSheetView guid="{B23AD343-29DA-4CE0-BD10-47BF44F3782F}">
      <selection activeCell="G8" sqref="G8"/>
      <pageMargins left="0.75" right="0.75" top="0.65" bottom="1" header="0.5" footer="0.5"/>
      <pageSetup orientation="portrait" r:id="rId11"/>
      <headerFooter alignWithMargins="0"/>
    </customSheetView>
    <customSheetView guid="{ECE9294F-C910-4036-88BC-B1F2176FB06B}">
      <selection activeCell="B9" sqref="B9"/>
      <pageMargins left="0.75" right="0.75" top="0.65" bottom="1" header="0.5" footer="0.5"/>
      <pageSetup orientation="portrait" r:id="rId12"/>
      <headerFooter alignWithMargins="0"/>
    </customSheetView>
    <customSheetView guid="{27A45B7A-04F2-4516-B80B-5ED0825D4ED3}" scale="70">
      <selection activeCell="C6" sqref="C6:D6"/>
      <pageMargins left="0.75" right="0.75" top="0.65" bottom="1" header="0.5" footer="0.5"/>
      <pageSetup orientation="portrait" r:id="rId13"/>
      <headerFooter alignWithMargins="0"/>
    </customSheetView>
    <customSheetView guid="{E9F4E142-7D26-464D-BECA-4F3806DB1FE1}">
      <selection activeCell="G8" sqref="G8"/>
      <pageMargins left="0.75" right="0.75" top="0.65" bottom="1" header="0.5" footer="0.5"/>
      <pageSetup orientation="portrait" r:id="rId14"/>
      <headerFooter alignWithMargins="0"/>
    </customSheetView>
    <customSheetView guid="{A7DBDDEF-9245-44C6-9EBF-032DB6E1C0A2}" topLeftCell="A9">
      <selection activeCell="B6" sqref="B6:D15"/>
      <pageMargins left="0.75" right="0.75" top="0.65" bottom="1" header="0.5" footer="0.5"/>
      <pageSetup orientation="portrait" r:id="rId15"/>
      <headerFooter alignWithMargins="0"/>
    </customSheetView>
    <customSheetView guid="{7487ED9F-BBED-4B2A-9631-22F1A430946B}">
      <selection activeCell="B6" sqref="B6:D15"/>
      <pageMargins left="0.75" right="0.75" top="0.65" bottom="1" header="0.5" footer="0.5"/>
      <pageSetup orientation="portrait" r:id="rId16"/>
      <headerFooter alignWithMargins="0"/>
    </customSheetView>
    <customSheetView guid="{B3CE7B10-A914-4559-A6DA-AED8C22AFD6D}" state="hidden">
      <selection activeCell="C8" sqref="C8"/>
      <pageMargins left="0.75" right="0.75" top="0.65" bottom="1" header="0.5" footer="0.5"/>
      <pageSetup orientation="portrait" r:id="rId17"/>
      <headerFooter alignWithMargins="0"/>
    </customSheetView>
    <customSheetView guid="{D53177B2-31EC-4222-B97A-A37DCFD9E45B}" state="hidden">
      <selection activeCell="C8" sqref="C8"/>
      <pageMargins left="0.75" right="0.75" top="0.65" bottom="1" header="0.5" footer="0.5"/>
      <pageSetup orientation="portrait" r:id="rId18"/>
      <headerFooter alignWithMargins="0"/>
    </customSheetView>
    <customSheetView guid="{223BC0FC-814D-40F0-9795-CE82A16FF3A5}" state="hidden">
      <selection activeCell="C8" sqref="C8"/>
      <pageMargins left="0.75" right="0.75" top="0.65" bottom="1" header="0.5" footer="0.5"/>
      <pageSetup orientation="portrait" r:id="rId19"/>
      <headerFooter alignWithMargins="0"/>
    </customSheetView>
    <customSheetView guid="{B835C05C-B615-4DCB-982D-4519616B3CD8}" state="hidden">
      <selection activeCell="C8" sqref="C8"/>
      <pageMargins left="0.75" right="0.75" top="0.65" bottom="1" header="0.5" footer="0.5"/>
      <pageSetup orientation="portrait" r:id="rId20"/>
      <headerFooter alignWithMargins="0"/>
    </customSheetView>
    <customSheetView guid="{A34CC49F-E309-4C23-B4F6-1E3B307C10D1}" state="hidden">
      <selection activeCell="C8" sqref="C8"/>
      <pageMargins left="0.75" right="0.75" top="0.65" bottom="1" header="0.5" footer="0.5"/>
      <pageSetup orientation="portrait" r:id="rId21"/>
      <headerFooter alignWithMargins="0"/>
    </customSheetView>
    <customSheetView guid="{8909CFDD-4F29-4C72-886E-908773EE94A2}" state="hidden">
      <selection activeCell="C8" sqref="C8"/>
      <pageMargins left="0.75" right="0.75" top="0.65" bottom="1" header="0.5" footer="0.5"/>
      <pageSetup orientation="portrait" r:id="rId22"/>
      <headerFooter alignWithMargins="0"/>
    </customSheetView>
  </customSheetViews>
  <mergeCells count="1">
    <mergeCell ref="A2:D2"/>
  </mergeCells>
  <phoneticPr fontId="30" type="noConversion"/>
  <pageMargins left="0.75" right="0.75" top="0.65" bottom="1" header="0.5" footer="0.5"/>
  <pageSetup orientation="portrait" r:id="rId23"/>
  <headerFooter alignWithMargins="0"/>
  <drawing r:id="rId2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0">
    <tabColor indexed="47"/>
  </sheetPr>
  <dimension ref="A1:F21"/>
  <sheetViews>
    <sheetView zoomScaleNormal="100" workbookViewId="0">
      <selection activeCell="B6" sqref="B6"/>
    </sheetView>
  </sheetViews>
  <sheetFormatPr defaultRowHeight="16.5"/>
  <cols>
    <col min="1" max="1" width="9" style="544"/>
    <col min="2" max="2" width="26.875" style="545" customWidth="1"/>
    <col min="3" max="3" width="22.875" style="545" customWidth="1"/>
    <col min="4" max="5" width="15.625" style="545" customWidth="1"/>
    <col min="6" max="16384" width="9" style="289"/>
  </cols>
  <sheetData>
    <row r="1" spans="1:6">
      <c r="A1" s="532"/>
      <c r="B1" s="533"/>
      <c r="C1" s="533"/>
      <c r="D1" s="533"/>
      <c r="E1" s="533"/>
    </row>
    <row r="2" spans="1:6" ht="21.95" customHeight="1">
      <c r="A2" s="1380" t="s">
        <v>53</v>
      </c>
      <c r="B2" s="1380"/>
      <c r="C2" s="1380"/>
      <c r="D2" s="1381"/>
      <c r="E2"/>
    </row>
    <row r="3" spans="1:6">
      <c r="A3" s="532"/>
      <c r="B3" s="533"/>
      <c r="C3" s="533"/>
      <c r="D3" s="533"/>
      <c r="E3" s="533"/>
    </row>
    <row r="4" spans="1:6" ht="36" customHeight="1">
      <c r="A4" s="534" t="s">
        <v>43</v>
      </c>
      <c r="B4" s="535" t="s">
        <v>44</v>
      </c>
      <c r="C4" s="534" t="s">
        <v>54</v>
      </c>
      <c r="D4" s="534" t="s">
        <v>55</v>
      </c>
      <c r="E4" s="534" t="s">
        <v>56</v>
      </c>
    </row>
    <row r="5" spans="1:6" ht="18" customHeight="1">
      <c r="A5" s="536" t="s">
        <v>47</v>
      </c>
      <c r="B5" s="536" t="s">
        <v>48</v>
      </c>
      <c r="C5" s="536" t="s">
        <v>49</v>
      </c>
      <c r="D5" s="536" t="s">
        <v>50</v>
      </c>
      <c r="E5" s="536" t="s">
        <v>51</v>
      </c>
    </row>
    <row r="6" spans="1:6" ht="45" customHeight="1">
      <c r="A6" s="537">
        <v>1</v>
      </c>
      <c r="B6" s="538"/>
      <c r="C6" s="539"/>
      <c r="D6" s="540"/>
      <c r="E6" s="541">
        <f>C6*D6</f>
        <v>0</v>
      </c>
    </row>
    <row r="7" spans="1:6" ht="45" customHeight="1">
      <c r="A7" s="537">
        <v>2</v>
      </c>
      <c r="B7" s="538"/>
      <c r="C7" s="539"/>
      <c r="D7" s="540"/>
      <c r="E7" s="541">
        <f t="shared" ref="E7:E15" si="0">C7*D7</f>
        <v>0</v>
      </c>
    </row>
    <row r="8" spans="1:6" ht="45" customHeight="1">
      <c r="A8" s="537">
        <v>3</v>
      </c>
      <c r="B8" s="538"/>
      <c r="C8" s="539"/>
      <c r="D8" s="540"/>
      <c r="E8" s="541">
        <f t="shared" si="0"/>
        <v>0</v>
      </c>
    </row>
    <row r="9" spans="1:6" ht="45" customHeight="1">
      <c r="A9" s="537">
        <v>4</v>
      </c>
      <c r="B9" s="538"/>
      <c r="C9" s="539"/>
      <c r="D9" s="540"/>
      <c r="E9" s="541">
        <f t="shared" si="0"/>
        <v>0</v>
      </c>
    </row>
    <row r="10" spans="1:6" ht="45" customHeight="1">
      <c r="A10" s="537">
        <v>5</v>
      </c>
      <c r="B10" s="538"/>
      <c r="C10" s="539"/>
      <c r="D10" s="540"/>
      <c r="E10" s="541">
        <f t="shared" si="0"/>
        <v>0</v>
      </c>
    </row>
    <row r="11" spans="1:6" ht="45" customHeight="1">
      <c r="A11" s="537">
        <v>6</v>
      </c>
      <c r="B11" s="538"/>
      <c r="C11" s="539"/>
      <c r="D11" s="540"/>
      <c r="E11" s="541">
        <f t="shared" si="0"/>
        <v>0</v>
      </c>
    </row>
    <row r="12" spans="1:6" ht="45" customHeight="1">
      <c r="A12" s="537">
        <v>7</v>
      </c>
      <c r="B12" s="538"/>
      <c r="C12" s="539"/>
      <c r="D12" s="540"/>
      <c r="E12" s="541">
        <f t="shared" si="0"/>
        <v>0</v>
      </c>
    </row>
    <row r="13" spans="1:6" ht="45" customHeight="1">
      <c r="A13" s="537">
        <v>8</v>
      </c>
      <c r="B13" s="538"/>
      <c r="C13" s="539"/>
      <c r="D13" s="540"/>
      <c r="E13" s="541">
        <f t="shared" si="0"/>
        <v>0</v>
      </c>
    </row>
    <row r="14" spans="1:6" ht="45" customHeight="1">
      <c r="A14" s="537">
        <v>9</v>
      </c>
      <c r="B14" s="538"/>
      <c r="C14" s="539"/>
      <c r="D14" s="540"/>
      <c r="E14" s="541">
        <f t="shared" si="0"/>
        <v>0</v>
      </c>
    </row>
    <row r="15" spans="1:6" ht="45" customHeight="1">
      <c r="A15" s="537">
        <v>10</v>
      </c>
      <c r="B15" s="538"/>
      <c r="C15" s="539"/>
      <c r="D15" s="540"/>
      <c r="E15" s="541">
        <f t="shared" si="0"/>
        <v>0</v>
      </c>
    </row>
    <row r="16" spans="1:6" ht="45" customHeight="1">
      <c r="A16" s="542"/>
      <c r="B16" s="543" t="s">
        <v>52</v>
      </c>
      <c r="C16" s="543"/>
      <c r="D16" s="543"/>
      <c r="E16" s="543">
        <f>SUM(E6:E15)</f>
        <v>0</v>
      </c>
      <c r="F16" s="270"/>
    </row>
    <row r="17" ht="30" customHeight="1"/>
    <row r="18" ht="30" customHeight="1"/>
    <row r="19" ht="30" customHeight="1"/>
    <row r="20" ht="30" customHeight="1"/>
    <row r="21" ht="30" customHeight="1"/>
  </sheetData>
  <sheetProtection password="916E" sheet="1" formatColumns="0" formatRows="0" selectLockedCells="1"/>
  <customSheetViews>
    <customSheetView guid="{C5511DF2-7367-4292-8F90-6EDA131DE06A}" state="hidden">
      <selection activeCell="B6" sqref="B6"/>
      <pageMargins left="0.75" right="0.75" top="0.65" bottom="1" header="0.5" footer="0.5"/>
      <pageSetup orientation="portrait" r:id="rId1"/>
      <headerFooter alignWithMargins="0"/>
    </customSheetView>
    <customSheetView guid="{B53AB765-D844-4672-9326-008E7DD94E4F}" state="hidden">
      <selection activeCell="B6" sqref="B6"/>
      <pageMargins left="0.75" right="0.75" top="0.65" bottom="1" header="0.5" footer="0.5"/>
      <pageSetup orientation="portrait" r:id="rId2"/>
      <headerFooter alignWithMargins="0"/>
    </customSheetView>
    <customSheetView guid="{A41EE4DE-0D82-4A56-8210-F78316511D11}" state="hidden">
      <selection activeCell="B6" sqref="B6"/>
      <pageMargins left="0.75" right="0.75" top="0.65" bottom="1" header="0.5" footer="0.5"/>
      <pageSetup orientation="portrait" r:id="rId3"/>
      <headerFooter alignWithMargins="0"/>
    </customSheetView>
    <customSheetView guid="{1E0C44A1-9358-4FBD-8C2C-4DB661DA1476}" state="hidden">
      <selection activeCell="B6" sqref="B6"/>
      <pageMargins left="0.75" right="0.75" top="0.65" bottom="1" header="0.5" footer="0.5"/>
      <pageSetup orientation="portrait" r:id="rId4"/>
      <headerFooter alignWithMargins="0"/>
    </customSheetView>
    <customSheetView guid="{498493C3-769C-4143-9114-C68CD1D40B11}" state="hidden">
      <selection activeCell="B6" sqref="B6"/>
      <pageMargins left="0.75" right="0.75" top="0.65" bottom="1" header="0.5" footer="0.5"/>
      <pageSetup orientation="portrait" r:id="rId5"/>
      <headerFooter alignWithMargins="0"/>
    </customSheetView>
    <customSheetView guid="{C431BC99-7569-44AB-83F6-AB73BDED3783}" state="hidden">
      <selection activeCell="B6" sqref="B6"/>
      <pageMargins left="0.75" right="0.75" top="0.65" bottom="1" header="0.5" footer="0.5"/>
      <pageSetup orientation="portrait" r:id="rId6"/>
      <headerFooter alignWithMargins="0"/>
    </customSheetView>
    <customSheetView guid="{E97134B6-5E8D-4951-8DA0-73D065532361}" state="hidden">
      <selection activeCell="B6" sqref="B6"/>
      <pageMargins left="0.75" right="0.75" top="0.65" bottom="1" header="0.5" footer="0.5"/>
      <pageSetup orientation="portrait" r:id="rId7"/>
      <headerFooter alignWithMargins="0"/>
    </customSheetView>
    <customSheetView guid="{D0757F9E-DF41-4B40-A5E5-F4F8FDD8D61D}" state="hidden">
      <selection activeCell="B6" sqref="B6"/>
      <pageMargins left="0.75" right="0.75" top="0.65" bottom="1" header="0.5" footer="0.5"/>
      <pageSetup orientation="portrait" r:id="rId8"/>
      <headerFooter alignWithMargins="0"/>
    </customSheetView>
    <customSheetView guid="{EE46BCD1-F715-4FA9-A5FC-1B125AD601E0}">
      <selection activeCell="G8" sqref="G8"/>
      <pageMargins left="0.75" right="0.75" top="0.65" bottom="1" header="0.5" footer="0.5"/>
      <pageSetup orientation="portrait" r:id="rId9"/>
      <headerFooter alignWithMargins="0"/>
    </customSheetView>
    <customSheetView guid="{4AA1107B-A795-4744-B566-827168772C7A}" topLeftCell="A10">
      <selection activeCell="G8" sqref="G8"/>
      <pageMargins left="0.75" right="0.75" top="0.65" bottom="1" header="0.5" footer="0.5"/>
      <pageSetup orientation="portrait" r:id="rId10"/>
      <headerFooter alignWithMargins="0"/>
    </customSheetView>
    <customSheetView guid="{B23AD343-29DA-4CE0-BD10-47BF44F3782F}">
      <selection activeCell="G8" sqref="G8"/>
      <pageMargins left="0.75" right="0.75" top="0.65" bottom="1" header="0.5" footer="0.5"/>
      <pageSetup orientation="portrait" r:id="rId11"/>
      <headerFooter alignWithMargins="0"/>
    </customSheetView>
    <customSheetView guid="{ECE9294F-C910-4036-88BC-B1F2176FB06B}">
      <selection activeCell="B11" sqref="B11"/>
      <pageMargins left="0.75" right="0.75" top="0.65" bottom="1" header="0.5" footer="0.5"/>
      <pageSetup orientation="portrait" r:id="rId12"/>
      <headerFooter alignWithMargins="0"/>
    </customSheetView>
    <customSheetView guid="{27A45B7A-04F2-4516-B80B-5ED0825D4ED3}" scale="70">
      <selection activeCell="C6" sqref="C6:D6"/>
      <pageMargins left="0.75" right="0.75" top="0.65" bottom="1" header="0.5" footer="0.5"/>
      <pageSetup orientation="portrait" r:id="rId13"/>
      <headerFooter alignWithMargins="0"/>
    </customSheetView>
    <customSheetView guid="{E9F4E142-7D26-464D-BECA-4F3806DB1FE1}">
      <selection activeCell="G8" sqref="G8"/>
      <pageMargins left="0.75" right="0.75" top="0.65" bottom="1" header="0.5" footer="0.5"/>
      <pageSetup orientation="portrait" r:id="rId14"/>
      <headerFooter alignWithMargins="0"/>
    </customSheetView>
    <customSheetView guid="{A7DBDDEF-9245-44C6-9EBF-032DB6E1C0A2}" topLeftCell="A10">
      <selection activeCell="G8" sqref="G8"/>
      <pageMargins left="0.75" right="0.75" top="0.65" bottom="1" header="0.5" footer="0.5"/>
      <pageSetup orientation="portrait" r:id="rId15"/>
      <headerFooter alignWithMargins="0"/>
    </customSheetView>
    <customSheetView guid="{7487ED9F-BBED-4B2A-9631-22F1A430946B}" topLeftCell="A10">
      <selection activeCell="G8" sqref="G8"/>
      <pageMargins left="0.75" right="0.75" top="0.65" bottom="1" header="0.5" footer="0.5"/>
      <pageSetup orientation="portrait" r:id="rId16"/>
      <headerFooter alignWithMargins="0"/>
    </customSheetView>
    <customSheetView guid="{B3CE7B10-A914-4559-A6DA-AED8C22AFD6D}" state="hidden">
      <selection activeCell="B6" sqref="B6"/>
      <pageMargins left="0.75" right="0.75" top="0.65" bottom="1" header="0.5" footer="0.5"/>
      <pageSetup orientation="portrait" r:id="rId17"/>
      <headerFooter alignWithMargins="0"/>
    </customSheetView>
    <customSheetView guid="{D53177B2-31EC-4222-B97A-A37DCFD9E45B}" state="hidden">
      <selection activeCell="B6" sqref="B6"/>
      <pageMargins left="0.75" right="0.75" top="0.65" bottom="1" header="0.5" footer="0.5"/>
      <pageSetup orientation="portrait" r:id="rId18"/>
      <headerFooter alignWithMargins="0"/>
    </customSheetView>
    <customSheetView guid="{223BC0FC-814D-40F0-9795-CE82A16FF3A5}" state="hidden">
      <selection activeCell="B6" sqref="B6"/>
      <pageMargins left="0.75" right="0.75" top="0.65" bottom="1" header="0.5" footer="0.5"/>
      <pageSetup orientation="portrait" r:id="rId19"/>
      <headerFooter alignWithMargins="0"/>
    </customSheetView>
    <customSheetView guid="{B835C05C-B615-4DCB-982D-4519616B3CD8}" state="hidden">
      <selection activeCell="B6" sqref="B6"/>
      <pageMargins left="0.75" right="0.75" top="0.65" bottom="1" header="0.5" footer="0.5"/>
      <pageSetup orientation="portrait" r:id="rId20"/>
      <headerFooter alignWithMargins="0"/>
    </customSheetView>
    <customSheetView guid="{A34CC49F-E309-4C23-B4F6-1E3B307C10D1}" state="hidden">
      <selection activeCell="B6" sqref="B6"/>
      <pageMargins left="0.75" right="0.75" top="0.65" bottom="1" header="0.5" footer="0.5"/>
      <pageSetup orientation="portrait" r:id="rId21"/>
      <headerFooter alignWithMargins="0"/>
    </customSheetView>
    <customSheetView guid="{8909CFDD-4F29-4C72-886E-908773EE94A2}" state="hidden">
      <selection activeCell="B6" sqref="B6"/>
      <pageMargins left="0.75" right="0.75" top="0.65" bottom="1" header="0.5" footer="0.5"/>
      <pageSetup orientation="portrait" r:id="rId22"/>
      <headerFooter alignWithMargins="0"/>
    </customSheetView>
  </customSheetViews>
  <mergeCells count="1">
    <mergeCell ref="A2:D2"/>
  </mergeCells>
  <phoneticPr fontId="30" type="noConversion"/>
  <pageMargins left="0.75" right="0.75" top="0.65" bottom="1" header="0.5" footer="0.5"/>
  <pageSetup orientation="portrait" r:id="rId23"/>
  <headerFooter alignWithMargins="0"/>
  <drawing r:id="rId24"/>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4">
    <tabColor indexed="61"/>
  </sheetPr>
  <dimension ref="A1:G21"/>
  <sheetViews>
    <sheetView zoomScaleNormal="100" zoomScaleSheetLayoutView="100" workbookViewId="0">
      <selection activeCell="E8" sqref="E8"/>
    </sheetView>
  </sheetViews>
  <sheetFormatPr defaultRowHeight="16.5"/>
  <cols>
    <col min="1" max="1" width="7.625" style="544" customWidth="1"/>
    <col min="2" max="4" width="20.625" style="545" customWidth="1"/>
    <col min="5" max="5" width="9.625" style="545" customWidth="1"/>
    <col min="6" max="6" width="12.625" style="545" customWidth="1"/>
    <col min="7" max="16384" width="9" style="289"/>
  </cols>
  <sheetData>
    <row r="1" spans="1:7">
      <c r="A1" s="532"/>
      <c r="B1" s="533"/>
      <c r="C1" s="533"/>
      <c r="D1" s="533"/>
      <c r="E1" s="533"/>
      <c r="F1" s="533"/>
    </row>
    <row r="2" spans="1:7" ht="21.95" customHeight="1">
      <c r="A2" s="1380" t="s">
        <v>57</v>
      </c>
      <c r="B2" s="1380"/>
      <c r="C2" s="1380"/>
      <c r="D2" s="1380"/>
      <c r="E2" s="1381"/>
      <c r="F2" s="289"/>
    </row>
    <row r="3" spans="1:7">
      <c r="A3" s="532"/>
      <c r="B3" s="533"/>
      <c r="C3" s="533"/>
      <c r="D3" s="533"/>
      <c r="E3" s="533"/>
      <c r="F3" s="533"/>
    </row>
    <row r="4" spans="1:7" ht="53.25" customHeight="1">
      <c r="A4" s="534" t="s">
        <v>43</v>
      </c>
      <c r="B4" s="535" t="s">
        <v>44</v>
      </c>
      <c r="C4" s="534" t="s">
        <v>58</v>
      </c>
      <c r="D4" s="534" t="s">
        <v>59</v>
      </c>
      <c r="E4" s="534" t="s">
        <v>60</v>
      </c>
      <c r="F4" s="534" t="s">
        <v>61</v>
      </c>
    </row>
    <row r="5" spans="1:7" ht="18" customHeight="1">
      <c r="A5" s="536" t="s">
        <v>47</v>
      </c>
      <c r="B5" s="536" t="s">
        <v>48</v>
      </c>
      <c r="C5" s="536" t="s">
        <v>49</v>
      </c>
      <c r="D5" s="536" t="s">
        <v>50</v>
      </c>
      <c r="E5" s="546" t="s">
        <v>62</v>
      </c>
      <c r="F5" s="536" t="s">
        <v>63</v>
      </c>
    </row>
    <row r="6" spans="1:7" ht="45" customHeight="1">
      <c r="A6" s="537">
        <v>1</v>
      </c>
      <c r="B6" s="538"/>
      <c r="C6" s="539"/>
      <c r="D6" s="539"/>
      <c r="E6" s="540"/>
      <c r="F6" s="541">
        <f>C6*E6</f>
        <v>0</v>
      </c>
    </row>
    <row r="7" spans="1:7" ht="45" customHeight="1">
      <c r="A7" s="537">
        <v>2</v>
      </c>
      <c r="B7" s="538"/>
      <c r="C7" s="539"/>
      <c r="D7" s="539"/>
      <c r="E7" s="540"/>
      <c r="F7" s="541">
        <f t="shared" ref="F7:F15" si="0">C7*E7</f>
        <v>0</v>
      </c>
    </row>
    <row r="8" spans="1:7" ht="45" customHeight="1">
      <c r="A8" s="537">
        <v>3</v>
      </c>
      <c r="B8" s="538"/>
      <c r="C8" s="539"/>
      <c r="D8" s="539"/>
      <c r="E8" s="540"/>
      <c r="F8" s="541">
        <f t="shared" si="0"/>
        <v>0</v>
      </c>
    </row>
    <row r="9" spans="1:7" ht="45" customHeight="1">
      <c r="A9" s="537">
        <v>4</v>
      </c>
      <c r="B9" s="538"/>
      <c r="C9" s="539"/>
      <c r="D9" s="539"/>
      <c r="E9" s="540"/>
      <c r="F9" s="541">
        <f t="shared" si="0"/>
        <v>0</v>
      </c>
    </row>
    <row r="10" spans="1:7" ht="45" customHeight="1">
      <c r="A10" s="537">
        <v>5</v>
      </c>
      <c r="B10" s="538"/>
      <c r="C10" s="539"/>
      <c r="D10" s="539"/>
      <c r="E10" s="540"/>
      <c r="F10" s="541">
        <f t="shared" si="0"/>
        <v>0</v>
      </c>
    </row>
    <row r="11" spans="1:7" ht="45" customHeight="1">
      <c r="A11" s="537">
        <v>6</v>
      </c>
      <c r="B11" s="538"/>
      <c r="C11" s="539"/>
      <c r="D11" s="539"/>
      <c r="E11" s="540"/>
      <c r="F11" s="541">
        <f t="shared" si="0"/>
        <v>0</v>
      </c>
    </row>
    <row r="12" spans="1:7" ht="45" customHeight="1">
      <c r="A12" s="537">
        <v>7</v>
      </c>
      <c r="B12" s="538"/>
      <c r="C12" s="539"/>
      <c r="D12" s="539"/>
      <c r="E12" s="540"/>
      <c r="F12" s="541">
        <f t="shared" si="0"/>
        <v>0</v>
      </c>
    </row>
    <row r="13" spans="1:7" ht="45" customHeight="1">
      <c r="A13" s="537">
        <v>8</v>
      </c>
      <c r="B13" s="538"/>
      <c r="C13" s="539"/>
      <c r="D13" s="539"/>
      <c r="E13" s="540"/>
      <c r="F13" s="541">
        <f t="shared" si="0"/>
        <v>0</v>
      </c>
    </row>
    <row r="14" spans="1:7" ht="45" customHeight="1">
      <c r="A14" s="537">
        <v>9</v>
      </c>
      <c r="B14" s="538"/>
      <c r="C14" s="539"/>
      <c r="D14" s="539"/>
      <c r="E14" s="540"/>
      <c r="F14" s="541">
        <f t="shared" si="0"/>
        <v>0</v>
      </c>
    </row>
    <row r="15" spans="1:7" ht="45" customHeight="1">
      <c r="A15" s="537">
        <v>10</v>
      </c>
      <c r="B15" s="538"/>
      <c r="C15" s="539"/>
      <c r="D15" s="539"/>
      <c r="E15" s="540"/>
      <c r="F15" s="541">
        <f t="shared" si="0"/>
        <v>0</v>
      </c>
    </row>
    <row r="16" spans="1:7" ht="45" customHeight="1">
      <c r="A16" s="542"/>
      <c r="B16" s="543" t="s">
        <v>52</v>
      </c>
      <c r="C16" s="543"/>
      <c r="D16" s="543"/>
      <c r="E16" s="543"/>
      <c r="F16" s="543">
        <f>SUM(F6:F15)</f>
        <v>0</v>
      </c>
      <c r="G16" s="270"/>
    </row>
    <row r="17" ht="30" customHeight="1"/>
    <row r="18" ht="30" customHeight="1"/>
    <row r="19" ht="30" customHeight="1"/>
    <row r="20" ht="30" customHeight="1"/>
    <row r="21" ht="30" customHeight="1"/>
  </sheetData>
  <sheetProtection password="E848" sheet="1" formatColumns="0" formatRows="0" selectLockedCells="1"/>
  <customSheetViews>
    <customSheetView guid="{C5511DF2-7367-4292-8F90-6EDA131DE06A}" state="hidden">
      <selection activeCell="E8" sqref="E8"/>
      <pageMargins left="0.75" right="0.62" top="0.65" bottom="1" header="0.5" footer="0.5"/>
      <pageSetup orientation="portrait" r:id="rId1"/>
      <headerFooter alignWithMargins="0"/>
    </customSheetView>
    <customSheetView guid="{B53AB765-D844-4672-9326-008E7DD94E4F}" state="hidden">
      <selection activeCell="E8" sqref="E8"/>
      <pageMargins left="0.75" right="0.62" top="0.65" bottom="1" header="0.5" footer="0.5"/>
      <pageSetup orientation="portrait" r:id="rId2"/>
      <headerFooter alignWithMargins="0"/>
    </customSheetView>
    <customSheetView guid="{A41EE4DE-0D82-4A56-8210-F78316511D11}" state="hidden">
      <selection activeCell="E8" sqref="E8"/>
      <pageMargins left="0.75" right="0.62" top="0.65" bottom="1" header="0.5" footer="0.5"/>
      <pageSetup orientation="portrait" r:id="rId3"/>
      <headerFooter alignWithMargins="0"/>
    </customSheetView>
    <customSheetView guid="{1E0C44A1-9358-4FBD-8C2C-4DB661DA1476}" state="hidden">
      <selection activeCell="E8" sqref="E8"/>
      <pageMargins left="0.75" right="0.62" top="0.65" bottom="1" header="0.5" footer="0.5"/>
      <pageSetup orientation="portrait" r:id="rId4"/>
      <headerFooter alignWithMargins="0"/>
    </customSheetView>
    <customSheetView guid="{498493C3-769C-4143-9114-C68CD1D40B11}" state="hidden">
      <selection activeCell="E8" sqref="E8"/>
      <pageMargins left="0.75" right="0.62" top="0.65" bottom="1" header="0.5" footer="0.5"/>
      <pageSetup orientation="portrait" r:id="rId5"/>
      <headerFooter alignWithMargins="0"/>
    </customSheetView>
    <customSheetView guid="{C431BC99-7569-44AB-83F6-AB73BDED3783}" state="hidden">
      <selection activeCell="E8" sqref="E8"/>
      <pageMargins left="0.75" right="0.62" top="0.65" bottom="1" header="0.5" footer="0.5"/>
      <pageSetup orientation="portrait" r:id="rId6"/>
      <headerFooter alignWithMargins="0"/>
    </customSheetView>
    <customSheetView guid="{E97134B6-5E8D-4951-8DA0-73D065532361}" state="hidden">
      <selection activeCell="E8" sqref="E8"/>
      <pageMargins left="0.75" right="0.62" top="0.65" bottom="1" header="0.5" footer="0.5"/>
      <pageSetup orientation="portrait" r:id="rId7"/>
      <headerFooter alignWithMargins="0"/>
    </customSheetView>
    <customSheetView guid="{D0757F9E-DF41-4B40-A5E5-F4F8FDD8D61D}" state="hidden">
      <selection activeCell="E8" sqref="E8"/>
      <pageMargins left="0.75" right="0.62" top="0.65" bottom="1" header="0.5" footer="0.5"/>
      <pageSetup orientation="portrait" r:id="rId8"/>
      <headerFooter alignWithMargins="0"/>
    </customSheetView>
    <customSheetView guid="{EE46BCD1-F715-4FA9-A5FC-1B125AD601E0}">
      <selection activeCell="E8" sqref="E8"/>
      <pageMargins left="0.75" right="0.62" top="0.65" bottom="1" header="0.5" footer="0.5"/>
      <pageSetup orientation="portrait" r:id="rId9"/>
      <headerFooter alignWithMargins="0"/>
    </customSheetView>
    <customSheetView guid="{4AA1107B-A795-4744-B566-827168772C7A}">
      <selection activeCell="E8" sqref="E8"/>
      <pageMargins left="0.75" right="0.62" top="0.65" bottom="1" header="0.5" footer="0.5"/>
      <pageSetup orientation="portrait" r:id="rId10"/>
      <headerFooter alignWithMargins="0"/>
    </customSheetView>
    <customSheetView guid="{B23AD343-29DA-4CE0-BD10-47BF44F3782F}">
      <selection activeCell="G8" sqref="G8"/>
      <pageMargins left="0.75" right="0.62" top="0.65" bottom="1" header="0.5" footer="0.5"/>
      <pageSetup orientation="portrait" r:id="rId11"/>
      <headerFooter alignWithMargins="0"/>
    </customSheetView>
    <customSheetView guid="{ECE9294F-C910-4036-88BC-B1F2176FB06B}">
      <selection activeCell="B6" sqref="B6"/>
      <pageMargins left="0.75" right="0.62" top="0.65" bottom="1" header="0.5" footer="0.5"/>
      <pageSetup orientation="portrait" r:id="rId12"/>
      <headerFooter alignWithMargins="0"/>
    </customSheetView>
    <customSheetView guid="{27A45B7A-04F2-4516-B80B-5ED0825D4ED3}" scale="70">
      <selection activeCell="C6" sqref="C6"/>
      <pageMargins left="0.75" right="0.62" top="0.65" bottom="1" header="0.5" footer="0.5"/>
      <pageSetup orientation="portrait" r:id="rId13"/>
      <headerFooter alignWithMargins="0"/>
    </customSheetView>
    <customSheetView guid="{E9F4E142-7D26-464D-BECA-4F3806DB1FE1}">
      <selection activeCell="G8" sqref="G8"/>
      <pageMargins left="0.75" right="0.62" top="0.65" bottom="1" header="0.5" footer="0.5"/>
      <pageSetup orientation="portrait" r:id="rId14"/>
      <headerFooter alignWithMargins="0"/>
    </customSheetView>
    <customSheetView guid="{A7DBDDEF-9245-44C6-9EBF-032DB6E1C0A2}" topLeftCell="A9">
      <selection activeCell="B9" sqref="B9"/>
      <pageMargins left="0.75" right="0.62" top="0.65" bottom="1" header="0.5" footer="0.5"/>
      <pageSetup orientation="portrait" r:id="rId15"/>
      <headerFooter alignWithMargins="0"/>
    </customSheetView>
    <customSheetView guid="{7487ED9F-BBED-4B2A-9631-22F1A430946B}">
      <selection activeCell="E8" sqref="E8"/>
      <pageMargins left="0.75" right="0.62" top="0.65" bottom="1" header="0.5" footer="0.5"/>
      <pageSetup orientation="portrait" r:id="rId16"/>
      <headerFooter alignWithMargins="0"/>
    </customSheetView>
    <customSheetView guid="{B3CE7B10-A914-4559-A6DA-AED8C22AFD6D}" state="hidden">
      <selection activeCell="E8" sqref="E8"/>
      <pageMargins left="0.75" right="0.62" top="0.65" bottom="1" header="0.5" footer="0.5"/>
      <pageSetup orientation="portrait" r:id="rId17"/>
      <headerFooter alignWithMargins="0"/>
    </customSheetView>
    <customSheetView guid="{D53177B2-31EC-4222-B97A-A37DCFD9E45B}" state="hidden">
      <selection activeCell="E8" sqref="E8"/>
      <pageMargins left="0.75" right="0.62" top="0.65" bottom="1" header="0.5" footer="0.5"/>
      <pageSetup orientation="portrait" r:id="rId18"/>
      <headerFooter alignWithMargins="0"/>
    </customSheetView>
    <customSheetView guid="{223BC0FC-814D-40F0-9795-CE82A16FF3A5}" state="hidden">
      <selection activeCell="E8" sqref="E8"/>
      <pageMargins left="0.75" right="0.62" top="0.65" bottom="1" header="0.5" footer="0.5"/>
      <pageSetup orientation="portrait" r:id="rId19"/>
      <headerFooter alignWithMargins="0"/>
    </customSheetView>
    <customSheetView guid="{B835C05C-B615-4DCB-982D-4519616B3CD8}" state="hidden">
      <selection activeCell="E8" sqref="E8"/>
      <pageMargins left="0.75" right="0.62" top="0.65" bottom="1" header="0.5" footer="0.5"/>
      <pageSetup orientation="portrait" r:id="rId20"/>
      <headerFooter alignWithMargins="0"/>
    </customSheetView>
    <customSheetView guid="{A34CC49F-E309-4C23-B4F6-1E3B307C10D1}" state="hidden">
      <selection activeCell="E8" sqref="E8"/>
      <pageMargins left="0.75" right="0.62" top="0.65" bottom="1" header="0.5" footer="0.5"/>
      <pageSetup orientation="portrait" r:id="rId21"/>
      <headerFooter alignWithMargins="0"/>
    </customSheetView>
    <customSheetView guid="{8909CFDD-4F29-4C72-886E-908773EE94A2}" state="hidden">
      <selection activeCell="E8" sqref="E8"/>
      <pageMargins left="0.75" right="0.62" top="0.65" bottom="1" header="0.5" footer="0.5"/>
      <pageSetup orientation="portrait" r:id="rId22"/>
      <headerFooter alignWithMargins="0"/>
    </customSheetView>
  </customSheetViews>
  <mergeCells count="1">
    <mergeCell ref="A2:E2"/>
  </mergeCells>
  <phoneticPr fontId="30" type="noConversion"/>
  <pageMargins left="0.75" right="0.62" top="0.65" bottom="1" header="0.5" footer="0.5"/>
  <pageSetup orientation="portrait" r:id="rId23"/>
  <headerFooter alignWithMargins="0"/>
  <drawing r:id="rId24"/>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7"/>
  <dimension ref="A1:AO80"/>
  <sheetViews>
    <sheetView showGridLines="0" showZeros="0" tabSelected="1" view="pageBreakPreview" topLeftCell="A17" zoomScaleNormal="100" zoomScaleSheetLayoutView="100" workbookViewId="0">
      <selection activeCell="C5" sqref="C5:F5"/>
    </sheetView>
  </sheetViews>
  <sheetFormatPr defaultColWidth="8" defaultRowHeight="16.5"/>
  <cols>
    <col min="1" max="1" width="9.375" style="437" customWidth="1"/>
    <col min="2" max="2" width="9.375" style="439" customWidth="1"/>
    <col min="3" max="3" width="12.875" style="437" customWidth="1"/>
    <col min="4" max="4" width="18.125" style="437" customWidth="1"/>
    <col min="5" max="5" width="18.75" style="437" customWidth="1"/>
    <col min="6" max="6" width="29" style="437" customWidth="1"/>
    <col min="7" max="8" width="8" style="437" hidden="1" customWidth="1"/>
    <col min="9" max="11" width="8" style="436" hidden="1" customWidth="1"/>
    <col min="12" max="24" width="8" style="436" customWidth="1"/>
    <col min="25" max="27" width="8" style="436" hidden="1" customWidth="1"/>
    <col min="28" max="28" width="17.5" style="436" hidden="1" customWidth="1"/>
    <col min="29" max="29" width="12.125" style="436" hidden="1" customWidth="1"/>
    <col min="30" max="30" width="8" style="434" hidden="1" customWidth="1"/>
    <col min="31" max="31" width="8" style="435" hidden="1" customWidth="1"/>
    <col min="32" max="32" width="12" style="435" hidden="1" customWidth="1"/>
    <col min="33" max="35" width="8" style="434" hidden="1" customWidth="1"/>
    <col min="36" max="36" width="9.125" style="434" hidden="1" customWidth="1"/>
    <col min="37" max="40" width="8" style="434" hidden="1" customWidth="1"/>
    <col min="41" max="41" width="8" style="434" customWidth="1"/>
    <col min="42" max="16384" width="8" style="436"/>
  </cols>
  <sheetData>
    <row r="1" spans="1:36" ht="17.25">
      <c r="A1" s="429" t="str">
        <f>Cover!B3</f>
        <v>Specification No.: CC/NT/W-MISC/DOM/A04/26/01660</v>
      </c>
      <c r="B1" s="429"/>
      <c r="C1" s="430"/>
      <c r="D1" s="430"/>
      <c r="E1" s="430"/>
      <c r="F1" s="431" t="s">
        <v>308</v>
      </c>
      <c r="G1" s="432"/>
      <c r="H1" s="432"/>
      <c r="I1" s="433"/>
      <c r="J1" s="433"/>
      <c r="K1" s="433"/>
      <c r="L1" s="433" t="str">
        <f>Basic!B7</f>
        <v>Original</v>
      </c>
      <c r="M1" s="433"/>
      <c r="N1" s="433"/>
      <c r="O1" s="433"/>
      <c r="P1" s="433"/>
      <c r="Q1" s="433"/>
      <c r="R1" s="433"/>
      <c r="S1" s="433"/>
      <c r="T1" s="433"/>
      <c r="U1" s="433"/>
      <c r="V1" s="433"/>
      <c r="W1" s="433"/>
      <c r="X1" s="433"/>
      <c r="Y1" s="433"/>
      <c r="Z1" s="433" t="str">
        <f>'Names of Bidder'!D6</f>
        <v>Sole Bidder</v>
      </c>
      <c r="AA1" s="433"/>
      <c r="AB1" s="433"/>
      <c r="AC1" s="433"/>
      <c r="AE1" s="435">
        <v>1</v>
      </c>
      <c r="AF1" s="435" t="s">
        <v>97</v>
      </c>
      <c r="AI1" s="435">
        <v>1</v>
      </c>
      <c r="AJ1" s="434" t="s">
        <v>101</v>
      </c>
    </row>
    <row r="2" spans="1:36">
      <c r="B2" s="437"/>
      <c r="Z2" s="436">
        <f>'Names of Bidder'!L6</f>
        <v>0</v>
      </c>
      <c r="AE2" s="435">
        <v>2</v>
      </c>
      <c r="AF2" s="435" t="s">
        <v>98</v>
      </c>
      <c r="AI2" s="435">
        <v>2</v>
      </c>
      <c r="AJ2" s="434" t="s">
        <v>102</v>
      </c>
    </row>
    <row r="3" spans="1:36">
      <c r="A3" s="1400" t="s">
        <v>252</v>
      </c>
      <c r="B3" s="1400"/>
      <c r="C3" s="1400"/>
      <c r="D3" s="1400"/>
      <c r="E3" s="1400"/>
      <c r="F3" s="1400"/>
      <c r="G3" s="432"/>
      <c r="H3" s="432"/>
      <c r="I3" s="433"/>
      <c r="J3" s="433"/>
      <c r="K3" s="433"/>
      <c r="L3" s="433"/>
      <c r="M3" s="433"/>
      <c r="N3" s="433"/>
      <c r="O3" s="433"/>
      <c r="P3" s="433"/>
      <c r="Q3" s="433"/>
      <c r="R3" s="433"/>
      <c r="S3" s="433"/>
      <c r="T3" s="433"/>
      <c r="U3" s="433"/>
      <c r="V3" s="433"/>
      <c r="W3" s="433"/>
      <c r="X3" s="433"/>
      <c r="Y3" s="433"/>
      <c r="Z3" s="433"/>
      <c r="AA3" s="433"/>
      <c r="AB3" s="433"/>
      <c r="AC3" s="433"/>
      <c r="AE3" s="435">
        <v>3</v>
      </c>
      <c r="AF3" s="435" t="s">
        <v>99</v>
      </c>
      <c r="AI3" s="435">
        <v>3</v>
      </c>
      <c r="AJ3" s="434" t="s">
        <v>103</v>
      </c>
    </row>
    <row r="4" spans="1:36">
      <c r="A4" s="438"/>
      <c r="B4" s="438"/>
      <c r="C4" s="438"/>
      <c r="D4" s="438"/>
      <c r="E4" s="438"/>
      <c r="F4" s="438"/>
      <c r="G4" s="432"/>
      <c r="H4" s="432"/>
      <c r="I4" s="433"/>
      <c r="J4" s="433"/>
      <c r="K4" s="433"/>
      <c r="L4" s="433"/>
      <c r="M4" s="433"/>
      <c r="N4" s="433"/>
      <c r="O4" s="433"/>
      <c r="P4" s="433"/>
      <c r="Q4" s="433"/>
      <c r="R4" s="433"/>
      <c r="S4" s="433"/>
      <c r="T4" s="433"/>
      <c r="U4" s="433"/>
      <c r="V4" s="433"/>
      <c r="W4" s="433"/>
      <c r="X4" s="433"/>
      <c r="Y4" s="433"/>
      <c r="Z4" s="433"/>
      <c r="AA4" s="433"/>
      <c r="AB4" s="433"/>
      <c r="AC4" s="433"/>
      <c r="AE4" s="435">
        <v>4</v>
      </c>
      <c r="AF4" s="435" t="s">
        <v>100</v>
      </c>
      <c r="AI4" s="435">
        <v>4</v>
      </c>
      <c r="AJ4" s="434" t="s">
        <v>104</v>
      </c>
    </row>
    <row r="5" spans="1:36">
      <c r="A5" s="439" t="s">
        <v>87</v>
      </c>
      <c r="C5" s="1401"/>
      <c r="D5" s="1401"/>
      <c r="E5" s="1401"/>
      <c r="F5" s="1401"/>
      <c r="AE5" s="435">
        <v>5</v>
      </c>
      <c r="AF5" s="435" t="s">
        <v>100</v>
      </c>
      <c r="AI5" s="435">
        <v>5</v>
      </c>
      <c r="AJ5" s="434" t="s">
        <v>105</v>
      </c>
    </row>
    <row r="6" spans="1:36">
      <c r="A6" s="439" t="s">
        <v>75</v>
      </c>
      <c r="B6" s="1402" t="str">
        <f>'Sch-1'!B141</f>
        <v>--</v>
      </c>
      <c r="C6" s="1402"/>
      <c r="AE6" s="435">
        <v>6</v>
      </c>
      <c r="AF6" s="435" t="s">
        <v>100</v>
      </c>
      <c r="AG6" s="441" t="e">
        <f>DAY(B6)</f>
        <v>#VALUE!</v>
      </c>
      <c r="AI6" s="435">
        <v>6</v>
      </c>
      <c r="AJ6" s="434" t="s">
        <v>106</v>
      </c>
    </row>
    <row r="7" spans="1:36">
      <c r="A7" s="439"/>
      <c r="B7" s="440"/>
      <c r="C7" s="440"/>
      <c r="AE7" s="435">
        <v>7</v>
      </c>
      <c r="AF7" s="435" t="s">
        <v>100</v>
      </c>
      <c r="AG7" s="441" t="e">
        <f>MONTH(B6)</f>
        <v>#VALUE!</v>
      </c>
      <c r="AI7" s="435">
        <v>7</v>
      </c>
      <c r="AJ7" s="434" t="s">
        <v>107</v>
      </c>
    </row>
    <row r="8" spans="1:36">
      <c r="A8" s="442" t="s">
        <v>396</v>
      </c>
      <c r="B8" s="443"/>
      <c r="C8" s="432"/>
      <c r="D8" s="432"/>
      <c r="E8" s="432"/>
      <c r="F8" s="444"/>
      <c r="G8" s="432"/>
      <c r="H8" s="432"/>
      <c r="I8" s="433"/>
      <c r="J8" s="433"/>
      <c r="K8" s="433"/>
      <c r="L8" s="433"/>
      <c r="M8" s="433"/>
      <c r="N8" s="433"/>
      <c r="O8" s="433"/>
      <c r="P8" s="433"/>
      <c r="Q8" s="433"/>
      <c r="R8" s="433"/>
      <c r="S8" s="433"/>
      <c r="T8" s="433"/>
      <c r="U8" s="433"/>
      <c r="V8" s="433"/>
      <c r="W8" s="433"/>
      <c r="X8" s="433"/>
      <c r="Y8" s="433"/>
      <c r="Z8" s="433"/>
      <c r="AA8" s="433"/>
      <c r="AB8" s="433"/>
      <c r="AC8" s="433"/>
      <c r="AE8" s="435">
        <v>8</v>
      </c>
      <c r="AF8" s="435" t="s">
        <v>100</v>
      </c>
      <c r="AG8" s="441" t="e">
        <f>LOOKUP(AG7,AI1:AI12,AJ1:AJ12)</f>
        <v>#VALUE!</v>
      </c>
      <c r="AI8" s="435">
        <v>8</v>
      </c>
      <c r="AJ8" s="434" t="s">
        <v>108</v>
      </c>
    </row>
    <row r="9" spans="1:36">
      <c r="A9" s="445" t="str">
        <f>'Sch-1'!M7</f>
        <v>Contracts Services, 3rd Floor</v>
      </c>
      <c r="B9" s="445"/>
      <c r="F9" s="446"/>
      <c r="AE9" s="435">
        <v>9</v>
      </c>
      <c r="AF9" s="435" t="s">
        <v>100</v>
      </c>
      <c r="AG9" s="441" t="e">
        <f>YEAR(B6)</f>
        <v>#VALUE!</v>
      </c>
      <c r="AI9" s="435">
        <v>9</v>
      </c>
      <c r="AJ9" s="434" t="s">
        <v>109</v>
      </c>
    </row>
    <row r="10" spans="1:36">
      <c r="A10" s="445" t="str">
        <f>'Sch-1'!M8</f>
        <v>Power Grid Corporation of India Ltd.,</v>
      </c>
      <c r="B10" s="445"/>
      <c r="F10" s="446"/>
      <c r="AE10" s="435">
        <v>10</v>
      </c>
      <c r="AF10" s="435" t="s">
        <v>100</v>
      </c>
      <c r="AI10" s="435">
        <v>10</v>
      </c>
      <c r="AJ10" s="434" t="s">
        <v>110</v>
      </c>
    </row>
    <row r="11" spans="1:36">
      <c r="A11" s="445" t="str">
        <f>'Sch-1'!M9</f>
        <v>"Saudamini", Plot No.-2</v>
      </c>
      <c r="B11" s="445"/>
      <c r="F11" s="446"/>
      <c r="AE11" s="435">
        <v>11</v>
      </c>
      <c r="AF11" s="435" t="s">
        <v>100</v>
      </c>
      <c r="AI11" s="435">
        <v>11</v>
      </c>
      <c r="AJ11" s="434" t="s">
        <v>111</v>
      </c>
    </row>
    <row r="12" spans="1:36">
      <c r="A12" s="445" t="str">
        <f>'Sch-1'!M10</f>
        <v xml:space="preserve">Sector-29, </v>
      </c>
      <c r="B12" s="445"/>
      <c r="F12" s="446"/>
      <c r="AE12" s="435">
        <v>12</v>
      </c>
      <c r="AF12" s="435" t="s">
        <v>100</v>
      </c>
      <c r="AI12" s="435">
        <v>12</v>
      </c>
      <c r="AJ12" s="434" t="s">
        <v>112</v>
      </c>
    </row>
    <row r="13" spans="1:36">
      <c r="A13" s="445" t="str">
        <f>'Sch-1'!M11</f>
        <v>Gurgaon (Haryana) - 122001</v>
      </c>
      <c r="B13" s="445"/>
      <c r="F13" s="446"/>
      <c r="AE13" s="435">
        <v>13</v>
      </c>
      <c r="AF13" s="435" t="s">
        <v>100</v>
      </c>
    </row>
    <row r="14" spans="1:36" ht="22.5" customHeight="1">
      <c r="A14" s="439"/>
      <c r="F14" s="446"/>
      <c r="AE14" s="435">
        <v>14</v>
      </c>
      <c r="AF14" s="435" t="s">
        <v>100</v>
      </c>
    </row>
    <row r="15" spans="1:36" ht="66" customHeight="1">
      <c r="A15" s="1106" t="s">
        <v>88</v>
      </c>
      <c r="B15" s="1398" t="str">
        <f>Cover!B2</f>
        <v>Package RCP-01 for Retrofit of existing conventional control and protection system with new IEC 61850 Process Bus based Control and Protection System at 400/220 Hissar S/s and 400kV Ballabhgarh S/s</v>
      </c>
      <c r="C15" s="1398"/>
      <c r="D15" s="1398"/>
      <c r="E15" s="1398"/>
      <c r="F15" s="1398"/>
      <c r="AE15" s="435">
        <v>15</v>
      </c>
      <c r="AF15" s="435" t="s">
        <v>100</v>
      </c>
    </row>
    <row r="16" spans="1:36" ht="27.75" customHeight="1">
      <c r="A16" s="437" t="s">
        <v>76</v>
      </c>
      <c r="B16" s="437"/>
      <c r="C16" s="446"/>
      <c r="D16" s="446"/>
      <c r="E16" s="446"/>
      <c r="F16" s="446"/>
      <c r="AE16" s="435">
        <v>16</v>
      </c>
      <c r="AF16" s="435" t="s">
        <v>100</v>
      </c>
    </row>
    <row r="17" spans="1:41" ht="152.25" customHeight="1">
      <c r="A17" s="448">
        <v>1</v>
      </c>
      <c r="B17" s="1385" t="str">
        <f>Z17 &amp;AB17 &amp; AC17 &amp; AA17</f>
        <v>In continuation of First Envelope of our Bid, we hereby submit the Second Envelope of the Bid, both of which shall be read together and in conjunction with each other, and shall be construed as an integral part of our Bid. Accordingly, we the undersigned, offer to design, manufacture, test, deliver, install and commission (including carrying out Trial Operation, Performance &amp; Guarantee Test as per provision of Technical Specification) under the above-named package in full conformity with the said Bidding Documents for the sum of Rs. 0 (Rs. Zero Only ) or such other sums as may be determined in accordance with the terms and conditions of the Bidding Documents.</v>
      </c>
      <c r="C17" s="1385"/>
      <c r="D17" s="1385"/>
      <c r="E17" s="1385"/>
      <c r="F17" s="1385"/>
      <c r="Z17" s="449" t="s">
        <v>96</v>
      </c>
      <c r="AA17" s="793" t="s">
        <v>502</v>
      </c>
      <c r="AB17" s="450">
        <f>'Sch-6 After Discount'!D28</f>
        <v>0</v>
      </c>
      <c r="AC17" s="451" t="str">
        <f>" (" &amp; 'N to W'!A4 &amp; ")"</f>
        <v xml:space="preserve"> (Rs. Zero Only )</v>
      </c>
      <c r="AE17" s="435">
        <v>17</v>
      </c>
      <c r="AF17" s="435" t="s">
        <v>100</v>
      </c>
    </row>
    <row r="18" spans="1:41" ht="39" customHeight="1">
      <c r="B18" s="1403" t="s">
        <v>77</v>
      </c>
      <c r="C18" s="1403"/>
      <c r="D18" s="1403"/>
      <c r="E18" s="1403"/>
      <c r="F18" s="1403"/>
      <c r="AE18" s="435">
        <v>18</v>
      </c>
      <c r="AF18" s="435" t="s">
        <v>100</v>
      </c>
    </row>
    <row r="19" spans="1:41" s="437" customFormat="1" ht="27.75" customHeight="1">
      <c r="A19" s="452">
        <v>2</v>
      </c>
      <c r="B19" s="1399" t="s">
        <v>78</v>
      </c>
      <c r="C19" s="1399"/>
      <c r="D19" s="1399"/>
      <c r="E19" s="1399"/>
      <c r="F19" s="1399"/>
      <c r="G19" s="432"/>
      <c r="H19" s="432"/>
      <c r="I19" s="432"/>
      <c r="J19" s="432"/>
      <c r="K19" s="432"/>
      <c r="L19" s="432"/>
      <c r="M19" s="432"/>
      <c r="N19" s="432"/>
      <c r="O19" s="432"/>
      <c r="P19" s="432"/>
      <c r="Q19" s="432"/>
      <c r="R19" s="432"/>
      <c r="S19" s="432"/>
      <c r="T19" s="432"/>
      <c r="U19" s="432"/>
      <c r="V19" s="432"/>
      <c r="W19" s="432"/>
      <c r="X19" s="432"/>
      <c r="Y19" s="432"/>
      <c r="Z19" s="432"/>
      <c r="AA19" s="432"/>
      <c r="AB19" s="432"/>
      <c r="AC19" s="432"/>
      <c r="AD19" s="453"/>
      <c r="AE19" s="435">
        <v>19</v>
      </c>
      <c r="AF19" s="435" t="s">
        <v>100</v>
      </c>
      <c r="AG19" s="453"/>
      <c r="AH19" s="453"/>
      <c r="AI19" s="453"/>
      <c r="AJ19" s="453"/>
      <c r="AK19" s="453"/>
      <c r="AL19" s="453"/>
      <c r="AM19" s="453"/>
      <c r="AN19" s="453"/>
      <c r="AO19" s="453"/>
    </row>
    <row r="20" spans="1:41" ht="39.75" customHeight="1">
      <c r="A20" s="448">
        <v>2.1</v>
      </c>
      <c r="B20" s="1385" t="s">
        <v>79</v>
      </c>
      <c r="C20" s="1385"/>
      <c r="D20" s="1385"/>
      <c r="E20" s="1385"/>
      <c r="F20" s="1385"/>
      <c r="AE20" s="435">
        <v>20</v>
      </c>
      <c r="AF20" s="435" t="s">
        <v>100</v>
      </c>
    </row>
    <row r="21" spans="1:41" ht="36.75" customHeight="1">
      <c r="B21" s="1382" t="s">
        <v>437</v>
      </c>
      <c r="C21" s="1382"/>
      <c r="D21" s="1385" t="s">
        <v>80</v>
      </c>
      <c r="E21" s="1385"/>
      <c r="F21" s="1385"/>
      <c r="AE21" s="435">
        <v>21</v>
      </c>
      <c r="AF21" s="435" t="s">
        <v>97</v>
      </c>
    </row>
    <row r="22" spans="1:41" ht="33" customHeight="1">
      <c r="B22" s="1382" t="s">
        <v>438</v>
      </c>
      <c r="C22" s="1382"/>
      <c r="D22" s="794" t="s">
        <v>503</v>
      </c>
      <c r="E22" s="447"/>
      <c r="F22" s="447"/>
      <c r="AE22" s="435">
        <v>22</v>
      </c>
      <c r="AF22" s="435" t="s">
        <v>100</v>
      </c>
    </row>
    <row r="23" spans="1:41" ht="27.95" customHeight="1">
      <c r="B23" s="1382" t="s">
        <v>439</v>
      </c>
      <c r="C23" s="1382"/>
      <c r="D23" s="447" t="s">
        <v>95</v>
      </c>
      <c r="E23" s="447"/>
      <c r="F23" s="447"/>
      <c r="H23" s="453"/>
      <c r="AE23" s="435">
        <v>23</v>
      </c>
      <c r="AF23" s="435" t="s">
        <v>100</v>
      </c>
    </row>
    <row r="24" spans="1:41" ht="27.95" customHeight="1">
      <c r="B24" s="1383" t="s">
        <v>559</v>
      </c>
      <c r="C24" s="1382"/>
      <c r="D24" s="447" t="s">
        <v>81</v>
      </c>
      <c r="E24" s="447"/>
      <c r="F24" s="447"/>
      <c r="AE24" s="435">
        <v>24</v>
      </c>
      <c r="AF24" s="435" t="s">
        <v>100</v>
      </c>
    </row>
    <row r="25" spans="1:41" ht="27.95" hidden="1" customHeight="1">
      <c r="B25" s="1383" t="s">
        <v>538</v>
      </c>
      <c r="C25" s="1382"/>
      <c r="D25" s="794" t="s">
        <v>539</v>
      </c>
      <c r="E25" s="447"/>
      <c r="F25" s="447"/>
    </row>
    <row r="26" spans="1:41" ht="27.95" customHeight="1">
      <c r="B26" s="1382" t="s">
        <v>440</v>
      </c>
      <c r="C26" s="1382"/>
      <c r="D26" s="447" t="s">
        <v>443</v>
      </c>
      <c r="E26" s="447"/>
      <c r="F26" s="447"/>
      <c r="AE26" s="435">
        <v>25</v>
      </c>
      <c r="AF26" s="435" t="s">
        <v>100</v>
      </c>
    </row>
    <row r="27" spans="1:41" ht="27.95" customHeight="1">
      <c r="B27" s="1382" t="s">
        <v>441</v>
      </c>
      <c r="C27" s="1382"/>
      <c r="D27" s="447" t="s">
        <v>444</v>
      </c>
      <c r="E27" s="447"/>
      <c r="F27" s="447"/>
      <c r="AE27" s="435">
        <v>26</v>
      </c>
      <c r="AF27" s="435" t="s">
        <v>100</v>
      </c>
    </row>
    <row r="28" spans="1:41" ht="27.95" customHeight="1">
      <c r="B28" s="1382" t="s">
        <v>442</v>
      </c>
      <c r="C28" s="1382"/>
      <c r="D28" s="447" t="s">
        <v>82</v>
      </c>
      <c r="E28" s="447"/>
      <c r="F28" s="447"/>
      <c r="AE28" s="435">
        <v>27</v>
      </c>
      <c r="AF28" s="435" t="s">
        <v>100</v>
      </c>
    </row>
    <row r="29" spans="1:41" ht="114.75" customHeight="1">
      <c r="A29" s="454">
        <v>2.2000000000000002</v>
      </c>
      <c r="B29" s="1385" t="s">
        <v>89</v>
      </c>
      <c r="C29" s="1385"/>
      <c r="D29" s="1385"/>
      <c r="E29" s="1385"/>
      <c r="F29" s="1385"/>
      <c r="AE29" s="435">
        <v>28</v>
      </c>
      <c r="AF29" s="435" t="s">
        <v>100</v>
      </c>
    </row>
    <row r="30" spans="1:41" ht="85.5" customHeight="1">
      <c r="A30" s="454">
        <v>2.2999999999999998</v>
      </c>
      <c r="B30" s="1385" t="s">
        <v>90</v>
      </c>
      <c r="C30" s="1385"/>
      <c r="D30" s="1385"/>
      <c r="E30" s="1385"/>
      <c r="F30" s="1385"/>
      <c r="AE30" s="435">
        <v>29</v>
      </c>
      <c r="AF30" s="435" t="s">
        <v>100</v>
      </c>
    </row>
    <row r="31" spans="1:41" ht="146.25" customHeight="1">
      <c r="A31" s="454">
        <v>2.4</v>
      </c>
      <c r="B31" s="1385" t="s">
        <v>91</v>
      </c>
      <c r="C31" s="1385"/>
      <c r="D31" s="1385"/>
      <c r="E31" s="1385"/>
      <c r="F31" s="1385"/>
      <c r="AE31" s="435">
        <v>30</v>
      </c>
      <c r="AF31" s="435" t="s">
        <v>100</v>
      </c>
    </row>
    <row r="32" spans="1:41" ht="93" customHeight="1">
      <c r="A32" s="454">
        <v>2.5</v>
      </c>
      <c r="B32" s="1385" t="s">
        <v>92</v>
      </c>
      <c r="C32" s="1385"/>
      <c r="D32" s="1385"/>
      <c r="E32" s="1385"/>
      <c r="F32" s="1385"/>
      <c r="AE32" s="435">
        <v>31</v>
      </c>
      <c r="AF32" s="435" t="s">
        <v>97</v>
      </c>
    </row>
    <row r="33" spans="1:29" ht="98.25" customHeight="1">
      <c r="A33" s="448">
        <v>3</v>
      </c>
      <c r="B33" s="1385" t="s">
        <v>113</v>
      </c>
      <c r="C33" s="1385"/>
      <c r="D33" s="1385"/>
      <c r="E33" s="1385"/>
      <c r="F33" s="1385"/>
    </row>
    <row r="34" spans="1:29" ht="98.25" customHeight="1">
      <c r="A34" s="448">
        <v>3.1</v>
      </c>
      <c r="B34" s="1386" t="s">
        <v>504</v>
      </c>
      <c r="C34" s="1386"/>
      <c r="D34" s="1386"/>
      <c r="E34" s="1386"/>
      <c r="F34" s="1386"/>
    </row>
    <row r="35" spans="1:29" ht="144" customHeight="1">
      <c r="A35" s="454">
        <v>3.2</v>
      </c>
      <c r="B35" s="1384" t="s">
        <v>540</v>
      </c>
      <c r="C35" s="1385"/>
      <c r="D35" s="1385"/>
      <c r="E35" s="1385"/>
      <c r="F35" s="1385"/>
    </row>
    <row r="36" spans="1:29" ht="15.75" customHeight="1">
      <c r="A36" s="454"/>
      <c r="B36" s="1385"/>
      <c r="C36" s="1385"/>
      <c r="D36" s="1385"/>
      <c r="E36" s="1385"/>
      <c r="F36" s="1385"/>
    </row>
    <row r="37" spans="1:29" ht="58.5" customHeight="1">
      <c r="A37" s="454">
        <v>3.3</v>
      </c>
      <c r="B37" s="1384" t="s">
        <v>505</v>
      </c>
      <c r="C37" s="1385"/>
      <c r="D37" s="1385"/>
      <c r="E37" s="1385"/>
      <c r="F37" s="1385"/>
    </row>
    <row r="38" spans="1:29" ht="5.25" customHeight="1">
      <c r="A38" s="454"/>
      <c r="B38" s="1385"/>
      <c r="C38" s="1385"/>
      <c r="D38" s="1385"/>
      <c r="E38" s="1385"/>
      <c r="F38" s="1385"/>
    </row>
    <row r="39" spans="1:29" ht="84" customHeight="1">
      <c r="A39" s="448">
        <v>4</v>
      </c>
      <c r="B39" s="1391" t="s">
        <v>93</v>
      </c>
      <c r="C39" s="1391"/>
      <c r="D39" s="1391"/>
      <c r="E39" s="1391"/>
      <c r="F39" s="1391"/>
      <c r="H39" s="437">
        <f>'Names of Bidder'!K6</f>
        <v>1</v>
      </c>
    </row>
    <row r="40" spans="1:29" ht="117" customHeight="1">
      <c r="A40" s="448">
        <v>5</v>
      </c>
      <c r="B40" s="1385" t="s">
        <v>94</v>
      </c>
      <c r="C40" s="1385"/>
      <c r="D40" s="1385"/>
      <c r="E40" s="1385"/>
      <c r="F40" s="1385"/>
    </row>
    <row r="41" spans="1:29" ht="30" customHeight="1">
      <c r="B41" s="330" t="str">
        <f>IF(ISERROR("Dated this " &amp; AG6 &amp; LOOKUP(AG6,AE1:AE32,AF1:AF32) &amp; " day of " &amp; AG8 &amp; " " &amp;AG9), "", "Dated this " &amp; AG6 &amp; LOOKUP(AG6,AE1:AE32,AF1:AF32) &amp; " day of " &amp; AG8 &amp; " " &amp;AG9)</f>
        <v/>
      </c>
      <c r="C41" s="330"/>
      <c r="D41" s="330"/>
      <c r="E41" s="402"/>
      <c r="F41" s="402"/>
    </row>
    <row r="42" spans="1:29" ht="30" customHeight="1">
      <c r="B42" s="330" t="s">
        <v>83</v>
      </c>
      <c r="C42" s="328"/>
      <c r="D42" s="370"/>
      <c r="E42" s="370"/>
      <c r="F42" s="370"/>
    </row>
    <row r="43" spans="1:29" ht="30" customHeight="1">
      <c r="B43" s="455"/>
      <c r="C43" s="370"/>
      <c r="D43" s="370"/>
      <c r="E43" s="330"/>
      <c r="F43" s="456" t="s">
        <v>84</v>
      </c>
    </row>
    <row r="44" spans="1:29" ht="30" customHeight="1">
      <c r="B44" s="455"/>
      <c r="C44" s="370"/>
      <c r="D44" s="330"/>
      <c r="E44" s="330"/>
      <c r="F44" s="456" t="str">
        <f>"For and on behalf of " &amp; 'Sch-1'!C8</f>
        <v xml:space="preserve">For and on behalf of …….. …….. …….. …….. …….. …….. </v>
      </c>
    </row>
    <row r="45" spans="1:29" ht="30" customHeight="1">
      <c r="A45" s="436"/>
      <c r="B45" s="436"/>
      <c r="C45" s="457"/>
      <c r="D45" s="433"/>
      <c r="E45" s="458" t="s">
        <v>366</v>
      </c>
      <c r="F45" s="459"/>
      <c r="G45" s="432"/>
      <c r="H45" s="432"/>
      <c r="I45" s="433"/>
      <c r="J45" s="433"/>
      <c r="K45" s="433"/>
      <c r="L45" s="433"/>
      <c r="M45" s="433"/>
      <c r="N45" s="433"/>
      <c r="O45" s="433"/>
      <c r="P45" s="433"/>
      <c r="Q45" s="433"/>
      <c r="R45" s="433"/>
      <c r="S45" s="433"/>
      <c r="T45" s="433"/>
      <c r="U45" s="433"/>
      <c r="V45" s="433"/>
      <c r="W45" s="433"/>
      <c r="X45" s="433"/>
      <c r="Y45" s="433"/>
      <c r="Z45" s="433"/>
      <c r="AA45" s="433"/>
      <c r="AB45" s="433"/>
      <c r="AC45" s="433"/>
    </row>
    <row r="46" spans="1:29" ht="30" customHeight="1">
      <c r="A46" s="460" t="s">
        <v>254</v>
      </c>
      <c r="B46" s="1392" t="str">
        <f>'Sch-1'!B141</f>
        <v>--</v>
      </c>
      <c r="C46" s="1392"/>
      <c r="D46" s="433"/>
      <c r="E46" s="458" t="s">
        <v>85</v>
      </c>
      <c r="F46" s="461" t="str">
        <f>'Sch-1'!M142</f>
        <v/>
      </c>
      <c r="G46" s="432"/>
      <c r="H46" s="432"/>
      <c r="I46" s="433"/>
      <c r="J46" s="433"/>
      <c r="K46" s="433"/>
      <c r="L46" s="433"/>
      <c r="M46" s="433"/>
      <c r="N46" s="433"/>
      <c r="O46" s="433"/>
      <c r="P46" s="433"/>
      <c r="Q46" s="433"/>
      <c r="R46" s="433"/>
      <c r="S46" s="433"/>
      <c r="T46" s="433"/>
      <c r="U46" s="433"/>
      <c r="V46" s="433"/>
      <c r="W46" s="433"/>
      <c r="X46" s="433"/>
      <c r="Y46" s="433"/>
      <c r="Z46" s="433"/>
      <c r="AA46" s="433"/>
      <c r="AB46" s="433"/>
      <c r="AC46" s="433"/>
    </row>
    <row r="47" spans="1:29" ht="30" customHeight="1">
      <c r="A47" s="460" t="s">
        <v>255</v>
      </c>
      <c r="B47" s="461" t="str">
        <f>'Sch-1'!B142</f>
        <v/>
      </c>
      <c r="C47" s="462"/>
      <c r="D47" s="433"/>
      <c r="E47" s="458" t="s">
        <v>86</v>
      </c>
      <c r="F47" s="461" t="str">
        <f>'Sch-1'!M143</f>
        <v/>
      </c>
      <c r="G47" s="432"/>
      <c r="H47" s="432"/>
      <c r="I47" s="433"/>
      <c r="J47" s="433"/>
      <c r="K47" s="433"/>
      <c r="L47" s="433"/>
      <c r="M47" s="433"/>
      <c r="N47" s="433"/>
      <c r="O47" s="433"/>
      <c r="P47" s="433"/>
      <c r="Q47" s="433"/>
      <c r="R47" s="433"/>
      <c r="S47" s="433"/>
      <c r="T47" s="433"/>
      <c r="U47" s="433"/>
      <c r="V47" s="433"/>
      <c r="W47" s="433"/>
      <c r="X47" s="433"/>
      <c r="Y47" s="433"/>
      <c r="Z47" s="433"/>
      <c r="AA47" s="433"/>
      <c r="AB47" s="433"/>
      <c r="AC47" s="433"/>
    </row>
    <row r="48" spans="1:29" ht="30" customHeight="1">
      <c r="B48" s="437"/>
      <c r="D48" s="436"/>
      <c r="E48" s="458" t="s">
        <v>365</v>
      </c>
      <c r="F48" s="432"/>
      <c r="G48" s="432"/>
      <c r="H48" s="432"/>
      <c r="I48" s="433"/>
      <c r="J48" s="433"/>
      <c r="K48" s="433"/>
      <c r="L48" s="433"/>
      <c r="M48" s="433"/>
      <c r="N48" s="433"/>
      <c r="O48" s="433"/>
      <c r="P48" s="433"/>
      <c r="Q48" s="433"/>
      <c r="R48" s="433"/>
      <c r="S48" s="433"/>
      <c r="T48" s="433"/>
      <c r="U48" s="433"/>
      <c r="V48" s="433"/>
      <c r="W48" s="433"/>
      <c r="X48" s="433"/>
      <c r="Y48" s="433"/>
      <c r="Z48" s="433"/>
      <c r="AA48" s="433"/>
      <c r="AB48" s="433"/>
      <c r="AC48" s="433"/>
    </row>
    <row r="49" spans="1:41" ht="40.5" customHeight="1">
      <c r="A49" s="1389" t="str">
        <f>IF(H23="Sole Bidder", "", "In case of bid from a Joint Venture, name &amp; designation of representative of JV partner is to be provided and Bid Form is also to be signed by him.")</f>
        <v>In case of bid from a Joint Venture, name &amp; designation of representative of JV partner is to be provided and Bid Form is also to be signed by him.</v>
      </c>
      <c r="B49" s="1389"/>
      <c r="C49" s="1389"/>
      <c r="D49" s="1389"/>
      <c r="E49" s="1389"/>
      <c r="F49" s="1389"/>
    </row>
    <row r="50" spans="1:41" ht="30" customHeight="1">
      <c r="A50" s="463"/>
      <c r="B50" s="463"/>
      <c r="C50" s="330" t="str">
        <f>IF(Z2="2 or More", "Other Partner-2", "")</f>
        <v/>
      </c>
      <c r="D50" s="463"/>
      <c r="E50" s="464"/>
      <c r="F50" s="464" t="str">
        <f>IF(Z2=1,"Other Partner",IF(Z2="2 or More","Other Partner-1",""))</f>
        <v/>
      </c>
    </row>
    <row r="51" spans="1:41" ht="30" customHeight="1">
      <c r="A51" s="330"/>
      <c r="B51" s="456" t="str">
        <f>IF(Z2="2 or More", "Signature :", "")</f>
        <v/>
      </c>
      <c r="C51" s="112"/>
      <c r="D51" s="1"/>
      <c r="E51" s="363"/>
      <c r="F51" s="1"/>
      <c r="G51" s="432"/>
      <c r="H51" s="432"/>
      <c r="I51" s="433"/>
      <c r="J51" s="433"/>
      <c r="K51" s="433"/>
      <c r="L51" s="433"/>
      <c r="M51" s="433"/>
      <c r="N51" s="433"/>
      <c r="O51" s="433"/>
      <c r="P51" s="433"/>
      <c r="Q51" s="433"/>
      <c r="R51" s="433"/>
      <c r="S51" s="433"/>
      <c r="T51" s="433"/>
      <c r="U51" s="433"/>
      <c r="V51" s="433"/>
      <c r="W51" s="433"/>
      <c r="X51" s="433"/>
      <c r="Y51" s="433"/>
      <c r="Z51" s="433"/>
      <c r="AA51" s="433"/>
      <c r="AB51" s="433"/>
      <c r="AC51" s="433"/>
    </row>
    <row r="52" spans="1:41" s="437" customFormat="1" ht="30" customHeight="1">
      <c r="A52" s="330"/>
      <c r="B52" s="456" t="str">
        <f>IF(Z2="2 or More", "Printed Name :", "")</f>
        <v/>
      </c>
      <c r="C52" s="428"/>
      <c r="D52" s="330"/>
      <c r="E52" s="456" t="str">
        <f>IF(Z1="Sole Bidder", "", "Printed Name :")</f>
        <v/>
      </c>
      <c r="F52" s="570"/>
      <c r="H52" s="439"/>
      <c r="AD52" s="453"/>
      <c r="AE52" s="435"/>
      <c r="AF52" s="435"/>
      <c r="AG52" s="453"/>
      <c r="AH52" s="453"/>
      <c r="AI52" s="453"/>
      <c r="AJ52" s="453"/>
      <c r="AK52" s="453"/>
      <c r="AL52" s="453"/>
      <c r="AM52" s="453"/>
      <c r="AN52" s="453"/>
      <c r="AO52" s="453"/>
    </row>
    <row r="53" spans="1:41" s="437" customFormat="1" ht="30" customHeight="1">
      <c r="A53" s="330"/>
      <c r="B53" s="456" t="str">
        <f>IF(Z2="2 or More", "Designation :", "")</f>
        <v/>
      </c>
      <c r="C53" s="428"/>
      <c r="D53" s="330"/>
      <c r="E53" s="456" t="str">
        <f>IF(Z1="Sole Bidder", "", "Designation :")</f>
        <v/>
      </c>
      <c r="F53" s="570"/>
      <c r="H53" s="439"/>
      <c r="AD53" s="453"/>
      <c r="AE53" s="435"/>
      <c r="AF53" s="435"/>
      <c r="AG53" s="453"/>
      <c r="AH53" s="453"/>
      <c r="AI53" s="453"/>
      <c r="AJ53" s="453"/>
      <c r="AK53" s="453"/>
      <c r="AL53" s="453"/>
      <c r="AM53" s="453"/>
      <c r="AN53" s="453"/>
      <c r="AO53" s="453"/>
    </row>
    <row r="54" spans="1:41" s="437" customFormat="1" ht="30" customHeight="1">
      <c r="A54" s="330"/>
      <c r="B54" s="456" t="str">
        <f>IF(Z2=2, "Common Seal :", "")</f>
        <v/>
      </c>
      <c r="C54" s="112"/>
      <c r="D54" s="1"/>
      <c r="E54" s="363"/>
      <c r="F54" s="1"/>
      <c r="G54" s="432"/>
      <c r="H54" s="459"/>
      <c r="I54" s="432"/>
      <c r="J54" s="432"/>
      <c r="K54" s="432"/>
      <c r="L54" s="432"/>
      <c r="M54" s="432"/>
      <c r="N54" s="432"/>
      <c r="O54" s="432"/>
      <c r="P54" s="432"/>
      <c r="Q54" s="432"/>
      <c r="R54" s="432"/>
      <c r="S54" s="432"/>
      <c r="T54" s="432"/>
      <c r="U54" s="432"/>
      <c r="V54" s="432"/>
      <c r="W54" s="432"/>
      <c r="X54" s="432"/>
      <c r="Y54" s="432"/>
      <c r="Z54" s="432"/>
      <c r="AA54" s="432"/>
      <c r="AB54" s="432"/>
      <c r="AC54" s="432"/>
      <c r="AD54" s="453"/>
      <c r="AE54" s="435"/>
      <c r="AF54" s="435"/>
      <c r="AG54" s="453"/>
      <c r="AH54" s="453"/>
      <c r="AI54" s="453"/>
      <c r="AJ54" s="453"/>
      <c r="AK54" s="453"/>
      <c r="AL54" s="453"/>
      <c r="AM54" s="453"/>
      <c r="AN54" s="453"/>
      <c r="AO54" s="453"/>
    </row>
    <row r="55" spans="1:41" s="437" customFormat="1" ht="33" customHeight="1">
      <c r="A55" s="465" t="s">
        <v>253</v>
      </c>
      <c r="B55" s="365"/>
      <c r="C55" s="112"/>
      <c r="D55" s="1"/>
      <c r="E55" s="363"/>
      <c r="F55" s="1"/>
      <c r="G55" s="432"/>
      <c r="H55" s="459"/>
      <c r="I55" s="432"/>
      <c r="J55" s="432"/>
      <c r="K55" s="432"/>
      <c r="L55" s="432"/>
      <c r="M55" s="432"/>
      <c r="N55" s="432"/>
      <c r="O55" s="432"/>
      <c r="P55" s="432"/>
      <c r="Q55" s="432"/>
      <c r="R55" s="432"/>
      <c r="S55" s="432"/>
      <c r="T55" s="432"/>
      <c r="U55" s="432"/>
      <c r="V55" s="432"/>
      <c r="W55" s="432"/>
      <c r="X55" s="432"/>
      <c r="Y55" s="432"/>
      <c r="Z55" s="432"/>
      <c r="AA55" s="432"/>
      <c r="AB55" s="432"/>
      <c r="AC55" s="432"/>
      <c r="AD55" s="453"/>
      <c r="AE55" s="435"/>
      <c r="AF55" s="435"/>
      <c r="AG55" s="453"/>
      <c r="AH55" s="453"/>
      <c r="AI55" s="453"/>
      <c r="AJ55" s="453"/>
      <c r="AK55" s="453"/>
      <c r="AL55" s="453"/>
      <c r="AM55" s="453"/>
      <c r="AN55" s="453"/>
      <c r="AO55" s="453"/>
    </row>
    <row r="56" spans="1:41" s="437" customFormat="1" ht="33" customHeight="1">
      <c r="A56" s="1390" t="s">
        <v>271</v>
      </c>
      <c r="B56" s="1390"/>
      <c r="C56" s="1390"/>
      <c r="D56" s="1387"/>
      <c r="E56" s="1388"/>
      <c r="F56" s="1388"/>
      <c r="H56" s="439"/>
      <c r="AD56" s="453"/>
      <c r="AE56" s="435"/>
      <c r="AF56" s="435"/>
      <c r="AG56" s="453"/>
      <c r="AH56" s="453"/>
      <c r="AI56" s="453"/>
      <c r="AJ56" s="453"/>
      <c r="AK56" s="453"/>
      <c r="AL56" s="453"/>
      <c r="AM56" s="453"/>
      <c r="AN56" s="453"/>
      <c r="AO56" s="453"/>
    </row>
    <row r="57" spans="1:41" s="437" customFormat="1" ht="33" customHeight="1">
      <c r="A57" s="1397"/>
      <c r="B57" s="1397"/>
      <c r="C57" s="1397"/>
      <c r="D57" s="391"/>
      <c r="E57" s="391"/>
      <c r="F57" s="391"/>
      <c r="H57" s="439"/>
      <c r="AD57" s="453"/>
      <c r="AE57" s="435"/>
      <c r="AF57" s="435"/>
      <c r="AG57" s="453"/>
      <c r="AH57" s="453"/>
      <c r="AI57" s="453"/>
      <c r="AJ57" s="453"/>
      <c r="AK57" s="453"/>
      <c r="AL57" s="453"/>
      <c r="AM57" s="453"/>
      <c r="AN57" s="453"/>
      <c r="AO57" s="453"/>
    </row>
    <row r="58" spans="1:41" s="437" customFormat="1" ht="33" customHeight="1">
      <c r="A58" s="1396"/>
      <c r="B58" s="1396"/>
      <c r="C58" s="1396"/>
      <c r="D58" s="391"/>
      <c r="E58" s="391"/>
      <c r="F58" s="391"/>
      <c r="H58" s="439"/>
      <c r="AD58" s="453"/>
      <c r="AE58" s="435"/>
      <c r="AF58" s="435"/>
      <c r="AG58" s="453"/>
      <c r="AH58" s="453"/>
      <c r="AI58" s="453"/>
      <c r="AJ58" s="453"/>
      <c r="AK58" s="453"/>
      <c r="AL58" s="453"/>
      <c r="AM58" s="453"/>
      <c r="AN58" s="453"/>
      <c r="AO58" s="453"/>
    </row>
    <row r="59" spans="1:41" s="437" customFormat="1" ht="33" customHeight="1">
      <c r="A59" s="1395" t="s">
        <v>272</v>
      </c>
      <c r="B59" s="1395"/>
      <c r="C59" s="1395"/>
      <c r="D59" s="1387"/>
      <c r="E59" s="1388"/>
      <c r="F59" s="1388"/>
      <c r="H59" s="439"/>
      <c r="AD59" s="453"/>
      <c r="AE59" s="435"/>
      <c r="AF59" s="435"/>
      <c r="AG59" s="453"/>
      <c r="AH59" s="453"/>
      <c r="AI59" s="453"/>
      <c r="AJ59" s="453"/>
      <c r="AK59" s="453"/>
      <c r="AL59" s="453"/>
      <c r="AM59" s="453"/>
      <c r="AN59" s="453"/>
      <c r="AO59" s="453"/>
    </row>
    <row r="60" spans="1:41" s="437" customFormat="1" ht="33" customHeight="1">
      <c r="A60" s="1395" t="s">
        <v>270</v>
      </c>
      <c r="B60" s="1395"/>
      <c r="C60" s="1395"/>
      <c r="D60" s="1387"/>
      <c r="E60" s="1388"/>
      <c r="F60" s="1388"/>
      <c r="H60" s="439"/>
      <c r="AD60" s="453"/>
      <c r="AE60" s="435"/>
      <c r="AF60" s="435"/>
      <c r="AG60" s="453"/>
      <c r="AH60" s="453"/>
      <c r="AI60" s="453"/>
      <c r="AJ60" s="453"/>
      <c r="AK60" s="453"/>
      <c r="AL60" s="453"/>
      <c r="AM60" s="453"/>
      <c r="AN60" s="453"/>
      <c r="AO60" s="453"/>
    </row>
    <row r="61" spans="1:41" s="437" customFormat="1" ht="33" customHeight="1">
      <c r="A61" s="1395" t="s">
        <v>273</v>
      </c>
      <c r="B61" s="1395"/>
      <c r="C61" s="1395"/>
      <c r="D61" s="1387"/>
      <c r="E61" s="1388"/>
      <c r="F61" s="1388"/>
      <c r="H61" s="439"/>
      <c r="AD61" s="453"/>
      <c r="AE61" s="435"/>
      <c r="AF61" s="435"/>
      <c r="AG61" s="453"/>
      <c r="AH61" s="453"/>
      <c r="AI61" s="453"/>
      <c r="AJ61" s="453"/>
      <c r="AK61" s="453"/>
      <c r="AL61" s="453"/>
      <c r="AM61" s="453"/>
      <c r="AN61" s="453"/>
      <c r="AO61" s="453"/>
    </row>
    <row r="62" spans="1:41" s="437" customFormat="1" ht="33" customHeight="1">
      <c r="A62" s="1390" t="s">
        <v>274</v>
      </c>
      <c r="B62" s="1390"/>
      <c r="C62" s="1390"/>
      <c r="D62" s="1387"/>
      <c r="E62" s="1388"/>
      <c r="F62" s="1388"/>
      <c r="H62" s="439"/>
      <c r="AD62" s="453"/>
      <c r="AE62" s="435"/>
      <c r="AF62" s="435"/>
      <c r="AG62" s="453"/>
      <c r="AH62" s="453"/>
      <c r="AI62" s="453"/>
      <c r="AJ62" s="453"/>
      <c r="AK62" s="453"/>
      <c r="AL62" s="453"/>
      <c r="AM62" s="453"/>
      <c r="AN62" s="453"/>
      <c r="AO62" s="453"/>
    </row>
    <row r="63" spans="1:41" s="437" customFormat="1" ht="33" customHeight="1">
      <c r="A63" s="1397"/>
      <c r="B63" s="1397"/>
      <c r="C63" s="1397"/>
      <c r="D63" s="391"/>
      <c r="E63" s="391"/>
      <c r="F63" s="391"/>
      <c r="H63" s="439"/>
      <c r="AD63" s="453"/>
      <c r="AE63" s="435"/>
      <c r="AF63" s="435"/>
      <c r="AG63" s="453"/>
      <c r="AH63" s="453"/>
      <c r="AI63" s="453"/>
      <c r="AJ63" s="453"/>
      <c r="AK63" s="453"/>
      <c r="AL63" s="453"/>
      <c r="AM63" s="453"/>
      <c r="AN63" s="453"/>
      <c r="AO63" s="453"/>
    </row>
    <row r="64" spans="1:41" s="437" customFormat="1" ht="33" customHeight="1">
      <c r="A64" s="1396"/>
      <c r="B64" s="1396"/>
      <c r="C64" s="1396"/>
      <c r="D64" s="391"/>
      <c r="E64" s="391"/>
      <c r="F64" s="391"/>
      <c r="H64" s="439"/>
      <c r="AD64" s="453"/>
      <c r="AE64" s="435"/>
      <c r="AF64" s="435"/>
      <c r="AG64" s="453"/>
      <c r="AH64" s="453"/>
      <c r="AI64" s="453"/>
      <c r="AJ64" s="453"/>
      <c r="AK64" s="453"/>
      <c r="AL64" s="453"/>
      <c r="AM64" s="453"/>
      <c r="AN64" s="453"/>
      <c r="AO64" s="453"/>
    </row>
    <row r="65" spans="1:41" s="437" customFormat="1" ht="60.75" customHeight="1">
      <c r="A65" s="1394" t="str">
        <f>"Note: Bidders may note that no prescribed proforma has been enclosed for Attachment 2 : Power of Attorney. Bidders may use their own proforma for furnishing the required information with the bid."</f>
        <v>Note: Bidders may note that no prescribed proforma has been enclosed for Attachment 2 : Power of Attorney. Bidders may use their own proforma for furnishing the required information with the bid.</v>
      </c>
      <c r="B65" s="1394"/>
      <c r="C65" s="1394"/>
      <c r="D65" s="1394"/>
      <c r="E65" s="1394"/>
      <c r="F65" s="1394"/>
      <c r="H65" s="439"/>
      <c r="AD65" s="453"/>
      <c r="AE65" s="435"/>
      <c r="AF65" s="435"/>
      <c r="AG65" s="453"/>
      <c r="AH65" s="453"/>
      <c r="AI65" s="453"/>
      <c r="AJ65" s="453"/>
      <c r="AK65" s="453"/>
      <c r="AL65" s="453"/>
      <c r="AM65" s="453"/>
      <c r="AN65" s="453"/>
      <c r="AO65" s="453"/>
    </row>
    <row r="66" spans="1:41" s="437" customFormat="1" ht="33" customHeight="1">
      <c r="A66" s="1393" t="s">
        <v>141</v>
      </c>
      <c r="B66" s="1393"/>
      <c r="C66" s="1393"/>
      <c r="D66" s="1393"/>
      <c r="E66" s="1393"/>
      <c r="F66" s="1393"/>
      <c r="H66" s="439"/>
      <c r="AD66" s="453"/>
      <c r="AE66" s="435"/>
      <c r="AF66" s="435"/>
      <c r="AG66" s="453"/>
      <c r="AH66" s="453"/>
      <c r="AI66" s="453"/>
      <c r="AJ66" s="453"/>
      <c r="AK66" s="453"/>
      <c r="AL66" s="453"/>
      <c r="AM66" s="453"/>
      <c r="AN66" s="453"/>
      <c r="AO66" s="453"/>
    </row>
    <row r="67" spans="1:41" s="437" customFormat="1" ht="33" customHeight="1">
      <c r="A67" s="439"/>
      <c r="B67" s="439"/>
      <c r="H67" s="439"/>
      <c r="AD67" s="453"/>
      <c r="AE67" s="435"/>
      <c r="AF67" s="435"/>
      <c r="AG67" s="453"/>
      <c r="AH67" s="453"/>
      <c r="AI67" s="453"/>
      <c r="AJ67" s="453"/>
      <c r="AK67" s="453"/>
      <c r="AL67" s="453"/>
      <c r="AM67" s="453"/>
      <c r="AN67" s="453"/>
      <c r="AO67" s="453"/>
    </row>
    <row r="68" spans="1:41" s="437" customFormat="1" ht="33" customHeight="1">
      <c r="A68" s="439"/>
      <c r="B68" s="439"/>
      <c r="H68" s="439"/>
      <c r="AD68" s="453"/>
      <c r="AE68" s="435"/>
      <c r="AF68" s="435"/>
      <c r="AG68" s="453"/>
      <c r="AH68" s="453"/>
      <c r="AI68" s="453"/>
      <c r="AJ68" s="453"/>
      <c r="AK68" s="453"/>
      <c r="AL68" s="453"/>
      <c r="AM68" s="453"/>
      <c r="AN68" s="453"/>
      <c r="AO68" s="453"/>
    </row>
    <row r="69" spans="1:41">
      <c r="A69" s="439"/>
    </row>
    <row r="70" spans="1:41">
      <c r="A70" s="439"/>
    </row>
    <row r="71" spans="1:41">
      <c r="A71" s="439"/>
    </row>
    <row r="72" spans="1:41">
      <c r="A72" s="439"/>
    </row>
    <row r="73" spans="1:41">
      <c r="A73" s="439"/>
    </row>
    <row r="74" spans="1:41">
      <c r="A74" s="439"/>
    </row>
    <row r="75" spans="1:41">
      <c r="A75" s="439"/>
    </row>
    <row r="76" spans="1:41">
      <c r="A76" s="439"/>
    </row>
    <row r="77" spans="1:41">
      <c r="A77" s="439"/>
    </row>
    <row r="78" spans="1:41">
      <c r="A78" s="439"/>
    </row>
    <row r="79" spans="1:41">
      <c r="A79" s="439"/>
    </row>
    <row r="80" spans="1:41">
      <c r="A80" s="439"/>
    </row>
  </sheetData>
  <sheetProtection algorithmName="SHA-512" hashValue="vtSE46eqB7fNVe1gQ+iuvqeSa1Zx/IJoapl7FNEG1BL8fRk1XsCTarNtbbLZFWNHqhAqT7l3eMSgljm0QlQC+A==" saltValue="sFBZVb+NJrvEZbIezTxCqA==" spinCount="100000" sheet="1" formatColumns="0" formatRows="0" selectLockedCells="1"/>
  <customSheetViews>
    <customSheetView guid="{C5511DF2-7367-4292-8F90-6EDA131DE06A}" showPageBreaks="1" showGridLines="0" zeroValues="0" printArea="1" hiddenRows="1" hiddenColumns="1" view="pageBreakPreview">
      <selection activeCell="F52" sqref="F52"/>
      <pageMargins left="0.75" right="0.77" top="0.62" bottom="0.61" header="0.39" footer="0.32"/>
      <pageSetup orientation="portrait" r:id="rId1"/>
      <headerFooter alignWithMargins="0">
        <oddFooter>&amp;R&amp;"Book Antiqua,Bold"&amp;8Bid Form (1st Envelope)  / Page &amp;P of &amp;N</oddFooter>
      </headerFooter>
    </customSheetView>
    <customSheetView guid="{B53AB765-D844-4672-9326-008E7DD94E4F}" showPageBreaks="1" showGridLines="0" zeroValues="0" printArea="1" hiddenRows="1" hiddenColumns="1" view="pageBreakPreview">
      <selection activeCell="F52" sqref="F52"/>
      <pageMargins left="0.75" right="0.77" top="0.62" bottom="0.61" header="0.39" footer="0.32"/>
      <pageSetup orientation="portrait" r:id="rId2"/>
      <headerFooter alignWithMargins="0">
        <oddFooter>&amp;R&amp;"Book Antiqua,Bold"&amp;8Bid Form (1st Envelope)  / Page &amp;P of &amp;N</oddFooter>
      </headerFooter>
    </customSheetView>
    <customSheetView guid="{A41EE4DE-0D82-4A56-8210-F78316511D11}" showPageBreaks="1" showGridLines="0" zeroValues="0" printArea="1" hiddenRows="1" hiddenColumns="1" view="pageBreakPreview" topLeftCell="A23">
      <selection activeCell="D56" sqref="D56:F56"/>
      <pageMargins left="0.75" right="0.77" top="0.62" bottom="0.61" header="0.39" footer="0.32"/>
      <pageSetup orientation="portrait" r:id="rId3"/>
      <headerFooter alignWithMargins="0">
        <oddFooter>&amp;R&amp;"Book Antiqua,Bold"&amp;8Bid Form (1st Envelope)  / Page &amp;P of &amp;N</oddFooter>
      </headerFooter>
    </customSheetView>
    <customSheetView guid="{1E0C44A1-9358-4FBD-8C2C-4DB661DA1476}" showPageBreaks="1" showGridLines="0" zeroValues="0" printArea="1" hiddenRows="1" hiddenColumns="1" view="pageBreakPreview" topLeftCell="A35">
      <selection activeCell="F53" sqref="F53"/>
      <pageMargins left="0.75" right="0.77" top="0.62" bottom="0.61" header="0.39" footer="0.32"/>
      <pageSetup orientation="portrait" r:id="rId4"/>
      <headerFooter alignWithMargins="0">
        <oddFooter>&amp;R&amp;"Book Antiqua,Bold"&amp;8Bid Form (1st Envelope)  / Page &amp;P of &amp;N</oddFooter>
      </headerFooter>
    </customSheetView>
    <customSheetView guid="{498493C3-769C-4143-9114-C68CD1D40B11}" showPageBreaks="1" showGridLines="0" zeroValues="0" printArea="1" hiddenRows="1" hiddenColumns="1" view="pageBreakPreview">
      <selection activeCell="F53" sqref="F53"/>
      <pageMargins left="0.75" right="0.77" top="0.62" bottom="0.61" header="0.39" footer="0.32"/>
      <pageSetup orientation="portrait" r:id="rId5"/>
      <headerFooter alignWithMargins="0">
        <oddFooter>&amp;R&amp;"Book Antiqua,Bold"&amp;8Bid Form (1st Envelope)  / Page &amp;P of &amp;N</oddFooter>
      </headerFooter>
    </customSheetView>
    <customSheetView guid="{C431BC99-7569-44AB-83F6-AB73BDED3783}" showGridLines="0" zeroValues="0" topLeftCell="A27">
      <selection activeCell="F50" sqref="F50"/>
      <rowBreaks count="1" manualBreakCount="1">
        <brk id="52" max="5" man="1"/>
      </rowBreaks>
      <pageMargins left="0.75" right="0.77" top="0.62" bottom="0.61" header="0.39" footer="0.32"/>
      <pageSetup orientation="portrait" r:id="rId6"/>
      <headerFooter alignWithMargins="0">
        <oddFooter>&amp;R&amp;"Book Antiqua,Bold"&amp;8Bid Form (1st Envelope)  / Page &amp;P of &amp;N</oddFooter>
      </headerFooter>
    </customSheetView>
    <customSheetView guid="{E97134B6-5E8D-4951-8DA0-73D065532361}" showGridLines="0" zeroValues="0">
      <selection activeCell="F50" sqref="F50"/>
      <rowBreaks count="1" manualBreakCount="1">
        <brk id="52" max="5" man="1"/>
      </rowBreaks>
      <pageMargins left="0.75" right="0.77" top="0.62" bottom="0.61" header="0.39" footer="0.32"/>
      <pageSetup orientation="portrait" r:id="rId7"/>
      <headerFooter alignWithMargins="0">
        <oddFooter>&amp;R&amp;"Book Antiqua,Bold"&amp;8Bid Form (1st Envelope)  / Page &amp;P of &amp;N</oddFooter>
      </headerFooter>
    </customSheetView>
    <customSheetView guid="{D0757F9E-DF41-4B40-A5E5-F4F8FDD8D61D}" showGridLines="0" zeroValues="0" topLeftCell="A39">
      <selection activeCell="F50" sqref="F50"/>
      <rowBreaks count="1" manualBreakCount="1">
        <brk id="52" max="5" man="1"/>
      </rowBreaks>
      <pageMargins left="0.75" right="0.77" top="0.62" bottom="0.61" header="0.39" footer="0.32"/>
      <pageSetup orientation="portrait" r:id="rId8"/>
      <headerFooter alignWithMargins="0">
        <oddFooter>&amp;R&amp;"Book Antiqua,Bold"&amp;8Bid Form (1st Envelope)  / Page &amp;P of &amp;N</oddFooter>
      </headerFooter>
    </customSheetView>
    <customSheetView guid="{EE46BCD1-F715-4FA9-A5FC-1B125AD601E0}" showGridLines="0" zeroValues="0" topLeftCell="A28">
      <selection activeCell="D59" sqref="D59:F59"/>
      <rowBreaks count="1" manualBreakCount="1">
        <brk id="52" max="5" man="1"/>
      </rowBreaks>
      <pageMargins left="0.75" right="0.77" top="0.62" bottom="0.61" header="0.39" footer="0.32"/>
      <pageSetup orientation="portrait" r:id="rId9"/>
      <headerFooter alignWithMargins="0">
        <oddFooter>&amp;R&amp;"Book Antiqua,Bold"&amp;8Bid Form (1st Envelope)  / Page &amp;P of &amp;N</oddFooter>
      </headerFooter>
    </customSheetView>
    <customSheetView guid="{4AA1107B-A795-4744-B566-827168772C7A}" showGridLines="0" zeroValues="0">
      <selection activeCell="F50" sqref="F50"/>
      <rowBreaks count="1" manualBreakCount="1">
        <brk id="52" max="5" man="1"/>
      </rowBreaks>
      <pageMargins left="0.75" right="0.77" top="0.62" bottom="0.61" header="0.39" footer="0.32"/>
      <pageSetup orientation="portrait" r:id="rId10"/>
      <headerFooter alignWithMargins="0">
        <oddFooter>&amp;R&amp;"Book Antiqua,Bold"&amp;8Bid Form (1st Envelope)  / Page &amp;P of &amp;N</oddFooter>
      </headerFooter>
    </customSheetView>
    <customSheetView guid="{B23AD343-29DA-4CE0-BD10-47BF44F3782F}" showGridLines="0" zeroValues="0" topLeftCell="A49">
      <selection activeCell="F50" sqref="F50"/>
      <rowBreaks count="1" manualBreakCount="1">
        <brk id="52" max="5" man="1"/>
      </rowBreaks>
      <pageMargins left="0.75" right="0.77" top="0.62" bottom="0.61" header="0.39" footer="0.32"/>
      <pageSetup orientation="portrait" r:id="rId11"/>
      <headerFooter alignWithMargins="0">
        <oddFooter>&amp;R&amp;"Book Antiqua,Bold"&amp;8Bid Form (1st Envelope)  / Page &amp;P of &amp;N</oddFooter>
      </headerFooter>
    </customSheetView>
    <customSheetView guid="{ECE9294F-C910-4036-88BC-B1F2176FB06B}" showGridLines="0" zeroValues="0">
      <selection activeCell="C5" sqref="C5:F5"/>
      <rowBreaks count="1" manualBreakCount="1">
        <brk id="52" max="5" man="1"/>
      </rowBreaks>
      <pageMargins left="0.75" right="0.77" top="0.62" bottom="0.61" header="0.39" footer="0.32"/>
      <pageSetup orientation="portrait" r:id="rId12"/>
      <headerFooter alignWithMargins="0">
        <oddFooter>&amp;R&amp;"Book Antiqua,Bold"&amp;8Bid Form (1st Envelope)  / Page &amp;P of &amp;N</oddFooter>
      </headerFooter>
    </customSheetView>
    <customSheetView guid="{4F65FF32-EC61-4022-A399-2986D7B6B8B3}" showGridLines="0" zeroValues="0" hiddenColumns="1" showRuler="0">
      <selection activeCell="C5" sqref="C5:F5"/>
      <pageMargins left="0.75" right="0.77" top="0.62" bottom="0.61" header="0.39" footer="0.32"/>
      <pageSetup orientation="portrait" r:id="rId13"/>
      <headerFooter alignWithMargins="0">
        <oddFooter>&amp;R&amp;"Book Antiqua,Bold"&amp;8Bid Form (1st Envelope)  / Page &amp;P of &amp;N</oddFooter>
      </headerFooter>
    </customSheetView>
    <customSheetView guid="{01ACF2E1-8E61-4459-ABC1-B6C183DEED61}" showGridLines="0" zeroValues="0" showRuler="0">
      <selection activeCell="C5" sqref="C5:F5"/>
      <pageMargins left="0.75" right="0.77" top="0.73" bottom="0.75" header="0.52" footer="0.45"/>
      <pageSetup orientation="portrait" r:id="rId14"/>
      <headerFooter alignWithMargins="0">
        <oddFooter>&amp;R&amp;"Book Antiqua,Bold"&amp;8Bid Form (1st Envelope)  / Page &amp;P of &amp;N</oddFooter>
      </headerFooter>
    </customSheetView>
    <customSheetView guid="{14D7F02E-BCCA-4517-ABC7-537FF4AEB67A}" showGridLines="0" zeroValues="0">
      <selection activeCell="D54" sqref="D54:F54"/>
      <rowBreaks count="1" manualBreakCount="1">
        <brk id="52" max="5" man="1"/>
      </rowBreaks>
      <pageMargins left="0.75" right="0.77" top="0.62" bottom="0.61" header="0.39" footer="0.32"/>
      <pageSetup orientation="portrait" r:id="rId15"/>
      <headerFooter alignWithMargins="0">
        <oddFooter>&amp;R&amp;"Book Antiqua,Bold"&amp;8Bid Form (1st Envelope)  / Page &amp;P of &amp;N</oddFooter>
      </headerFooter>
    </customSheetView>
    <customSheetView guid="{27A45B7A-04F2-4516-B80B-5ED0825D4ED3}" showGridLines="0" zeroValues="0" topLeftCell="A4">
      <selection activeCell="C5" sqref="C5:F5"/>
      <rowBreaks count="1" manualBreakCount="1">
        <brk id="52" max="5" man="1"/>
      </rowBreaks>
      <pageMargins left="0.75" right="0.77" top="0.62" bottom="0.61" header="0.39" footer="0.32"/>
      <pageSetup orientation="portrait" r:id="rId16"/>
      <headerFooter alignWithMargins="0">
        <oddFooter>&amp;R&amp;"Book Antiqua,Bold"&amp;8Bid Form (1st Envelope)  / Page &amp;P of &amp;N</oddFooter>
      </headerFooter>
    </customSheetView>
    <customSheetView guid="{E9F4E142-7D26-464D-BECA-4F3806DB1FE1}" showGridLines="0" zeroValues="0" topLeftCell="A49">
      <selection activeCell="F50" sqref="F50"/>
      <rowBreaks count="1" manualBreakCount="1">
        <brk id="52" max="5" man="1"/>
      </rowBreaks>
      <pageMargins left="0.75" right="0.77" top="0.62" bottom="0.61" header="0.39" footer="0.32"/>
      <pageSetup orientation="portrait" r:id="rId17"/>
      <headerFooter alignWithMargins="0">
        <oddFooter>&amp;R&amp;"Book Antiqua,Bold"&amp;8Bid Form (1st Envelope)  / Page &amp;P of &amp;N</oddFooter>
      </headerFooter>
    </customSheetView>
    <customSheetView guid="{A7DBDDEF-9245-44C6-9EBF-032DB6E1C0A2}" showGridLines="0" zeroValues="0" topLeftCell="A25">
      <selection activeCell="F50" sqref="F50"/>
      <rowBreaks count="1" manualBreakCount="1">
        <brk id="52" max="5" man="1"/>
      </rowBreaks>
      <pageMargins left="0.75" right="0.77" top="0.62" bottom="0.61" header="0.39" footer="0.32"/>
      <pageSetup orientation="portrait" r:id="rId18"/>
      <headerFooter alignWithMargins="0">
        <oddFooter>&amp;R&amp;"Book Antiqua,Bold"&amp;8Bid Form (1st Envelope)  / Page &amp;P of &amp;N</oddFooter>
      </headerFooter>
    </customSheetView>
    <customSheetView guid="{7487ED9F-BBED-4B2A-9631-22F1A430946B}" showGridLines="0" zeroValues="0">
      <selection activeCell="F50" sqref="F50"/>
      <rowBreaks count="1" manualBreakCount="1">
        <brk id="52" max="5" man="1"/>
      </rowBreaks>
      <pageMargins left="0.75" right="0.77" top="0.62" bottom="0.61" header="0.39" footer="0.32"/>
      <pageSetup orientation="portrait" r:id="rId19"/>
      <headerFooter alignWithMargins="0">
        <oddFooter>&amp;R&amp;"Book Antiqua,Bold"&amp;8Bid Form (1st Envelope)  / Page &amp;P of &amp;N</oddFooter>
      </headerFooter>
    </customSheetView>
    <customSheetView guid="{B3CE7B10-A914-4559-A6DA-AED8C22AFD6D}" showGridLines="0" zeroValues="0" topLeftCell="A39">
      <selection activeCell="F50" sqref="F50"/>
      <rowBreaks count="1" manualBreakCount="1">
        <brk id="52" max="5" man="1"/>
      </rowBreaks>
      <pageMargins left="0.75" right="0.77" top="0.62" bottom="0.61" header="0.39" footer="0.32"/>
      <pageSetup orientation="portrait" r:id="rId20"/>
      <headerFooter alignWithMargins="0">
        <oddFooter>&amp;R&amp;"Book Antiqua,Bold"&amp;8Bid Form (1st Envelope)  / Page &amp;P of &amp;N</oddFooter>
      </headerFooter>
    </customSheetView>
    <customSheetView guid="{D53177B2-31EC-4222-B97A-A37DCFD9E45B}" showGridLines="0" zeroValues="0">
      <selection activeCell="F50" sqref="F50"/>
      <rowBreaks count="1" manualBreakCount="1">
        <brk id="52" max="5" man="1"/>
      </rowBreaks>
      <pageMargins left="0.75" right="0.77" top="0.62" bottom="0.61" header="0.39" footer="0.32"/>
      <pageSetup orientation="portrait" r:id="rId21"/>
      <headerFooter alignWithMargins="0">
        <oddFooter>&amp;R&amp;"Book Antiqua,Bold"&amp;8Bid Form (1st Envelope)  / Page &amp;P of &amp;N</oddFooter>
      </headerFooter>
    </customSheetView>
    <customSheetView guid="{223BC0FC-814D-40F0-9795-CE82A16FF3A5}" showGridLines="0" zeroValues="0">
      <selection activeCell="F50" sqref="F50"/>
      <rowBreaks count="1" manualBreakCount="1">
        <brk id="52" max="5" man="1"/>
      </rowBreaks>
      <pageMargins left="0.75" right="0.77" top="0.62" bottom="0.61" header="0.39" footer="0.32"/>
      <pageSetup orientation="portrait" r:id="rId22"/>
      <headerFooter alignWithMargins="0">
        <oddFooter>&amp;R&amp;"Book Antiqua,Bold"&amp;8Bid Form (1st Envelope)  / Page &amp;P of &amp;N</oddFooter>
      </headerFooter>
    </customSheetView>
    <customSheetView guid="{B835C05C-B615-4DCB-982D-4519616B3CD8}" showGridLines="0" zeroValues="0" topLeftCell="A27">
      <selection activeCell="F50" sqref="F50"/>
      <rowBreaks count="1" manualBreakCount="1">
        <brk id="52" max="5" man="1"/>
      </rowBreaks>
      <pageMargins left="0.75" right="0.77" top="0.62" bottom="0.61" header="0.39" footer="0.32"/>
      <pageSetup orientation="portrait" r:id="rId23"/>
      <headerFooter alignWithMargins="0">
        <oddFooter>&amp;R&amp;"Book Antiqua,Bold"&amp;8Bid Form (1st Envelope)  / Page &amp;P of &amp;N</oddFooter>
      </headerFooter>
    </customSheetView>
    <customSheetView guid="{A34CC49F-E309-4C23-B4F6-1E3B307C10D1}" showPageBreaks="1" showGridLines="0" zeroValues="0" printArea="1" hiddenRows="1" hiddenColumns="1" view="pageBreakPreview" topLeftCell="A36">
      <selection activeCell="F53" sqref="F53"/>
      <pageMargins left="0.75" right="0.77" top="0.62" bottom="0.61" header="0.39" footer="0.32"/>
      <pageSetup orientation="portrait" r:id="rId24"/>
      <headerFooter alignWithMargins="0">
        <oddFooter>&amp;R&amp;"Book Antiqua,Bold"&amp;8Bid Form (1st Envelope)  / Page &amp;P of &amp;N</oddFooter>
      </headerFooter>
    </customSheetView>
    <customSheetView guid="{8909CFDD-4F29-4C72-886E-908773EE94A2}" showPageBreaks="1" showGridLines="0" zeroValues="0" printArea="1" hiddenRows="1" hiddenColumns="1" view="pageBreakPreview">
      <selection activeCell="F52" sqref="F52"/>
      <pageMargins left="0.75" right="0.77" top="0.62" bottom="0.61" header="0.39" footer="0.32"/>
      <pageSetup orientation="portrait" r:id="rId25"/>
      <headerFooter alignWithMargins="0">
        <oddFooter>&amp;R&amp;"Book Antiqua,Bold"&amp;8Bid Form (1st Envelope)  / Page &amp;P of &amp;N</oddFooter>
      </headerFooter>
    </customSheetView>
  </customSheetViews>
  <mergeCells count="47">
    <mergeCell ref="B15:F15"/>
    <mergeCell ref="B20:F20"/>
    <mergeCell ref="D21:F21"/>
    <mergeCell ref="B19:F19"/>
    <mergeCell ref="A3:F3"/>
    <mergeCell ref="C5:F5"/>
    <mergeCell ref="B6:C6"/>
    <mergeCell ref="B17:F17"/>
    <mergeCell ref="B18:F18"/>
    <mergeCell ref="B21:C21"/>
    <mergeCell ref="A66:F66"/>
    <mergeCell ref="B30:F30"/>
    <mergeCell ref="B31:F31"/>
    <mergeCell ref="B32:F32"/>
    <mergeCell ref="D62:F62"/>
    <mergeCell ref="B33:F33"/>
    <mergeCell ref="A65:F65"/>
    <mergeCell ref="A61:C61"/>
    <mergeCell ref="A64:C64"/>
    <mergeCell ref="D61:F61"/>
    <mergeCell ref="A63:C63"/>
    <mergeCell ref="A57:C57"/>
    <mergeCell ref="A60:C60"/>
    <mergeCell ref="A58:C58"/>
    <mergeCell ref="A62:C62"/>
    <mergeCell ref="A59:C59"/>
    <mergeCell ref="D59:F59"/>
    <mergeCell ref="D60:F60"/>
    <mergeCell ref="B40:F40"/>
    <mergeCell ref="B29:F29"/>
    <mergeCell ref="B27:C27"/>
    <mergeCell ref="B37:F37"/>
    <mergeCell ref="D56:F56"/>
    <mergeCell ref="B36:F36"/>
    <mergeCell ref="B38:F38"/>
    <mergeCell ref="A49:F49"/>
    <mergeCell ref="A56:C56"/>
    <mergeCell ref="B39:F39"/>
    <mergeCell ref="B46:C46"/>
    <mergeCell ref="B22:C22"/>
    <mergeCell ref="B23:C23"/>
    <mergeCell ref="B24:C24"/>
    <mergeCell ref="B26:C26"/>
    <mergeCell ref="B35:F35"/>
    <mergeCell ref="B28:C28"/>
    <mergeCell ref="B34:F34"/>
    <mergeCell ref="B25:C25"/>
  </mergeCells>
  <phoneticPr fontId="35" type="noConversion"/>
  <conditionalFormatting sqref="B39:F39">
    <cfRule type="expression" dxfId="2" priority="1" stopIfTrue="1">
      <formula>$H$39=1</formula>
    </cfRule>
  </conditionalFormatting>
  <conditionalFormatting sqref="C52:C53">
    <cfRule type="expression" dxfId="1" priority="4" stopIfTrue="1">
      <formula>$B$52=""</formula>
    </cfRule>
  </conditionalFormatting>
  <conditionalFormatting sqref="F52:F53">
    <cfRule type="expression" dxfId="0" priority="3" stopIfTrue="1">
      <formula>$E$52=""</formula>
    </cfRule>
  </conditionalFormatting>
  <pageMargins left="0.75" right="0.77" top="0.62" bottom="0.61" header="0.39" footer="0.32"/>
  <pageSetup orientation="portrait" r:id="rId26"/>
  <headerFooter alignWithMargins="0">
    <oddFooter>&amp;R&amp;"Book Antiqua,Bold"&amp;8Bid Form (1st Envelope)  / Page &amp;P of &amp;N</oddFooter>
  </headerFooter>
  <drawing r:id="rId27"/>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5"/>
  <dimension ref="A1:L46"/>
  <sheetViews>
    <sheetView view="pageBreakPreview" topLeftCell="A22" zoomScaleNormal="100" zoomScaleSheetLayoutView="100" workbookViewId="0">
      <selection activeCell="B27" sqref="B27:F27"/>
    </sheetView>
  </sheetViews>
  <sheetFormatPr defaultColWidth="8" defaultRowHeight="16.5"/>
  <cols>
    <col min="1" max="1" width="7.5" style="580" customWidth="1"/>
    <col min="2" max="2" width="46.875" style="580" customWidth="1"/>
    <col min="3" max="3" width="2.25" style="580" customWidth="1"/>
    <col min="4" max="4" width="17.625" style="639" customWidth="1"/>
    <col min="5" max="5" width="4.125" style="639" customWidth="1"/>
    <col min="6" max="6" width="17.625" style="639" customWidth="1"/>
    <col min="7" max="7" width="29.625" style="583" customWidth="1"/>
    <col min="8" max="8" width="15.25" style="583" customWidth="1"/>
    <col min="9" max="9" width="8.875" style="583" bestFit="1" customWidth="1"/>
    <col min="10" max="11" width="8" style="583"/>
    <col min="12" max="12" width="14" style="583" customWidth="1"/>
    <col min="13" max="16384" width="8" style="583"/>
  </cols>
  <sheetData>
    <row r="1" spans="1:8" ht="15.95" customHeight="1">
      <c r="B1" s="1422" t="s">
        <v>218</v>
      </c>
      <c r="C1" s="1423"/>
      <c r="D1" s="1423"/>
      <c r="E1" s="1423"/>
      <c r="F1" s="1423"/>
    </row>
    <row r="2" spans="1:8" ht="15.95" customHeight="1">
      <c r="B2" s="581"/>
      <c r="C2" s="582"/>
      <c r="D2" s="584"/>
      <c r="E2" s="584"/>
      <c r="F2" s="584"/>
    </row>
    <row r="3" spans="1:8" s="585" customFormat="1" ht="15.95" customHeight="1">
      <c r="A3" s="580"/>
      <c r="B3" s="580"/>
      <c r="C3" s="580"/>
      <c r="D3" s="1424" t="s">
        <v>219</v>
      </c>
      <c r="E3" s="1424"/>
      <c r="F3" s="1424"/>
    </row>
    <row r="4" spans="1:8" s="585" customFormat="1" ht="20.25" customHeight="1">
      <c r="A4" s="1425" t="s">
        <v>220</v>
      </c>
      <c r="B4" s="1425"/>
      <c r="C4" s="1425"/>
      <c r="D4" s="1426">
        <f>'Sch-1'!C8:E8</f>
        <v>0</v>
      </c>
      <c r="E4" s="1426"/>
      <c r="F4" s="1426"/>
    </row>
    <row r="5" spans="1:8" s="590" customFormat="1" ht="21" customHeight="1">
      <c r="A5" s="586" t="s">
        <v>378</v>
      </c>
      <c r="B5" s="1418" t="s">
        <v>221</v>
      </c>
      <c r="C5" s="1419"/>
      <c r="D5" s="587" t="s">
        <v>222</v>
      </c>
      <c r="E5" s="1420" t="s">
        <v>223</v>
      </c>
      <c r="F5" s="1421"/>
    </row>
    <row r="6" spans="1:8" s="585" customFormat="1" ht="36" customHeight="1">
      <c r="A6" s="591">
        <v>1</v>
      </c>
      <c r="B6" s="592" t="s">
        <v>245</v>
      </c>
      <c r="C6" s="593"/>
      <c r="D6" s="594">
        <f>'Sch-6'!D14</f>
        <v>0</v>
      </c>
      <c r="E6" s="595" t="s">
        <v>352</v>
      </c>
      <c r="F6" s="596">
        <f>D6</f>
        <v>0</v>
      </c>
      <c r="G6" s="597"/>
    </row>
    <row r="7" spans="1:8" s="585" customFormat="1" ht="34.5" customHeight="1">
      <c r="A7" s="591">
        <v>2</v>
      </c>
      <c r="B7" s="592" t="s">
        <v>246</v>
      </c>
      <c r="C7" s="593"/>
      <c r="D7" s="594">
        <f>'Sch-6'!D16</f>
        <v>0</v>
      </c>
      <c r="E7" s="595"/>
      <c r="F7" s="596">
        <f>D7</f>
        <v>0</v>
      </c>
      <c r="G7" s="597"/>
    </row>
    <row r="8" spans="1:8" s="585" customFormat="1" ht="21" customHeight="1">
      <c r="A8" s="591">
        <v>3</v>
      </c>
      <c r="B8" s="592" t="s">
        <v>247</v>
      </c>
      <c r="C8" s="593"/>
      <c r="D8" s="598">
        <f>'Sch-6'!D18</f>
        <v>0</v>
      </c>
      <c r="E8" s="588"/>
      <c r="F8" s="589">
        <f>D8</f>
        <v>0</v>
      </c>
      <c r="G8" s="597"/>
    </row>
    <row r="9" spans="1:8" s="585" customFormat="1" ht="21" customHeight="1">
      <c r="A9" s="591">
        <v>4</v>
      </c>
      <c r="B9" s="592" t="s">
        <v>248</v>
      </c>
      <c r="C9" s="593"/>
      <c r="D9" s="598" t="s">
        <v>435</v>
      </c>
      <c r="E9" s="595"/>
      <c r="F9" s="589" t="str">
        <f>D9</f>
        <v>Not Applicable</v>
      </c>
    </row>
    <row r="10" spans="1:8" s="585" customFormat="1" ht="21" customHeight="1">
      <c r="A10" s="591">
        <v>5</v>
      </c>
      <c r="B10" s="592" t="s">
        <v>249</v>
      </c>
      <c r="C10" s="593"/>
      <c r="D10" s="599">
        <f>SUM(D6,D7,D8)</f>
        <v>0</v>
      </c>
      <c r="E10" s="595"/>
      <c r="F10" s="600">
        <f>SUM(F6,F7,F8)</f>
        <v>0</v>
      </c>
    </row>
    <row r="11" spans="1:8" s="585" customFormat="1" ht="21" customHeight="1">
      <c r="A11" s="591">
        <v>6</v>
      </c>
      <c r="B11" s="601" t="s">
        <v>224</v>
      </c>
      <c r="C11" s="602" t="s">
        <v>352</v>
      </c>
      <c r="D11" s="594" t="e">
        <f>H11</f>
        <v>#REF!</v>
      </c>
      <c r="E11" s="603" t="s">
        <v>352</v>
      </c>
      <c r="F11" s="596" t="e">
        <f>D11</f>
        <v>#REF!</v>
      </c>
      <c r="H11" s="604" t="e">
        <f>ROUND(('Sch-1'!N135-'Sch-1 dis'!F75)+('Sch-2'!J134-'Sch-2 Dis'!F56)+ ('Sch-3 '!P113-'Sch-3 Dis'!F81),0)</f>
        <v>#REF!</v>
      </c>
    </row>
    <row r="12" spans="1:8" s="585" customFormat="1" ht="21.95" customHeight="1">
      <c r="A12" s="591">
        <v>7</v>
      </c>
      <c r="B12" s="601" t="s">
        <v>250</v>
      </c>
      <c r="C12" s="593"/>
      <c r="D12" s="587" t="e">
        <f>D10-D11</f>
        <v>#REF!</v>
      </c>
      <c r="E12" s="595"/>
      <c r="F12" s="600" t="e">
        <f>F10-F11</f>
        <v>#REF!</v>
      </c>
      <c r="G12" s="605"/>
      <c r="H12" s="604"/>
    </row>
    <row r="13" spans="1:8" s="585" customFormat="1" ht="21.95" customHeight="1">
      <c r="A13" s="591">
        <v>8</v>
      </c>
      <c r="B13" s="592" t="s">
        <v>225</v>
      </c>
      <c r="C13" s="593"/>
      <c r="D13" s="594"/>
      <c r="E13" s="595"/>
      <c r="F13" s="596"/>
    </row>
    <row r="14" spans="1:8" s="585" customFormat="1" ht="21.95" customHeight="1">
      <c r="A14" s="591" t="s">
        <v>352</v>
      </c>
      <c r="B14" s="592" t="s">
        <v>226</v>
      </c>
      <c r="C14" s="606"/>
      <c r="D14" s="607">
        <f>'Sch-5 Dis'!D14:E14</f>
        <v>0</v>
      </c>
      <c r="E14" s="608"/>
      <c r="F14" s="589">
        <f>F32</f>
        <v>0</v>
      </c>
      <c r="G14" s="597"/>
    </row>
    <row r="15" spans="1:8" s="585" customFormat="1" ht="21.95" customHeight="1">
      <c r="A15" s="591"/>
      <c r="B15" s="592" t="s">
        <v>1</v>
      </c>
      <c r="C15" s="593"/>
      <c r="D15" s="607">
        <f>'Sch-5 Dis'!D16:E16</f>
        <v>0</v>
      </c>
      <c r="E15" s="609"/>
      <c r="F15" s="589">
        <f>F34</f>
        <v>0</v>
      </c>
      <c r="G15" s="597"/>
    </row>
    <row r="16" spans="1:8" s="585" customFormat="1" ht="21.95" customHeight="1">
      <c r="A16" s="591"/>
      <c r="B16" s="592" t="s">
        <v>2</v>
      </c>
      <c r="C16" s="593"/>
      <c r="D16" s="607" t="e">
        <f>'Sch-5 Dis'!#REF!</f>
        <v>#REF!</v>
      </c>
      <c r="E16" s="609"/>
      <c r="F16" s="589">
        <f>F35</f>
        <v>0</v>
      </c>
      <c r="G16" s="597"/>
    </row>
    <row r="17" spans="1:12" s="585" customFormat="1" ht="21.95" customHeight="1">
      <c r="A17" s="591"/>
      <c r="B17" s="592" t="s">
        <v>3</v>
      </c>
      <c r="C17" s="593"/>
      <c r="D17" s="607" t="e">
        <f>SUM('Sch-5 Dis'!#REF!,'Sch-5 Dis'!#REF!)</f>
        <v>#REF!</v>
      </c>
      <c r="E17" s="609"/>
      <c r="F17" s="589">
        <f>F38</f>
        <v>0</v>
      </c>
      <c r="G17" s="597"/>
    </row>
    <row r="18" spans="1:12" s="585" customFormat="1" ht="21.95" customHeight="1">
      <c r="A18" s="591"/>
      <c r="B18" s="592" t="s">
        <v>4</v>
      </c>
      <c r="C18" s="593"/>
      <c r="D18" s="598" t="s">
        <v>476</v>
      </c>
      <c r="E18" s="588"/>
      <c r="F18" s="589" t="str">
        <f>F36</f>
        <v/>
      </c>
    </row>
    <row r="19" spans="1:12" s="585" customFormat="1" ht="27" customHeight="1">
      <c r="A19" s="591"/>
      <c r="B19" s="592" t="s">
        <v>5</v>
      </c>
      <c r="C19" s="610"/>
      <c r="D19" s="611" t="e">
        <f>SUM(D14,D15,D16,D17,D18)</f>
        <v>#REF!</v>
      </c>
      <c r="E19" s="612"/>
      <c r="F19" s="610">
        <f>SUM(F14:F18)</f>
        <v>0</v>
      </c>
      <c r="G19" s="597"/>
    </row>
    <row r="20" spans="1:12" s="585" customFormat="1" ht="33.75" customHeight="1">
      <c r="A20" s="591">
        <v>8</v>
      </c>
      <c r="B20" s="592" t="s">
        <v>231</v>
      </c>
      <c r="C20" s="593"/>
      <c r="D20" s="587" t="e">
        <f>D10+D19</f>
        <v>#REF!</v>
      </c>
      <c r="E20" s="613" t="s">
        <v>352</v>
      </c>
      <c r="F20" s="614">
        <f>F10+F19</f>
        <v>0</v>
      </c>
      <c r="G20" s="597"/>
    </row>
    <row r="21" spans="1:12" s="585" customFormat="1" ht="51" customHeight="1">
      <c r="A21" s="591">
        <v>9</v>
      </c>
      <c r="B21" s="592" t="s">
        <v>251</v>
      </c>
      <c r="C21" s="593"/>
      <c r="D21" s="594">
        <v>0</v>
      </c>
      <c r="E21" s="595"/>
      <c r="F21" s="596">
        <f>D21</f>
        <v>0</v>
      </c>
    </row>
    <row r="22" spans="1:12" s="585" customFormat="1" ht="23.25" customHeight="1">
      <c r="A22" s="615" t="s">
        <v>352</v>
      </c>
      <c r="B22" s="616" t="s">
        <v>352</v>
      </c>
      <c r="C22" s="616"/>
      <c r="D22" s="617"/>
      <c r="E22" s="618"/>
      <c r="F22" s="619"/>
    </row>
    <row r="23" spans="1:12" s="585" customFormat="1" ht="18.75" customHeight="1">
      <c r="A23" s="620" t="s">
        <v>232</v>
      </c>
      <c r="B23" s="1404" t="s">
        <v>233</v>
      </c>
      <c r="C23" s="1404"/>
      <c r="D23" s="1404"/>
      <c r="E23" s="1404"/>
      <c r="F23" s="1427"/>
    </row>
    <row r="24" spans="1:12" s="585" customFormat="1" ht="18.75" customHeight="1">
      <c r="A24" s="620"/>
      <c r="B24" s="1410" t="str">
        <f>H24&amp;" "&amp;G24&amp;" "&amp;I24&amp;" "&amp;J24&amp;"%"&amp; " as"&amp;" "&amp;K24&amp; " "&amp;L24</f>
        <v xml:space="preserve">Excise Duty    % as  </v>
      </c>
      <c r="C24" s="1411"/>
      <c r="D24" s="1411"/>
      <c r="E24" s="1411"/>
      <c r="F24" s="1412"/>
      <c r="G24" s="622" t="s">
        <v>476</v>
      </c>
      <c r="H24" s="623" t="s">
        <v>6</v>
      </c>
      <c r="I24" s="623" t="str">
        <f>IF(J24="","","@")</f>
        <v/>
      </c>
      <c r="J24" s="624" t="s">
        <v>476</v>
      </c>
      <c r="K24" s="625" t="str">
        <f>IF(OR(L24=0,L24=""),"","Rs.")</f>
        <v/>
      </c>
      <c r="L24" s="626" t="str">
        <f>IF(D14=0,"",D14)</f>
        <v/>
      </c>
    </row>
    <row r="25" spans="1:12" s="585" customFormat="1" ht="19.5" customHeight="1">
      <c r="B25" s="1410" t="str">
        <f>H25&amp;" "&amp;G25&amp;" "&amp;I25&amp;" "&amp;J25&amp;"%"&amp; " as"&amp;" "&amp;K25&amp; " "&amp;L25</f>
        <v xml:space="preserve">CST    % as  </v>
      </c>
      <c r="C25" s="1411"/>
      <c r="D25" s="1411"/>
      <c r="E25" s="1411"/>
      <c r="F25" s="1412"/>
      <c r="G25" s="622" t="s">
        <v>476</v>
      </c>
      <c r="H25" s="623" t="s">
        <v>7</v>
      </c>
      <c r="I25" s="623" t="str">
        <f>IF(J25="","","@")</f>
        <v/>
      </c>
      <c r="J25" s="624" t="s">
        <v>476</v>
      </c>
      <c r="K25" s="625" t="str">
        <f>IF(OR(L25=0,L25=""),"","Rs.")</f>
        <v/>
      </c>
      <c r="L25" s="626" t="str">
        <f>IF(D15=0,"",D15)</f>
        <v/>
      </c>
    </row>
    <row r="26" spans="1:12" s="585" customFormat="1" ht="19.5" customHeight="1">
      <c r="B26" s="1410" t="e">
        <f>H26&amp;" "&amp;G26&amp;" "&amp;I26&amp;" "&amp;J26&amp;"%"&amp; " as"&amp;" "&amp;K26&amp; " "&amp;L26</f>
        <v>#REF!</v>
      </c>
      <c r="C26" s="1411"/>
      <c r="D26" s="1411"/>
      <c r="E26" s="1411"/>
      <c r="F26" s="1412"/>
      <c r="G26" s="622" t="s">
        <v>476</v>
      </c>
      <c r="H26" s="623" t="s">
        <v>8</v>
      </c>
      <c r="I26" s="623" t="str">
        <f>IF(J26="","","@")</f>
        <v/>
      </c>
      <c r="J26" s="624" t="s">
        <v>476</v>
      </c>
      <c r="K26" s="625" t="e">
        <f>IF(OR(L26=0,L26=""),"","Rs.")</f>
        <v>#REF!</v>
      </c>
      <c r="L26" s="626" t="e">
        <f>IF(D16=0,"",D16)</f>
        <v>#REF!</v>
      </c>
    </row>
    <row r="27" spans="1:12" s="585" customFormat="1" ht="19.5" customHeight="1">
      <c r="B27" s="1410" t="e">
        <f>H27&amp;" "&amp;G27&amp;" "&amp;I27&amp;" "&amp;J27&amp; " as"&amp;" "&amp;K27&amp; " "&amp;L27</f>
        <v>#REF!</v>
      </c>
      <c r="C27" s="1411"/>
      <c r="D27" s="1411"/>
      <c r="E27" s="1411"/>
      <c r="F27" s="1412"/>
      <c r="G27" s="622" t="s">
        <v>476</v>
      </c>
      <c r="H27" s="623" t="s">
        <v>9</v>
      </c>
      <c r="I27" s="623"/>
      <c r="J27" s="627"/>
      <c r="K27" s="625" t="e">
        <f>IF(OR(L27=0,L27=""),"","Rs.")</f>
        <v>#REF!</v>
      </c>
      <c r="L27" s="626" t="e">
        <f>IF(D17=0,"",D17)</f>
        <v>#REF!</v>
      </c>
    </row>
    <row r="28" spans="1:12" s="585" customFormat="1" ht="19.5" customHeight="1">
      <c r="B28" s="1410" t="str">
        <f>H28&amp;" "&amp;G28&amp;" "&amp;I28&amp;" "&amp;J28&amp; " as"&amp;" "&amp;K28&amp; " "&amp;L28</f>
        <v xml:space="preserve">Others     as  </v>
      </c>
      <c r="C28" s="1411"/>
      <c r="D28" s="1411"/>
      <c r="E28" s="1411"/>
      <c r="F28" s="1412"/>
      <c r="G28" s="622" t="s">
        <v>476</v>
      </c>
      <c r="H28" s="621" t="s">
        <v>237</v>
      </c>
      <c r="I28" s="621"/>
      <c r="J28" s="621"/>
      <c r="K28" s="621" t="str">
        <f>IF(OR(L28=0,L28=""),"","Rs.")</f>
        <v/>
      </c>
      <c r="L28" s="628" t="str">
        <f>IF(D18=0,"",D18)</f>
        <v/>
      </c>
    </row>
    <row r="29" spans="1:12" s="585" customFormat="1" ht="19.5" customHeight="1">
      <c r="B29" s="1416"/>
      <c r="C29" s="1416"/>
      <c r="D29" s="1416"/>
      <c r="E29" s="1416"/>
      <c r="F29" s="1417"/>
    </row>
    <row r="30" spans="1:12" ht="59.25" customHeight="1">
      <c r="A30" s="629" t="s">
        <v>238</v>
      </c>
      <c r="B30" s="1413" t="s">
        <v>10</v>
      </c>
      <c r="C30" s="1414"/>
      <c r="D30" s="1414"/>
      <c r="E30" s="1414"/>
      <c r="F30" s="1415"/>
    </row>
    <row r="31" spans="1:12" s="585" customFormat="1" ht="19.5" customHeight="1">
      <c r="A31" s="630" t="s">
        <v>355</v>
      </c>
      <c r="B31" s="1404" t="s">
        <v>239</v>
      </c>
      <c r="C31" s="1404"/>
      <c r="D31" s="1404"/>
      <c r="E31" s="621" t="s">
        <v>235</v>
      </c>
      <c r="F31" s="626">
        <v>0</v>
      </c>
    </row>
    <row r="32" spans="1:12" s="585" customFormat="1" ht="19.5" customHeight="1">
      <c r="A32" s="630" t="s">
        <v>356</v>
      </c>
      <c r="B32" s="623" t="s">
        <v>11</v>
      </c>
      <c r="C32" s="631"/>
      <c r="D32" s="632">
        <v>0.1</v>
      </c>
      <c r="E32" s="621" t="s">
        <v>235</v>
      </c>
      <c r="F32" s="626">
        <f>ROUND(D32*F31,0)</f>
        <v>0</v>
      </c>
      <c r="H32" s="1404"/>
      <c r="I32" s="1404"/>
      <c r="J32" s="1404"/>
    </row>
    <row r="33" spans="1:10" s="585" customFormat="1" ht="19.5" customHeight="1">
      <c r="A33" s="633" t="s">
        <v>357</v>
      </c>
      <c r="B33" s="623" t="s">
        <v>12</v>
      </c>
      <c r="C33" s="631"/>
      <c r="D33" s="634">
        <v>0</v>
      </c>
      <c r="E33" s="621"/>
      <c r="F33" s="626">
        <f>D33</f>
        <v>0</v>
      </c>
      <c r="H33" s="621"/>
      <c r="I33" s="621"/>
      <c r="J33" s="621"/>
    </row>
    <row r="34" spans="1:10" s="585" customFormat="1" ht="19.5" customHeight="1">
      <c r="A34" s="633" t="s">
        <v>358</v>
      </c>
      <c r="B34" s="623" t="s">
        <v>13</v>
      </c>
      <c r="D34" s="632">
        <v>0.02</v>
      </c>
      <c r="E34" s="621" t="s">
        <v>235</v>
      </c>
      <c r="F34" s="626">
        <f>ROUND((F33+(F33*D32))*D34,0)</f>
        <v>0</v>
      </c>
    </row>
    <row r="35" spans="1:10" s="585" customFormat="1" ht="19.5" customHeight="1">
      <c r="A35" s="633" t="s">
        <v>359</v>
      </c>
      <c r="B35" s="623" t="s">
        <v>14</v>
      </c>
      <c r="C35" s="621"/>
      <c r="D35" s="632">
        <v>0.01</v>
      </c>
      <c r="E35" s="621"/>
      <c r="F35" s="626">
        <f>ROUND(((F31-F33)+((F31-F33)*D32))*D35,0)</f>
        <v>0</v>
      </c>
    </row>
    <row r="36" spans="1:10" s="585" customFormat="1" ht="19.5" customHeight="1">
      <c r="A36" s="633" t="s">
        <v>360</v>
      </c>
      <c r="B36" s="625" t="s">
        <v>15</v>
      </c>
      <c r="C36" s="621"/>
      <c r="D36" s="621"/>
      <c r="E36" s="621" t="s">
        <v>235</v>
      </c>
      <c r="F36" s="635" t="str">
        <f>L28</f>
        <v/>
      </c>
    </row>
    <row r="37" spans="1:10" s="585" customFormat="1" ht="19.5" customHeight="1">
      <c r="A37" s="633" t="s">
        <v>16</v>
      </c>
      <c r="B37" s="1404" t="s">
        <v>242</v>
      </c>
      <c r="C37" s="1404"/>
      <c r="D37" s="1404"/>
      <c r="E37" s="621" t="s">
        <v>235</v>
      </c>
      <c r="F37" s="636">
        <f>SUM(F31,F32,F34,F35,F36)</f>
        <v>0</v>
      </c>
    </row>
    <row r="38" spans="1:10" s="585" customFormat="1" ht="19.5" customHeight="1">
      <c r="A38" s="633" t="s">
        <v>17</v>
      </c>
      <c r="B38" s="625" t="s">
        <v>18</v>
      </c>
      <c r="C38" s="621"/>
      <c r="D38" s="632"/>
      <c r="E38" s="621" t="s">
        <v>235</v>
      </c>
      <c r="F38" s="635">
        <f>ROUND(D38*F37,0)</f>
        <v>0</v>
      </c>
    </row>
    <row r="39" spans="1:10" s="585" customFormat="1" ht="19.5" customHeight="1">
      <c r="A39" s="630"/>
      <c r="B39" s="621"/>
      <c r="C39" s="621"/>
      <c r="D39" s="621"/>
      <c r="E39" s="621"/>
      <c r="F39" s="637"/>
    </row>
    <row r="40" spans="1:10" s="585" customFormat="1" ht="15" customHeight="1">
      <c r="A40" s="630"/>
      <c r="B40" s="621"/>
      <c r="C40" s="621"/>
      <c r="D40" s="621"/>
      <c r="E40" s="621"/>
      <c r="F40" s="637"/>
    </row>
    <row r="41" spans="1:10" s="585" customFormat="1" ht="15" customHeight="1">
      <c r="A41" s="630"/>
      <c r="B41" s="621"/>
      <c r="C41" s="621"/>
      <c r="D41" s="621"/>
      <c r="E41" s="621"/>
      <c r="F41" s="637"/>
    </row>
    <row r="42" spans="1:10" s="585" customFormat="1" ht="19.5" customHeight="1">
      <c r="A42" s="630"/>
      <c r="B42" s="621"/>
      <c r="C42" s="621"/>
      <c r="D42" s="621"/>
      <c r="E42" s="621"/>
      <c r="F42" s="637"/>
    </row>
    <row r="43" spans="1:10" ht="49.5" customHeight="1">
      <c r="A43" s="1405" t="str">
        <f>Basic!B1</f>
        <v>Package RCP-01 for Retrofit of existing conventional control and protection system with new IEC 61850 Process Bus based Control and Protection System at 400/220 Hissar S/s and 400kV Ballabhgarh S/s</v>
      </c>
      <c r="B43" s="1406"/>
      <c r="C43" s="1407"/>
      <c r="D43" s="1408" t="s">
        <v>243</v>
      </c>
      <c r="E43" s="1409"/>
      <c r="F43" s="645" t="s">
        <v>244</v>
      </c>
    </row>
    <row r="44" spans="1:10" ht="33">
      <c r="A44" s="640" t="s">
        <v>19</v>
      </c>
      <c r="B44" s="641" t="str">
        <f>Basic!B5</f>
        <v>Specification No.: CC/NT/W-MISC/DOM/A04/26/01660</v>
      </c>
      <c r="C44" s="642"/>
      <c r="D44" s="643"/>
      <c r="E44" s="644"/>
      <c r="F44" s="646"/>
    </row>
    <row r="46" spans="1:10">
      <c r="A46" s="638"/>
    </row>
  </sheetData>
  <sheetProtection selectLockedCells="1" selectUnlockedCells="1"/>
  <customSheetViews>
    <customSheetView guid="{C5511DF2-7367-4292-8F90-6EDA131DE06A}" showPageBreaks="1" printArea="1" state="hidden" view="pageBreakPreview" topLeftCell="A22">
      <selection activeCell="B27" sqref="B27:F27"/>
      <pageMargins left="0.79" right="0.37" top="0.65" bottom="0.45" header="0.38" footer="0"/>
      <printOptions horizontalCentered="1"/>
      <pageSetup paperSize="9" scale="84" fitToHeight="0" orientation="portrait" horizontalDpi="1200" verticalDpi="1200" r:id="rId1"/>
      <headerFooter alignWithMargins="0">
        <oddFooter xml:space="preserve">&amp;R
</oddFooter>
      </headerFooter>
    </customSheetView>
    <customSheetView guid="{B53AB765-D844-4672-9326-008E7DD94E4F}" showPageBreaks="1" printArea="1" state="hidden" view="pageBreakPreview" topLeftCell="A22">
      <selection activeCell="B27" sqref="B27:F27"/>
      <pageMargins left="0.79" right="0.37" top="0.65" bottom="0.45" header="0.38" footer="0"/>
      <printOptions horizontalCentered="1"/>
      <pageSetup paperSize="9" scale="84" fitToHeight="0" orientation="portrait" horizontalDpi="1200" verticalDpi="1200" r:id="rId2"/>
      <headerFooter alignWithMargins="0">
        <oddFooter xml:space="preserve">&amp;R
</oddFooter>
      </headerFooter>
    </customSheetView>
    <customSheetView guid="{A41EE4DE-0D82-4A56-8210-F78316511D11}" showPageBreaks="1" printArea="1" state="hidden" view="pageBreakPreview" topLeftCell="A22">
      <selection activeCell="B27" sqref="B27:F27"/>
      <pageMargins left="0.79" right="0.37" top="0.65" bottom="0.45" header="0.38" footer="0"/>
      <printOptions horizontalCentered="1"/>
      <pageSetup paperSize="9" scale="84" fitToHeight="0" orientation="portrait" horizontalDpi="1200" verticalDpi="1200" r:id="rId3"/>
      <headerFooter alignWithMargins="0">
        <oddFooter xml:space="preserve">&amp;R
</oddFooter>
      </headerFooter>
    </customSheetView>
    <customSheetView guid="{1E0C44A1-9358-4FBD-8C2C-4DB661DA1476}" showPageBreaks="1" printArea="1" state="hidden" view="pageBreakPreview" topLeftCell="A22">
      <selection activeCell="B27" sqref="B27:F27"/>
      <pageMargins left="0.79" right="0.37" top="0.65" bottom="0.45" header="0.38" footer="0"/>
      <printOptions horizontalCentered="1"/>
      <pageSetup paperSize="9" scale="84" fitToHeight="0" orientation="portrait" horizontalDpi="1200" verticalDpi="1200" r:id="rId4"/>
      <headerFooter alignWithMargins="0">
        <oddFooter xml:space="preserve">&amp;R
</oddFooter>
      </headerFooter>
    </customSheetView>
    <customSheetView guid="{498493C3-769C-4143-9114-C68CD1D40B11}" showPageBreaks="1" printArea="1" state="hidden" view="pageBreakPreview" topLeftCell="A22">
      <selection activeCell="B27" sqref="B27:F27"/>
      <pageMargins left="0.79" right="0.37" top="0.65" bottom="0.45" header="0.38" footer="0"/>
      <printOptions horizontalCentered="1"/>
      <pageSetup paperSize="9" scale="84" fitToHeight="0" orientation="portrait" horizontalDpi="1200" verticalDpi="1200" r:id="rId5"/>
      <headerFooter alignWithMargins="0">
        <oddFooter xml:space="preserve">&amp;R
</oddFooter>
      </headerFooter>
    </customSheetView>
    <customSheetView guid="{C431BC99-7569-44AB-83F6-AB73BDED3783}" showPageBreaks="1" printArea="1" state="hidden" view="pageBreakPreview" topLeftCell="A22">
      <selection activeCell="B27" sqref="B27:F27"/>
      <pageMargins left="0.79" right="0.37" top="0.65" bottom="0.45" header="0.38" footer="0"/>
      <printOptions horizontalCentered="1"/>
      <pageSetup paperSize="9" scale="84" fitToHeight="0" orientation="portrait" horizontalDpi="1200" verticalDpi="1200" r:id="rId6"/>
      <headerFooter alignWithMargins="0">
        <oddFooter xml:space="preserve">&amp;R
</oddFooter>
      </headerFooter>
    </customSheetView>
    <customSheetView guid="{E97134B6-5E8D-4951-8DA0-73D065532361}" showPageBreaks="1" printArea="1" state="hidden" view="pageBreakPreview" topLeftCell="A22">
      <selection activeCell="B27" sqref="B27:F27"/>
      <pageMargins left="0.79" right="0.37" top="0.65" bottom="0.45" header="0.38" footer="0"/>
      <printOptions horizontalCentered="1"/>
      <pageSetup paperSize="9" scale="84" fitToHeight="0" orientation="portrait" horizontalDpi="1200" verticalDpi="1200" r:id="rId7"/>
      <headerFooter alignWithMargins="0">
        <oddFooter xml:space="preserve">&amp;R
</oddFooter>
      </headerFooter>
    </customSheetView>
    <customSheetView guid="{D0757F9E-DF41-4B40-A5E5-F4F8FDD8D61D}" showPageBreaks="1" printArea="1" state="hidden" view="pageBreakPreview" topLeftCell="A22">
      <selection activeCell="B27" sqref="B27:F27"/>
      <pageMargins left="0.79" right="0.37" top="0.65" bottom="0.45" header="0.38" footer="0"/>
      <printOptions horizontalCentered="1"/>
      <pageSetup paperSize="9" scale="84" fitToHeight="0" orientation="portrait" horizontalDpi="1200" verticalDpi="1200" r:id="rId8"/>
      <headerFooter alignWithMargins="0">
        <oddFooter xml:space="preserve">&amp;R
</oddFooter>
      </headerFooter>
    </customSheetView>
    <customSheetView guid="{EE46BCD1-F715-4FA9-A5FC-1B125AD601E0}" showPageBreaks="1" printArea="1" state="hidden" view="pageBreakPreview" topLeftCell="A22">
      <selection activeCell="B27" sqref="B27:F27"/>
      <pageMargins left="0.79" right="0.37" top="0.65" bottom="0.45" header="0.38" footer="0"/>
      <printOptions horizontalCentered="1"/>
      <pageSetup paperSize="9" scale="84" fitToHeight="0" orientation="portrait" horizontalDpi="1200" verticalDpi="1200" r:id="rId9"/>
      <headerFooter alignWithMargins="0">
        <oddFooter xml:space="preserve">&amp;R
</oddFooter>
      </headerFooter>
    </customSheetView>
    <customSheetView guid="{4AA1107B-A795-4744-B566-827168772C7A}" showPageBreaks="1" printArea="1" state="hidden" view="pageBreakPreview" topLeftCell="A22">
      <selection activeCell="B27" sqref="B27:F27"/>
      <pageMargins left="0.79" right="0.37" top="0.65" bottom="0.45" header="0.38" footer="0"/>
      <printOptions horizontalCentered="1"/>
      <pageSetup paperSize="9" scale="84" fitToHeight="0" orientation="portrait" horizontalDpi="1200" verticalDpi="1200" r:id="rId10"/>
      <headerFooter alignWithMargins="0">
        <oddFooter xml:space="preserve">&amp;R
</oddFooter>
      </headerFooter>
    </customSheetView>
    <customSheetView guid="{B23AD343-29DA-4CE0-BD10-47BF44F3782F}" showPageBreaks="1" printArea="1" state="hidden" view="pageBreakPreview" topLeftCell="A22">
      <selection activeCell="B27" sqref="B27:F27"/>
      <pageMargins left="0.79" right="0.37" top="0.65" bottom="0.45" header="0.38" footer="0"/>
      <printOptions horizontalCentered="1"/>
      <pageSetup paperSize="9" scale="84" fitToHeight="0" orientation="portrait" horizontalDpi="1200" verticalDpi="1200" r:id="rId11"/>
      <headerFooter alignWithMargins="0">
        <oddFooter xml:space="preserve">&amp;R
</oddFooter>
      </headerFooter>
    </customSheetView>
    <customSheetView guid="{ECE9294F-C910-4036-88BC-B1F2176FB06B}" showPageBreaks="1" printArea="1" state="hidden" view="pageBreakPreview" topLeftCell="A22">
      <selection activeCell="B27" sqref="B27:F27"/>
      <pageMargins left="0.79" right="0.37" top="0.65" bottom="0.45" header="0.38" footer="0"/>
      <printOptions horizontalCentered="1"/>
      <pageSetup paperSize="9" scale="84" fitToHeight="0" orientation="portrait" horizontalDpi="1200" verticalDpi="1200" r:id="rId12"/>
      <headerFooter alignWithMargins="0">
        <oddFooter xml:space="preserve">&amp;R
</oddFooter>
      </headerFooter>
    </customSheetView>
    <customSheetView guid="{E9F4E142-7D26-464D-BECA-4F3806DB1FE1}" showPageBreaks="1" printArea="1" state="hidden" view="pageBreakPreview" topLeftCell="A22">
      <selection activeCell="B27" sqref="B27:F27"/>
      <pageMargins left="0.79" right="0.37" top="0.65" bottom="0.45" header="0.38" footer="0"/>
      <printOptions horizontalCentered="1"/>
      <pageSetup paperSize="9" scale="84" fitToHeight="0" orientation="portrait" horizontalDpi="1200" verticalDpi="1200" r:id="rId13"/>
      <headerFooter alignWithMargins="0">
        <oddFooter xml:space="preserve">&amp;R
</oddFooter>
      </headerFooter>
    </customSheetView>
    <customSheetView guid="{A7DBDDEF-9245-44C6-9EBF-032DB6E1C0A2}" showPageBreaks="1" printArea="1" state="hidden" view="pageBreakPreview" topLeftCell="A22">
      <selection activeCell="B27" sqref="B27:F27"/>
      <pageMargins left="0.79" right="0.37" top="0.65" bottom="0.45" header="0.38" footer="0"/>
      <printOptions horizontalCentered="1"/>
      <pageSetup paperSize="9" scale="84" fitToHeight="0" orientation="portrait" horizontalDpi="1200" verticalDpi="1200" r:id="rId14"/>
      <headerFooter alignWithMargins="0">
        <oddFooter xml:space="preserve">&amp;R
</oddFooter>
      </headerFooter>
    </customSheetView>
    <customSheetView guid="{7487ED9F-BBED-4B2A-9631-22F1A430946B}" showPageBreaks="1" printArea="1" state="hidden" view="pageBreakPreview" topLeftCell="A22">
      <selection activeCell="B27" sqref="B27:F27"/>
      <pageMargins left="0.79" right="0.37" top="0.65" bottom="0.45" header="0.38" footer="0"/>
      <printOptions horizontalCentered="1"/>
      <pageSetup paperSize="9" scale="84" fitToHeight="0" orientation="portrait" horizontalDpi="1200" verticalDpi="1200" r:id="rId15"/>
      <headerFooter alignWithMargins="0">
        <oddFooter xml:space="preserve">&amp;R
</oddFooter>
      </headerFooter>
    </customSheetView>
    <customSheetView guid="{B3CE7B10-A914-4559-A6DA-AED8C22AFD6D}" showPageBreaks="1" printArea="1" state="hidden" view="pageBreakPreview" topLeftCell="A22">
      <selection activeCell="B27" sqref="B27:F27"/>
      <pageMargins left="0.79" right="0.37" top="0.65" bottom="0.45" header="0.38" footer="0"/>
      <printOptions horizontalCentered="1"/>
      <pageSetup paperSize="9" scale="84" fitToHeight="0" orientation="portrait" horizontalDpi="1200" verticalDpi="1200" r:id="rId16"/>
      <headerFooter alignWithMargins="0">
        <oddFooter xml:space="preserve">&amp;R
</oddFooter>
      </headerFooter>
    </customSheetView>
    <customSheetView guid="{D53177B2-31EC-4222-B97A-A37DCFD9E45B}" showPageBreaks="1" printArea="1" state="hidden" view="pageBreakPreview" topLeftCell="A22">
      <selection activeCell="B27" sqref="B27:F27"/>
      <pageMargins left="0.79" right="0.37" top="0.65" bottom="0.45" header="0.38" footer="0"/>
      <printOptions horizontalCentered="1"/>
      <pageSetup paperSize="9" scale="84" fitToHeight="0" orientation="portrait" horizontalDpi="1200" verticalDpi="1200" r:id="rId17"/>
      <headerFooter alignWithMargins="0">
        <oddFooter xml:space="preserve">&amp;R
</oddFooter>
      </headerFooter>
    </customSheetView>
    <customSheetView guid="{223BC0FC-814D-40F0-9795-CE82A16FF3A5}" showPageBreaks="1" printArea="1" state="hidden" view="pageBreakPreview" topLeftCell="A22">
      <selection activeCell="B27" sqref="B27:F27"/>
      <pageMargins left="0.79" right="0.37" top="0.65" bottom="0.45" header="0.38" footer="0"/>
      <printOptions horizontalCentered="1"/>
      <pageSetup paperSize="9" scale="84" fitToHeight="0" orientation="portrait" horizontalDpi="1200" verticalDpi="1200" r:id="rId18"/>
      <headerFooter alignWithMargins="0">
        <oddFooter xml:space="preserve">&amp;R
</oddFooter>
      </headerFooter>
    </customSheetView>
    <customSheetView guid="{B835C05C-B615-4DCB-982D-4519616B3CD8}" showPageBreaks="1" printArea="1" state="hidden" view="pageBreakPreview" topLeftCell="A22">
      <selection activeCell="B27" sqref="B27:F27"/>
      <pageMargins left="0.79" right="0.37" top="0.65" bottom="0.45" header="0.38" footer="0"/>
      <printOptions horizontalCentered="1"/>
      <pageSetup paperSize="9" scale="84" fitToHeight="0" orientation="portrait" horizontalDpi="1200" verticalDpi="1200" r:id="rId19"/>
      <headerFooter alignWithMargins="0">
        <oddFooter xml:space="preserve">&amp;R
</oddFooter>
      </headerFooter>
    </customSheetView>
    <customSheetView guid="{A34CC49F-E309-4C23-B4F6-1E3B307C10D1}" showPageBreaks="1" printArea="1" state="hidden" view="pageBreakPreview" topLeftCell="A22">
      <selection activeCell="B27" sqref="B27:F27"/>
      <pageMargins left="0.79" right="0.37" top="0.65" bottom="0.45" header="0.38" footer="0"/>
      <printOptions horizontalCentered="1"/>
      <pageSetup paperSize="9" scale="84" fitToHeight="0" orientation="portrait" horizontalDpi="1200" verticalDpi="1200" r:id="rId20"/>
      <headerFooter alignWithMargins="0">
        <oddFooter xml:space="preserve">&amp;R
</oddFooter>
      </headerFooter>
    </customSheetView>
    <customSheetView guid="{8909CFDD-4F29-4C72-886E-908773EE94A2}" showPageBreaks="1" printArea="1" state="hidden" view="pageBreakPreview" topLeftCell="A22">
      <selection activeCell="B27" sqref="B27:F27"/>
      <pageMargins left="0.79" right="0.37" top="0.65" bottom="0.45" header="0.38" footer="0"/>
      <printOptions horizontalCentered="1"/>
      <pageSetup paperSize="9" scale="84" fitToHeight="0" orientation="portrait" horizontalDpi="1200" verticalDpi="1200" r:id="rId21"/>
      <headerFooter alignWithMargins="0">
        <oddFooter xml:space="preserve">&amp;R
</oddFooter>
      </headerFooter>
    </customSheetView>
  </customSheetViews>
  <mergeCells count="19">
    <mergeCell ref="H32:J32"/>
    <mergeCell ref="B29:F29"/>
    <mergeCell ref="B5:C5"/>
    <mergeCell ref="E5:F5"/>
    <mergeCell ref="B1:F1"/>
    <mergeCell ref="D3:F3"/>
    <mergeCell ref="A4:C4"/>
    <mergeCell ref="D4:F4"/>
    <mergeCell ref="B23:F23"/>
    <mergeCell ref="B24:F24"/>
    <mergeCell ref="B25:F25"/>
    <mergeCell ref="B37:D37"/>
    <mergeCell ref="A43:C43"/>
    <mergeCell ref="D43:E43"/>
    <mergeCell ref="B26:F26"/>
    <mergeCell ref="B27:F27"/>
    <mergeCell ref="B28:F28"/>
    <mergeCell ref="B30:F30"/>
    <mergeCell ref="B31:D31"/>
  </mergeCells>
  <phoneticPr fontId="30" type="noConversion"/>
  <printOptions horizontalCentered="1"/>
  <pageMargins left="0.79" right="0.37" top="0.65" bottom="0.45" header="0.38" footer="0"/>
  <pageSetup paperSize="9" scale="84" fitToHeight="0" orientation="portrait" horizontalDpi="1200" verticalDpi="1200" r:id="rId22"/>
  <headerFooter alignWithMargins="0">
    <oddFooter xml:space="preserve">&amp;R
</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8"/>
  <dimension ref="A1:P41"/>
  <sheetViews>
    <sheetView topLeftCell="A28" zoomScaleNormal="100" zoomScaleSheetLayoutView="100" workbookViewId="0">
      <selection sqref="A1:F1"/>
    </sheetView>
  </sheetViews>
  <sheetFormatPr defaultColWidth="8" defaultRowHeight="16.5"/>
  <cols>
    <col min="1" max="1" width="7.5" style="119" customWidth="1"/>
    <col min="2" max="2" width="46.875" style="119" customWidth="1"/>
    <col min="3" max="3" width="2.25" style="119" customWidth="1"/>
    <col min="4" max="4" width="17.625" style="157" customWidth="1"/>
    <col min="5" max="5" width="4.125" style="157" customWidth="1"/>
    <col min="6" max="6" width="17.625" style="157" customWidth="1"/>
    <col min="7" max="7" width="21.625" style="122" customWidth="1"/>
    <col min="8" max="8" width="15.25" style="276" customWidth="1"/>
    <col min="9" max="10" width="13.75" style="276" customWidth="1"/>
    <col min="11" max="11" width="14.875" style="276" customWidth="1"/>
    <col min="12" max="12" width="13.75" style="276" customWidth="1"/>
    <col min="13" max="16" width="8" style="276" customWidth="1"/>
    <col min="17" max="16384" width="8" style="122"/>
  </cols>
  <sheetData>
    <row r="1" spans="1:16" ht="15.95" customHeight="1">
      <c r="B1" s="1434" t="s">
        <v>218</v>
      </c>
      <c r="C1" s="1435"/>
      <c r="D1" s="1435"/>
      <c r="E1" s="1435"/>
      <c r="F1" s="1435"/>
    </row>
    <row r="2" spans="1:16" ht="15.95" customHeight="1">
      <c r="B2" s="120"/>
      <c r="C2" s="121"/>
      <c r="D2" s="123"/>
      <c r="E2" s="123"/>
      <c r="F2" s="123"/>
    </row>
    <row r="3" spans="1:16" s="124" customFormat="1" ht="15.95" customHeight="1">
      <c r="A3" s="119"/>
      <c r="B3" s="119"/>
      <c r="C3" s="119"/>
      <c r="D3" s="1436" t="s">
        <v>219</v>
      </c>
      <c r="E3" s="1436"/>
      <c r="F3" s="1436"/>
      <c r="H3" s="277"/>
      <c r="I3" s="277"/>
      <c r="J3" s="277"/>
      <c r="K3" s="277"/>
      <c r="L3" s="277"/>
      <c r="M3" s="277"/>
      <c r="N3" s="277"/>
      <c r="O3" s="277"/>
      <c r="P3" s="277"/>
    </row>
    <row r="4" spans="1:16" s="124" customFormat="1" ht="20.25" customHeight="1">
      <c r="A4" s="1442" t="s">
        <v>220</v>
      </c>
      <c r="B4" s="1442"/>
      <c r="C4" s="1442"/>
      <c r="D4" s="1437" t="str">
        <f>'Sch-1'!C8</f>
        <v xml:space="preserve">…….. …….. …….. …….. …….. …….. </v>
      </c>
      <c r="E4" s="1437"/>
      <c r="F4" s="1437"/>
      <c r="H4" s="277"/>
      <c r="I4" s="277"/>
      <c r="J4" s="277"/>
      <c r="K4" s="277"/>
      <c r="L4" s="277"/>
      <c r="M4" s="277"/>
      <c r="N4" s="277"/>
      <c r="O4" s="277"/>
      <c r="P4" s="277"/>
    </row>
    <row r="5" spans="1:16" s="130" customFormat="1" ht="21" customHeight="1">
      <c r="A5" s="126" t="s">
        <v>378</v>
      </c>
      <c r="B5" s="1440" t="s">
        <v>221</v>
      </c>
      <c r="C5" s="1441"/>
      <c r="D5" s="127" t="s">
        <v>222</v>
      </c>
      <c r="E5" s="1438" t="s">
        <v>223</v>
      </c>
      <c r="F5" s="1439"/>
      <c r="H5" s="278"/>
      <c r="I5" s="278"/>
      <c r="J5" s="278"/>
      <c r="K5" s="278"/>
      <c r="L5" s="278"/>
      <c r="M5" s="278"/>
      <c r="N5" s="278"/>
      <c r="O5" s="278"/>
      <c r="P5" s="278"/>
    </row>
    <row r="6" spans="1:16" s="124" customFormat="1" ht="36" customHeight="1">
      <c r="A6" s="131">
        <v>1</v>
      </c>
      <c r="B6" s="132" t="s">
        <v>245</v>
      </c>
      <c r="C6" s="133"/>
      <c r="D6" s="134">
        <f>'Sch-6'!D14</f>
        <v>0</v>
      </c>
      <c r="E6" s="135" t="s">
        <v>352</v>
      </c>
      <c r="F6" s="136">
        <f>D6</f>
        <v>0</v>
      </c>
      <c r="G6" s="137"/>
      <c r="H6" s="277"/>
      <c r="I6" s="277"/>
      <c r="J6" s="277"/>
      <c r="K6" s="277"/>
      <c r="L6" s="277"/>
      <c r="M6" s="277"/>
      <c r="N6" s="277"/>
      <c r="O6" s="277"/>
      <c r="P6" s="277"/>
    </row>
    <row r="7" spans="1:16" s="124" customFormat="1" ht="34.5" customHeight="1">
      <c r="A7" s="131">
        <v>2</v>
      </c>
      <c r="B7" s="132" t="s">
        <v>246</v>
      </c>
      <c r="C7" s="133"/>
      <c r="D7" s="134">
        <f>'Sch-6'!D16</f>
        <v>0</v>
      </c>
      <c r="E7" s="135"/>
      <c r="F7" s="136">
        <f>D7</f>
        <v>0</v>
      </c>
      <c r="G7" s="137"/>
      <c r="H7" s="277"/>
      <c r="I7" s="277"/>
      <c r="J7" s="277"/>
      <c r="K7" s="277"/>
      <c r="L7" s="277"/>
      <c r="M7" s="277"/>
      <c r="N7" s="277"/>
      <c r="O7" s="277"/>
      <c r="P7" s="277"/>
    </row>
    <row r="8" spans="1:16" s="124" customFormat="1" ht="21" customHeight="1">
      <c r="A8" s="131">
        <v>3</v>
      </c>
      <c r="B8" s="132" t="s">
        <v>247</v>
      </c>
      <c r="C8" s="133"/>
      <c r="D8" s="134">
        <f>'Sch-6'!D18</f>
        <v>0</v>
      </c>
      <c r="E8" s="135"/>
      <c r="F8" s="136">
        <f>D8</f>
        <v>0</v>
      </c>
      <c r="G8" s="137"/>
      <c r="H8" s="277"/>
      <c r="I8" s="277"/>
      <c r="J8" s="277"/>
      <c r="K8" s="277"/>
      <c r="L8" s="277"/>
      <c r="M8" s="277"/>
      <c r="N8" s="277"/>
      <c r="O8" s="277"/>
      <c r="P8" s="277"/>
    </row>
    <row r="9" spans="1:16" s="124" customFormat="1" ht="21" customHeight="1">
      <c r="A9" s="131">
        <v>4</v>
      </c>
      <c r="B9" s="132" t="s">
        <v>248</v>
      </c>
      <c r="C9" s="133"/>
      <c r="D9" s="138" t="s">
        <v>435</v>
      </c>
      <c r="E9" s="135"/>
      <c r="F9" s="129" t="str">
        <f>D9</f>
        <v>Not Applicable</v>
      </c>
      <c r="H9" s="277"/>
      <c r="I9" s="277"/>
      <c r="J9" s="277"/>
      <c r="K9" s="277"/>
      <c r="L9" s="277"/>
      <c r="M9" s="277"/>
      <c r="N9" s="277"/>
      <c r="O9" s="277"/>
      <c r="P9" s="277"/>
    </row>
    <row r="10" spans="1:16" s="124" customFormat="1" ht="21" customHeight="1">
      <c r="A10" s="131">
        <v>5</v>
      </c>
      <c r="B10" s="132" t="s">
        <v>249</v>
      </c>
      <c r="C10" s="133"/>
      <c r="D10" s="139">
        <f>SUM(D6,D7,D8)</f>
        <v>0</v>
      </c>
      <c r="E10" s="135"/>
      <c r="F10" s="140">
        <f>F6+F7+F8</f>
        <v>0</v>
      </c>
      <c r="H10" s="277"/>
      <c r="I10" s="277"/>
      <c r="J10" s="277"/>
      <c r="K10" s="277"/>
      <c r="L10" s="277"/>
      <c r="M10" s="277"/>
      <c r="N10" s="277"/>
      <c r="O10" s="277"/>
      <c r="P10" s="277"/>
    </row>
    <row r="11" spans="1:16" s="124" customFormat="1" ht="21" customHeight="1">
      <c r="A11" s="131">
        <v>6</v>
      </c>
      <c r="B11" s="141" t="s">
        <v>224</v>
      </c>
      <c r="C11" s="142" t="s">
        <v>352</v>
      </c>
      <c r="D11" s="134" t="e">
        <f>'Sch-1'!AA137+'Sch-2'!#REF!+'Sch-3 '!#REF!+'Sch-7'!#REF!</f>
        <v>#REF!</v>
      </c>
      <c r="E11" s="143" t="s">
        <v>352</v>
      </c>
      <c r="F11" s="136" t="e">
        <f>D11</f>
        <v>#REF!</v>
      </c>
      <c r="H11" s="277"/>
      <c r="I11" s="277"/>
      <c r="J11" s="277"/>
      <c r="K11" s="277"/>
      <c r="L11" s="277"/>
      <c r="M11" s="277"/>
      <c r="N11" s="277"/>
      <c r="O11" s="277"/>
      <c r="P11" s="277"/>
    </row>
    <row r="12" spans="1:16" s="124" customFormat="1" ht="21.95" customHeight="1">
      <c r="A12" s="131">
        <v>7</v>
      </c>
      <c r="B12" s="141" t="s">
        <v>250</v>
      </c>
      <c r="C12" s="133"/>
      <c r="D12" s="127" t="e">
        <f>D10-D11</f>
        <v>#REF!</v>
      </c>
      <c r="E12" s="135"/>
      <c r="F12" s="140" t="e">
        <f>F10-F11</f>
        <v>#REF!</v>
      </c>
      <c r="G12" s="144"/>
      <c r="H12" s="277"/>
      <c r="I12" s="277"/>
      <c r="J12" s="277"/>
      <c r="K12" s="277"/>
      <c r="L12" s="277"/>
      <c r="M12" s="277"/>
      <c r="N12" s="277"/>
      <c r="O12" s="277"/>
      <c r="P12" s="277"/>
    </row>
    <row r="13" spans="1:16" s="124" customFormat="1" ht="21.95" customHeight="1">
      <c r="A13" s="131">
        <v>8</v>
      </c>
      <c r="B13" s="132" t="s">
        <v>225</v>
      </c>
      <c r="C13" s="133"/>
      <c r="D13" s="134"/>
      <c r="E13" s="135"/>
      <c r="F13" s="136"/>
      <c r="H13" s="277"/>
      <c r="I13" s="277"/>
      <c r="J13" s="277"/>
      <c r="K13" s="277"/>
      <c r="L13" s="277"/>
      <c r="M13" s="277"/>
      <c r="N13" s="277"/>
      <c r="O13" s="277"/>
      <c r="P13" s="277"/>
    </row>
    <row r="14" spans="1:16" s="124" customFormat="1" ht="21.95" customHeight="1">
      <c r="A14" s="131" t="s">
        <v>352</v>
      </c>
      <c r="B14" s="132" t="s">
        <v>226</v>
      </c>
      <c r="C14" s="145"/>
      <c r="D14" s="138" t="e">
        <f>'Sch-5'!K14</f>
        <v>#REF!</v>
      </c>
      <c r="E14" s="146"/>
      <c r="F14" s="129">
        <f>F32</f>
        <v>0</v>
      </c>
      <c r="G14" s="137"/>
      <c r="H14" s="277"/>
      <c r="I14" s="277"/>
      <c r="J14" s="277"/>
      <c r="K14" s="277"/>
      <c r="L14" s="277"/>
      <c r="M14" s="277"/>
      <c r="N14" s="277"/>
      <c r="O14" s="277"/>
      <c r="P14" s="277"/>
    </row>
    <row r="15" spans="1:16" s="124" customFormat="1" ht="21.95" customHeight="1">
      <c r="A15" s="131"/>
      <c r="B15" s="132" t="s">
        <v>227</v>
      </c>
      <c r="C15" s="133"/>
      <c r="D15" s="138" t="e">
        <f>'Sch-5'!K16+'Sch-5'!#REF!</f>
        <v>#REF!</v>
      </c>
      <c r="E15" s="147"/>
      <c r="F15" s="129" t="e">
        <f>F33</f>
        <v>#REF!</v>
      </c>
      <c r="G15" s="137"/>
      <c r="H15" s="277"/>
      <c r="I15" s="277"/>
      <c r="J15" s="277"/>
      <c r="K15" s="277"/>
      <c r="L15" s="277"/>
      <c r="M15" s="277"/>
      <c r="N15" s="277"/>
      <c r="O15" s="277"/>
      <c r="P15" s="277"/>
    </row>
    <row r="16" spans="1:16" s="124" customFormat="1" ht="21.95" customHeight="1">
      <c r="A16" s="131"/>
      <c r="B16" s="132" t="s">
        <v>228</v>
      </c>
      <c r="C16" s="133"/>
      <c r="D16" s="138" t="e">
        <f>#REF!+#REF!</f>
        <v>#REF!</v>
      </c>
      <c r="E16" s="147"/>
      <c r="F16" s="129" t="e">
        <f>F36</f>
        <v>#REF!</v>
      </c>
      <c r="G16" s="137"/>
      <c r="H16" s="277"/>
      <c r="I16" s="277"/>
      <c r="J16" s="277"/>
      <c r="K16" s="277"/>
      <c r="L16" s="277"/>
      <c r="M16" s="277"/>
      <c r="N16" s="277"/>
      <c r="O16" s="277"/>
      <c r="P16" s="277"/>
    </row>
    <row r="17" spans="1:16" s="124" customFormat="1" ht="21.95" customHeight="1">
      <c r="A17" s="131"/>
      <c r="B17" s="132" t="s">
        <v>229</v>
      </c>
      <c r="C17" s="133"/>
      <c r="D17" s="138" t="e">
        <f>#REF!</f>
        <v>#REF!</v>
      </c>
      <c r="E17" s="128"/>
      <c r="F17" s="129">
        <f>F34</f>
        <v>0</v>
      </c>
      <c r="H17" s="277"/>
      <c r="I17" s="277"/>
      <c r="J17" s="277"/>
      <c r="K17" s="277"/>
      <c r="L17" s="277"/>
      <c r="M17" s="277"/>
      <c r="N17" s="277"/>
      <c r="O17" s="277"/>
      <c r="P17" s="277"/>
    </row>
    <row r="18" spans="1:16" s="124" customFormat="1" ht="27" customHeight="1">
      <c r="A18" s="131"/>
      <c r="B18" s="132" t="s">
        <v>230</v>
      </c>
      <c r="C18" s="148"/>
      <c r="D18" s="261" t="e">
        <f>D14+D15+D16+D17</f>
        <v>#REF!</v>
      </c>
      <c r="E18" s="149"/>
      <c r="F18" s="148" t="e">
        <f>SUM(F14:F17)</f>
        <v>#REF!</v>
      </c>
      <c r="G18" s="137"/>
      <c r="H18" s="277"/>
      <c r="I18" s="277"/>
      <c r="J18" s="277"/>
      <c r="K18" s="277"/>
      <c r="L18" s="277"/>
      <c r="M18" s="277"/>
      <c r="N18" s="277"/>
      <c r="O18" s="277"/>
      <c r="P18" s="277"/>
    </row>
    <row r="19" spans="1:16" s="124" customFormat="1" ht="33.75" customHeight="1">
      <c r="A19" s="131">
        <v>8</v>
      </c>
      <c r="B19" s="132" t="s">
        <v>231</v>
      </c>
      <c r="C19" s="133"/>
      <c r="D19" s="127" t="e">
        <f>D10+D18</f>
        <v>#REF!</v>
      </c>
      <c r="E19" s="150" t="s">
        <v>352</v>
      </c>
      <c r="F19" s="151" t="e">
        <f>F10+F18</f>
        <v>#REF!</v>
      </c>
      <c r="G19" s="137"/>
      <c r="H19" s="277"/>
      <c r="I19" s="277"/>
      <c r="J19" s="277"/>
      <c r="K19" s="277"/>
      <c r="L19" s="277"/>
      <c r="M19" s="277"/>
      <c r="N19" s="277"/>
      <c r="O19" s="277"/>
      <c r="P19" s="277"/>
    </row>
    <row r="20" spans="1:16" s="124" customFormat="1" ht="51" customHeight="1">
      <c r="A20" s="131">
        <v>9</v>
      </c>
      <c r="B20" s="132" t="s">
        <v>251</v>
      </c>
      <c r="C20" s="133"/>
      <c r="D20" s="134">
        <f>'Sch-1'!N134</f>
        <v>0</v>
      </c>
      <c r="E20" s="135"/>
      <c r="F20" s="136">
        <f>D20</f>
        <v>0</v>
      </c>
      <c r="H20" s="277"/>
      <c r="I20" s="277"/>
      <c r="J20" s="277"/>
      <c r="K20" s="277"/>
      <c r="L20" s="277"/>
      <c r="M20" s="277"/>
      <c r="N20" s="277"/>
      <c r="O20" s="277"/>
      <c r="P20" s="277"/>
    </row>
    <row r="21" spans="1:16" s="124" customFormat="1" ht="23.25" customHeight="1">
      <c r="A21" s="152" t="s">
        <v>232</v>
      </c>
      <c r="B21" s="1428" t="s">
        <v>233</v>
      </c>
      <c r="C21" s="1428"/>
      <c r="D21" s="1428"/>
      <c r="E21" s="1428"/>
      <c r="F21" s="1429"/>
      <c r="H21" s="277"/>
      <c r="I21" s="277"/>
      <c r="J21" s="277"/>
      <c r="K21" s="277"/>
      <c r="L21" s="277"/>
      <c r="M21" s="277"/>
      <c r="N21" s="277"/>
      <c r="O21" s="277"/>
      <c r="P21" s="277"/>
    </row>
    <row r="22" spans="1:16" s="124" customFormat="1" ht="18.75" customHeight="1">
      <c r="A22" s="154" t="s">
        <v>355</v>
      </c>
      <c r="B22" s="1433" t="s">
        <v>234</v>
      </c>
      <c r="C22" s="1433"/>
      <c r="D22" s="1433"/>
      <c r="E22" s="153" t="s">
        <v>235</v>
      </c>
      <c r="F22" s="156" t="e">
        <f>D14</f>
        <v>#REF!</v>
      </c>
      <c r="H22" s="277"/>
      <c r="I22" s="277"/>
      <c r="J22" s="277"/>
      <c r="K22" s="277"/>
      <c r="L22" s="277"/>
      <c r="M22" s="277"/>
      <c r="N22" s="277"/>
      <c r="O22" s="277"/>
      <c r="P22" s="277"/>
    </row>
    <row r="23" spans="1:16" s="124" customFormat="1" ht="19.5" customHeight="1">
      <c r="A23" s="154" t="s">
        <v>356</v>
      </c>
      <c r="B23" s="1433" t="s">
        <v>236</v>
      </c>
      <c r="C23" s="1433"/>
      <c r="D23" s="1433"/>
      <c r="E23" s="153" t="s">
        <v>235</v>
      </c>
      <c r="F23" s="156" t="e">
        <f>D15</f>
        <v>#REF!</v>
      </c>
      <c r="H23" s="277"/>
      <c r="I23" s="277"/>
      <c r="J23" s="277"/>
      <c r="K23" s="277"/>
      <c r="L23" s="277"/>
      <c r="M23" s="277"/>
      <c r="N23" s="277"/>
      <c r="O23" s="277"/>
      <c r="P23" s="277"/>
    </row>
    <row r="24" spans="1:16" s="124" customFormat="1" ht="19.5" customHeight="1">
      <c r="A24" s="154" t="s">
        <v>357</v>
      </c>
      <c r="B24" s="1433" t="s">
        <v>288</v>
      </c>
      <c r="C24" s="1433"/>
      <c r="D24" s="1433"/>
      <c r="E24" s="153" t="s">
        <v>235</v>
      </c>
      <c r="F24" s="156" t="e">
        <f>D16</f>
        <v>#REF!</v>
      </c>
      <c r="H24" s="277"/>
      <c r="I24" s="277"/>
      <c r="J24" s="277"/>
      <c r="K24" s="277"/>
      <c r="L24" s="277"/>
      <c r="M24" s="277"/>
      <c r="N24" s="277"/>
      <c r="O24" s="277"/>
      <c r="P24" s="277"/>
    </row>
    <row r="25" spans="1:16" s="124" customFormat="1" ht="19.5" customHeight="1">
      <c r="A25" s="154" t="s">
        <v>358</v>
      </c>
      <c r="B25" s="1433" t="s">
        <v>237</v>
      </c>
      <c r="C25" s="1433"/>
      <c r="D25" s="1433"/>
      <c r="E25" s="153" t="s">
        <v>235</v>
      </c>
      <c r="F25" s="156" t="e">
        <f>D17</f>
        <v>#REF!</v>
      </c>
      <c r="H25" s="277"/>
      <c r="I25" s="277"/>
      <c r="J25" s="277"/>
      <c r="K25" s="277"/>
      <c r="L25" s="277"/>
      <c r="M25" s="277"/>
      <c r="N25" s="277"/>
      <c r="O25" s="277"/>
      <c r="P25" s="277"/>
    </row>
    <row r="26" spans="1:16" s="124" customFormat="1" ht="19.5" customHeight="1">
      <c r="A26" s="158" t="s">
        <v>238</v>
      </c>
      <c r="B26" s="1428" t="s">
        <v>290</v>
      </c>
      <c r="C26" s="1428"/>
      <c r="D26" s="1428"/>
      <c r="E26" s="1428"/>
      <c r="F26" s="1429"/>
      <c r="H26" s="277"/>
      <c r="I26" s="277"/>
      <c r="J26" s="277"/>
      <c r="K26" s="277"/>
      <c r="L26" s="277"/>
      <c r="M26" s="277"/>
      <c r="N26" s="277"/>
      <c r="O26" s="277"/>
      <c r="P26" s="277"/>
    </row>
    <row r="27" spans="1:16" ht="19.5" customHeight="1">
      <c r="A27" s="262"/>
      <c r="B27" s="122"/>
      <c r="C27" s="122"/>
      <c r="D27" s="122"/>
      <c r="E27" s="122"/>
      <c r="F27" s="263"/>
    </row>
    <row r="28" spans="1:16" s="124" customFormat="1" ht="19.5" customHeight="1">
      <c r="A28" s="264"/>
      <c r="F28" s="265"/>
      <c r="H28" s="277"/>
      <c r="I28" s="277"/>
      <c r="J28" s="277"/>
      <c r="K28" s="277"/>
      <c r="L28" s="277"/>
      <c r="M28" s="277"/>
      <c r="N28" s="277"/>
      <c r="O28" s="277"/>
      <c r="P28" s="277"/>
    </row>
    <row r="29" spans="1:16" s="124" customFormat="1" ht="19.5" customHeight="1">
      <c r="A29" s="264"/>
      <c r="F29" s="265"/>
      <c r="H29" s="277"/>
      <c r="I29" s="277"/>
      <c r="J29" s="277"/>
      <c r="K29" s="277"/>
      <c r="L29" s="277"/>
      <c r="M29" s="277"/>
      <c r="N29" s="277"/>
      <c r="O29" s="277"/>
      <c r="P29" s="277"/>
    </row>
    <row r="30" spans="1:16" s="124" customFormat="1" ht="60" customHeight="1">
      <c r="A30" s="158" t="s">
        <v>289</v>
      </c>
      <c r="B30" s="1430" t="s">
        <v>306</v>
      </c>
      <c r="C30" s="1431"/>
      <c r="D30" s="1431"/>
      <c r="E30" s="1431"/>
      <c r="F30" s="1432"/>
      <c r="H30" s="277" t="s">
        <v>291</v>
      </c>
      <c r="I30" s="277"/>
      <c r="J30" s="277"/>
      <c r="K30" s="277"/>
      <c r="L30" s="277"/>
      <c r="M30" s="277"/>
      <c r="N30" s="277"/>
      <c r="O30" s="277"/>
      <c r="P30" s="277"/>
    </row>
    <row r="31" spans="1:16" s="124" customFormat="1" ht="19.5" customHeight="1">
      <c r="A31" s="154" t="s">
        <v>355</v>
      </c>
      <c r="B31" s="1433" t="s">
        <v>239</v>
      </c>
      <c r="C31" s="1433"/>
      <c r="D31" s="1433"/>
      <c r="E31" s="153" t="s">
        <v>235</v>
      </c>
      <c r="F31" s="155">
        <f>'Sch-1'!AE3</f>
        <v>0</v>
      </c>
      <c r="H31" s="278" t="s">
        <v>292</v>
      </c>
      <c r="I31" s="278" t="e">
        <f>#REF!</f>
        <v>#REF!</v>
      </c>
      <c r="J31" s="278" t="e">
        <f>IF(I31=0, "", I31)</f>
        <v>#REF!</v>
      </c>
      <c r="K31" s="279" t="e">
        <f>IF(I31=0, "", "Discount on lum-sum basis on total price quoted by us without Taxes &amp; Duties. In Rs. ")</f>
        <v>#REF!</v>
      </c>
      <c r="L31" s="278" t="s">
        <v>293</v>
      </c>
      <c r="M31" s="280" t="e">
        <f>#REF!</f>
        <v>#REF!</v>
      </c>
      <c r="N31" s="280" t="e">
        <f t="shared" ref="N31:N37" si="0">IF(M31=0, "", M31)</f>
        <v>#REF!</v>
      </c>
      <c r="O31" s="279" t="e">
        <f>IF(M31=0, "", " Discount on lum-sum basis on total price quoted by us without Taxes &amp; Duties. In Percent (%) .")</f>
        <v>#REF!</v>
      </c>
      <c r="P31" s="277"/>
    </row>
    <row r="32" spans="1:16" s="124" customFormat="1" ht="19.5" customHeight="1">
      <c r="A32" s="154" t="s">
        <v>356</v>
      </c>
      <c r="B32" s="1433" t="s">
        <v>240</v>
      </c>
      <c r="C32" s="1433"/>
      <c r="D32" s="1433"/>
      <c r="E32" s="153" t="s">
        <v>235</v>
      </c>
      <c r="F32" s="155">
        <f>ROUND(0.103*F31,0)</f>
        <v>0</v>
      </c>
      <c r="H32" s="277"/>
      <c r="I32" s="277"/>
      <c r="J32" s="278"/>
      <c r="K32" s="279" t="e">
        <f>IF(SUM(I33:I37)=0, "", "Discount on lum-sum basis on the Schedules as given below , In Rs. :")</f>
        <v>#REF!</v>
      </c>
      <c r="L32" s="277"/>
      <c r="M32" s="277"/>
      <c r="N32" s="280"/>
      <c r="O32" s="279" t="e">
        <f>IF(SUM(M33:M37)=0, "", "Discount on lum-sum basis on the Schedules as given below , In Percent (%) :")</f>
        <v>#REF!</v>
      </c>
      <c r="P32" s="277"/>
    </row>
    <row r="33" spans="1:16" s="124" customFormat="1" ht="19.5" customHeight="1">
      <c r="A33" s="154" t="s">
        <v>357</v>
      </c>
      <c r="B33" s="1433" t="s">
        <v>241</v>
      </c>
      <c r="C33" s="1433"/>
      <c r="D33" s="1433"/>
      <c r="E33" s="153" t="s">
        <v>235</v>
      </c>
      <c r="F33" s="155" t="e">
        <f>'Sch-5'!K16+'Sch-5'!#REF!</f>
        <v>#REF!</v>
      </c>
      <c r="H33" s="278" t="s">
        <v>294</v>
      </c>
      <c r="I33" s="278" t="e">
        <f>#REF!</f>
        <v>#REF!</v>
      </c>
      <c r="J33" s="278" t="e">
        <f>IF(I33=0, "", I33)</f>
        <v>#REF!</v>
      </c>
      <c r="K33" s="281" t="e">
        <f>IF(I33=0, "", "Schedule-1 : Ex works prices (Direct Only)")</f>
        <v>#REF!</v>
      </c>
      <c r="L33" s="278" t="s">
        <v>299</v>
      </c>
      <c r="M33" s="280" t="e">
        <f>#REF!</f>
        <v>#REF!</v>
      </c>
      <c r="N33" s="280" t="e">
        <f t="shared" si="0"/>
        <v>#REF!</v>
      </c>
      <c r="O33" s="281" t="e">
        <f>IF(M33=0, "", "Schedule-1 : Ex works prices (Direct Only)")</f>
        <v>#REF!</v>
      </c>
      <c r="P33" s="277"/>
    </row>
    <row r="34" spans="1:16" s="124" customFormat="1" ht="19.5" customHeight="1">
      <c r="A34" s="154" t="s">
        <v>358</v>
      </c>
      <c r="B34" s="1433" t="s">
        <v>237</v>
      </c>
      <c r="C34" s="1433"/>
      <c r="D34" s="1433"/>
      <c r="E34" s="153" t="s">
        <v>235</v>
      </c>
      <c r="F34" s="283"/>
      <c r="H34" s="278" t="s">
        <v>295</v>
      </c>
      <c r="I34" s="278" t="e">
        <f>#REF!</f>
        <v>#REF!</v>
      </c>
      <c r="J34" s="278" t="e">
        <f>IF(I34=0, "", I34)</f>
        <v>#REF!</v>
      </c>
      <c r="K34" s="281" t="e">
        <f>IF(I34=0, "", "Schedule-1 : Ex works prices (Bought Out Only)")</f>
        <v>#REF!</v>
      </c>
      <c r="L34" s="278" t="s">
        <v>300</v>
      </c>
      <c r="M34" s="280" t="e">
        <f>#REF!</f>
        <v>#REF!</v>
      </c>
      <c r="N34" s="280" t="e">
        <f t="shared" si="0"/>
        <v>#REF!</v>
      </c>
      <c r="O34" s="281" t="e">
        <f>IF(M34=0, "", "Schedule-1 : Ex works prices (Bought Out Only)")</f>
        <v>#REF!</v>
      </c>
      <c r="P34" s="277"/>
    </row>
    <row r="35" spans="1:16" s="124" customFormat="1" ht="15" customHeight="1">
      <c r="A35" s="154" t="s">
        <v>359</v>
      </c>
      <c r="B35" s="1433" t="s">
        <v>242</v>
      </c>
      <c r="C35" s="1433"/>
      <c r="D35" s="1433"/>
      <c r="E35" s="153" t="s">
        <v>235</v>
      </c>
      <c r="F35" s="156" t="e">
        <f>D6+D7+F32+F33+F34</f>
        <v>#REF!</v>
      </c>
      <c r="H35" s="278" t="s">
        <v>296</v>
      </c>
      <c r="I35" s="278" t="e">
        <f>#REF!</f>
        <v>#REF!</v>
      </c>
      <c r="J35" s="278" t="e">
        <f>IF(I35=0, "", I35)</f>
        <v>#REF!</v>
      </c>
      <c r="K35" s="281" t="e">
        <f>IF(I35=0, "", "Schedule-2 : Freight &amp; Insurance")</f>
        <v>#REF!</v>
      </c>
      <c r="L35" s="278" t="s">
        <v>301</v>
      </c>
      <c r="M35" s="280" t="e">
        <f>#REF!</f>
        <v>#REF!</v>
      </c>
      <c r="N35" s="280" t="e">
        <f t="shared" si="0"/>
        <v>#REF!</v>
      </c>
      <c r="O35" s="281" t="e">
        <f>IF(M35=0, "", "Schedule-2 : Freight &amp; Insurance")</f>
        <v>#REF!</v>
      </c>
      <c r="P35" s="277"/>
    </row>
    <row r="36" spans="1:16" s="124" customFormat="1" ht="15" customHeight="1">
      <c r="A36" s="154" t="s">
        <v>360</v>
      </c>
      <c r="B36" s="1433" t="s">
        <v>307</v>
      </c>
      <c r="C36" s="1433"/>
      <c r="D36" s="1433"/>
      <c r="E36" s="153" t="s">
        <v>235</v>
      </c>
      <c r="F36" s="156" t="e">
        <f>ROUND(0.01*F35,0)</f>
        <v>#REF!</v>
      </c>
      <c r="H36" s="278" t="s">
        <v>297</v>
      </c>
      <c r="I36" s="278" t="e">
        <f>#REF!</f>
        <v>#REF!</v>
      </c>
      <c r="J36" s="278" t="e">
        <f>IF(I36=0, "", I36)</f>
        <v>#REF!</v>
      </c>
      <c r="K36" s="281" t="e">
        <f>IF(I36=0, "", "Schedule-3 : Erection Charges")</f>
        <v>#REF!</v>
      </c>
      <c r="L36" s="278" t="s">
        <v>302</v>
      </c>
      <c r="M36" s="280" t="e">
        <f>#REF!</f>
        <v>#REF!</v>
      </c>
      <c r="N36" s="280" t="e">
        <f t="shared" si="0"/>
        <v>#REF!</v>
      </c>
      <c r="O36" s="281" t="e">
        <f>IF(M36=0, "", "Schedule-3 : Erection Charges")</f>
        <v>#REF!</v>
      </c>
      <c r="P36" s="277"/>
    </row>
    <row r="37" spans="1:16" s="124" customFormat="1" ht="19.5" customHeight="1">
      <c r="A37" s="266"/>
      <c r="B37" s="267"/>
      <c r="C37" s="267"/>
      <c r="D37" s="267"/>
      <c r="E37" s="267"/>
      <c r="F37" s="268"/>
      <c r="H37" s="278" t="s">
        <v>298</v>
      </c>
      <c r="I37" s="278" t="e">
        <f>#REF!</f>
        <v>#REF!</v>
      </c>
      <c r="J37" s="278" t="e">
        <f>IF(I37=0, "", I37)</f>
        <v>#REF!</v>
      </c>
      <c r="K37" s="281" t="e">
        <f>IF(I37=0, "", "Schedule-7 : Type Test Charges")</f>
        <v>#REF!</v>
      </c>
      <c r="L37" s="278" t="s">
        <v>303</v>
      </c>
      <c r="M37" s="280" t="e">
        <f>#REF!</f>
        <v>#REF!</v>
      </c>
      <c r="N37" s="280" t="e">
        <f t="shared" si="0"/>
        <v>#REF!</v>
      </c>
      <c r="O37" s="281" t="e">
        <f>IF(M37=0, "", "Schedule-7 : Type Test Charges")</f>
        <v>#REF!</v>
      </c>
      <c r="P37" s="277"/>
    </row>
    <row r="38" spans="1:16" ht="49.5" customHeight="1">
      <c r="A38" s="1443" t="str">
        <f>Cover!B2</f>
        <v>Package RCP-01 for Retrofit of existing conventional control and protection system with new IEC 61850 Process Bus based Control and Protection System at 400/220 Hissar S/s and 400kV Ballabhgarh S/s</v>
      </c>
      <c r="B38" s="1443"/>
      <c r="C38" s="1443"/>
      <c r="D38" s="1444" t="s">
        <v>243</v>
      </c>
      <c r="E38" s="1445"/>
      <c r="F38" s="125" t="s">
        <v>244</v>
      </c>
      <c r="H38" s="278" t="s">
        <v>304</v>
      </c>
      <c r="I38" s="278" t="e">
        <f>#REF!</f>
        <v>#REF!</v>
      </c>
      <c r="J38" s="278"/>
      <c r="K38" s="278"/>
      <c r="L38" s="278"/>
      <c r="M38" s="278"/>
      <c r="N38" s="278"/>
    </row>
    <row r="39" spans="1:16">
      <c r="H39" s="276" t="s">
        <v>305</v>
      </c>
      <c r="I39" s="282" t="e">
        <f>K31 &amp;J31 &amp;O31 &amp; N31</f>
        <v>#REF!</v>
      </c>
    </row>
    <row r="40" spans="1:16">
      <c r="I40" s="282" t="e">
        <f>K32 &amp; K33&amp;J33&amp;K34&amp;J34&amp;K35&amp;J35&amp;K36&amp;J36&amp;K37&amp;J37</f>
        <v>#REF!</v>
      </c>
    </row>
    <row r="41" spans="1:16">
      <c r="I41" s="282" t="e">
        <f>O32&amp;O33&amp;N33&amp;O34&amp;N34&amp;O35&amp;N35&amp;O36&amp;N36&amp;O37&amp;N37</f>
        <v>#REF!</v>
      </c>
    </row>
  </sheetData>
  <sheetProtection password="856C" sheet="1" objects="1" scenarios="1" selectLockedCells="1"/>
  <customSheetViews>
    <customSheetView guid="{C5511DF2-7367-4292-8F90-6EDA131DE06A}" state="hidden" topLeftCell="A28">
      <selection sqref="A1:F1"/>
      <pageMargins left="0.79" right="0.37" top="0.65" bottom="0.45" header="0.38" footer="0"/>
      <printOptions horizontalCentered="1"/>
      <pageSetup paperSize="9" scale="96" fitToHeight="0" orientation="portrait" horizontalDpi="1200" verticalDpi="1200" r:id="rId1"/>
      <headerFooter alignWithMargins="0">
        <oddFooter xml:space="preserve">&amp;R
</oddFooter>
      </headerFooter>
    </customSheetView>
    <customSheetView guid="{B53AB765-D844-4672-9326-008E7DD94E4F}" state="hidden" topLeftCell="A28">
      <selection sqref="A1:F1"/>
      <pageMargins left="0.79" right="0.37" top="0.65" bottom="0.45" header="0.38" footer="0"/>
      <printOptions horizontalCentered="1"/>
      <pageSetup paperSize="9" scale="96" fitToHeight="0" orientation="portrait" horizontalDpi="1200" verticalDpi="1200" r:id="rId2"/>
      <headerFooter alignWithMargins="0">
        <oddFooter xml:space="preserve">&amp;R
</oddFooter>
      </headerFooter>
    </customSheetView>
    <customSheetView guid="{A41EE4DE-0D82-4A56-8210-F78316511D11}" state="hidden" topLeftCell="A28">
      <selection sqref="A1:F1"/>
      <pageMargins left="0.79" right="0.37" top="0.65" bottom="0.45" header="0.38" footer="0"/>
      <printOptions horizontalCentered="1"/>
      <pageSetup paperSize="9" scale="96" fitToHeight="0" orientation="portrait" horizontalDpi="1200" verticalDpi="1200" r:id="rId3"/>
      <headerFooter alignWithMargins="0">
        <oddFooter xml:space="preserve">&amp;R
</oddFooter>
      </headerFooter>
    </customSheetView>
    <customSheetView guid="{1E0C44A1-9358-4FBD-8C2C-4DB661DA1476}" state="hidden" topLeftCell="A28">
      <selection sqref="A1:F1"/>
      <pageMargins left="0.79" right="0.37" top="0.65" bottom="0.45" header="0.38" footer="0"/>
      <printOptions horizontalCentered="1"/>
      <pageSetup paperSize="9" scale="96" fitToHeight="0" orientation="portrait" horizontalDpi="1200" verticalDpi="1200" r:id="rId4"/>
      <headerFooter alignWithMargins="0">
        <oddFooter xml:space="preserve">&amp;R
</oddFooter>
      </headerFooter>
    </customSheetView>
    <customSheetView guid="{498493C3-769C-4143-9114-C68CD1D40B11}" state="hidden" topLeftCell="A28">
      <selection sqref="A1:F1"/>
      <pageMargins left="0.79" right="0.37" top="0.65" bottom="0.45" header="0.38" footer="0"/>
      <printOptions horizontalCentered="1"/>
      <pageSetup paperSize="9" scale="96" fitToHeight="0" orientation="portrait" horizontalDpi="1200" verticalDpi="1200" r:id="rId5"/>
      <headerFooter alignWithMargins="0">
        <oddFooter xml:space="preserve">&amp;R
</oddFooter>
      </headerFooter>
    </customSheetView>
    <customSheetView guid="{C431BC99-7569-44AB-83F6-AB73BDED3783}" state="hidden" topLeftCell="A28">
      <selection sqref="A1:F1"/>
      <pageMargins left="0.79" right="0.37" top="0.65" bottom="0.45" header="0.38" footer="0"/>
      <printOptions horizontalCentered="1"/>
      <pageSetup paperSize="9" scale="96" fitToHeight="0" orientation="portrait" horizontalDpi="1200" verticalDpi="1200" r:id="rId6"/>
      <headerFooter alignWithMargins="0">
        <oddFooter xml:space="preserve">&amp;R
</oddFooter>
      </headerFooter>
    </customSheetView>
    <customSheetView guid="{E97134B6-5E8D-4951-8DA0-73D065532361}" state="hidden" topLeftCell="A28">
      <selection sqref="A1:F1"/>
      <pageMargins left="0.79" right="0.37" top="0.65" bottom="0.45" header="0.38" footer="0"/>
      <printOptions horizontalCentered="1"/>
      <pageSetup paperSize="9" scale="96" fitToHeight="0" orientation="portrait" horizontalDpi="1200" verticalDpi="1200" r:id="rId7"/>
      <headerFooter alignWithMargins="0">
        <oddFooter xml:space="preserve">&amp;R
</oddFooter>
      </headerFooter>
    </customSheetView>
    <customSheetView guid="{D0757F9E-DF41-4B40-A5E5-F4F8FDD8D61D}" state="hidden" topLeftCell="A28">
      <selection sqref="A1:F1"/>
      <pageMargins left="0.79" right="0.37" top="0.65" bottom="0.45" header="0.38" footer="0"/>
      <printOptions horizontalCentered="1"/>
      <pageSetup paperSize="9" scale="96" fitToHeight="0" orientation="portrait" horizontalDpi="1200" verticalDpi="1200" r:id="rId8"/>
      <headerFooter alignWithMargins="0">
        <oddFooter xml:space="preserve">&amp;R
</oddFooter>
      </headerFooter>
    </customSheetView>
    <customSheetView guid="{EE46BCD1-F715-4FA9-A5FC-1B125AD601E0}" state="hidden" topLeftCell="A28">
      <selection sqref="A1:F1"/>
      <pageMargins left="0.79" right="0.37" top="0.65" bottom="0.45" header="0.38" footer="0"/>
      <printOptions horizontalCentered="1"/>
      <pageSetup paperSize="9" scale="96" fitToHeight="0" orientation="portrait" horizontalDpi="1200" verticalDpi="1200" r:id="rId9"/>
      <headerFooter alignWithMargins="0">
        <oddFooter xml:space="preserve">&amp;R
</oddFooter>
      </headerFooter>
    </customSheetView>
    <customSheetView guid="{4AA1107B-A795-4744-B566-827168772C7A}" state="hidden" topLeftCell="A28">
      <selection sqref="A1:F1"/>
      <pageMargins left="0.79" right="0.37" top="0.65" bottom="0.45" header="0.38" footer="0"/>
      <printOptions horizontalCentered="1"/>
      <pageSetup paperSize="9" scale="96" fitToHeight="0" orientation="portrait" horizontalDpi="1200" verticalDpi="1200" r:id="rId10"/>
      <headerFooter alignWithMargins="0">
        <oddFooter xml:space="preserve">&amp;R
</oddFooter>
      </headerFooter>
    </customSheetView>
    <customSheetView guid="{B23AD343-29DA-4CE0-BD10-47BF44F3782F}" state="hidden" topLeftCell="A28">
      <selection sqref="A1:F1"/>
      <pageMargins left="0.79" right="0.37" top="0.65" bottom="0.45" header="0.38" footer="0"/>
      <printOptions horizontalCentered="1"/>
      <pageSetup paperSize="9" scale="96" fitToHeight="0" orientation="portrait" horizontalDpi="1200" verticalDpi="1200" r:id="rId11"/>
      <headerFooter alignWithMargins="0">
        <oddFooter xml:space="preserve">&amp;R
</oddFooter>
      </headerFooter>
    </customSheetView>
    <customSheetView guid="{ECE9294F-C910-4036-88BC-B1F2176FB06B}" state="hidden" topLeftCell="A28">
      <selection sqref="A1:F1"/>
      <pageMargins left="0.79" right="0.37" top="0.65" bottom="0.45" header="0.38" footer="0"/>
      <printOptions horizontalCentered="1"/>
      <pageSetup paperSize="9" scale="96" fitToHeight="0" orientation="portrait" horizontalDpi="1200" verticalDpi="1200" r:id="rId12"/>
      <headerFooter alignWithMargins="0">
        <oddFooter xml:space="preserve">&amp;R
</oddFooter>
      </headerFooter>
    </customSheetView>
    <customSheetView guid="{4F65FF32-EC61-4022-A399-2986D7B6B8B3}" state="hidden" showRuler="0">
      <selection activeCell="F34" sqref="F34"/>
      <pageMargins left="0.79" right="0.37" top="0.65" bottom="0.45" header="0.38" footer="0"/>
      <printOptions horizontalCentered="1"/>
      <pageSetup paperSize="9" scale="96" fitToHeight="0" orientation="portrait" horizontalDpi="1200" verticalDpi="1200" r:id="rId13"/>
      <headerFooter alignWithMargins="0">
        <oddFooter xml:space="preserve">&amp;R
</oddFooter>
      </headerFooter>
    </customSheetView>
    <customSheetView guid="{01ACF2E1-8E61-4459-ABC1-B6C183DEED61}" showPageBreaks="1" printArea="1" state="hidden" view="pageBreakPreview" showRuler="0">
      <selection activeCell="B6" sqref="B6"/>
      <pageMargins left="0.79" right="0.37" top="0.65" bottom="0.45" header="0.38" footer="0"/>
      <printOptions horizontalCentered="1"/>
      <pageSetup paperSize="9" scale="96" fitToHeight="0" orientation="portrait" horizontalDpi="1200" verticalDpi="1200" r:id="rId14"/>
      <headerFooter alignWithMargins="0">
        <oddFooter xml:space="preserve">&amp;R
</oddFooter>
      </headerFooter>
    </customSheetView>
    <customSheetView guid="{14D7F02E-BCCA-4517-ABC7-537FF4AEB67A}" state="hidden">
      <selection activeCell="F34" sqref="F34"/>
      <pageMargins left="0.79" right="0.37" top="0.65" bottom="0.45" header="0.38" footer="0"/>
      <printOptions horizontalCentered="1"/>
      <pageSetup paperSize="9" scale="96" fitToHeight="0" orientation="portrait" horizontalDpi="1200" verticalDpi="1200" r:id="rId15"/>
      <headerFooter alignWithMargins="0">
        <oddFooter xml:space="preserve">&amp;R
</oddFooter>
      </headerFooter>
    </customSheetView>
    <customSheetView guid="{27A45B7A-04F2-4516-B80B-5ED0825D4ED3}" state="hidden">
      <selection activeCell="F34" sqref="F34"/>
      <pageMargins left="0.79" right="0.37" top="0.65" bottom="0.45" header="0.38" footer="0"/>
      <printOptions horizontalCentered="1"/>
      <pageSetup paperSize="9" scale="96" fitToHeight="0" orientation="portrait" horizontalDpi="1200" verticalDpi="1200" r:id="rId16"/>
      <headerFooter alignWithMargins="0">
        <oddFooter xml:space="preserve">&amp;R
</oddFooter>
      </headerFooter>
    </customSheetView>
    <customSheetView guid="{E9F4E142-7D26-464D-BECA-4F3806DB1FE1}" state="hidden" topLeftCell="A28">
      <selection sqref="A1:F1"/>
      <pageMargins left="0.79" right="0.37" top="0.65" bottom="0.45" header="0.38" footer="0"/>
      <printOptions horizontalCentered="1"/>
      <pageSetup paperSize="9" scale="96" fitToHeight="0" orientation="portrait" horizontalDpi="1200" verticalDpi="1200" r:id="rId17"/>
      <headerFooter alignWithMargins="0">
        <oddFooter xml:space="preserve">&amp;R
</oddFooter>
      </headerFooter>
    </customSheetView>
    <customSheetView guid="{A7DBDDEF-9245-44C6-9EBF-032DB6E1C0A2}" state="hidden" topLeftCell="A28">
      <selection sqref="A1:F1"/>
      <pageMargins left="0.79" right="0.37" top="0.65" bottom="0.45" header="0.38" footer="0"/>
      <printOptions horizontalCentered="1"/>
      <pageSetup paperSize="9" scale="96" fitToHeight="0" orientation="portrait" horizontalDpi="1200" verticalDpi="1200" r:id="rId18"/>
      <headerFooter alignWithMargins="0">
        <oddFooter xml:space="preserve">&amp;R
</oddFooter>
      </headerFooter>
    </customSheetView>
    <customSheetView guid="{7487ED9F-BBED-4B2A-9631-22F1A430946B}" state="hidden" topLeftCell="A28">
      <selection sqref="A1:F1"/>
      <pageMargins left="0.79" right="0.37" top="0.65" bottom="0.45" header="0.38" footer="0"/>
      <printOptions horizontalCentered="1"/>
      <pageSetup paperSize="9" scale="96" fitToHeight="0" orientation="portrait" horizontalDpi="1200" verticalDpi="1200" r:id="rId19"/>
      <headerFooter alignWithMargins="0">
        <oddFooter xml:space="preserve">&amp;R
</oddFooter>
      </headerFooter>
    </customSheetView>
    <customSheetView guid="{B3CE7B10-A914-4559-A6DA-AED8C22AFD6D}" state="hidden" topLeftCell="A28">
      <selection sqref="A1:F1"/>
      <pageMargins left="0.79" right="0.37" top="0.65" bottom="0.45" header="0.38" footer="0"/>
      <printOptions horizontalCentered="1"/>
      <pageSetup paperSize="9" scale="96" fitToHeight="0" orientation="portrait" horizontalDpi="1200" verticalDpi="1200" r:id="rId20"/>
      <headerFooter alignWithMargins="0">
        <oddFooter xml:space="preserve">&amp;R
</oddFooter>
      </headerFooter>
    </customSheetView>
    <customSheetView guid="{D53177B2-31EC-4222-B97A-A37DCFD9E45B}" state="hidden" topLeftCell="A28">
      <selection sqref="A1:F1"/>
      <pageMargins left="0.79" right="0.37" top="0.65" bottom="0.45" header="0.38" footer="0"/>
      <printOptions horizontalCentered="1"/>
      <pageSetup paperSize="9" scale="96" fitToHeight="0" orientation="portrait" horizontalDpi="1200" verticalDpi="1200" r:id="rId21"/>
      <headerFooter alignWithMargins="0">
        <oddFooter xml:space="preserve">&amp;R
</oddFooter>
      </headerFooter>
    </customSheetView>
    <customSheetView guid="{223BC0FC-814D-40F0-9795-CE82A16FF3A5}" state="hidden" topLeftCell="A28">
      <selection sqref="A1:F1"/>
      <pageMargins left="0.79" right="0.37" top="0.65" bottom="0.45" header="0.38" footer="0"/>
      <printOptions horizontalCentered="1"/>
      <pageSetup paperSize="9" scale="96" fitToHeight="0" orientation="portrait" horizontalDpi="1200" verticalDpi="1200" r:id="rId22"/>
      <headerFooter alignWithMargins="0">
        <oddFooter xml:space="preserve">&amp;R
</oddFooter>
      </headerFooter>
    </customSheetView>
    <customSheetView guid="{B835C05C-B615-4DCB-982D-4519616B3CD8}" state="hidden" topLeftCell="A28">
      <selection sqref="A1:F1"/>
      <pageMargins left="0.79" right="0.37" top="0.65" bottom="0.45" header="0.38" footer="0"/>
      <printOptions horizontalCentered="1"/>
      <pageSetup paperSize="9" scale="96" fitToHeight="0" orientation="portrait" horizontalDpi="1200" verticalDpi="1200" r:id="rId23"/>
      <headerFooter alignWithMargins="0">
        <oddFooter xml:space="preserve">&amp;R
</oddFooter>
      </headerFooter>
    </customSheetView>
    <customSheetView guid="{A34CC49F-E309-4C23-B4F6-1E3B307C10D1}" state="hidden" topLeftCell="A28">
      <selection sqref="A1:F1"/>
      <pageMargins left="0.79" right="0.37" top="0.65" bottom="0.45" header="0.38" footer="0"/>
      <printOptions horizontalCentered="1"/>
      <pageSetup paperSize="9" scale="96" fitToHeight="0" orientation="portrait" horizontalDpi="1200" verticalDpi="1200" r:id="rId24"/>
      <headerFooter alignWithMargins="0">
        <oddFooter xml:space="preserve">&amp;R
</oddFooter>
      </headerFooter>
    </customSheetView>
    <customSheetView guid="{8909CFDD-4F29-4C72-886E-908773EE94A2}" state="hidden" topLeftCell="A28">
      <selection sqref="A1:F1"/>
      <pageMargins left="0.79" right="0.37" top="0.65" bottom="0.45" header="0.38" footer="0"/>
      <printOptions horizontalCentered="1"/>
      <pageSetup paperSize="9" scale="96" fitToHeight="0" orientation="portrait" horizontalDpi="1200" verticalDpi="1200" r:id="rId25"/>
      <headerFooter alignWithMargins="0">
        <oddFooter xml:space="preserve">&amp;R
</oddFooter>
      </headerFooter>
    </customSheetView>
  </customSheetViews>
  <mergeCells count="21">
    <mergeCell ref="A38:C38"/>
    <mergeCell ref="D38:E38"/>
    <mergeCell ref="B31:D31"/>
    <mergeCell ref="B33:D33"/>
    <mergeCell ref="B34:D34"/>
    <mergeCell ref="B36:D36"/>
    <mergeCell ref="B32:D32"/>
    <mergeCell ref="B1:F1"/>
    <mergeCell ref="D3:F3"/>
    <mergeCell ref="D4:F4"/>
    <mergeCell ref="E5:F5"/>
    <mergeCell ref="B5:C5"/>
    <mergeCell ref="A4:C4"/>
    <mergeCell ref="B26:F26"/>
    <mergeCell ref="B30:F30"/>
    <mergeCell ref="B35:D35"/>
    <mergeCell ref="B21:F21"/>
    <mergeCell ref="B22:D22"/>
    <mergeCell ref="B25:D25"/>
    <mergeCell ref="B23:D23"/>
    <mergeCell ref="B24:D24"/>
  </mergeCells>
  <phoneticPr fontId="1" type="noConversion"/>
  <printOptions horizontalCentered="1"/>
  <pageMargins left="0.79" right="0.37" top="0.65" bottom="0.45" header="0.38" footer="0"/>
  <pageSetup paperSize="9" scale="96" fitToHeight="0" orientation="portrait" horizontalDpi="1200" verticalDpi="1200" r:id="rId26"/>
  <headerFooter alignWithMargins="0">
    <oddFooter xml:space="preserve">&amp;R
</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8">
    <tabColor indexed="8"/>
  </sheetPr>
  <dimension ref="A1:D112"/>
  <sheetViews>
    <sheetView workbookViewId="0">
      <selection sqref="A1:F1"/>
    </sheetView>
  </sheetViews>
  <sheetFormatPr defaultColWidth="8" defaultRowHeight="12.75"/>
  <cols>
    <col min="1" max="1" width="11.625" style="118" customWidth="1"/>
    <col min="2" max="2" width="22.125" style="118" customWidth="1"/>
    <col min="3" max="16384" width="8" style="118"/>
  </cols>
  <sheetData>
    <row r="1" spans="1:4" s="116" customFormat="1" ht="30" customHeight="1">
      <c r="A1" s="1446">
        <f>'Bid Form 2nd Envelope'!AB17</f>
        <v>0</v>
      </c>
      <c r="B1" s="1446"/>
    </row>
    <row r="2" spans="1:4" s="116" customFormat="1" ht="30" customHeight="1">
      <c r="A2" s="117"/>
    </row>
    <row r="3" spans="1:4">
      <c r="A3" s="117"/>
    </row>
    <row r="4" spans="1:4">
      <c r="A4" s="338" t="str">
        <f>IF(OR((A1&gt;9999999999),(A1&lt;0)),"Invalid Entry - More than 1000 crore OR -ve value",IF(A1=0, "Rs. Zero Only ",+CONCATENATE("Rs. ", B11,D11,B10,D10,B9,D9,B8,D8,B7,D7,B6," Only")))</f>
        <v xml:space="preserve">Rs. Zero Only </v>
      </c>
      <c r="B4" s="339"/>
    </row>
    <row r="5" spans="1:4">
      <c r="A5" s="340"/>
      <c r="B5" s="339"/>
    </row>
    <row r="6" spans="1:4">
      <c r="A6" s="341">
        <f>-INT(A1/100)*100+ROUND(A1,0)</f>
        <v>0</v>
      </c>
      <c r="B6" s="339" t="str">
        <f t="shared" ref="B6:B11" si="0">IF(A6=0,"",LOOKUP(A6,$A$13:$A$112,$B$13:$B$112))</f>
        <v/>
      </c>
      <c r="D6" s="115"/>
    </row>
    <row r="7" spans="1:4">
      <c r="A7" s="341">
        <f>-INT(A1/1000)*10+INT(A1/100)</f>
        <v>0</v>
      </c>
      <c r="B7" s="339" t="str">
        <f t="shared" si="0"/>
        <v/>
      </c>
      <c r="D7" s="115" t="str">
        <f>+IF(B7="",""," Hundred ")</f>
        <v/>
      </c>
    </row>
    <row r="8" spans="1:4">
      <c r="A8" s="341">
        <f>-INT(A1/100000)*100+INT(A1/1000)</f>
        <v>0</v>
      </c>
      <c r="B8" s="339" t="str">
        <f t="shared" si="0"/>
        <v/>
      </c>
      <c r="D8" s="115" t="str">
        <f>IF((B8=""),IF(C8="",""," Thousand ")," Thousand ")</f>
        <v/>
      </c>
    </row>
    <row r="9" spans="1:4">
      <c r="A9" s="341">
        <f>-INT(A1/10000000)*100+INT(A1/100000)</f>
        <v>0</v>
      </c>
      <c r="B9" s="339" t="str">
        <f t="shared" si="0"/>
        <v/>
      </c>
      <c r="D9" s="115" t="str">
        <f>IF((B9=""),IF(C9="",""," Lac ")," Lac ")</f>
        <v/>
      </c>
    </row>
    <row r="10" spans="1:4">
      <c r="A10" s="341">
        <f>-INT(A1/1000000000)*100+INT(A1/10000000)</f>
        <v>0</v>
      </c>
      <c r="B10" s="342" t="str">
        <f t="shared" si="0"/>
        <v/>
      </c>
      <c r="D10" s="115" t="str">
        <f>IF((B10=""),IF(C10="",""," Crore ")," Crore ")</f>
        <v/>
      </c>
    </row>
    <row r="11" spans="1:4">
      <c r="A11" s="343">
        <f>-INT(A1/10000000000)*1000+INT(A1/1000000000)</f>
        <v>0</v>
      </c>
      <c r="B11" s="342" t="str">
        <f t="shared" si="0"/>
        <v/>
      </c>
      <c r="D11" s="115" t="str">
        <f>IF((B11=""),IF(C11="",""," Hundred ")," Hundred ")</f>
        <v/>
      </c>
    </row>
    <row r="12" spans="1:4">
      <c r="A12" s="339"/>
      <c r="B12" s="339"/>
    </row>
    <row r="13" spans="1:4">
      <c r="A13" s="336">
        <v>1</v>
      </c>
      <c r="B13" s="337" t="s">
        <v>114</v>
      </c>
    </row>
    <row r="14" spans="1:4">
      <c r="A14" s="336">
        <v>2</v>
      </c>
      <c r="B14" s="337" t="s">
        <v>115</v>
      </c>
    </row>
    <row r="15" spans="1:4">
      <c r="A15" s="336">
        <v>3</v>
      </c>
      <c r="B15" s="337" t="s">
        <v>116</v>
      </c>
    </row>
    <row r="16" spans="1:4">
      <c r="A16" s="336">
        <v>4</v>
      </c>
      <c r="B16" s="337" t="s">
        <v>117</v>
      </c>
    </row>
    <row r="17" spans="1:2">
      <c r="A17" s="336">
        <v>5</v>
      </c>
      <c r="B17" s="337" t="s">
        <v>118</v>
      </c>
    </row>
    <row r="18" spans="1:2">
      <c r="A18" s="336">
        <v>6</v>
      </c>
      <c r="B18" s="337" t="s">
        <v>119</v>
      </c>
    </row>
    <row r="19" spans="1:2">
      <c r="A19" s="336">
        <v>7</v>
      </c>
      <c r="B19" s="337" t="s">
        <v>120</v>
      </c>
    </row>
    <row r="20" spans="1:2">
      <c r="A20" s="336">
        <v>8</v>
      </c>
      <c r="B20" s="337" t="s">
        <v>121</v>
      </c>
    </row>
    <row r="21" spans="1:2">
      <c r="A21" s="336">
        <v>9</v>
      </c>
      <c r="B21" s="337" t="s">
        <v>122</v>
      </c>
    </row>
    <row r="22" spans="1:2">
      <c r="A22" s="336">
        <v>10</v>
      </c>
      <c r="B22" s="337" t="s">
        <v>123</v>
      </c>
    </row>
    <row r="23" spans="1:2">
      <c r="A23" s="336">
        <v>11</v>
      </c>
      <c r="B23" s="337" t="s">
        <v>124</v>
      </c>
    </row>
    <row r="24" spans="1:2">
      <c r="A24" s="336">
        <v>12</v>
      </c>
      <c r="B24" s="337" t="s">
        <v>125</v>
      </c>
    </row>
    <row r="25" spans="1:2">
      <c r="A25" s="336">
        <v>13</v>
      </c>
      <c r="B25" s="337" t="s">
        <v>126</v>
      </c>
    </row>
    <row r="26" spans="1:2">
      <c r="A26" s="336">
        <v>14</v>
      </c>
      <c r="B26" s="337" t="s">
        <v>127</v>
      </c>
    </row>
    <row r="27" spans="1:2">
      <c r="A27" s="336">
        <v>15</v>
      </c>
      <c r="B27" s="337" t="s">
        <v>128</v>
      </c>
    </row>
    <row r="28" spans="1:2">
      <c r="A28" s="336">
        <v>16</v>
      </c>
      <c r="B28" s="337" t="s">
        <v>129</v>
      </c>
    </row>
    <row r="29" spans="1:2">
      <c r="A29" s="336">
        <v>17</v>
      </c>
      <c r="B29" s="337" t="s">
        <v>130</v>
      </c>
    </row>
    <row r="30" spans="1:2">
      <c r="A30" s="336">
        <v>18</v>
      </c>
      <c r="B30" s="337" t="s">
        <v>131</v>
      </c>
    </row>
    <row r="31" spans="1:2">
      <c r="A31" s="336">
        <v>19</v>
      </c>
      <c r="B31" s="337" t="s">
        <v>132</v>
      </c>
    </row>
    <row r="32" spans="1:2">
      <c r="A32" s="336">
        <v>20</v>
      </c>
      <c r="B32" s="337" t="s">
        <v>133</v>
      </c>
    </row>
    <row r="33" spans="1:2">
      <c r="A33" s="336">
        <v>21</v>
      </c>
      <c r="B33" s="337" t="s">
        <v>135</v>
      </c>
    </row>
    <row r="34" spans="1:2">
      <c r="A34" s="336">
        <v>22</v>
      </c>
      <c r="B34" s="337" t="s">
        <v>134</v>
      </c>
    </row>
    <row r="35" spans="1:2">
      <c r="A35" s="336">
        <v>23</v>
      </c>
      <c r="B35" s="337" t="s">
        <v>136</v>
      </c>
    </row>
    <row r="36" spans="1:2">
      <c r="A36" s="336">
        <v>24</v>
      </c>
      <c r="B36" s="337" t="s">
        <v>142</v>
      </c>
    </row>
    <row r="37" spans="1:2">
      <c r="A37" s="336">
        <v>25</v>
      </c>
      <c r="B37" s="337" t="s">
        <v>144</v>
      </c>
    </row>
    <row r="38" spans="1:2">
      <c r="A38" s="336">
        <v>26</v>
      </c>
      <c r="B38" s="337" t="s">
        <v>143</v>
      </c>
    </row>
    <row r="39" spans="1:2">
      <c r="A39" s="336">
        <v>27</v>
      </c>
      <c r="B39" s="337" t="s">
        <v>145</v>
      </c>
    </row>
    <row r="40" spans="1:2">
      <c r="A40" s="336">
        <v>28</v>
      </c>
      <c r="B40" s="337" t="s">
        <v>146</v>
      </c>
    </row>
    <row r="41" spans="1:2">
      <c r="A41" s="336">
        <v>29</v>
      </c>
      <c r="B41" s="337" t="s">
        <v>147</v>
      </c>
    </row>
    <row r="42" spans="1:2">
      <c r="A42" s="336">
        <v>30</v>
      </c>
      <c r="B42" s="337" t="s">
        <v>148</v>
      </c>
    </row>
    <row r="43" spans="1:2">
      <c r="A43" s="336">
        <v>31</v>
      </c>
      <c r="B43" s="337" t="s">
        <v>149</v>
      </c>
    </row>
    <row r="44" spans="1:2">
      <c r="A44" s="336">
        <v>32</v>
      </c>
      <c r="B44" s="337" t="s">
        <v>150</v>
      </c>
    </row>
    <row r="45" spans="1:2">
      <c r="A45" s="336">
        <v>33</v>
      </c>
      <c r="B45" s="337" t="s">
        <v>151</v>
      </c>
    </row>
    <row r="46" spans="1:2">
      <c r="A46" s="336">
        <v>34</v>
      </c>
      <c r="B46" s="337" t="s">
        <v>152</v>
      </c>
    </row>
    <row r="47" spans="1:2">
      <c r="A47" s="336">
        <v>35</v>
      </c>
      <c r="B47" s="337" t="s">
        <v>436</v>
      </c>
    </row>
    <row r="48" spans="1:2">
      <c r="A48" s="336">
        <v>36</v>
      </c>
      <c r="B48" s="337" t="s">
        <v>153</v>
      </c>
    </row>
    <row r="49" spans="1:2">
      <c r="A49" s="336">
        <v>37</v>
      </c>
      <c r="B49" s="337" t="s">
        <v>154</v>
      </c>
    </row>
    <row r="50" spans="1:2">
      <c r="A50" s="336">
        <v>38</v>
      </c>
      <c r="B50" s="337" t="s">
        <v>155</v>
      </c>
    </row>
    <row r="51" spans="1:2">
      <c r="A51" s="336">
        <v>39</v>
      </c>
      <c r="B51" s="337" t="s">
        <v>156</v>
      </c>
    </row>
    <row r="52" spans="1:2">
      <c r="A52" s="336">
        <v>40</v>
      </c>
      <c r="B52" s="337" t="s">
        <v>157</v>
      </c>
    </row>
    <row r="53" spans="1:2">
      <c r="A53" s="336">
        <v>41</v>
      </c>
      <c r="B53" s="337" t="s">
        <v>158</v>
      </c>
    </row>
    <row r="54" spans="1:2">
      <c r="A54" s="336">
        <v>42</v>
      </c>
      <c r="B54" s="337" t="s">
        <v>159</v>
      </c>
    </row>
    <row r="55" spans="1:2">
      <c r="A55" s="336">
        <v>43</v>
      </c>
      <c r="B55" s="337" t="s">
        <v>160</v>
      </c>
    </row>
    <row r="56" spans="1:2">
      <c r="A56" s="336">
        <v>44</v>
      </c>
      <c r="B56" s="337" t="s">
        <v>161</v>
      </c>
    </row>
    <row r="57" spans="1:2">
      <c r="A57" s="336">
        <v>45</v>
      </c>
      <c r="B57" s="337" t="s">
        <v>162</v>
      </c>
    </row>
    <row r="58" spans="1:2">
      <c r="A58" s="336">
        <v>46</v>
      </c>
      <c r="B58" s="337" t="s">
        <v>163</v>
      </c>
    </row>
    <row r="59" spans="1:2">
      <c r="A59" s="336">
        <v>47</v>
      </c>
      <c r="B59" s="337" t="s">
        <v>164</v>
      </c>
    </row>
    <row r="60" spans="1:2">
      <c r="A60" s="336">
        <v>48</v>
      </c>
      <c r="B60" s="337" t="s">
        <v>165</v>
      </c>
    </row>
    <row r="61" spans="1:2">
      <c r="A61" s="336">
        <v>49</v>
      </c>
      <c r="B61" s="337" t="s">
        <v>166</v>
      </c>
    </row>
    <row r="62" spans="1:2">
      <c r="A62" s="336">
        <v>50</v>
      </c>
      <c r="B62" s="337" t="s">
        <v>167</v>
      </c>
    </row>
    <row r="63" spans="1:2">
      <c r="A63" s="336">
        <v>51</v>
      </c>
      <c r="B63" s="337" t="s">
        <v>168</v>
      </c>
    </row>
    <row r="64" spans="1:2">
      <c r="A64" s="336">
        <v>52</v>
      </c>
      <c r="B64" s="337" t="s">
        <v>169</v>
      </c>
    </row>
    <row r="65" spans="1:2">
      <c r="A65" s="336">
        <v>53</v>
      </c>
      <c r="B65" s="337" t="s">
        <v>170</v>
      </c>
    </row>
    <row r="66" spans="1:2">
      <c r="A66" s="336">
        <v>54</v>
      </c>
      <c r="B66" s="337" t="s">
        <v>171</v>
      </c>
    </row>
    <row r="67" spans="1:2">
      <c r="A67" s="336">
        <v>55</v>
      </c>
      <c r="B67" s="337" t="s">
        <v>172</v>
      </c>
    </row>
    <row r="68" spans="1:2">
      <c r="A68" s="336">
        <v>56</v>
      </c>
      <c r="B68" s="337" t="s">
        <v>173</v>
      </c>
    </row>
    <row r="69" spans="1:2">
      <c r="A69" s="336">
        <v>57</v>
      </c>
      <c r="B69" s="337" t="s">
        <v>174</v>
      </c>
    </row>
    <row r="70" spans="1:2">
      <c r="A70" s="336">
        <v>58</v>
      </c>
      <c r="B70" s="337" t="s">
        <v>175</v>
      </c>
    </row>
    <row r="71" spans="1:2">
      <c r="A71" s="336">
        <v>59</v>
      </c>
      <c r="B71" s="337" t="s">
        <v>176</v>
      </c>
    </row>
    <row r="72" spans="1:2">
      <c r="A72" s="336">
        <v>60</v>
      </c>
      <c r="B72" s="337" t="s">
        <v>177</v>
      </c>
    </row>
    <row r="73" spans="1:2">
      <c r="A73" s="336">
        <v>61</v>
      </c>
      <c r="B73" s="337" t="s">
        <v>178</v>
      </c>
    </row>
    <row r="74" spans="1:2">
      <c r="A74" s="336">
        <v>62</v>
      </c>
      <c r="B74" s="337" t="s">
        <v>179</v>
      </c>
    </row>
    <row r="75" spans="1:2">
      <c r="A75" s="336">
        <v>63</v>
      </c>
      <c r="B75" s="337" t="s">
        <v>180</v>
      </c>
    </row>
    <row r="76" spans="1:2">
      <c r="A76" s="336">
        <v>64</v>
      </c>
      <c r="B76" s="337" t="s">
        <v>181</v>
      </c>
    </row>
    <row r="77" spans="1:2">
      <c r="A77" s="336">
        <v>65</v>
      </c>
      <c r="B77" s="337" t="s">
        <v>182</v>
      </c>
    </row>
    <row r="78" spans="1:2">
      <c r="A78" s="336">
        <v>66</v>
      </c>
      <c r="B78" s="337" t="s">
        <v>183</v>
      </c>
    </row>
    <row r="79" spans="1:2">
      <c r="A79" s="336">
        <v>67</v>
      </c>
      <c r="B79" s="337" t="s">
        <v>184</v>
      </c>
    </row>
    <row r="80" spans="1:2">
      <c r="A80" s="336">
        <v>68</v>
      </c>
      <c r="B80" s="337" t="s">
        <v>185</v>
      </c>
    </row>
    <row r="81" spans="1:2">
      <c r="A81" s="336">
        <v>69</v>
      </c>
      <c r="B81" s="337" t="s">
        <v>186</v>
      </c>
    </row>
    <row r="82" spans="1:2">
      <c r="A82" s="336">
        <v>70</v>
      </c>
      <c r="B82" s="337" t="s">
        <v>187</v>
      </c>
    </row>
    <row r="83" spans="1:2">
      <c r="A83" s="336">
        <v>71</v>
      </c>
      <c r="B83" s="337" t="s">
        <v>188</v>
      </c>
    </row>
    <row r="84" spans="1:2">
      <c r="A84" s="336">
        <v>72</v>
      </c>
      <c r="B84" s="337" t="s">
        <v>189</v>
      </c>
    </row>
    <row r="85" spans="1:2">
      <c r="A85" s="336">
        <v>73</v>
      </c>
      <c r="B85" s="337" t="s">
        <v>190</v>
      </c>
    </row>
    <row r="86" spans="1:2">
      <c r="A86" s="336">
        <v>74</v>
      </c>
      <c r="B86" s="337" t="s">
        <v>191</v>
      </c>
    </row>
    <row r="87" spans="1:2">
      <c r="A87" s="336">
        <v>75</v>
      </c>
      <c r="B87" s="337" t="s">
        <v>192</v>
      </c>
    </row>
    <row r="88" spans="1:2">
      <c r="A88" s="336">
        <v>76</v>
      </c>
      <c r="B88" s="337" t="s">
        <v>193</v>
      </c>
    </row>
    <row r="89" spans="1:2">
      <c r="A89" s="336">
        <v>77</v>
      </c>
      <c r="B89" s="337" t="s">
        <v>194</v>
      </c>
    </row>
    <row r="90" spans="1:2">
      <c r="A90" s="336">
        <v>78</v>
      </c>
      <c r="B90" s="337" t="s">
        <v>195</v>
      </c>
    </row>
    <row r="91" spans="1:2">
      <c r="A91" s="336">
        <v>79</v>
      </c>
      <c r="B91" s="337" t="s">
        <v>196</v>
      </c>
    </row>
    <row r="92" spans="1:2">
      <c r="A92" s="336">
        <v>80</v>
      </c>
      <c r="B92" s="337" t="s">
        <v>197</v>
      </c>
    </row>
    <row r="93" spans="1:2">
      <c r="A93" s="336">
        <v>81</v>
      </c>
      <c r="B93" s="337" t="s">
        <v>198</v>
      </c>
    </row>
    <row r="94" spans="1:2">
      <c r="A94" s="336">
        <v>82</v>
      </c>
      <c r="B94" s="337" t="s">
        <v>199</v>
      </c>
    </row>
    <row r="95" spans="1:2">
      <c r="A95" s="336">
        <v>83</v>
      </c>
      <c r="B95" s="337" t="s">
        <v>200</v>
      </c>
    </row>
    <row r="96" spans="1:2">
      <c r="A96" s="336">
        <v>84</v>
      </c>
      <c r="B96" s="337" t="s">
        <v>201</v>
      </c>
    </row>
    <row r="97" spans="1:2">
      <c r="A97" s="336">
        <v>85</v>
      </c>
      <c r="B97" s="337" t="s">
        <v>202</v>
      </c>
    </row>
    <row r="98" spans="1:2">
      <c r="A98" s="336">
        <v>86</v>
      </c>
      <c r="B98" s="337" t="s">
        <v>203</v>
      </c>
    </row>
    <row r="99" spans="1:2">
      <c r="A99" s="336">
        <v>87</v>
      </c>
      <c r="B99" s="337" t="s">
        <v>204</v>
      </c>
    </row>
    <row r="100" spans="1:2">
      <c r="A100" s="336">
        <v>88</v>
      </c>
      <c r="B100" s="337" t="s">
        <v>205</v>
      </c>
    </row>
    <row r="101" spans="1:2">
      <c r="A101" s="336">
        <v>89</v>
      </c>
      <c r="B101" s="337" t="s">
        <v>206</v>
      </c>
    </row>
    <row r="102" spans="1:2">
      <c r="A102" s="336">
        <v>90</v>
      </c>
      <c r="B102" s="337" t="s">
        <v>207</v>
      </c>
    </row>
    <row r="103" spans="1:2">
      <c r="A103" s="336">
        <v>91</v>
      </c>
      <c r="B103" s="337" t="s">
        <v>208</v>
      </c>
    </row>
    <row r="104" spans="1:2">
      <c r="A104" s="336">
        <v>92</v>
      </c>
      <c r="B104" s="337" t="s">
        <v>209</v>
      </c>
    </row>
    <row r="105" spans="1:2">
      <c r="A105" s="336">
        <v>93</v>
      </c>
      <c r="B105" s="337" t="s">
        <v>210</v>
      </c>
    </row>
    <row r="106" spans="1:2">
      <c r="A106" s="336">
        <v>94</v>
      </c>
      <c r="B106" s="337" t="s">
        <v>211</v>
      </c>
    </row>
    <row r="107" spans="1:2">
      <c r="A107" s="336">
        <v>95</v>
      </c>
      <c r="B107" s="337" t="s">
        <v>212</v>
      </c>
    </row>
    <row r="108" spans="1:2">
      <c r="A108" s="336">
        <v>96</v>
      </c>
      <c r="B108" s="337" t="s">
        <v>213</v>
      </c>
    </row>
    <row r="109" spans="1:2">
      <c r="A109" s="336">
        <v>97</v>
      </c>
      <c r="B109" s="337" t="s">
        <v>214</v>
      </c>
    </row>
    <row r="110" spans="1:2">
      <c r="A110" s="336">
        <v>98</v>
      </c>
      <c r="B110" s="337" t="s">
        <v>215</v>
      </c>
    </row>
    <row r="111" spans="1:2">
      <c r="A111" s="336">
        <v>99</v>
      </c>
      <c r="B111" s="337" t="s">
        <v>216</v>
      </c>
    </row>
    <row r="112" spans="1:2">
      <c r="A112" s="336">
        <v>100</v>
      </c>
      <c r="B112" s="337" t="s">
        <v>217</v>
      </c>
    </row>
  </sheetData>
  <sheetProtection selectLockedCells="1" selectUnlockedCells="1"/>
  <customSheetViews>
    <customSheetView guid="{C5511DF2-7367-4292-8F90-6EDA131DE06A}" state="hidden">
      <selection sqref="A1:F1"/>
      <pageMargins left="0.75" right="0.75" top="1" bottom="1" header="0.5" footer="0.5"/>
      <pageSetup orientation="portrait" r:id="rId1"/>
      <headerFooter alignWithMargins="0"/>
    </customSheetView>
    <customSheetView guid="{B53AB765-D844-4672-9326-008E7DD94E4F}" state="hidden">
      <selection sqref="A1:F1"/>
      <pageMargins left="0.75" right="0.75" top="1" bottom="1" header="0.5" footer="0.5"/>
      <pageSetup orientation="portrait" r:id="rId2"/>
      <headerFooter alignWithMargins="0"/>
    </customSheetView>
    <customSheetView guid="{A41EE4DE-0D82-4A56-8210-F78316511D11}" state="hidden">
      <selection sqref="A1:F1"/>
      <pageMargins left="0.75" right="0.75" top="1" bottom="1" header="0.5" footer="0.5"/>
      <pageSetup orientation="portrait" r:id="rId3"/>
      <headerFooter alignWithMargins="0"/>
    </customSheetView>
    <customSheetView guid="{1E0C44A1-9358-4FBD-8C2C-4DB661DA1476}" state="hidden">
      <selection sqref="A1:F1"/>
      <pageMargins left="0.75" right="0.75" top="1" bottom="1" header="0.5" footer="0.5"/>
      <pageSetup orientation="portrait" r:id="rId4"/>
      <headerFooter alignWithMargins="0"/>
    </customSheetView>
    <customSheetView guid="{498493C3-769C-4143-9114-C68CD1D40B11}" state="hidden">
      <selection sqref="A1:F1"/>
      <pageMargins left="0.75" right="0.75" top="1" bottom="1" header="0.5" footer="0.5"/>
      <pageSetup orientation="portrait" r:id="rId5"/>
      <headerFooter alignWithMargins="0"/>
    </customSheetView>
    <customSheetView guid="{C431BC99-7569-44AB-83F6-AB73BDED3783}" state="hidden">
      <selection sqref="A1:F1"/>
      <pageMargins left="0.75" right="0.75" top="1" bottom="1" header="0.5" footer="0.5"/>
      <pageSetup orientation="portrait" r:id="rId6"/>
      <headerFooter alignWithMargins="0"/>
    </customSheetView>
    <customSheetView guid="{E97134B6-5E8D-4951-8DA0-73D065532361}" state="hidden">
      <selection sqref="A1:F1"/>
      <pageMargins left="0.75" right="0.75" top="1" bottom="1" header="0.5" footer="0.5"/>
      <pageSetup orientation="portrait" r:id="rId7"/>
      <headerFooter alignWithMargins="0"/>
    </customSheetView>
    <customSheetView guid="{D0757F9E-DF41-4B40-A5E5-F4F8FDD8D61D}" state="hidden">
      <selection sqref="A1:F1"/>
      <pageMargins left="0.75" right="0.75" top="1" bottom="1" header="0.5" footer="0.5"/>
      <pageSetup orientation="portrait" r:id="rId8"/>
      <headerFooter alignWithMargins="0"/>
    </customSheetView>
    <customSheetView guid="{EE46BCD1-F715-4FA9-A5FC-1B125AD601E0}" state="hidden">
      <selection sqref="A1:F1"/>
      <pageMargins left="0.75" right="0.75" top="1" bottom="1" header="0.5" footer="0.5"/>
      <pageSetup orientation="portrait" r:id="rId9"/>
      <headerFooter alignWithMargins="0"/>
    </customSheetView>
    <customSheetView guid="{4AA1107B-A795-4744-B566-827168772C7A}" state="hidden">
      <selection sqref="A1:F1"/>
      <pageMargins left="0.75" right="0.75" top="1" bottom="1" header="0.5" footer="0.5"/>
      <pageSetup orientation="portrait" r:id="rId10"/>
      <headerFooter alignWithMargins="0"/>
    </customSheetView>
    <customSheetView guid="{B23AD343-29DA-4CE0-BD10-47BF44F3782F}" state="hidden">
      <selection sqref="A1:F1"/>
      <pageMargins left="0.75" right="0.75" top="1" bottom="1" header="0.5" footer="0.5"/>
      <pageSetup orientation="portrait" r:id="rId11"/>
      <headerFooter alignWithMargins="0"/>
    </customSheetView>
    <customSheetView guid="{ECE9294F-C910-4036-88BC-B1F2176FB06B}" state="hidden">
      <selection sqref="A1:F1"/>
      <pageMargins left="0.75" right="0.75" top="1" bottom="1" header="0.5" footer="0.5"/>
      <pageSetup orientation="portrait" r:id="rId12"/>
      <headerFooter alignWithMargins="0"/>
    </customSheetView>
    <customSheetView guid="{4F65FF32-EC61-4022-A399-2986D7B6B8B3}" state="hidden" showRuler="0">
      <selection sqref="A1:B1"/>
      <pageMargins left="0.75" right="0.75" top="1" bottom="1" header="0.5" footer="0.5"/>
      <pageSetup orientation="portrait" r:id="rId13"/>
      <headerFooter alignWithMargins="0"/>
    </customSheetView>
    <customSheetView guid="{01ACF2E1-8E61-4459-ABC1-B6C183DEED61}" state="hidden" showRuler="0">
      <selection sqref="A1:B1"/>
      <pageMargins left="0.75" right="0.75" top="1" bottom="1" header="0.5" footer="0.5"/>
      <pageSetup orientation="portrait" r:id="rId14"/>
      <headerFooter alignWithMargins="0"/>
    </customSheetView>
    <customSheetView guid="{14D7F02E-BCCA-4517-ABC7-537FF4AEB67A}" state="hidden" topLeftCell="A2">
      <selection activeCell="C2" sqref="C2"/>
      <pageMargins left="0.75" right="0.75" top="1" bottom="1" header="0.5" footer="0.5"/>
      <pageSetup orientation="portrait" r:id="rId15"/>
      <headerFooter alignWithMargins="0"/>
    </customSheetView>
    <customSheetView guid="{27A45B7A-04F2-4516-B80B-5ED0825D4ED3}" state="hidden" topLeftCell="A2">
      <selection activeCell="C2" sqref="C2"/>
      <pageMargins left="0.75" right="0.75" top="1" bottom="1" header="0.5" footer="0.5"/>
      <pageSetup orientation="portrait" r:id="rId16"/>
      <headerFooter alignWithMargins="0"/>
    </customSheetView>
    <customSheetView guid="{E9F4E142-7D26-464D-BECA-4F3806DB1FE1}" state="hidden">
      <selection sqref="A1:F1"/>
      <pageMargins left="0.75" right="0.75" top="1" bottom="1" header="0.5" footer="0.5"/>
      <pageSetup orientation="portrait" r:id="rId17"/>
      <headerFooter alignWithMargins="0"/>
    </customSheetView>
    <customSheetView guid="{A7DBDDEF-9245-44C6-9EBF-032DB6E1C0A2}" state="hidden">
      <selection sqref="A1:F1"/>
      <pageMargins left="0.75" right="0.75" top="1" bottom="1" header="0.5" footer="0.5"/>
      <pageSetup orientation="portrait" r:id="rId18"/>
      <headerFooter alignWithMargins="0"/>
    </customSheetView>
    <customSheetView guid="{7487ED9F-BBED-4B2A-9631-22F1A430946B}" state="hidden">
      <selection sqref="A1:F1"/>
      <pageMargins left="0.75" right="0.75" top="1" bottom="1" header="0.5" footer="0.5"/>
      <pageSetup orientation="portrait" r:id="rId19"/>
      <headerFooter alignWithMargins="0"/>
    </customSheetView>
    <customSheetView guid="{B3CE7B10-A914-4559-A6DA-AED8C22AFD6D}" state="hidden">
      <selection sqref="A1:F1"/>
      <pageMargins left="0.75" right="0.75" top="1" bottom="1" header="0.5" footer="0.5"/>
      <pageSetup orientation="portrait" r:id="rId20"/>
      <headerFooter alignWithMargins="0"/>
    </customSheetView>
    <customSheetView guid="{D53177B2-31EC-4222-B97A-A37DCFD9E45B}" state="hidden">
      <selection sqref="A1:F1"/>
      <pageMargins left="0.75" right="0.75" top="1" bottom="1" header="0.5" footer="0.5"/>
      <pageSetup orientation="portrait" r:id="rId21"/>
      <headerFooter alignWithMargins="0"/>
    </customSheetView>
    <customSheetView guid="{223BC0FC-814D-40F0-9795-CE82A16FF3A5}" state="hidden">
      <selection sqref="A1:F1"/>
      <pageMargins left="0.75" right="0.75" top="1" bottom="1" header="0.5" footer="0.5"/>
      <pageSetup orientation="portrait" r:id="rId22"/>
      <headerFooter alignWithMargins="0"/>
    </customSheetView>
    <customSheetView guid="{B835C05C-B615-4DCB-982D-4519616B3CD8}" state="hidden">
      <selection sqref="A1:F1"/>
      <pageMargins left="0.75" right="0.75" top="1" bottom="1" header="0.5" footer="0.5"/>
      <pageSetup orientation="portrait" r:id="rId23"/>
      <headerFooter alignWithMargins="0"/>
    </customSheetView>
    <customSheetView guid="{A34CC49F-E309-4C23-B4F6-1E3B307C10D1}" state="hidden">
      <selection sqref="A1:F1"/>
      <pageMargins left="0.75" right="0.75" top="1" bottom="1" header="0.5" footer="0.5"/>
      <pageSetup orientation="portrait" r:id="rId24"/>
      <headerFooter alignWithMargins="0"/>
    </customSheetView>
    <customSheetView guid="{8909CFDD-4F29-4C72-886E-908773EE94A2}" state="hidden">
      <selection sqref="A1:F1"/>
      <pageMargins left="0.75" right="0.75" top="1" bottom="1" header="0.5" footer="0.5"/>
      <pageSetup orientation="portrait" r:id="rId25"/>
      <headerFooter alignWithMargins="0"/>
    </customSheetView>
  </customSheetViews>
  <mergeCells count="1">
    <mergeCell ref="A1:B1"/>
  </mergeCells>
  <phoneticPr fontId="2" type="noConversion"/>
  <pageMargins left="0.75" right="0.75" top="1" bottom="1" header="0.5" footer="0.5"/>
  <pageSetup orientation="portrait" r:id="rId26"/>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dimension ref="A1"/>
  <sheetViews>
    <sheetView workbookViewId="0"/>
  </sheetViews>
  <sheetFormatPr defaultRowHeight="16.5"/>
  <sheetData/>
  <customSheetViews>
    <customSheetView guid="{C5511DF2-7367-4292-8F90-6EDA131DE06A}" state="hidden">
      <pageMargins left="0.7" right="0.7" top="0.75" bottom="0.75" header="0.3" footer="0.3"/>
    </customSheetView>
    <customSheetView guid="{B53AB765-D844-4672-9326-008E7DD94E4F}" state="hidden">
      <pageMargins left="0.7" right="0.7" top="0.75" bottom="0.75" header="0.3" footer="0.3"/>
    </customSheetView>
    <customSheetView guid="{A41EE4DE-0D82-4A56-8210-F78316511D11}" state="hidden">
      <pageMargins left="0.7" right="0.7" top="0.75" bottom="0.75" header="0.3" footer="0.3"/>
    </customSheetView>
    <customSheetView guid="{1E0C44A1-9358-4FBD-8C2C-4DB661DA1476}" state="hidden">
      <pageMargins left="0.7" right="0.7" top="0.75" bottom="0.75" header="0.3" footer="0.3"/>
    </customSheetView>
    <customSheetView guid="{498493C3-769C-4143-9114-C68CD1D40B11}" state="hidden">
      <pageMargins left="0.7" right="0.7" top="0.75" bottom="0.75" header="0.3" footer="0.3"/>
    </customSheetView>
    <customSheetView guid="{C431BC99-7569-44AB-83F6-AB73BDED3783}" state="hidden">
      <pageMargins left="0.7" right="0.7" top="0.75" bottom="0.75" header="0.3" footer="0.3"/>
    </customSheetView>
    <customSheetView guid="{E97134B6-5E8D-4951-8DA0-73D065532361}" state="hidden">
      <pageMargins left="0.7" right="0.7" top="0.75" bottom="0.75" header="0.3" footer="0.3"/>
    </customSheetView>
    <customSheetView guid="{D0757F9E-DF41-4B40-A5E5-F4F8FDD8D61D}" state="hidden">
      <pageMargins left="0.7" right="0.7" top="0.75" bottom="0.75" header="0.3" footer="0.3"/>
    </customSheetView>
    <customSheetView guid="{EE46BCD1-F715-4FA9-A5FC-1B125AD601E0}" state="hidden">
      <pageMargins left="0.7" right="0.7" top="0.75" bottom="0.75" header="0.3" footer="0.3"/>
    </customSheetView>
    <customSheetView guid="{4AA1107B-A795-4744-B566-827168772C7A}" state="hidden">
      <pageMargins left="0.7" right="0.7" top="0.75" bottom="0.75" header="0.3" footer="0.3"/>
    </customSheetView>
    <customSheetView guid="{B23AD343-29DA-4CE0-BD10-47BF44F3782F}" state="hidden">
      <pageMargins left="0.7" right="0.7" top="0.75" bottom="0.75" header="0.3" footer="0.3"/>
    </customSheetView>
    <customSheetView guid="{ECE9294F-C910-4036-88BC-B1F2176FB06B}" state="hidden">
      <pageMargins left="0.7" right="0.7" top="0.75" bottom="0.75" header="0.3" footer="0.3"/>
    </customSheetView>
    <customSheetView guid="{E9F4E142-7D26-464D-BECA-4F3806DB1FE1}" state="hidden">
      <pageMargins left="0.7" right="0.7" top="0.75" bottom="0.75" header="0.3" footer="0.3"/>
    </customSheetView>
    <customSheetView guid="{A7DBDDEF-9245-44C6-9EBF-032DB6E1C0A2}" state="hidden">
      <pageMargins left="0.7" right="0.7" top="0.75" bottom="0.75" header="0.3" footer="0.3"/>
    </customSheetView>
    <customSheetView guid="{7487ED9F-BBED-4B2A-9631-22F1A430946B}" state="hidden">
      <pageMargins left="0.7" right="0.7" top="0.75" bottom="0.75" header="0.3" footer="0.3"/>
    </customSheetView>
    <customSheetView guid="{B3CE7B10-A914-4559-A6DA-AED8C22AFD6D}" state="hidden">
      <pageMargins left="0.7" right="0.7" top="0.75" bottom="0.75" header="0.3" footer="0.3"/>
    </customSheetView>
    <customSheetView guid="{D53177B2-31EC-4222-B97A-A37DCFD9E45B}" state="hidden">
      <pageMargins left="0.7" right="0.7" top="0.75" bottom="0.75" header="0.3" footer="0.3"/>
    </customSheetView>
    <customSheetView guid="{223BC0FC-814D-40F0-9795-CE82A16FF3A5}" state="hidden">
      <pageMargins left="0.7" right="0.7" top="0.75" bottom="0.75" header="0.3" footer="0.3"/>
    </customSheetView>
    <customSheetView guid="{B835C05C-B615-4DCB-982D-4519616B3CD8}" state="hidden">
      <pageMargins left="0.7" right="0.7" top="0.75" bottom="0.75" header="0.3" footer="0.3"/>
    </customSheetView>
    <customSheetView guid="{A34CC49F-E309-4C23-B4F6-1E3B307C10D1}" state="hidden">
      <pageMargins left="0.7" right="0.7" top="0.75" bottom="0.75" header="0.3" footer="0.3"/>
    </customSheetView>
    <customSheetView guid="{8909CFDD-4F29-4C72-886E-908773EE94A2}" state="hidden">
      <pageMargins left="0.7" right="0.7" top="0.75" bottom="0.75" header="0.3" footer="0.3"/>
    </customSheetView>
  </customSheetViews>
  <phoneticPr fontId="30" type="noConversion"/>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7"/>
  <dimension ref="A1"/>
  <sheetViews>
    <sheetView workbookViewId="0"/>
  </sheetViews>
  <sheetFormatPr defaultRowHeight="16.5"/>
  <sheetData/>
  <customSheetViews>
    <customSheetView guid="{C5511DF2-7367-4292-8F90-6EDA131DE06A}" state="hidden">
      <pageMargins left="0.7" right="0.7" top="0.75" bottom="0.75" header="0.3" footer="0.3"/>
    </customSheetView>
    <customSheetView guid="{B53AB765-D844-4672-9326-008E7DD94E4F}" state="hidden">
      <pageMargins left="0.7" right="0.7" top="0.75" bottom="0.75" header="0.3" footer="0.3"/>
    </customSheetView>
    <customSheetView guid="{A41EE4DE-0D82-4A56-8210-F78316511D11}" state="hidden">
      <pageMargins left="0.7" right="0.7" top="0.75" bottom="0.75" header="0.3" footer="0.3"/>
    </customSheetView>
    <customSheetView guid="{1E0C44A1-9358-4FBD-8C2C-4DB661DA1476}" state="hidden">
      <pageMargins left="0.7" right="0.7" top="0.75" bottom="0.75" header="0.3" footer="0.3"/>
    </customSheetView>
    <customSheetView guid="{498493C3-769C-4143-9114-C68CD1D40B11}" state="hidden">
      <pageMargins left="0.7" right="0.7" top="0.75" bottom="0.75" header="0.3" footer="0.3"/>
    </customSheetView>
    <customSheetView guid="{C431BC99-7569-44AB-83F6-AB73BDED3783}" state="hidden">
      <pageMargins left="0.7" right="0.7" top="0.75" bottom="0.75" header="0.3" footer="0.3"/>
    </customSheetView>
    <customSheetView guid="{E97134B6-5E8D-4951-8DA0-73D065532361}" state="hidden">
      <pageMargins left="0.7" right="0.7" top="0.75" bottom="0.75" header="0.3" footer="0.3"/>
    </customSheetView>
    <customSheetView guid="{D0757F9E-DF41-4B40-A5E5-F4F8FDD8D61D}" state="hidden">
      <pageMargins left="0.7" right="0.7" top="0.75" bottom="0.75" header="0.3" footer="0.3"/>
    </customSheetView>
    <customSheetView guid="{EE46BCD1-F715-4FA9-A5FC-1B125AD601E0}" state="hidden">
      <pageMargins left="0.7" right="0.7" top="0.75" bottom="0.75" header="0.3" footer="0.3"/>
    </customSheetView>
    <customSheetView guid="{4AA1107B-A795-4744-B566-827168772C7A}" state="hidden">
      <pageMargins left="0.7" right="0.7" top="0.75" bottom="0.75" header="0.3" footer="0.3"/>
    </customSheetView>
    <customSheetView guid="{B23AD343-29DA-4CE0-BD10-47BF44F3782F}" state="hidden">
      <pageMargins left="0.7" right="0.7" top="0.75" bottom="0.75" header="0.3" footer="0.3"/>
    </customSheetView>
    <customSheetView guid="{ECE9294F-C910-4036-88BC-B1F2176FB06B}" state="hidden">
      <pageMargins left="0.7" right="0.7" top="0.75" bottom="0.75" header="0.3" footer="0.3"/>
    </customSheetView>
    <customSheetView guid="{E9F4E142-7D26-464D-BECA-4F3806DB1FE1}" state="hidden">
      <pageMargins left="0.7" right="0.7" top="0.75" bottom="0.75" header="0.3" footer="0.3"/>
    </customSheetView>
    <customSheetView guid="{A7DBDDEF-9245-44C6-9EBF-032DB6E1C0A2}" state="hidden">
      <pageMargins left="0.7" right="0.7" top="0.75" bottom="0.75" header="0.3" footer="0.3"/>
    </customSheetView>
    <customSheetView guid="{7487ED9F-BBED-4B2A-9631-22F1A430946B}" state="hidden">
      <pageMargins left="0.7" right="0.7" top="0.75" bottom="0.75" header="0.3" footer="0.3"/>
    </customSheetView>
    <customSheetView guid="{B3CE7B10-A914-4559-A6DA-AED8C22AFD6D}" state="hidden">
      <pageMargins left="0.7" right="0.7" top="0.75" bottom="0.75" header="0.3" footer="0.3"/>
    </customSheetView>
    <customSheetView guid="{D53177B2-31EC-4222-B97A-A37DCFD9E45B}" state="hidden">
      <pageMargins left="0.7" right="0.7" top="0.75" bottom="0.75" header="0.3" footer="0.3"/>
    </customSheetView>
    <customSheetView guid="{223BC0FC-814D-40F0-9795-CE82A16FF3A5}" state="hidden">
      <pageMargins left="0.7" right="0.7" top="0.75" bottom="0.75" header="0.3" footer="0.3"/>
    </customSheetView>
    <customSheetView guid="{B835C05C-B615-4DCB-982D-4519616B3CD8}" state="hidden">
      <pageMargins left="0.7" right="0.7" top="0.75" bottom="0.75" header="0.3" footer="0.3"/>
    </customSheetView>
    <customSheetView guid="{A34CC49F-E309-4C23-B4F6-1E3B307C10D1}" state="hidden">
      <pageMargins left="0.7" right="0.7" top="0.75" bottom="0.75" header="0.3" footer="0.3"/>
    </customSheetView>
    <customSheetView guid="{8909CFDD-4F29-4C72-886E-908773EE94A2}" state="hidden">
      <pageMargins left="0.7" right="0.7" top="0.75" bottom="0.75" header="0.3" footer="0.3"/>
    </customSheetView>
  </customSheetViews>
  <phoneticPr fontId="3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4">
    <pageSetUpPr autoPageBreaks="0"/>
  </sheetPr>
  <dimension ref="A1:K138"/>
  <sheetViews>
    <sheetView showGridLines="0" view="pageBreakPreview" zoomScaleNormal="100" zoomScaleSheetLayoutView="100" workbookViewId="0">
      <selection activeCell="C43" sqref="C43"/>
    </sheetView>
  </sheetViews>
  <sheetFormatPr defaultRowHeight="16.5"/>
  <cols>
    <col min="1" max="1" width="9" style="290"/>
    <col min="2" max="2" width="9" style="291"/>
    <col min="3" max="3" width="72.625" style="291" customWidth="1"/>
    <col min="4" max="4" width="66.125" style="303" customWidth="1"/>
    <col min="5" max="16384" width="9" style="289"/>
  </cols>
  <sheetData>
    <row r="1" spans="1:11" ht="45" customHeight="1">
      <c r="A1" s="1180" t="s">
        <v>566</v>
      </c>
      <c r="B1" s="1180"/>
      <c r="C1" s="1180"/>
      <c r="D1" s="287"/>
      <c r="E1" s="288"/>
      <c r="F1" s="288"/>
      <c r="G1" s="288"/>
      <c r="H1" s="288"/>
      <c r="I1" s="288"/>
      <c r="J1" s="288"/>
      <c r="K1" s="288"/>
    </row>
    <row r="2" spans="1:11" ht="18" customHeight="1">
      <c r="D2" s="292"/>
      <c r="E2" s="293"/>
      <c r="F2" s="293"/>
      <c r="G2" s="293"/>
      <c r="H2" s="293"/>
      <c r="I2" s="293"/>
      <c r="J2" s="293"/>
      <c r="K2" s="293"/>
    </row>
    <row r="3" spans="1:11" ht="18" customHeight="1">
      <c r="A3" s="294" t="s">
        <v>340</v>
      </c>
      <c r="B3" s="291" t="s">
        <v>313</v>
      </c>
      <c r="D3" s="295"/>
      <c r="E3" s="296"/>
      <c r="F3" s="296"/>
      <c r="G3" s="296"/>
      <c r="H3" s="296"/>
      <c r="I3" s="296"/>
      <c r="J3" s="296"/>
      <c r="K3" s="296"/>
    </row>
    <row r="4" spans="1:11" ht="18" customHeight="1">
      <c r="B4" s="297" t="s">
        <v>371</v>
      </c>
      <c r="C4" s="298" t="s">
        <v>330</v>
      </c>
      <c r="D4" s="295"/>
      <c r="E4" s="296"/>
      <c r="F4" s="296"/>
      <c r="G4" s="296"/>
      <c r="H4" s="296"/>
      <c r="I4" s="296"/>
      <c r="J4" s="296"/>
      <c r="K4" s="296"/>
    </row>
    <row r="5" spans="1:11" ht="38.1" customHeight="1">
      <c r="B5" s="297" t="s">
        <v>374</v>
      </c>
      <c r="C5" s="298" t="s">
        <v>446</v>
      </c>
      <c r="D5" s="295"/>
      <c r="E5" s="296"/>
      <c r="F5" s="296"/>
      <c r="G5" s="296"/>
      <c r="H5" s="296"/>
      <c r="I5" s="296"/>
      <c r="J5" s="296"/>
      <c r="K5" s="296"/>
    </row>
    <row r="6" spans="1:11" ht="18" customHeight="1">
      <c r="B6" s="297" t="s">
        <v>430</v>
      </c>
      <c r="C6" s="298" t="s">
        <v>137</v>
      </c>
      <c r="D6" s="295"/>
      <c r="E6" s="296"/>
      <c r="F6" s="296"/>
      <c r="G6" s="296"/>
      <c r="H6" s="296"/>
      <c r="I6" s="296"/>
      <c r="J6" s="296"/>
      <c r="K6" s="296"/>
    </row>
    <row r="7" spans="1:11" ht="18" customHeight="1">
      <c r="B7" s="297" t="s">
        <v>431</v>
      </c>
      <c r="C7" s="298" t="s">
        <v>447</v>
      </c>
      <c r="D7" s="295"/>
      <c r="E7" s="296"/>
      <c r="F7" s="296"/>
      <c r="G7" s="296"/>
      <c r="H7" s="296"/>
      <c r="I7" s="296"/>
      <c r="J7" s="296"/>
      <c r="K7" s="296"/>
    </row>
    <row r="8" spans="1:11" ht="18" customHeight="1">
      <c r="B8" s="297" t="s">
        <v>448</v>
      </c>
      <c r="C8" s="298" t="s">
        <v>449</v>
      </c>
      <c r="D8" s="295"/>
      <c r="E8" s="296"/>
      <c r="F8" s="296"/>
      <c r="G8" s="296"/>
      <c r="H8" s="296"/>
      <c r="I8" s="296"/>
      <c r="J8" s="296"/>
      <c r="K8" s="296"/>
    </row>
    <row r="9" spans="1:11" ht="18" customHeight="1">
      <c r="B9" s="297" t="s">
        <v>450</v>
      </c>
      <c r="C9" s="298" t="s">
        <v>451</v>
      </c>
      <c r="D9" s="295"/>
      <c r="E9" s="296"/>
      <c r="F9" s="296"/>
      <c r="G9" s="296"/>
      <c r="H9" s="296"/>
      <c r="I9" s="296"/>
      <c r="J9" s="296"/>
      <c r="K9" s="296"/>
    </row>
    <row r="10" spans="1:11" ht="18" customHeight="1">
      <c r="B10" s="297"/>
      <c r="C10" s="298"/>
      <c r="D10" s="295"/>
      <c r="E10" s="296"/>
      <c r="F10" s="296"/>
      <c r="G10" s="296"/>
      <c r="H10" s="296"/>
      <c r="I10" s="296"/>
      <c r="J10" s="296"/>
      <c r="K10" s="296"/>
    </row>
    <row r="11" spans="1:11" ht="18" customHeight="1">
      <c r="A11" s="294" t="s">
        <v>341</v>
      </c>
      <c r="B11" s="291" t="s">
        <v>314</v>
      </c>
      <c r="D11" s="295"/>
      <c r="E11" s="296"/>
      <c r="F11" s="296"/>
      <c r="G11" s="296"/>
      <c r="H11" s="296"/>
      <c r="I11" s="296"/>
      <c r="J11" s="296"/>
      <c r="K11" s="296"/>
    </row>
    <row r="12" spans="1:11" ht="18" customHeight="1">
      <c r="B12" s="1181" t="s">
        <v>315</v>
      </c>
      <c r="C12" s="1181"/>
      <c r="D12" s="300"/>
      <c r="E12" s="296"/>
      <c r="F12" s="296"/>
      <c r="G12" s="296"/>
      <c r="H12" s="296"/>
      <c r="I12" s="296"/>
      <c r="J12" s="296"/>
      <c r="K12" s="296"/>
    </row>
    <row r="13" spans="1:11" ht="18" customHeight="1">
      <c r="B13" s="301"/>
      <c r="C13" s="298" t="s">
        <v>316</v>
      </c>
      <c r="D13" s="295"/>
      <c r="E13" s="296"/>
      <c r="F13" s="296"/>
      <c r="G13" s="296"/>
      <c r="H13" s="296"/>
      <c r="I13" s="296"/>
      <c r="J13" s="296"/>
      <c r="K13" s="296"/>
    </row>
    <row r="14" spans="1:11" ht="18" customHeight="1">
      <c r="B14" s="1181" t="s">
        <v>317</v>
      </c>
      <c r="C14" s="1181"/>
      <c r="D14" s="300"/>
      <c r="E14" s="296"/>
      <c r="F14" s="296"/>
      <c r="G14" s="296"/>
      <c r="H14" s="296"/>
      <c r="I14" s="296"/>
      <c r="J14" s="296"/>
      <c r="K14" s="296"/>
    </row>
    <row r="15" spans="1:11" ht="38.1" customHeight="1">
      <c r="B15" s="302" t="s">
        <v>331</v>
      </c>
      <c r="C15" s="298" t="s">
        <v>138</v>
      </c>
      <c r="D15" s="295"/>
      <c r="E15" s="296"/>
      <c r="F15" s="296"/>
      <c r="G15" s="296"/>
      <c r="H15" s="296"/>
      <c r="I15" s="296"/>
      <c r="J15" s="296"/>
      <c r="K15" s="296"/>
    </row>
    <row r="16" spans="1:11" ht="24.75" customHeight="1">
      <c r="B16" s="302" t="s">
        <v>331</v>
      </c>
      <c r="C16" s="298" t="s">
        <v>455</v>
      </c>
      <c r="D16" s="295"/>
      <c r="E16" s="296"/>
      <c r="F16" s="296"/>
      <c r="G16" s="296"/>
      <c r="H16" s="296"/>
      <c r="I16" s="296"/>
      <c r="J16" s="296"/>
      <c r="K16" s="296"/>
    </row>
    <row r="17" spans="2:11" ht="42" customHeight="1">
      <c r="B17" s="302" t="s">
        <v>331</v>
      </c>
      <c r="C17" s="298" t="s">
        <v>456</v>
      </c>
      <c r="D17" s="295"/>
      <c r="E17" s="296"/>
      <c r="F17" s="296"/>
      <c r="G17" s="296"/>
      <c r="H17" s="296"/>
      <c r="I17" s="296"/>
      <c r="J17" s="296"/>
      <c r="K17" s="296"/>
    </row>
    <row r="18" spans="2:11" ht="18" customHeight="1">
      <c r="B18" s="302" t="s">
        <v>331</v>
      </c>
      <c r="C18" s="298" t="s">
        <v>318</v>
      </c>
      <c r="D18" s="295"/>
      <c r="E18" s="296"/>
      <c r="F18" s="296"/>
      <c r="G18" s="296"/>
      <c r="H18" s="296"/>
      <c r="I18" s="296"/>
      <c r="J18" s="296"/>
      <c r="K18" s="296"/>
    </row>
    <row r="19" spans="2:11" ht="18" customHeight="1">
      <c r="B19" s="302" t="s">
        <v>331</v>
      </c>
      <c r="C19" s="298" t="s">
        <v>445</v>
      </c>
      <c r="D19" s="295"/>
      <c r="E19" s="296"/>
      <c r="F19" s="296"/>
      <c r="G19" s="296"/>
      <c r="H19" s="296"/>
      <c r="I19" s="296"/>
      <c r="J19" s="296"/>
      <c r="K19" s="296"/>
    </row>
    <row r="20" spans="2:11" ht="18" customHeight="1">
      <c r="B20" s="302" t="s">
        <v>331</v>
      </c>
      <c r="C20" s="298" t="s">
        <v>319</v>
      </c>
      <c r="D20" s="295"/>
      <c r="E20" s="296"/>
      <c r="F20" s="296"/>
      <c r="G20" s="296"/>
      <c r="H20" s="296"/>
      <c r="I20" s="296"/>
      <c r="J20" s="296"/>
      <c r="K20" s="296"/>
    </row>
    <row r="21" spans="2:11" ht="18" customHeight="1">
      <c r="B21" s="1181" t="s">
        <v>320</v>
      </c>
      <c r="C21" s="1181"/>
      <c r="D21" s="300"/>
      <c r="E21" s="296"/>
      <c r="F21" s="296"/>
      <c r="G21" s="296"/>
      <c r="H21" s="296"/>
      <c r="I21" s="296"/>
      <c r="J21" s="296"/>
      <c r="K21" s="296"/>
    </row>
    <row r="22" spans="2:11" ht="54" customHeight="1">
      <c r="B22" s="302" t="s">
        <v>331</v>
      </c>
      <c r="C22" s="298" t="s">
        <v>321</v>
      </c>
      <c r="D22" s="295"/>
      <c r="E22" s="296"/>
      <c r="F22" s="296"/>
      <c r="G22" s="296"/>
      <c r="H22" s="296"/>
      <c r="I22" s="296"/>
      <c r="J22" s="296"/>
      <c r="K22" s="296"/>
    </row>
    <row r="23" spans="2:11" ht="54" customHeight="1">
      <c r="B23" s="302" t="s">
        <v>331</v>
      </c>
      <c r="C23" s="298" t="s">
        <v>322</v>
      </c>
      <c r="D23" s="295"/>
      <c r="E23" s="296"/>
      <c r="F23" s="296"/>
      <c r="G23" s="296"/>
      <c r="H23" s="296"/>
      <c r="I23" s="296"/>
      <c r="J23" s="296"/>
      <c r="K23" s="296"/>
    </row>
    <row r="24" spans="2:11" ht="38.1" customHeight="1">
      <c r="B24" s="302" t="s">
        <v>331</v>
      </c>
      <c r="C24" s="298" t="s">
        <v>323</v>
      </c>
      <c r="D24" s="295"/>
      <c r="E24" s="296"/>
      <c r="F24" s="296"/>
      <c r="G24" s="296"/>
      <c r="H24" s="296"/>
      <c r="I24" s="296"/>
      <c r="J24" s="296"/>
      <c r="K24" s="296"/>
    </row>
    <row r="25" spans="2:11" ht="18" customHeight="1">
      <c r="B25" s="302" t="s">
        <v>331</v>
      </c>
      <c r="C25" s="298" t="s">
        <v>324</v>
      </c>
      <c r="D25" s="295"/>
      <c r="E25" s="296"/>
      <c r="F25" s="296"/>
      <c r="G25" s="296"/>
      <c r="H25" s="296"/>
      <c r="I25" s="296"/>
      <c r="J25" s="296"/>
      <c r="K25" s="296"/>
    </row>
    <row r="26" spans="2:11" ht="38.1" customHeight="1">
      <c r="B26" s="302" t="s">
        <v>331</v>
      </c>
      <c r="C26" s="298" t="s">
        <v>325</v>
      </c>
      <c r="D26" s="295"/>
      <c r="E26" s="296"/>
      <c r="F26" s="296"/>
      <c r="G26" s="296"/>
      <c r="H26" s="296"/>
      <c r="I26" s="296"/>
      <c r="J26" s="296"/>
      <c r="K26" s="296"/>
    </row>
    <row r="27" spans="2:11" ht="18" customHeight="1">
      <c r="B27" s="1181" t="s">
        <v>326</v>
      </c>
      <c r="C27" s="1181"/>
      <c r="D27" s="300"/>
      <c r="E27" s="296"/>
      <c r="F27" s="296"/>
      <c r="G27" s="296"/>
      <c r="H27" s="296"/>
      <c r="I27" s="296"/>
      <c r="J27" s="296"/>
      <c r="K27" s="296"/>
    </row>
    <row r="28" spans="2:11" ht="54" customHeight="1">
      <c r="B28" s="302" t="s">
        <v>331</v>
      </c>
      <c r="C28" s="298" t="s">
        <v>321</v>
      </c>
      <c r="D28" s="295"/>
      <c r="E28" s="296"/>
      <c r="F28" s="296"/>
      <c r="G28" s="296"/>
      <c r="H28" s="296"/>
      <c r="I28" s="296"/>
      <c r="J28" s="296"/>
      <c r="K28" s="296"/>
    </row>
    <row r="29" spans="2:11" ht="18" customHeight="1">
      <c r="B29" s="302" t="s">
        <v>331</v>
      </c>
      <c r="C29" s="298" t="s">
        <v>324</v>
      </c>
      <c r="D29" s="295"/>
      <c r="E29" s="296"/>
      <c r="F29" s="296"/>
      <c r="G29" s="296"/>
      <c r="H29" s="296"/>
      <c r="I29" s="296"/>
      <c r="J29" s="296"/>
      <c r="K29" s="296"/>
    </row>
    <row r="30" spans="2:11" ht="18" customHeight="1">
      <c r="B30" s="1181" t="s">
        <v>327</v>
      </c>
      <c r="C30" s="1181"/>
      <c r="D30" s="300"/>
    </row>
    <row r="31" spans="2:11" ht="54" customHeight="1">
      <c r="B31" s="302" t="s">
        <v>331</v>
      </c>
      <c r="C31" s="298" t="s">
        <v>321</v>
      </c>
      <c r="D31" s="295"/>
      <c r="E31" s="296"/>
      <c r="F31" s="296"/>
      <c r="G31" s="296"/>
      <c r="H31" s="296"/>
      <c r="I31" s="296"/>
      <c r="J31" s="296"/>
      <c r="K31" s="296"/>
    </row>
    <row r="32" spans="2:11" ht="18" customHeight="1">
      <c r="B32" s="302" t="s">
        <v>331</v>
      </c>
      <c r="C32" s="298" t="s">
        <v>324</v>
      </c>
      <c r="D32" s="295"/>
    </row>
    <row r="33" spans="2:11" ht="18" customHeight="1">
      <c r="B33" s="1181" t="s">
        <v>572</v>
      </c>
      <c r="C33" s="1181"/>
      <c r="D33" s="300"/>
    </row>
    <row r="34" spans="2:11" ht="18" customHeight="1">
      <c r="B34" s="302" t="s">
        <v>331</v>
      </c>
      <c r="C34" s="298" t="s">
        <v>328</v>
      </c>
      <c r="D34" s="295"/>
    </row>
    <row r="35" spans="2:11" ht="18" hidden="1" customHeight="1">
      <c r="B35" s="1181" t="s">
        <v>528</v>
      </c>
      <c r="C35" s="1181"/>
      <c r="D35" s="300"/>
    </row>
    <row r="36" spans="2:11" ht="18" hidden="1" customHeight="1">
      <c r="B36" s="302" t="s">
        <v>331</v>
      </c>
      <c r="C36" s="298" t="s">
        <v>328</v>
      </c>
      <c r="D36" s="295"/>
    </row>
    <row r="37" spans="2:11" ht="18" customHeight="1">
      <c r="B37" s="1181" t="s">
        <v>329</v>
      </c>
      <c r="C37" s="1181"/>
      <c r="D37" s="300"/>
    </row>
    <row r="38" spans="2:11" ht="32.25" customHeight="1">
      <c r="B38" s="302" t="s">
        <v>331</v>
      </c>
      <c r="C38" s="298" t="s">
        <v>334</v>
      </c>
      <c r="D38" s="295"/>
      <c r="E38" s="296"/>
      <c r="F38" s="296"/>
      <c r="G38" s="296"/>
      <c r="H38" s="296"/>
      <c r="I38" s="296"/>
      <c r="J38" s="296"/>
      <c r="K38" s="296"/>
    </row>
    <row r="39" spans="2:11" ht="18" customHeight="1">
      <c r="B39" s="1181" t="s">
        <v>335</v>
      </c>
      <c r="C39" s="1181"/>
    </row>
    <row r="40" spans="2:11" ht="38.1" customHeight="1">
      <c r="B40" s="302" t="s">
        <v>331</v>
      </c>
      <c r="C40" s="298" t="s">
        <v>333</v>
      </c>
    </row>
    <row r="41" spans="2:11" ht="38.1" customHeight="1">
      <c r="B41" s="302" t="s">
        <v>331</v>
      </c>
      <c r="C41" s="298" t="s">
        <v>334</v>
      </c>
    </row>
    <row r="42" spans="2:11" ht="18" customHeight="1">
      <c r="B42" s="1181" t="s">
        <v>336</v>
      </c>
      <c r="C42" s="1181"/>
    </row>
    <row r="43" spans="2:11" ht="18" customHeight="1">
      <c r="B43" s="302" t="s">
        <v>331</v>
      </c>
      <c r="C43" s="304" t="s">
        <v>328</v>
      </c>
    </row>
    <row r="44" spans="2:11" ht="18" customHeight="1">
      <c r="B44" s="302"/>
      <c r="C44" s="304"/>
    </row>
    <row r="45" spans="2:11" ht="18" customHeight="1">
      <c r="B45" s="1181" t="s">
        <v>332</v>
      </c>
      <c r="C45" s="1181"/>
    </row>
    <row r="46" spans="2:11" ht="18" customHeight="1">
      <c r="B46" s="302" t="s">
        <v>331</v>
      </c>
      <c r="C46" s="298" t="s">
        <v>139</v>
      </c>
      <c r="D46" s="295"/>
      <c r="E46" s="296"/>
      <c r="F46" s="296"/>
      <c r="G46" s="296"/>
      <c r="H46" s="296"/>
      <c r="I46" s="296"/>
      <c r="J46" s="296"/>
      <c r="K46" s="296"/>
    </row>
    <row r="47" spans="2:11" ht="18" customHeight="1">
      <c r="B47" s="302" t="s">
        <v>331</v>
      </c>
      <c r="C47" s="298" t="s">
        <v>337</v>
      </c>
      <c r="D47" s="295"/>
      <c r="E47" s="296"/>
      <c r="F47" s="296"/>
      <c r="G47" s="296"/>
      <c r="H47" s="296"/>
      <c r="I47" s="296"/>
      <c r="J47" s="296"/>
      <c r="K47" s="296"/>
    </row>
    <row r="48" spans="2:11" ht="36" customHeight="1">
      <c r="B48" s="302" t="s">
        <v>331</v>
      </c>
      <c r="C48" s="298" t="s">
        <v>140</v>
      </c>
      <c r="D48" s="295"/>
      <c r="E48" s="296"/>
      <c r="F48" s="296"/>
      <c r="G48" s="296"/>
      <c r="H48" s="296"/>
      <c r="I48" s="296"/>
      <c r="J48" s="296"/>
      <c r="K48" s="296"/>
    </row>
    <row r="49" spans="1:11" ht="18" customHeight="1">
      <c r="B49" s="302" t="s">
        <v>331</v>
      </c>
      <c r="C49" s="298" t="s">
        <v>338</v>
      </c>
      <c r="D49" s="295"/>
      <c r="E49" s="296"/>
      <c r="F49" s="296"/>
      <c r="G49" s="296"/>
      <c r="H49" s="296"/>
      <c r="I49" s="296"/>
      <c r="J49" s="296"/>
      <c r="K49" s="296"/>
    </row>
    <row r="50" spans="1:11" ht="18" customHeight="1">
      <c r="A50" s="291"/>
      <c r="C50" s="305"/>
    </row>
    <row r="51" spans="1:11" ht="18" customHeight="1">
      <c r="A51" s="1184"/>
      <c r="B51" s="1184"/>
      <c r="C51" s="1184"/>
      <c r="D51" s="299"/>
    </row>
    <row r="52" spans="1:11" ht="18" customHeight="1">
      <c r="A52" s="1183" t="s">
        <v>141</v>
      </c>
      <c r="B52" s="1183"/>
      <c r="C52" s="1183"/>
      <c r="D52" s="299"/>
    </row>
    <row r="53" spans="1:11" ht="36" customHeight="1">
      <c r="A53" s="1182" t="s">
        <v>339</v>
      </c>
      <c r="B53" s="1182"/>
      <c r="C53" s="1182"/>
    </row>
    <row r="54" spans="1:11" ht="18" customHeight="1">
      <c r="B54" s="306"/>
      <c r="C54" s="306"/>
    </row>
    <row r="55" spans="1:11" ht="18" customHeight="1">
      <c r="C55" s="304"/>
    </row>
    <row r="56" spans="1:11" ht="18" customHeight="1">
      <c r="C56" s="305"/>
    </row>
    <row r="57" spans="1:11" ht="18" customHeight="1">
      <c r="C57" s="304"/>
    </row>
    <row r="58" spans="1:11" ht="18" customHeight="1">
      <c r="B58" s="305"/>
      <c r="C58" s="305"/>
    </row>
    <row r="59" spans="1:11" ht="18" customHeight="1">
      <c r="B59" s="305"/>
      <c r="C59" s="305"/>
    </row>
    <row r="60" spans="1:11" ht="18" customHeight="1">
      <c r="B60" s="305"/>
      <c r="C60" s="305"/>
    </row>
    <row r="61" spans="1:11" ht="18" customHeight="1">
      <c r="B61" s="305"/>
      <c r="C61" s="305"/>
    </row>
    <row r="62" spans="1:11" ht="18" customHeight="1">
      <c r="B62" s="305"/>
      <c r="C62" s="305"/>
    </row>
    <row r="63" spans="1:11" ht="18" customHeight="1">
      <c r="B63" s="305"/>
      <c r="C63" s="305"/>
    </row>
    <row r="64" spans="1:11"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sheetData>
  <sheetProtection password="CC69" sheet="1" objects="1" scenarios="1" formatColumns="0" formatRows="0" selectLockedCells="1" selectUnlockedCells="1"/>
  <customSheetViews>
    <customSheetView guid="{C5511DF2-7367-4292-8F90-6EDA131DE06A}" showGridLines="0" printArea="1" hiddenRows="1" view="pageBreakPreview">
      <selection activeCell="C43" sqref="C43"/>
      <rowBreaks count="1" manualBreakCount="1">
        <brk id="29" max="2" man="1"/>
      </rowBreaks>
      <pageMargins left="0.75" right="0.75" top="0.55000000000000004" bottom="0.47" header="0.32" footer="0.25"/>
      <pageSetup orientation="portrait" r:id="rId1"/>
      <headerFooter alignWithMargins="0">
        <oddFooter>&amp;RPage &amp;P of &amp;N</oddFooter>
      </headerFooter>
    </customSheetView>
    <customSheetView guid="{B53AB765-D844-4672-9326-008E7DD94E4F}" showGridLines="0" printArea="1" hiddenRows="1" view="pageBreakPreview" topLeftCell="A28">
      <selection activeCell="C43" sqref="C43"/>
      <rowBreaks count="1" manualBreakCount="1">
        <brk id="29" max="2" man="1"/>
      </rowBreaks>
      <pageMargins left="0.75" right="0.75" top="0.55000000000000004" bottom="0.47" header="0.32" footer="0.25"/>
      <pageSetup orientation="portrait" r:id="rId2"/>
      <headerFooter alignWithMargins="0">
        <oddFooter>&amp;RPage &amp;P of &amp;N</oddFooter>
      </headerFooter>
    </customSheetView>
    <customSheetView guid="{A41EE4DE-0D82-4A56-8210-F78316511D11}" showGridLines="0" printArea="1" hiddenRows="1" view="pageBreakPreview">
      <selection sqref="A1:C1"/>
      <rowBreaks count="1" manualBreakCount="1">
        <brk id="29" max="2" man="1"/>
      </rowBreaks>
      <pageMargins left="0.75" right="0.75" top="0.55000000000000004" bottom="0.47" header="0.32" footer="0.25"/>
      <pageSetup orientation="portrait" r:id="rId3"/>
      <headerFooter alignWithMargins="0">
        <oddFooter>&amp;RPage &amp;P of &amp;N</oddFooter>
      </headerFooter>
    </customSheetView>
    <customSheetView guid="{1E0C44A1-9358-4FBD-8C2C-4DB661DA1476}" showGridLines="0" printArea="1" hiddenRows="1" view="pageBreakPreview">
      <selection activeCell="A35" sqref="A35:IV36"/>
      <rowBreaks count="1" manualBreakCount="1">
        <brk id="29" max="2" man="1"/>
      </rowBreaks>
      <pageMargins left="0.75" right="0.75" top="0.55000000000000004" bottom="0.47" header="0.32" footer="0.25"/>
      <pageSetup orientation="portrait" r:id="rId4"/>
      <headerFooter alignWithMargins="0">
        <oddFooter>&amp;RPage &amp;P of &amp;N</oddFooter>
      </headerFooter>
    </customSheetView>
    <customSheetView guid="{498493C3-769C-4143-9114-C68CD1D40B11}" showGridLines="0" printArea="1" view="pageBreakPreview">
      <selection activeCell="D5" sqref="D5"/>
      <rowBreaks count="1" manualBreakCount="1">
        <brk id="29" max="2" man="1"/>
      </rowBreaks>
      <pageMargins left="0.75" right="0.75" top="0.55000000000000004" bottom="0.47" header="0.32" footer="0.25"/>
      <pageSetup orientation="portrait" r:id="rId5"/>
      <headerFooter alignWithMargins="0">
        <oddFooter>&amp;RPage &amp;P of &amp;N</oddFooter>
      </headerFooter>
    </customSheetView>
    <customSheetView guid="{C431BC99-7569-44AB-83F6-AB73BDED3783}" showGridLines="0">
      <selection activeCell="D9" sqref="D9"/>
      <rowBreaks count="1" manualBreakCount="1">
        <brk id="29" max="2" man="1"/>
      </rowBreaks>
      <pageMargins left="0.75" right="0.75" top="0.55000000000000004" bottom="0.47" header="0.32" footer="0.25"/>
      <pageSetup orientation="portrait" r:id="rId6"/>
      <headerFooter alignWithMargins="0">
        <oddFooter>&amp;RPage &amp;P of &amp;N</oddFooter>
      </headerFooter>
    </customSheetView>
    <customSheetView guid="{E97134B6-5E8D-4951-8DA0-73D065532361}" showGridLines="0">
      <selection activeCell="B14" sqref="B14:C14"/>
      <rowBreaks count="1" manualBreakCount="1">
        <brk id="29" max="2" man="1"/>
      </rowBreaks>
      <pageMargins left="0.75" right="0.75" top="0.55000000000000004" bottom="0.47" header="0.32" footer="0.25"/>
      <pageSetup orientation="portrait" r:id="rId7"/>
      <headerFooter alignWithMargins="0">
        <oddFooter>&amp;RPage &amp;P of &amp;N</oddFooter>
      </headerFooter>
    </customSheetView>
    <customSheetView guid="{D0757F9E-DF41-4B40-A5E5-F4F8FDD8D61D}" showGridLines="0">
      <selection activeCell="B14" sqref="B14:C14"/>
      <rowBreaks count="1" manualBreakCount="1">
        <brk id="29" max="2" man="1"/>
      </rowBreaks>
      <pageMargins left="0.75" right="0.75" top="0.55000000000000004" bottom="0.47" header="0.32" footer="0.25"/>
      <pageSetup orientation="portrait" r:id="rId8"/>
      <headerFooter alignWithMargins="0">
        <oddFooter>&amp;RPage &amp;P of &amp;N</oddFooter>
      </headerFooter>
    </customSheetView>
    <customSheetView guid="{EE46BCD1-F715-4FA9-A5FC-1B125AD601E0}" showGridLines="0">
      <selection activeCell="C7" sqref="C7"/>
      <rowBreaks count="1" manualBreakCount="1">
        <brk id="29" max="2" man="1"/>
      </rowBreaks>
      <pageMargins left="0.75" right="0.75" top="0.55000000000000004" bottom="0.47" header="0.32" footer="0.25"/>
      <pageSetup orientation="portrait" r:id="rId9"/>
      <headerFooter alignWithMargins="0">
        <oddFooter>&amp;RPage &amp;P of &amp;N</oddFooter>
      </headerFooter>
    </customSheetView>
    <customSheetView guid="{4AA1107B-A795-4744-B566-827168772C7A}" showGridLines="0">
      <selection activeCell="G8" sqref="G8"/>
      <rowBreaks count="1" manualBreakCount="1">
        <brk id="29" max="2" man="1"/>
      </rowBreaks>
      <pageMargins left="0.75" right="0.75" top="0.55000000000000004" bottom="0.47" header="0.32" footer="0.25"/>
      <pageSetup orientation="portrait" r:id="rId10"/>
      <headerFooter alignWithMargins="0">
        <oddFooter>&amp;RPage &amp;P of &amp;N</oddFooter>
      </headerFooter>
    </customSheetView>
    <customSheetView guid="{B23AD343-29DA-4CE0-BD10-47BF44F3782F}" showGridLines="0" topLeftCell="A49">
      <selection activeCell="G8" sqref="G8"/>
      <rowBreaks count="1" manualBreakCount="1">
        <brk id="29" max="2" man="1"/>
      </rowBreaks>
      <pageMargins left="0.75" right="0.75" top="0.55000000000000004" bottom="0.47" header="0.32" footer="0.25"/>
      <pageSetup orientation="portrait" r:id="rId11"/>
      <headerFooter alignWithMargins="0">
        <oddFooter>&amp;RPage &amp;P of &amp;N</oddFooter>
      </headerFooter>
    </customSheetView>
    <customSheetView guid="{ECE9294F-C910-4036-88BC-B1F2176FB06B}" showGridLines="0">
      <selection activeCell="C7" sqref="C7"/>
      <rowBreaks count="1" manualBreakCount="1">
        <brk id="29" max="2" man="1"/>
      </rowBreaks>
      <pageMargins left="0.75" right="0.75" top="0.55000000000000004" bottom="0.47" header="0.32" footer="0.25"/>
      <pageSetup orientation="portrait" r:id="rId12"/>
      <headerFooter alignWithMargins="0">
        <oddFooter>&amp;RPage &amp;P of &amp;N</oddFooter>
      </headerFooter>
    </customSheetView>
    <customSheetView guid="{4F65FF32-EC61-4022-A399-2986D7B6B8B3}" showGridLines="0" showRuler="0">
      <selection sqref="A1:C1"/>
      <pageMargins left="0.75" right="0.75" top="0.55000000000000004" bottom="0.47" header="0.32" footer="0.25"/>
      <pageSetup orientation="portrait" r:id="rId13"/>
      <headerFooter alignWithMargins="0">
        <oddFooter>&amp;RPage &amp;P of &amp;N</oddFooter>
      </headerFooter>
    </customSheetView>
    <customSheetView guid="{14D7F02E-BCCA-4517-ABC7-537FF4AEB67A}" showGridLines="0">
      <selection activeCell="C15" sqref="C15"/>
      <pageMargins left="0.75" right="0.75" top="0.55000000000000004" bottom="0.47" header="0.32" footer="0.25"/>
      <pageSetup orientation="portrait" r:id="rId14"/>
      <headerFooter alignWithMargins="0">
        <oddFooter>&amp;RPage &amp;P of &amp;N</oddFooter>
      </headerFooter>
    </customSheetView>
    <customSheetView guid="{27A45B7A-04F2-4516-B80B-5ED0825D4ED3}" showGridLines="0">
      <selection sqref="A1:C1"/>
      <pageMargins left="0.75" right="0.75" top="0.55000000000000004" bottom="0.47" header="0.32" footer="0.25"/>
      <pageSetup orientation="portrait" r:id="rId15"/>
      <headerFooter alignWithMargins="0">
        <oddFooter>&amp;RPage &amp;P of &amp;N</oddFooter>
      </headerFooter>
    </customSheetView>
    <customSheetView guid="{E9F4E142-7D26-464D-BECA-4F3806DB1FE1}" showGridLines="0" topLeftCell="A49">
      <selection activeCell="G8" sqref="G8"/>
      <rowBreaks count="1" manualBreakCount="1">
        <brk id="29" max="2" man="1"/>
      </rowBreaks>
      <pageMargins left="0.75" right="0.75" top="0.55000000000000004" bottom="0.47" header="0.32" footer="0.25"/>
      <pageSetup orientation="portrait" r:id="rId16"/>
      <headerFooter alignWithMargins="0">
        <oddFooter>&amp;RPage &amp;P of &amp;N</oddFooter>
      </headerFooter>
    </customSheetView>
    <customSheetView guid="{A7DBDDEF-9245-44C6-9EBF-032DB6E1C0A2}" showGridLines="0">
      <selection activeCell="G8" sqref="G8"/>
      <rowBreaks count="1" manualBreakCount="1">
        <brk id="29" max="2" man="1"/>
      </rowBreaks>
      <pageMargins left="0.75" right="0.75" top="0.55000000000000004" bottom="0.47" header="0.32" footer="0.25"/>
      <pageSetup orientation="portrait" r:id="rId17"/>
      <headerFooter alignWithMargins="0">
        <oddFooter>&amp;RPage &amp;P of &amp;N</oddFooter>
      </headerFooter>
    </customSheetView>
    <customSheetView guid="{7487ED9F-BBED-4B2A-9631-22F1A430946B}" showGridLines="0">
      <selection activeCell="G8" sqref="G8"/>
      <rowBreaks count="1" manualBreakCount="1">
        <brk id="29" max="2" man="1"/>
      </rowBreaks>
      <pageMargins left="0.75" right="0.75" top="0.55000000000000004" bottom="0.47" header="0.32" footer="0.25"/>
      <pageSetup orientation="portrait" r:id="rId18"/>
      <headerFooter alignWithMargins="0">
        <oddFooter>&amp;RPage &amp;P of &amp;N</oddFooter>
      </headerFooter>
    </customSheetView>
    <customSheetView guid="{B3CE7B10-A914-4559-A6DA-AED8C22AFD6D}" showGridLines="0">
      <selection activeCell="B14" sqref="B14:C14"/>
      <rowBreaks count="1" manualBreakCount="1">
        <brk id="29" max="2" man="1"/>
      </rowBreaks>
      <pageMargins left="0.75" right="0.75" top="0.55000000000000004" bottom="0.47" header="0.32" footer="0.25"/>
      <pageSetup orientation="portrait" r:id="rId19"/>
      <headerFooter alignWithMargins="0">
        <oddFooter>&amp;RPage &amp;P of &amp;N</oddFooter>
      </headerFooter>
    </customSheetView>
    <customSheetView guid="{D53177B2-31EC-4222-B97A-A37DCFD9E45B}" showGridLines="0">
      <selection activeCell="B14" sqref="B14:C14"/>
      <rowBreaks count="1" manualBreakCount="1">
        <brk id="29" max="2" man="1"/>
      </rowBreaks>
      <pageMargins left="0.75" right="0.75" top="0.55000000000000004" bottom="0.47" header="0.32" footer="0.25"/>
      <pageSetup orientation="portrait" r:id="rId20"/>
      <headerFooter alignWithMargins="0">
        <oddFooter>&amp;RPage &amp;P of &amp;N</oddFooter>
      </headerFooter>
    </customSheetView>
    <customSheetView guid="{223BC0FC-814D-40F0-9795-CE82A16FF3A5}" showGridLines="0">
      <selection activeCell="D9" sqref="D9"/>
      <rowBreaks count="1" manualBreakCount="1">
        <brk id="29" max="2" man="1"/>
      </rowBreaks>
      <pageMargins left="0.75" right="0.75" top="0.55000000000000004" bottom="0.47" header="0.32" footer="0.25"/>
      <pageSetup orientation="portrait" r:id="rId21"/>
      <headerFooter alignWithMargins="0">
        <oddFooter>&amp;RPage &amp;P of &amp;N</oddFooter>
      </headerFooter>
    </customSheetView>
    <customSheetView guid="{B835C05C-B615-4DCB-982D-4519616B3CD8}" showGridLines="0" printArea="1" topLeftCell="A51">
      <selection activeCell="D9" sqref="D9"/>
      <rowBreaks count="1" manualBreakCount="1">
        <brk id="29" max="2" man="1"/>
      </rowBreaks>
      <pageMargins left="0.75" right="0.75" top="0.55000000000000004" bottom="0.47" header="0.32" footer="0.25"/>
      <pageSetup orientation="portrait" r:id="rId22"/>
      <headerFooter alignWithMargins="0">
        <oddFooter>&amp;RPage &amp;P of &amp;N</oddFooter>
      </headerFooter>
    </customSheetView>
    <customSheetView guid="{A34CC49F-E309-4C23-B4F6-1E3B307C10D1}" showGridLines="0" printArea="1" view="pageBreakPreview" topLeftCell="A19">
      <selection activeCell="D8" sqref="D8"/>
      <rowBreaks count="1" manualBreakCount="1">
        <brk id="29" max="2" man="1"/>
      </rowBreaks>
      <pageMargins left="0.75" right="0.75" top="0.55000000000000004" bottom="0.47" header="0.32" footer="0.25"/>
      <pageSetup orientation="portrait" r:id="rId23"/>
      <headerFooter alignWithMargins="0">
        <oddFooter>&amp;RPage &amp;P of &amp;N</oddFooter>
      </headerFooter>
    </customSheetView>
    <customSheetView guid="{8909CFDD-4F29-4C72-886E-908773EE94A2}" showGridLines="0" printArea="1" hiddenRows="1" view="pageBreakPreview">
      <selection activeCell="C43" sqref="C43"/>
      <rowBreaks count="1" manualBreakCount="1">
        <brk id="29" max="2" man="1"/>
      </rowBreaks>
      <pageMargins left="0.75" right="0.75" top="0.55000000000000004" bottom="0.47" header="0.32" footer="0.25"/>
      <pageSetup orientation="portrait" r:id="rId24"/>
      <headerFooter alignWithMargins="0">
        <oddFooter>&amp;RPage &amp;P of &amp;N</oddFooter>
      </headerFooter>
    </customSheetView>
  </customSheetViews>
  <mergeCells count="15">
    <mergeCell ref="A1:C1"/>
    <mergeCell ref="B12:C12"/>
    <mergeCell ref="B14:C14"/>
    <mergeCell ref="B21:C21"/>
    <mergeCell ref="A53:C53"/>
    <mergeCell ref="A52:C52"/>
    <mergeCell ref="A51:C51"/>
    <mergeCell ref="B27:C27"/>
    <mergeCell ref="B30:C30"/>
    <mergeCell ref="B33:C33"/>
    <mergeCell ref="B37:C37"/>
    <mergeCell ref="B45:C45"/>
    <mergeCell ref="B39:C39"/>
    <mergeCell ref="B42:C42"/>
    <mergeCell ref="B35:C35"/>
  </mergeCells>
  <phoneticPr fontId="30" type="noConversion"/>
  <pageMargins left="0.75" right="0.75" top="0.55000000000000004" bottom="0.47" header="0.32" footer="0.25"/>
  <pageSetup orientation="portrait" r:id="rId25"/>
  <headerFooter alignWithMargins="0">
    <oddFooter>&amp;RPage &amp;P of &amp;N</oddFooter>
  </headerFooter>
  <rowBreaks count="1" manualBreakCount="1">
    <brk id="29" max="2" man="1"/>
  </rowBreaks>
  <drawing r:id="rId2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pageSetUpPr autoPageBreaks="0"/>
  </sheetPr>
  <dimension ref="B1:AB33"/>
  <sheetViews>
    <sheetView showGridLines="0" view="pageBreakPreview" topLeftCell="A9" zoomScaleNormal="100" zoomScaleSheetLayoutView="100" workbookViewId="0">
      <selection activeCell="F31" sqref="F31"/>
    </sheetView>
  </sheetViews>
  <sheetFormatPr defaultColWidth="8" defaultRowHeight="16.5"/>
  <cols>
    <col min="1" max="1" width="8" style="160" customWidth="1"/>
    <col min="2" max="2" width="28.875" style="162" customWidth="1"/>
    <col min="3" max="3" width="10.25" style="162" customWidth="1"/>
    <col min="4" max="5" width="5.625" style="162" customWidth="1"/>
    <col min="6" max="6" width="5.625" style="167" customWidth="1"/>
    <col min="7" max="7" width="34.125" style="167" customWidth="1"/>
    <col min="8" max="8" width="10.375" style="167" customWidth="1"/>
    <col min="9" max="10" width="10.375" style="167" hidden="1" customWidth="1"/>
    <col min="11" max="11" width="8" style="160" hidden="1" customWidth="1"/>
    <col min="12" max="12" width="21.5" style="160" hidden="1" customWidth="1"/>
    <col min="13" max="16" width="8" style="160" hidden="1" customWidth="1"/>
    <col min="17" max="19" width="8" style="160" customWidth="1"/>
    <col min="20" max="25" width="8" style="160"/>
    <col min="26" max="26" width="0" style="160" hidden="1" customWidth="1"/>
    <col min="27" max="27" width="16.75" style="160" hidden="1" customWidth="1"/>
    <col min="28" max="28" width="25.625" style="160" hidden="1" customWidth="1"/>
    <col min="29" max="29" width="0" style="160" hidden="1" customWidth="1"/>
    <col min="30" max="16384" width="8" style="160"/>
  </cols>
  <sheetData>
    <row r="1" spans="2:28" s="165" customFormat="1" ht="57.75" customHeight="1">
      <c r="B1" s="1199" t="str">
        <f>Cover!$B$2</f>
        <v>Package RCP-01 for Retrofit of existing conventional control and protection system with new IEC 61850 Process Bus based Control and Protection System at 400/220 Hissar S/s and 400kV Ballabhgarh S/s</v>
      </c>
      <c r="C1" s="1199"/>
      <c r="D1" s="1199"/>
      <c r="E1" s="1199"/>
      <c r="F1" s="1199"/>
      <c r="G1" s="1199"/>
      <c r="H1" s="161"/>
      <c r="I1" s="161"/>
      <c r="J1" s="161"/>
      <c r="L1" s="182"/>
      <c r="M1" s="182"/>
      <c r="N1" s="182"/>
    </row>
    <row r="2" spans="2:28" ht="15.75" customHeight="1">
      <c r="B2" s="1200" t="str">
        <f>Cover!B3</f>
        <v>Specification No.: CC/NT/W-MISC/DOM/A04/26/01660</v>
      </c>
      <c r="C2" s="1200"/>
      <c r="D2" s="1200"/>
      <c r="E2" s="1200"/>
      <c r="F2" s="1200"/>
      <c r="G2" s="1200"/>
      <c r="H2" s="162"/>
      <c r="I2" s="162"/>
      <c r="J2" s="162"/>
      <c r="L2" s="831" t="s">
        <v>561</v>
      </c>
      <c r="M2" s="347">
        <v>1</v>
      </c>
      <c r="N2" s="183"/>
      <c r="AA2" s="831" t="s">
        <v>564</v>
      </c>
      <c r="AB2" s="1089">
        <v>1</v>
      </c>
    </row>
    <row r="3" spans="2:28" ht="12" customHeight="1">
      <c r="B3" s="163"/>
      <c r="C3" s="163"/>
      <c r="D3" s="163"/>
      <c r="E3" s="163"/>
      <c r="F3" s="162"/>
      <c r="G3" s="162"/>
      <c r="H3" s="162"/>
      <c r="I3" s="162"/>
      <c r="J3" s="162"/>
      <c r="L3" s="831" t="s">
        <v>562</v>
      </c>
      <c r="M3" s="347" t="s">
        <v>452</v>
      </c>
      <c r="N3" s="183"/>
      <c r="AA3" s="831" t="s">
        <v>565</v>
      </c>
      <c r="AB3" s="1089" t="s">
        <v>452</v>
      </c>
    </row>
    <row r="4" spans="2:28" ht="20.100000000000001" customHeight="1">
      <c r="B4" s="1201" t="s">
        <v>263</v>
      </c>
      <c r="C4" s="1201"/>
      <c r="D4" s="1201"/>
      <c r="E4" s="1201"/>
      <c r="F4" s="1201"/>
      <c r="G4" s="1201"/>
      <c r="H4" s="162"/>
      <c r="I4" s="162"/>
      <c r="J4" s="162"/>
      <c r="M4" s="347"/>
      <c r="N4" s="183"/>
    </row>
    <row r="5" spans="2:28" ht="12" customHeight="1">
      <c r="B5" s="164"/>
      <c r="C5" s="164"/>
      <c r="F5" s="162"/>
      <c r="G5" s="162"/>
      <c r="H5" s="162"/>
      <c r="I5" s="162"/>
      <c r="J5" s="162"/>
      <c r="L5" s="183"/>
      <c r="M5" s="183"/>
      <c r="N5" s="183"/>
    </row>
    <row r="6" spans="2:28" s="165" customFormat="1" ht="43.5" customHeight="1" thickBot="1">
      <c r="B6" s="673" t="s">
        <v>264</v>
      </c>
      <c r="C6" s="675"/>
      <c r="D6" s="1202" t="s">
        <v>564</v>
      </c>
      <c r="E6" s="1202"/>
      <c r="F6" s="1202"/>
      <c r="G6" s="1202"/>
      <c r="H6" s="166"/>
      <c r="I6" s="166" t="str">
        <f>D6</f>
        <v>Sole Bidder</v>
      </c>
      <c r="J6" s="166"/>
      <c r="K6" s="165">
        <f>IF(I6="Sole Bidder",1,2)</f>
        <v>1</v>
      </c>
      <c r="L6" s="567">
        <f>IF(D6= "Sole Bidder", 0, D7)</f>
        <v>0</v>
      </c>
      <c r="M6" s="182" t="str">
        <f>D6</f>
        <v>Sole Bidder</v>
      </c>
      <c r="N6" s="182">
        <f>IF(M6="Sole Bidder",1,2)</f>
        <v>1</v>
      </c>
      <c r="AA6" s="1090">
        <f>IF(D6= "Sole Bidder", 0, D7)</f>
        <v>0</v>
      </c>
    </row>
    <row r="7" spans="2:28" ht="50.1" customHeight="1">
      <c r="B7" s="672" t="str">
        <f>IF(D6= "JV (Joint Venture)", "Total Nos. of  Partners in the JV [excluding the Lead Partner]", "")</f>
        <v/>
      </c>
      <c r="C7" s="674"/>
      <c r="D7" s="1203"/>
      <c r="E7" s="1204"/>
      <c r="F7" s="1204"/>
      <c r="G7" s="1205"/>
      <c r="L7" s="183"/>
      <c r="M7" s="183"/>
      <c r="N7" s="183"/>
    </row>
    <row r="8" spans="2:28" ht="19.5" customHeight="1">
      <c r="B8" s="168"/>
      <c r="C8" s="168"/>
      <c r="D8" s="166"/>
      <c r="L8" s="160">
        <f>IF(AND(D6="JV (Joint Venture)",D7=1),1,0)</f>
        <v>0</v>
      </c>
    </row>
    <row r="9" spans="2:28" ht="20.100000000000001" customHeight="1">
      <c r="B9" s="169" t="str">
        <f>IF(D6= "Sole Bidder", "Name of Sole Bidder", "Name of Lead Partner")</f>
        <v>Name of Sole Bidder</v>
      </c>
      <c r="C9" s="170"/>
      <c r="D9" s="1191" t="s">
        <v>464</v>
      </c>
      <c r="E9" s="1192"/>
      <c r="F9" s="1192"/>
      <c r="G9" s="1193"/>
    </row>
    <row r="10" spans="2:28" ht="20.100000000000001" customHeight="1">
      <c r="B10" s="171" t="str">
        <f>IF(D6= "Sole Bidder", "Address of Sole Bidder", "Address of Sole Bidder")</f>
        <v>Address of Sole Bidder</v>
      </c>
      <c r="C10" s="172"/>
      <c r="D10" s="1191" t="s">
        <v>464</v>
      </c>
      <c r="E10" s="1192"/>
      <c r="F10" s="1192"/>
      <c r="G10" s="1193"/>
    </row>
    <row r="11" spans="2:28" ht="20.100000000000001" customHeight="1">
      <c r="B11" s="173"/>
      <c r="C11" s="174"/>
      <c r="D11" s="1191" t="s">
        <v>464</v>
      </c>
      <c r="E11" s="1192"/>
      <c r="F11" s="1192"/>
      <c r="G11" s="1193"/>
    </row>
    <row r="12" spans="2:28" ht="20.100000000000001" customHeight="1">
      <c r="B12" s="175"/>
      <c r="C12" s="176"/>
      <c r="D12" s="1191" t="s">
        <v>464</v>
      </c>
      <c r="E12" s="1192"/>
      <c r="F12" s="1192"/>
      <c r="G12" s="1193"/>
    </row>
    <row r="13" spans="2:28" ht="20.100000000000001" customHeight="1"/>
    <row r="14" spans="2:28" ht="20.100000000000001" customHeight="1">
      <c r="B14" s="169" t="str">
        <f>IF(D7=1, "Name of other Partner","Name of other Partner - 1")</f>
        <v>Name of other Partner - 1</v>
      </c>
      <c r="C14" s="170"/>
      <c r="D14" s="1191"/>
      <c r="E14" s="1192"/>
      <c r="F14" s="1192"/>
      <c r="G14" s="1193"/>
    </row>
    <row r="15" spans="2:28" ht="20.100000000000001" customHeight="1">
      <c r="B15" s="171" t="str">
        <f>IF(D7=1, "Address of other Partner","Address of other Partner - 1")</f>
        <v>Address of other Partner - 1</v>
      </c>
      <c r="C15" s="172"/>
      <c r="D15" s="1194"/>
      <c r="E15" s="1195"/>
      <c r="F15" s="1195"/>
      <c r="G15" s="1196"/>
    </row>
    <row r="16" spans="2:28" ht="20.100000000000001" customHeight="1">
      <c r="B16" s="173"/>
      <c r="C16" s="174"/>
      <c r="D16" s="1194" t="s">
        <v>464</v>
      </c>
      <c r="E16" s="1195"/>
      <c r="F16" s="1195"/>
      <c r="G16" s="1196"/>
    </row>
    <row r="17" spans="2:10" ht="20.100000000000001" customHeight="1">
      <c r="B17" s="175"/>
      <c r="C17" s="176"/>
      <c r="D17" s="1194" t="s">
        <v>464</v>
      </c>
      <c r="E17" s="1195"/>
      <c r="F17" s="1195"/>
      <c r="G17" s="1196"/>
    </row>
    <row r="18" spans="2:10" ht="20.100000000000001" customHeight="1"/>
    <row r="19" spans="2:10" ht="20.100000000000001" customHeight="1">
      <c r="B19" s="169" t="s">
        <v>453</v>
      </c>
      <c r="C19" s="170"/>
      <c r="D19" s="1188" t="s">
        <v>464</v>
      </c>
      <c r="E19" s="1189"/>
      <c r="F19" s="1189"/>
      <c r="G19" s="1190"/>
    </row>
    <row r="20" spans="2:10" ht="20.100000000000001" customHeight="1">
      <c r="B20" s="171" t="s">
        <v>454</v>
      </c>
      <c r="C20" s="172"/>
      <c r="D20" s="1188" t="s">
        <v>464</v>
      </c>
      <c r="E20" s="1189"/>
      <c r="F20" s="1189"/>
      <c r="G20" s="1190"/>
    </row>
    <row r="21" spans="2:10" ht="20.100000000000001" customHeight="1">
      <c r="B21" s="173"/>
      <c r="C21" s="174"/>
      <c r="D21" s="1188" t="s">
        <v>464</v>
      </c>
      <c r="E21" s="1189"/>
      <c r="F21" s="1189"/>
      <c r="G21" s="1190"/>
    </row>
    <row r="22" spans="2:10" ht="20.100000000000001" customHeight="1">
      <c r="B22" s="175"/>
      <c r="C22" s="176"/>
      <c r="D22" s="1191" t="s">
        <v>464</v>
      </c>
      <c r="E22" s="1197"/>
      <c r="F22" s="1197"/>
      <c r="G22" s="1198"/>
    </row>
    <row r="23" spans="2:10" ht="20.100000000000001" customHeight="1"/>
    <row r="24" spans="2:10" ht="21" customHeight="1">
      <c r="B24" s="177" t="s">
        <v>265</v>
      </c>
      <c r="C24" s="178"/>
      <c r="D24" s="1191"/>
      <c r="E24" s="1192"/>
      <c r="F24" s="1192"/>
      <c r="G24" s="1193"/>
    </row>
    <row r="25" spans="2:10" ht="21" customHeight="1">
      <c r="B25" s="177" t="s">
        <v>266</v>
      </c>
      <c r="C25" s="178"/>
      <c r="D25" s="1191"/>
      <c r="E25" s="1192"/>
      <c r="F25" s="1192"/>
      <c r="G25" s="1193"/>
    </row>
    <row r="26" spans="2:10" ht="21" customHeight="1">
      <c r="B26" s="177" t="s">
        <v>477</v>
      </c>
      <c r="C26" s="178"/>
      <c r="D26" s="1185"/>
      <c r="E26" s="1186"/>
      <c r="F26" s="1186"/>
      <c r="G26" s="1187"/>
    </row>
    <row r="27" spans="2:10" ht="21" customHeight="1">
      <c r="B27" s="177" t="s">
        <v>478</v>
      </c>
      <c r="C27" s="178"/>
      <c r="D27" s="1188"/>
      <c r="E27" s="1189"/>
      <c r="F27" s="1189"/>
      <c r="G27" s="1190"/>
    </row>
    <row r="28" spans="2:10" ht="21" customHeight="1">
      <c r="B28" s="177" t="s">
        <v>479</v>
      </c>
      <c r="C28" s="178"/>
      <c r="D28" s="1188"/>
      <c r="E28" s="1189"/>
      <c r="F28" s="1189"/>
      <c r="G28" s="1190"/>
    </row>
    <row r="29" spans="2:10" ht="21" customHeight="1">
      <c r="B29" s="177" t="s">
        <v>480</v>
      </c>
      <c r="C29" s="178"/>
      <c r="D29" s="1188"/>
      <c r="E29" s="1189"/>
      <c r="F29" s="1189"/>
      <c r="G29" s="1190"/>
    </row>
    <row r="30" spans="2:10" ht="21" customHeight="1">
      <c r="B30" s="179"/>
      <c r="C30" s="179"/>
      <c r="D30" s="179"/>
    </row>
    <row r="31" spans="2:10" s="165" customFormat="1" ht="21" customHeight="1">
      <c r="B31" s="177" t="s">
        <v>267</v>
      </c>
      <c r="C31" s="178"/>
      <c r="D31" s="344"/>
      <c r="E31" s="568"/>
      <c r="F31" s="344"/>
      <c r="G31" s="345" t="str">
        <f>IF(D31&gt;H31, "Invalid Date !", "")</f>
        <v/>
      </c>
      <c r="H31" s="346">
        <f>IF(E31="Feb",28,IF(OR(E31="Apr", E31="Jun", E31="Sep", E31="Nov"),30,31))</f>
        <v>31</v>
      </c>
      <c r="I31" s="162"/>
      <c r="J31" s="162"/>
    </row>
    <row r="32" spans="2:10" ht="21" customHeight="1">
      <c r="B32" s="177" t="s">
        <v>268</v>
      </c>
      <c r="C32" s="178"/>
      <c r="D32" s="1191"/>
      <c r="E32" s="1192"/>
      <c r="F32" s="1192"/>
      <c r="G32" s="1193"/>
    </row>
    <row r="33" spans="5:5">
      <c r="E33" s="167"/>
    </row>
  </sheetData>
  <sheetProtection algorithmName="SHA-512" hashValue="+/wkKjziZpEHcgAut+nMrsmhj/CpI1khmrNQBMM/Qqp4eC9rmtf28QWR1uuG9+sRe+cYjD0ZGT187JEIcfMpVQ==" saltValue="0skPpqTKaEMbMPz8YGQ2UQ==" spinCount="100000" sheet="1" formatColumns="0" formatRows="0" selectLockedCells="1"/>
  <customSheetViews>
    <customSheetView guid="{C5511DF2-7367-4292-8F90-6EDA131DE06A}" showGridLines="0" printArea="1" hiddenColumns="1" view="pageBreakPreview">
      <selection activeCell="D6" sqref="D6:G6"/>
      <pageMargins left="0.75" right="0.75" top="0.69" bottom="0.7" header="0.4" footer="0.37"/>
      <pageSetup orientation="portrait" r:id="rId1"/>
      <headerFooter alignWithMargins="0"/>
    </customSheetView>
    <customSheetView guid="{B53AB765-D844-4672-9326-008E7DD94E4F}" showGridLines="0" printArea="1" hiddenColumns="1" view="pageBreakPreview" topLeftCell="A10">
      <selection activeCell="D7" sqref="D7:G7"/>
      <pageMargins left="0.75" right="0.75" top="0.69" bottom="0.7" header="0.4" footer="0.37"/>
      <pageSetup orientation="portrait" r:id="rId2"/>
      <headerFooter alignWithMargins="0"/>
    </customSheetView>
    <customSheetView guid="{A41EE4DE-0D82-4A56-8210-F78316511D11}" showGridLines="0" printArea="1" hiddenColumns="1" view="pageBreakPreview">
      <selection activeCell="D24" sqref="D24:G24"/>
      <pageMargins left="0.75" right="0.75" top="0.69" bottom="0.7" header="0.4" footer="0.37"/>
      <pageSetup orientation="portrait" r:id="rId3"/>
      <headerFooter alignWithMargins="0"/>
    </customSheetView>
    <customSheetView guid="{1E0C44A1-9358-4FBD-8C2C-4DB661DA1476}" showGridLines="0" printArea="1" hiddenColumns="1" view="pageBreakPreview">
      <selection activeCell="D19" sqref="D19:G19"/>
      <pageMargins left="0.75" right="0.75" top="0.69" bottom="0.7" header="0.4" footer="0.37"/>
      <pageSetup orientation="portrait" r:id="rId4"/>
      <headerFooter alignWithMargins="0"/>
    </customSheetView>
    <customSheetView guid="{498493C3-769C-4143-9114-C68CD1D40B11}" showGridLines="0" printArea="1" hiddenColumns="1" view="pageBreakPreview">
      <selection activeCell="D6" sqref="D6:G6"/>
      <pageMargins left="0.75" right="0.75" top="0.69" bottom="0.7" header="0.4" footer="0.37"/>
      <pageSetup orientation="portrait" r:id="rId5"/>
      <headerFooter alignWithMargins="0"/>
    </customSheetView>
    <customSheetView guid="{C431BC99-7569-44AB-83F6-AB73BDED3783}" showGridLines="0" printArea="1" view="pageBreakPreview">
      <selection activeCell="D6" sqref="D6:G6"/>
      <pageMargins left="0.75" right="0.75" top="0.69" bottom="0.7" header="0.4" footer="0.37"/>
      <pageSetup orientation="portrait" r:id="rId6"/>
      <headerFooter alignWithMargins="0"/>
    </customSheetView>
    <customSheetView guid="{E97134B6-5E8D-4951-8DA0-73D065532361}" showGridLines="0" printArea="1" view="pageBreakPreview">
      <selection activeCell="D6" sqref="D6:G6"/>
      <pageMargins left="0.75" right="0.75" top="0.69" bottom="0.7" header="0.4" footer="0.37"/>
      <pageSetup orientation="portrait" r:id="rId7"/>
      <headerFooter alignWithMargins="0"/>
    </customSheetView>
    <customSheetView guid="{D0757F9E-DF41-4B40-A5E5-F4F8FDD8D61D}" showGridLines="0" printArea="1" view="pageBreakPreview">
      <selection activeCell="D6" sqref="D6:G6"/>
      <pageMargins left="0.75" right="0.75" top="0.69" bottom="0.7" header="0.4" footer="0.37"/>
      <pageSetup orientation="portrait" r:id="rId8"/>
      <headerFooter alignWithMargins="0"/>
    </customSheetView>
    <customSheetView guid="{EE46BCD1-F715-4FA9-A5FC-1B125AD601E0}" showGridLines="0" printArea="1" view="pageBreakPreview">
      <selection activeCell="D7" sqref="D7:G7"/>
      <pageMargins left="0.75" right="0.75" top="0.69" bottom="0.7" header="0.4" footer="0.37"/>
      <pageSetup orientation="portrait" r:id="rId9"/>
      <headerFooter alignWithMargins="0"/>
    </customSheetView>
    <customSheetView guid="{4AA1107B-A795-4744-B566-827168772C7A}" showGridLines="0" printArea="1" view="pageBreakPreview">
      <selection activeCell="D6" sqref="D6:G6"/>
      <pageMargins left="0.75" right="0.75" top="0.69" bottom="0.7" header="0.4" footer="0.37"/>
      <pageSetup orientation="portrait" r:id="rId10"/>
      <headerFooter alignWithMargins="0"/>
    </customSheetView>
    <customSheetView guid="{B23AD343-29DA-4CE0-BD10-47BF44F3782F}" showGridLines="0">
      <selection activeCell="G8" sqref="G8"/>
      <pageMargins left="0.75" right="0.75" top="0.69" bottom="0.7" header="0.4" footer="0.37"/>
      <pageSetup orientation="portrait" r:id="rId11"/>
      <headerFooter alignWithMargins="0"/>
    </customSheetView>
    <customSheetView guid="{ECE9294F-C910-4036-88BC-B1F2176FB06B}" showGridLines="0">
      <selection activeCell="D14" sqref="D14:G14"/>
      <pageMargins left="0.75" right="0.75" top="0.69" bottom="0.7" header="0.4" footer="0.37"/>
      <pageSetup orientation="portrait" r:id="rId12"/>
      <headerFooter alignWithMargins="0"/>
    </customSheetView>
    <customSheetView guid="{4F65FF32-EC61-4022-A399-2986D7B6B8B3}" showGridLines="0" showRuler="0">
      <selection activeCell="D6" sqref="D6"/>
      <pageMargins left="0.75" right="0.75" top="0.69" bottom="0.7" header="0.4" footer="0.37"/>
      <pageSetup orientation="portrait" r:id="rId13"/>
      <headerFooter alignWithMargins="0"/>
    </customSheetView>
    <customSheetView guid="{01ACF2E1-8E61-4459-ABC1-B6C183DEED61}" showGridLines="0" showRuler="0">
      <selection activeCell="D28" sqref="D28"/>
      <pageMargins left="0.75" right="0.75" top="0.69" bottom="0.7" header="0.4" footer="0.37"/>
      <pageSetup orientation="portrait" r:id="rId14"/>
      <headerFooter alignWithMargins="0"/>
    </customSheetView>
    <customSheetView guid="{14D7F02E-BCCA-4517-ABC7-537FF4AEB67A}" showGridLines="0">
      <selection activeCell="D10" sqref="D10:G10"/>
      <pageMargins left="0.75" right="0.75" top="0.69" bottom="0.7" header="0.4" footer="0.37"/>
      <pageSetup orientation="portrait" r:id="rId15"/>
      <headerFooter alignWithMargins="0"/>
    </customSheetView>
    <customSheetView guid="{27A45B7A-04F2-4516-B80B-5ED0825D4ED3}" showGridLines="0">
      <selection activeCell="D6" sqref="D6:G6"/>
      <pageMargins left="0.75" right="0.75" top="0.69" bottom="0.7" header="0.4" footer="0.37"/>
      <pageSetup orientation="portrait" r:id="rId16"/>
      <headerFooter alignWithMargins="0"/>
    </customSheetView>
    <customSheetView guid="{E9F4E142-7D26-464D-BECA-4F3806DB1FE1}" showGridLines="0">
      <selection activeCell="G8" sqref="G8"/>
      <pageMargins left="0.75" right="0.75" top="0.69" bottom="0.7" header="0.4" footer="0.37"/>
      <pageSetup orientation="portrait" r:id="rId17"/>
      <headerFooter alignWithMargins="0"/>
    </customSheetView>
    <customSheetView guid="{A7DBDDEF-9245-44C6-9EBF-032DB6E1C0A2}" showGridLines="0" printArea="1" view="pageBreakPreview" topLeftCell="A13">
      <selection activeCell="D28" sqref="D28:G28"/>
      <pageMargins left="0.75" right="0.75" top="0.69" bottom="0.7" header="0.4" footer="0.37"/>
      <pageSetup orientation="portrait" r:id="rId18"/>
      <headerFooter alignWithMargins="0"/>
    </customSheetView>
    <customSheetView guid="{7487ED9F-BBED-4B2A-9631-22F1A430946B}" showGridLines="0" printArea="1" view="pageBreakPreview">
      <selection activeCell="D6" sqref="D6:G6"/>
      <pageMargins left="0.75" right="0.75" top="0.69" bottom="0.7" header="0.4" footer="0.37"/>
      <pageSetup orientation="portrait" r:id="rId19"/>
      <headerFooter alignWithMargins="0"/>
    </customSheetView>
    <customSheetView guid="{B3CE7B10-A914-4559-A6DA-AED8C22AFD6D}" showGridLines="0" printArea="1" view="pageBreakPreview">
      <selection activeCell="D9" sqref="D9:G9"/>
      <pageMargins left="0.75" right="0.75" top="0.69" bottom="0.7" header="0.4" footer="0.37"/>
      <pageSetup orientation="portrait" r:id="rId20"/>
      <headerFooter alignWithMargins="0"/>
    </customSheetView>
    <customSheetView guid="{D53177B2-31EC-4222-B97A-A37DCFD9E45B}" showGridLines="0" printArea="1" view="pageBreakPreview">
      <selection activeCell="D6" sqref="D6:G6"/>
      <pageMargins left="0.75" right="0.75" top="0.69" bottom="0.7" header="0.4" footer="0.37"/>
      <pageSetup orientation="portrait" r:id="rId21"/>
      <headerFooter alignWithMargins="0"/>
    </customSheetView>
    <customSheetView guid="{223BC0FC-814D-40F0-9795-CE82A16FF3A5}" showGridLines="0" printArea="1" view="pageBreakPreview">
      <selection activeCell="D6" sqref="D6:G6"/>
      <pageMargins left="0.75" right="0.75" top="0.69" bottom="0.7" header="0.4" footer="0.37"/>
      <pageSetup orientation="portrait" r:id="rId22"/>
      <headerFooter alignWithMargins="0"/>
    </customSheetView>
    <customSheetView guid="{B835C05C-B615-4DCB-982D-4519616B3CD8}" showGridLines="0" printArea="1" view="pageBreakPreview">
      <selection activeCell="D12" sqref="D12:G12"/>
      <pageMargins left="0.75" right="0.75" top="0.69" bottom="0.7" header="0.4" footer="0.37"/>
      <pageSetup orientation="portrait" r:id="rId23"/>
      <headerFooter alignWithMargins="0"/>
    </customSheetView>
    <customSheetView guid="{A34CC49F-E309-4C23-B4F6-1E3B307C10D1}" showGridLines="0" printArea="1" hiddenColumns="1" view="pageBreakPreview">
      <selection activeCell="D10" sqref="D10:G10"/>
      <pageMargins left="0.75" right="0.75" top="0.69" bottom="0.7" header="0.4" footer="0.37"/>
      <pageSetup orientation="portrait" r:id="rId24"/>
      <headerFooter alignWithMargins="0"/>
    </customSheetView>
    <customSheetView guid="{8909CFDD-4F29-4C72-886E-908773EE94A2}" showGridLines="0" printArea="1" hiddenColumns="1" view="pageBreakPreview">
      <selection activeCell="D6" sqref="D6:G6"/>
      <pageMargins left="0.75" right="0.75" top="0.69" bottom="0.7" header="0.4" footer="0.37"/>
      <pageSetup orientation="portrait" r:id="rId25"/>
      <headerFooter alignWithMargins="0"/>
    </customSheetView>
  </customSheetViews>
  <mergeCells count="24">
    <mergeCell ref="B1:G1"/>
    <mergeCell ref="B2:G2"/>
    <mergeCell ref="B4:G4"/>
    <mergeCell ref="D6:G6"/>
    <mergeCell ref="D7:G7"/>
    <mergeCell ref="D20:G20"/>
    <mergeCell ref="D19:G19"/>
    <mergeCell ref="D24:G24"/>
    <mergeCell ref="D25:G25"/>
    <mergeCell ref="D22:G22"/>
    <mergeCell ref="D21:G21"/>
    <mergeCell ref="D9:G9"/>
    <mergeCell ref="D10:G10"/>
    <mergeCell ref="D11:G11"/>
    <mergeCell ref="D12:G12"/>
    <mergeCell ref="D17:G17"/>
    <mergeCell ref="D16:G16"/>
    <mergeCell ref="D14:G14"/>
    <mergeCell ref="D15:G15"/>
    <mergeCell ref="D26:G26"/>
    <mergeCell ref="D27:G27"/>
    <mergeCell ref="D28:G28"/>
    <mergeCell ref="D29:G29"/>
    <mergeCell ref="D32:G32"/>
  </mergeCells>
  <phoneticPr fontId="35" type="noConversion"/>
  <conditionalFormatting sqref="B14:C17">
    <cfRule type="expression" dxfId="60" priority="9" stopIfTrue="1">
      <formula>$L$6&lt;1</formula>
    </cfRule>
  </conditionalFormatting>
  <conditionalFormatting sqref="B19:C22">
    <cfRule type="expression" dxfId="59" priority="8" stopIfTrue="1">
      <formula>$L$6&lt;2</formula>
    </cfRule>
  </conditionalFormatting>
  <conditionalFormatting sqref="B7:G7">
    <cfRule type="expression" dxfId="58" priority="1" stopIfTrue="1">
      <formula>$D$6="Sole Bidder"</formula>
    </cfRule>
  </conditionalFormatting>
  <conditionalFormatting sqref="D14:G17">
    <cfRule type="expression" dxfId="57" priority="3" stopIfTrue="1">
      <formula>$L$6&lt;1</formula>
    </cfRule>
  </conditionalFormatting>
  <conditionalFormatting sqref="D19:G22">
    <cfRule type="expression" dxfId="56" priority="2" stopIfTrue="1">
      <formula>$L$6&lt;2</formula>
    </cfRule>
  </conditionalFormatting>
  <dataValidations count="5">
    <dataValidation type="list" allowBlank="1" showInputMessage="1" showErrorMessage="1" sqref="D31" xr:uid="{00000000-0002-0000-0300-000000000000}">
      <formula1>"1,2,3,4,5,6,7,8,9,10,11,12,13,14,15,16,17,18,19,20,21,22,23,24,25,26,27,28,29,30,31"</formula1>
    </dataValidation>
    <dataValidation type="list" allowBlank="1" showInputMessage="1" showErrorMessage="1" sqref="E31" xr:uid="{00000000-0002-0000-0300-000001000000}">
      <formula1>"Jan,Feb,Mar,Apr,May,Jun,Jul,Aug,Sep,Oct,Nov,Dec"</formula1>
    </dataValidation>
    <dataValidation type="list" allowBlank="1" showInputMessage="1" showErrorMessage="1" sqref="F31" xr:uid="{00000000-0002-0000-0300-000002000000}">
      <formula1>"2026, 2027"</formula1>
    </dataValidation>
    <dataValidation type="list" allowBlank="1" showInputMessage="1" showErrorMessage="1" sqref="D6:G6" xr:uid="{00000000-0002-0000-0300-000003000000}">
      <formula1>$AA$2</formula1>
    </dataValidation>
    <dataValidation type="list" allowBlank="1" showInputMessage="1" showErrorMessage="1" sqref="D7:G7" xr:uid="{00000000-0002-0000-0300-000004000000}">
      <formula1>$AB$2:$AB$3</formula1>
    </dataValidation>
  </dataValidations>
  <pageMargins left="0.75" right="0.75" top="0.69" bottom="0.7" header="0.4" footer="0.37"/>
  <pageSetup orientation="portrait" r:id="rId26"/>
  <headerFooter alignWithMargins="0"/>
  <drawing r:id="rId2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indexed="12"/>
    <pageSetUpPr autoPageBreaks="0"/>
  </sheetPr>
  <dimension ref="A1:AY243"/>
  <sheetViews>
    <sheetView view="pageBreakPreview" topLeftCell="A41" zoomScale="80" zoomScaleNormal="100" zoomScaleSheetLayoutView="80" workbookViewId="0">
      <selection activeCell="G41" sqref="G41"/>
    </sheetView>
  </sheetViews>
  <sheetFormatPr defaultRowHeight="15"/>
  <cols>
    <col min="1" max="1" width="6.125" style="891" customWidth="1"/>
    <col min="2" max="2" width="13.625" style="891" customWidth="1"/>
    <col min="3" max="3" width="9.625" style="891" customWidth="1"/>
    <col min="4" max="4" width="41.625" style="891" customWidth="1"/>
    <col min="5" max="5" width="15.375" style="891" customWidth="1"/>
    <col min="6" max="6" width="13.5" style="891" customWidth="1"/>
    <col min="7" max="7" width="18.25" style="891" customWidth="1"/>
    <col min="8" max="8" width="11.375" style="891" customWidth="1"/>
    <col min="9" max="9" width="15.75" style="899" customWidth="1"/>
    <col min="10" max="10" width="75" style="890" customWidth="1"/>
    <col min="11" max="11" width="5.75" style="891" customWidth="1"/>
    <col min="12" max="12" width="6.625" style="891" customWidth="1"/>
    <col min="13" max="13" width="9" style="890" customWidth="1"/>
    <col min="14" max="14" width="12.375" style="890" customWidth="1"/>
    <col min="15" max="15" width="13" style="890" customWidth="1"/>
    <col min="16" max="16" width="16.875" style="887" customWidth="1"/>
    <col min="17" max="17" width="16.5" style="887" hidden="1" customWidth="1"/>
    <col min="18" max="18" width="16.875" style="887" hidden="1" customWidth="1"/>
    <col min="19" max="19" width="11.875" style="888" customWidth="1"/>
    <col min="20" max="20" width="13.875" style="889" customWidth="1"/>
    <col min="21" max="23" width="9" style="889" customWidth="1"/>
    <col min="24" max="24" width="14.25" style="889" customWidth="1"/>
    <col min="25" max="25" width="24.125" style="889" customWidth="1"/>
    <col min="26" max="26" width="11.125" style="890" customWidth="1"/>
    <col min="27" max="27" width="12.75" style="890" customWidth="1"/>
    <col min="28" max="28" width="11.375" style="891" customWidth="1"/>
    <col min="29" max="29" width="10.375" style="890" customWidth="1"/>
    <col min="30" max="30" width="17.75" style="890" customWidth="1"/>
    <col min="31" max="31" width="10.5" style="890" customWidth="1"/>
    <col min="32" max="32" width="12.375" style="890" customWidth="1"/>
    <col min="33" max="34" width="9" style="890" customWidth="1"/>
    <col min="35" max="35" width="10.875" style="890" customWidth="1"/>
    <col min="36" max="36" width="18.75" style="890" customWidth="1"/>
    <col min="37" max="37" width="9" style="890" customWidth="1"/>
    <col min="38" max="51" width="9" style="889" customWidth="1"/>
    <col min="52" max="52" width="9" style="890" customWidth="1"/>
    <col min="53" max="16384" width="9" style="890"/>
  </cols>
  <sheetData>
    <row r="1" spans="1:37">
      <c r="A1" s="881" t="str">
        <f>Cover!B3</f>
        <v>Specification No.: CC/NT/W-MISC/DOM/A04/26/01660</v>
      </c>
      <c r="B1" s="881"/>
      <c r="C1" s="881"/>
      <c r="D1" s="881"/>
      <c r="E1" s="881"/>
      <c r="F1" s="881"/>
      <c r="G1" s="881"/>
      <c r="H1" s="881"/>
      <c r="I1" s="882"/>
      <c r="J1" s="883"/>
      <c r="K1" s="884"/>
      <c r="L1" s="881"/>
      <c r="M1" s="885"/>
      <c r="N1" s="885"/>
      <c r="O1" s="886" t="s">
        <v>418</v>
      </c>
      <c r="AD1" s="892" t="s">
        <v>256</v>
      </c>
      <c r="AE1" s="893">
        <f>SUMIF(O18:O132, "Direct",N18:N132)</f>
        <v>0</v>
      </c>
      <c r="AJ1" s="893" t="str">
        <f>'Names of Bidder'!D6</f>
        <v>Sole Bidder</v>
      </c>
      <c r="AK1" s="890" t="s">
        <v>257</v>
      </c>
    </row>
    <row r="2" spans="1:37">
      <c r="A2" s="894"/>
      <c r="B2" s="894"/>
      <c r="C2" s="894"/>
      <c r="D2" s="894"/>
      <c r="E2" s="894"/>
      <c r="F2" s="894"/>
      <c r="G2" s="894"/>
      <c r="H2" s="894"/>
      <c r="I2" s="895"/>
      <c r="L2" s="894"/>
      <c r="AA2" s="891"/>
      <c r="AD2" s="892" t="s">
        <v>258</v>
      </c>
      <c r="AE2" s="896" t="e">
        <f>#REF!-AE1</f>
        <v>#REF!</v>
      </c>
      <c r="AF2" s="897"/>
      <c r="AJ2" s="893">
        <f>'Names of Bidder'!L6</f>
        <v>0</v>
      </c>
    </row>
    <row r="3" spans="1:37" ht="41.25" customHeight="1">
      <c r="A3" s="1233" t="str">
        <f>Cover!B2</f>
        <v>Package RCP-01 for Retrofit of existing conventional control and protection system with new IEC 61850 Process Bus based Control and Protection System at 400/220 Hissar S/s and 400kV Ballabhgarh S/s</v>
      </c>
      <c r="B3" s="1233"/>
      <c r="C3" s="1233"/>
      <c r="D3" s="1233"/>
      <c r="E3" s="1233"/>
      <c r="F3" s="1233"/>
      <c r="G3" s="1233"/>
      <c r="H3" s="1233"/>
      <c r="I3" s="1233"/>
      <c r="J3" s="1233"/>
      <c r="K3" s="1233"/>
      <c r="L3" s="1233"/>
      <c r="M3" s="1233"/>
      <c r="N3" s="1233"/>
      <c r="O3" s="1233"/>
      <c r="Y3" s="898"/>
      <c r="Z3" s="899"/>
      <c r="AA3" s="899"/>
      <c r="AB3" s="899"/>
      <c r="AD3" s="894"/>
      <c r="AG3" s="1208"/>
      <c r="AH3" s="1208"/>
    </row>
    <row r="4" spans="1:37">
      <c r="A4" s="1234" t="s">
        <v>23</v>
      </c>
      <c r="B4" s="1234"/>
      <c r="C4" s="1234"/>
      <c r="D4" s="1234"/>
      <c r="E4" s="1234"/>
      <c r="F4" s="1234"/>
      <c r="G4" s="1234"/>
      <c r="H4" s="1234"/>
      <c r="I4" s="1234"/>
      <c r="J4" s="1234"/>
      <c r="K4" s="1234"/>
      <c r="L4" s="1234"/>
      <c r="M4" s="1234"/>
      <c r="N4" s="1234"/>
      <c r="O4" s="1234"/>
      <c r="Y4" s="898"/>
      <c r="Z4" s="899"/>
      <c r="AA4" s="899"/>
      <c r="AB4" s="899"/>
      <c r="AD4" s="894"/>
      <c r="AE4" s="900"/>
      <c r="AF4" s="897"/>
    </row>
    <row r="5" spans="1:37">
      <c r="Y5" s="898"/>
      <c r="Z5" s="899"/>
      <c r="AA5" s="899"/>
      <c r="AB5" s="899"/>
      <c r="AD5" s="894"/>
    </row>
    <row r="6" spans="1:37">
      <c r="A6" s="901" t="str">
        <f>"Bidder’s Name and Address (" &amp; MID('Names of Bidder'!B9,9, 20) &amp; ") :"</f>
        <v>Bidder’s Name and Address (Sole Bidder) :</v>
      </c>
      <c r="B6" s="901"/>
      <c r="C6" s="901"/>
      <c r="D6" s="901"/>
      <c r="E6" s="901"/>
      <c r="F6" s="901"/>
      <c r="G6" s="901"/>
      <c r="H6" s="901"/>
      <c r="I6" s="902"/>
      <c r="J6" s="903"/>
      <c r="K6" s="904"/>
      <c r="L6" s="901"/>
      <c r="M6" s="905" t="s">
        <v>396</v>
      </c>
      <c r="O6" s="903"/>
      <c r="Y6" s="898"/>
      <c r="Z6" s="899"/>
      <c r="AA6" s="899"/>
      <c r="AB6" s="899"/>
      <c r="AD6" s="894"/>
      <c r="AE6" s="900"/>
    </row>
    <row r="7" spans="1:37">
      <c r="A7" s="1235" t="str">
        <f>IF('Names of Bidder'!D9="", "", IF('Names of Bidder'!D6= "JV (Joint Venture)", "JV of " &amp; AJ8, ""))</f>
        <v/>
      </c>
      <c r="B7" s="1235"/>
      <c r="C7" s="1235"/>
      <c r="D7" s="1235"/>
      <c r="E7" s="1235"/>
      <c r="F7" s="1235"/>
      <c r="G7" s="1235"/>
      <c r="H7" s="1235"/>
      <c r="I7" s="1235"/>
      <c r="J7" s="1235"/>
      <c r="K7" s="1235"/>
      <c r="L7" s="1235"/>
      <c r="M7" s="906" t="s">
        <v>481</v>
      </c>
      <c r="O7" s="903"/>
      <c r="Y7" s="887"/>
      <c r="Z7" s="907"/>
      <c r="AA7" s="907"/>
      <c r="AB7" s="907"/>
      <c r="AG7" s="1208"/>
      <c r="AH7" s="1208"/>
    </row>
    <row r="8" spans="1:37">
      <c r="A8" s="901" t="s">
        <v>397</v>
      </c>
      <c r="B8" s="901"/>
      <c r="C8" s="906" t="str">
        <f>IF('Names of Bidder'!D9=0, "", 'Names of Bidder'!D9)</f>
        <v xml:space="preserve">…….. …….. …….. …….. …….. …….. </v>
      </c>
      <c r="D8" s="906"/>
      <c r="E8" s="906"/>
      <c r="F8" s="901"/>
      <c r="G8" s="901"/>
      <c r="H8" s="901"/>
      <c r="I8" s="902"/>
      <c r="M8" s="906" t="s">
        <v>400</v>
      </c>
      <c r="O8" s="903"/>
      <c r="Y8" s="898"/>
      <c r="Z8" s="908"/>
      <c r="AA8" s="908"/>
      <c r="AB8" s="908"/>
      <c r="AJ8" s="893" t="str">
        <f>IF('Names of Bidder'!D7=1,'Names of Bidder'!D9&amp;" &amp; "&amp;'Names of Bidder'!D14,IF('Names of Bidder'!D7="2 or More",'Names of Bidder'!D9&amp;" , "&amp;'Names of Bidder'!D14&amp;" &amp; "&amp;'Names of Bidder'!D19,""))</f>
        <v/>
      </c>
    </row>
    <row r="9" spans="1:37">
      <c r="A9" s="901" t="s">
        <v>399</v>
      </c>
      <c r="B9" s="901"/>
      <c r="C9" s="906" t="str">
        <f>IF('Names of Bidder'!D10=0, "", 'Names of Bidder'!D10)</f>
        <v xml:space="preserve">…….. …….. …….. …….. …….. …….. </v>
      </c>
      <c r="D9" s="906"/>
      <c r="E9" s="906"/>
      <c r="F9" s="901"/>
      <c r="G9" s="901"/>
      <c r="H9" s="901"/>
      <c r="I9" s="902"/>
      <c r="M9" s="906" t="s">
        <v>401</v>
      </c>
      <c r="O9" s="903"/>
      <c r="Y9" s="898"/>
      <c r="Z9" s="908"/>
      <c r="AA9" s="908"/>
      <c r="AB9" s="908"/>
    </row>
    <row r="10" spans="1:37">
      <c r="A10" s="903"/>
      <c r="B10" s="903"/>
      <c r="C10" s="906" t="str">
        <f>IF('Names of Bidder'!D11=0, "", 'Names of Bidder'!D11)</f>
        <v xml:space="preserve">…….. …….. …….. …….. …….. …….. </v>
      </c>
      <c r="D10" s="906"/>
      <c r="E10" s="906"/>
      <c r="F10" s="903"/>
      <c r="G10" s="903"/>
      <c r="H10" s="903"/>
      <c r="I10" s="909"/>
      <c r="M10" s="906" t="s">
        <v>282</v>
      </c>
      <c r="O10" s="903"/>
      <c r="Y10" s="887"/>
      <c r="Z10" s="910"/>
      <c r="AA10" s="899"/>
      <c r="AB10" s="911"/>
    </row>
    <row r="11" spans="1:37">
      <c r="A11" s="903"/>
      <c r="B11" s="903"/>
      <c r="C11" s="1231" t="str">
        <f>IF('Names of Bidder'!D12=0, "", 'Names of Bidder'!D12)</f>
        <v xml:space="preserve">…….. …….. …….. …….. …….. …….. </v>
      </c>
      <c r="D11" s="1231"/>
      <c r="E11" s="1231"/>
      <c r="F11" s="903"/>
      <c r="G11" s="903"/>
      <c r="H11" s="903"/>
      <c r="I11" s="909"/>
      <c r="M11" s="906" t="s">
        <v>402</v>
      </c>
      <c r="O11" s="903"/>
      <c r="AG11" s="1208"/>
      <c r="AH11" s="1208"/>
    </row>
    <row r="12" spans="1:37">
      <c r="A12" s="903"/>
      <c r="B12" s="903"/>
      <c r="F12" s="903"/>
      <c r="G12" s="903"/>
      <c r="H12" s="903"/>
      <c r="I12" s="909"/>
      <c r="J12" s="903"/>
      <c r="K12" s="912"/>
      <c r="L12" s="903"/>
      <c r="M12" s="901"/>
      <c r="N12" s="913"/>
      <c r="O12" s="913"/>
      <c r="AI12" s="914"/>
    </row>
    <row r="13" spans="1:37" ht="23.25" customHeight="1">
      <c r="A13" s="1232" t="s">
        <v>567</v>
      </c>
      <c r="B13" s="1232"/>
      <c r="C13" s="1232"/>
      <c r="D13" s="1232"/>
      <c r="E13" s="1232"/>
      <c r="F13" s="1232"/>
      <c r="G13" s="1232"/>
      <c r="H13" s="1232"/>
      <c r="I13" s="1232"/>
      <c r="J13" s="1232"/>
      <c r="K13" s="1232"/>
      <c r="L13" s="1232"/>
      <c r="M13" s="1232"/>
      <c r="N13" s="1232"/>
      <c r="O13" s="1232"/>
      <c r="P13" s="915"/>
      <c r="Q13" s="915"/>
      <c r="R13" s="915"/>
      <c r="S13" s="916"/>
      <c r="T13" s="917"/>
      <c r="U13" s="917"/>
      <c r="V13" s="917"/>
      <c r="W13" s="917"/>
      <c r="AA13" s="891"/>
      <c r="AE13" s="890" t="s">
        <v>424</v>
      </c>
      <c r="AI13" s="914"/>
    </row>
    <row r="14" spans="1:37">
      <c r="A14" s="918"/>
      <c r="B14" s="918"/>
      <c r="C14" s="918"/>
      <c r="D14" s="918"/>
      <c r="E14" s="918"/>
      <c r="F14" s="918"/>
      <c r="G14" s="918"/>
      <c r="H14" s="918"/>
      <c r="I14" s="919"/>
      <c r="J14" s="918"/>
      <c r="K14" s="918"/>
      <c r="L14" s="918"/>
      <c r="M14" s="918"/>
      <c r="N14" s="918"/>
      <c r="O14" s="918"/>
      <c r="P14" s="915"/>
      <c r="Q14" s="915"/>
      <c r="R14" s="915"/>
      <c r="S14" s="916"/>
      <c r="T14" s="917"/>
      <c r="U14" s="917"/>
      <c r="V14" s="917"/>
      <c r="W14" s="917"/>
      <c r="AA14" s="891"/>
      <c r="AI14" s="914"/>
    </row>
    <row r="15" spans="1:37">
      <c r="M15" s="920"/>
      <c r="N15" s="920"/>
      <c r="O15" s="921" t="s">
        <v>275</v>
      </c>
      <c r="Z15" s="1206"/>
      <c r="AA15" s="1206"/>
      <c r="AC15" s="1207"/>
      <c r="AD15" s="1207"/>
      <c r="AE15" s="890" t="s">
        <v>72</v>
      </c>
      <c r="AG15" s="1208"/>
      <c r="AH15" s="1208"/>
    </row>
    <row r="16" spans="1:37" ht="104.25" customHeight="1">
      <c r="A16" s="1067" t="s">
        <v>361</v>
      </c>
      <c r="B16" s="1067" t="s">
        <v>514</v>
      </c>
      <c r="C16" s="1067" t="s">
        <v>515</v>
      </c>
      <c r="D16" s="1067" t="s">
        <v>516</v>
      </c>
      <c r="E16" s="1067" t="s">
        <v>517</v>
      </c>
      <c r="F16" s="1067" t="s">
        <v>485</v>
      </c>
      <c r="G16" s="1067" t="s">
        <v>533</v>
      </c>
      <c r="H16" s="1067" t="s">
        <v>486</v>
      </c>
      <c r="I16" s="1068" t="s">
        <v>512</v>
      </c>
      <c r="J16" s="1069" t="s">
        <v>391</v>
      </c>
      <c r="K16" s="1070" t="s">
        <v>353</v>
      </c>
      <c r="L16" s="1070" t="s">
        <v>362</v>
      </c>
      <c r="M16" s="1067" t="s">
        <v>507</v>
      </c>
      <c r="N16" s="1067" t="s">
        <v>508</v>
      </c>
      <c r="O16" s="1067" t="s">
        <v>509</v>
      </c>
      <c r="Z16" s="923"/>
      <c r="AA16" s="923"/>
      <c r="AC16" s="923"/>
      <c r="AD16" s="923"/>
    </row>
    <row r="17" spans="1:51">
      <c r="A17" s="1071">
        <v>1</v>
      </c>
      <c r="B17" s="1072">
        <v>2</v>
      </c>
      <c r="C17" s="1072">
        <v>3</v>
      </c>
      <c r="D17" s="1072">
        <v>4</v>
      </c>
      <c r="E17" s="1072">
        <v>5</v>
      </c>
      <c r="F17" s="1072">
        <v>6</v>
      </c>
      <c r="G17" s="1072">
        <v>7</v>
      </c>
      <c r="H17" s="1072">
        <v>8</v>
      </c>
      <c r="I17" s="1072">
        <v>9</v>
      </c>
      <c r="J17" s="1070">
        <v>10</v>
      </c>
      <c r="K17" s="1070">
        <v>11</v>
      </c>
      <c r="L17" s="1070">
        <v>12</v>
      </c>
      <c r="M17" s="1070">
        <v>13</v>
      </c>
      <c r="N17" s="1070" t="s">
        <v>518</v>
      </c>
      <c r="O17" s="1073">
        <v>15</v>
      </c>
      <c r="Z17" s="924"/>
      <c r="AA17" s="924"/>
      <c r="AC17" s="924"/>
      <c r="AD17" s="924"/>
    </row>
    <row r="18" spans="1:51" hidden="1">
      <c r="A18" s="1091"/>
      <c r="B18" s="1091"/>
      <c r="C18" s="1091"/>
      <c r="D18" s="1091"/>
      <c r="E18" s="1091"/>
      <c r="F18" s="1091"/>
      <c r="G18" s="1091"/>
      <c r="H18" s="1091"/>
      <c r="I18" s="1092"/>
      <c r="J18" s="1091"/>
      <c r="K18" s="1091"/>
      <c r="L18" s="1091"/>
      <c r="M18" s="1093"/>
      <c r="N18" s="1093"/>
      <c r="O18" s="1094"/>
      <c r="P18" s="889"/>
      <c r="Q18" s="889"/>
      <c r="R18" s="889"/>
      <c r="S18" s="889"/>
      <c r="T18" s="925"/>
      <c r="V18" s="926"/>
      <c r="AB18" s="890"/>
      <c r="AL18" s="890"/>
      <c r="AM18" s="890"/>
      <c r="AN18" s="890"/>
      <c r="AO18" s="890"/>
      <c r="AP18" s="890"/>
      <c r="AQ18" s="890"/>
      <c r="AR18" s="890"/>
      <c r="AS18" s="890"/>
      <c r="AT18" s="890"/>
      <c r="AU18" s="890"/>
      <c r="AV18" s="890"/>
      <c r="AW18" s="890"/>
      <c r="AX18" s="890"/>
      <c r="AY18" s="890"/>
    </row>
    <row r="19" spans="1:51" hidden="1">
      <c r="A19" s="1091"/>
      <c r="B19" s="1091"/>
      <c r="C19" s="1091"/>
      <c r="D19" s="1091"/>
      <c r="E19" s="1091"/>
      <c r="F19" s="1091"/>
      <c r="G19" s="1091"/>
      <c r="H19" s="1091"/>
      <c r="I19" s="1092"/>
      <c r="J19" s="1095"/>
      <c r="K19" s="1091"/>
      <c r="L19" s="1091"/>
      <c r="M19" s="1093"/>
      <c r="N19" s="1093"/>
      <c r="O19" s="1094"/>
      <c r="P19" s="889"/>
      <c r="Q19" s="889"/>
      <c r="R19" s="889"/>
      <c r="S19" s="889"/>
      <c r="T19" s="925"/>
      <c r="V19" s="926"/>
      <c r="AB19" s="890"/>
      <c r="AL19" s="890"/>
      <c r="AM19" s="890"/>
      <c r="AN19" s="890"/>
      <c r="AO19" s="890"/>
      <c r="AP19" s="890"/>
      <c r="AQ19" s="890"/>
      <c r="AR19" s="890"/>
      <c r="AS19" s="890"/>
      <c r="AT19" s="890"/>
      <c r="AU19" s="890"/>
      <c r="AV19" s="890"/>
      <c r="AW19" s="890"/>
      <c r="AX19" s="890"/>
      <c r="AY19" s="890"/>
    </row>
    <row r="20" spans="1:51" ht="30" hidden="1" customHeight="1">
      <c r="A20" s="1122"/>
      <c r="B20" s="1209" t="s">
        <v>573</v>
      </c>
      <c r="C20" s="1210"/>
      <c r="D20" s="1210"/>
      <c r="E20" s="1210"/>
      <c r="F20" s="1210"/>
      <c r="G20" s="1210"/>
      <c r="H20" s="1210"/>
      <c r="I20" s="1210"/>
      <c r="J20" s="1211"/>
      <c r="K20" s="1122"/>
      <c r="L20" s="1122"/>
      <c r="M20" s="1123"/>
      <c r="N20" s="1123"/>
      <c r="O20" s="1124"/>
      <c r="P20" s="889"/>
      <c r="Q20" s="889"/>
      <c r="R20" s="889"/>
      <c r="S20" s="889"/>
      <c r="T20" s="925"/>
      <c r="V20" s="926"/>
      <c r="AB20" s="890"/>
      <c r="AL20" s="890"/>
      <c r="AM20" s="890"/>
      <c r="AN20" s="890"/>
      <c r="AO20" s="890"/>
      <c r="AP20" s="890"/>
      <c r="AQ20" s="890"/>
      <c r="AR20" s="890"/>
      <c r="AS20" s="890"/>
      <c r="AT20" s="890"/>
      <c r="AU20" s="890"/>
      <c r="AV20" s="890"/>
      <c r="AW20" s="890"/>
      <c r="AX20" s="890"/>
      <c r="AY20" s="890"/>
    </row>
    <row r="21" spans="1:51" s="691" customFormat="1" ht="23.25" customHeight="1">
      <c r="A21" s="1109" t="s">
        <v>340</v>
      </c>
      <c r="B21" s="1113" t="s">
        <v>658</v>
      </c>
      <c r="C21" s="1113"/>
      <c r="D21" s="1113"/>
      <c r="E21" s="1113"/>
      <c r="F21" s="1113"/>
      <c r="G21" s="1113"/>
      <c r="H21" s="1113"/>
      <c r="I21" s="1113"/>
      <c r="J21" s="1114"/>
      <c r="K21" s="1110"/>
      <c r="L21" s="1110"/>
      <c r="M21" s="1110"/>
      <c r="N21" s="1110"/>
      <c r="O21" s="1111"/>
      <c r="P21" s="690"/>
      <c r="Q21" s="795" t="s">
        <v>493</v>
      </c>
      <c r="R21" s="795" t="s">
        <v>494</v>
      </c>
      <c r="S21" s="690"/>
      <c r="T21" s="1112"/>
      <c r="U21" s="690"/>
      <c r="V21" s="699"/>
      <c r="W21" s="690"/>
      <c r="X21" s="690"/>
      <c r="Y21" s="690"/>
    </row>
    <row r="22" spans="1:51" ht="34.5" customHeight="1">
      <c r="A22" s="929">
        <v>1</v>
      </c>
      <c r="B22" s="929">
        <v>7000036177</v>
      </c>
      <c r="C22" s="929">
        <v>10</v>
      </c>
      <c r="D22" s="929" t="s">
        <v>594</v>
      </c>
      <c r="E22" s="929">
        <v>1000003398</v>
      </c>
      <c r="F22" s="929">
        <v>85371000</v>
      </c>
      <c r="G22" s="1096"/>
      <c r="H22" s="1131">
        <v>18</v>
      </c>
      <c r="I22" s="1097"/>
      <c r="J22" s="929" t="s">
        <v>600</v>
      </c>
      <c r="K22" s="929" t="s">
        <v>578</v>
      </c>
      <c r="L22" s="929">
        <v>2</v>
      </c>
      <c r="M22" s="1098"/>
      <c r="N22" s="1099" t="str">
        <f t="shared" ref="N22:N36" si="0">IF(M22=0, "Included",IF(ISERROR(L22*M22), M22, L22*M22))</f>
        <v>Included</v>
      </c>
      <c r="O22" s="1100">
        <f t="shared" ref="O22:O36" si="1">R22</f>
        <v>0</v>
      </c>
      <c r="P22" s="889"/>
      <c r="Q22" s="285">
        <f t="shared" ref="Q22:Q36" si="2">IF(N22="Included",0,N22)</f>
        <v>0</v>
      </c>
      <c r="R22" s="928">
        <f t="shared" ref="R22:R73" si="3">IF(I22="", H22*Q22/100, I22*Q22)</f>
        <v>0</v>
      </c>
      <c r="S22" s="889"/>
      <c r="T22" s="925"/>
      <c r="V22" s="926"/>
      <c r="AB22" s="890"/>
      <c r="AL22" s="890"/>
      <c r="AM22" s="890"/>
      <c r="AN22" s="890"/>
      <c r="AO22" s="890"/>
      <c r="AP22" s="890"/>
      <c r="AQ22" s="890"/>
      <c r="AR22" s="890"/>
      <c r="AS22" s="890"/>
      <c r="AT22" s="890"/>
      <c r="AU22" s="890"/>
      <c r="AV22" s="890"/>
      <c r="AW22" s="890"/>
      <c r="AX22" s="890"/>
      <c r="AY22" s="890"/>
    </row>
    <row r="23" spans="1:51" ht="53.25" customHeight="1">
      <c r="A23" s="929">
        <f>A22+1</f>
        <v>2</v>
      </c>
      <c r="B23" s="929">
        <v>7000036177</v>
      </c>
      <c r="C23" s="929">
        <v>20</v>
      </c>
      <c r="D23" s="929" t="s">
        <v>594</v>
      </c>
      <c r="E23" s="929">
        <v>1000055446</v>
      </c>
      <c r="F23" s="929">
        <v>85371000</v>
      </c>
      <c r="G23" s="1096"/>
      <c r="H23" s="1131">
        <v>18</v>
      </c>
      <c r="I23" s="1097"/>
      <c r="J23" s="929" t="s">
        <v>601</v>
      </c>
      <c r="K23" s="929" t="s">
        <v>578</v>
      </c>
      <c r="L23" s="929">
        <v>4</v>
      </c>
      <c r="M23" s="1098"/>
      <c r="N23" s="1099" t="str">
        <f t="shared" si="0"/>
        <v>Included</v>
      </c>
      <c r="O23" s="1100">
        <f t="shared" si="1"/>
        <v>0</v>
      </c>
      <c r="P23" s="889"/>
      <c r="Q23" s="285">
        <f t="shared" si="2"/>
        <v>0</v>
      </c>
      <c r="R23" s="928">
        <f t="shared" si="3"/>
        <v>0</v>
      </c>
      <c r="S23" s="889"/>
      <c r="T23" s="925"/>
      <c r="V23" s="926"/>
      <c r="AB23" s="890"/>
      <c r="AL23" s="890"/>
      <c r="AM23" s="890"/>
      <c r="AN23" s="890"/>
      <c r="AO23" s="890"/>
      <c r="AP23" s="890"/>
      <c r="AQ23" s="890"/>
      <c r="AR23" s="890"/>
      <c r="AS23" s="890"/>
      <c r="AT23" s="890"/>
      <c r="AU23" s="890"/>
      <c r="AV23" s="890"/>
      <c r="AW23" s="890"/>
      <c r="AX23" s="890"/>
      <c r="AY23" s="890"/>
    </row>
    <row r="24" spans="1:51" ht="31.5" customHeight="1">
      <c r="A24" s="929">
        <f t="shared" ref="A24:A90" si="4">A23+1</f>
        <v>3</v>
      </c>
      <c r="B24" s="929">
        <v>7000036177</v>
      </c>
      <c r="C24" s="929">
        <v>30</v>
      </c>
      <c r="D24" s="929" t="s">
        <v>595</v>
      </c>
      <c r="E24" s="929">
        <v>1000003408</v>
      </c>
      <c r="F24" s="929">
        <v>85371000</v>
      </c>
      <c r="G24" s="1096"/>
      <c r="H24" s="1131">
        <v>18</v>
      </c>
      <c r="I24" s="1097"/>
      <c r="J24" s="929" t="s">
        <v>602</v>
      </c>
      <c r="K24" s="929" t="s">
        <v>578</v>
      </c>
      <c r="L24" s="929">
        <v>2</v>
      </c>
      <c r="M24" s="1098"/>
      <c r="N24" s="1099" t="str">
        <f t="shared" si="0"/>
        <v>Included</v>
      </c>
      <c r="O24" s="1100">
        <f t="shared" si="1"/>
        <v>0</v>
      </c>
      <c r="P24" s="889"/>
      <c r="Q24" s="285">
        <f t="shared" si="2"/>
        <v>0</v>
      </c>
      <c r="R24" s="928">
        <f t="shared" si="3"/>
        <v>0</v>
      </c>
      <c r="S24" s="889"/>
      <c r="T24" s="925"/>
      <c r="V24" s="926"/>
      <c r="AB24" s="890"/>
      <c r="AL24" s="890"/>
      <c r="AM24" s="890"/>
      <c r="AN24" s="890"/>
      <c r="AO24" s="890"/>
      <c r="AP24" s="890"/>
      <c r="AQ24" s="890"/>
      <c r="AR24" s="890"/>
      <c r="AS24" s="890"/>
      <c r="AT24" s="890"/>
      <c r="AU24" s="890"/>
      <c r="AV24" s="890"/>
      <c r="AW24" s="890"/>
      <c r="AX24" s="890"/>
      <c r="AY24" s="890"/>
    </row>
    <row r="25" spans="1:51" ht="55.5" customHeight="1">
      <c r="A25" s="929">
        <f t="shared" si="4"/>
        <v>4</v>
      </c>
      <c r="B25" s="929">
        <v>7000036177</v>
      </c>
      <c r="C25" s="929">
        <v>40</v>
      </c>
      <c r="D25" s="929" t="s">
        <v>595</v>
      </c>
      <c r="E25" s="929">
        <v>1000003410</v>
      </c>
      <c r="F25" s="929">
        <v>85371000</v>
      </c>
      <c r="G25" s="1096"/>
      <c r="H25" s="1131">
        <v>18</v>
      </c>
      <c r="I25" s="1097"/>
      <c r="J25" s="929" t="s">
        <v>603</v>
      </c>
      <c r="K25" s="929" t="s">
        <v>578</v>
      </c>
      <c r="L25" s="929">
        <v>2</v>
      </c>
      <c r="M25" s="1098"/>
      <c r="N25" s="1099" t="str">
        <f t="shared" si="0"/>
        <v>Included</v>
      </c>
      <c r="O25" s="1100">
        <f t="shared" si="1"/>
        <v>0</v>
      </c>
      <c r="P25" s="889"/>
      <c r="Q25" s="285">
        <f t="shared" si="2"/>
        <v>0</v>
      </c>
      <c r="R25" s="928">
        <f t="shared" si="3"/>
        <v>0</v>
      </c>
      <c r="S25" s="889"/>
      <c r="T25" s="925"/>
      <c r="V25" s="926"/>
      <c r="AB25" s="890"/>
      <c r="AL25" s="890"/>
      <c r="AM25" s="890"/>
      <c r="AN25" s="890"/>
      <c r="AO25" s="890"/>
      <c r="AP25" s="890"/>
      <c r="AQ25" s="890"/>
      <c r="AR25" s="890"/>
      <c r="AS25" s="890"/>
      <c r="AT25" s="890"/>
      <c r="AU25" s="890"/>
      <c r="AV25" s="890"/>
      <c r="AW25" s="890"/>
      <c r="AX25" s="890"/>
      <c r="AY25" s="890"/>
    </row>
    <row r="26" spans="1:51" ht="55.5" customHeight="1">
      <c r="A26" s="929">
        <f t="shared" si="4"/>
        <v>5</v>
      </c>
      <c r="B26" s="929">
        <v>7000036177</v>
      </c>
      <c r="C26" s="929">
        <v>60</v>
      </c>
      <c r="D26" s="929" t="s">
        <v>596</v>
      </c>
      <c r="E26" s="929">
        <v>1000010638</v>
      </c>
      <c r="F26" s="929">
        <v>85176210</v>
      </c>
      <c r="G26" s="1096"/>
      <c r="H26" s="1131">
        <v>18</v>
      </c>
      <c r="I26" s="1097"/>
      <c r="J26" s="929" t="s">
        <v>604</v>
      </c>
      <c r="K26" s="929" t="s">
        <v>578</v>
      </c>
      <c r="L26" s="929">
        <v>8</v>
      </c>
      <c r="M26" s="1098"/>
      <c r="N26" s="1099" t="str">
        <f t="shared" si="0"/>
        <v>Included</v>
      </c>
      <c r="O26" s="1100">
        <f t="shared" si="1"/>
        <v>0</v>
      </c>
      <c r="P26" s="889"/>
      <c r="Q26" s="285">
        <f t="shared" si="2"/>
        <v>0</v>
      </c>
      <c r="R26" s="928">
        <f t="shared" si="3"/>
        <v>0</v>
      </c>
      <c r="S26" s="889"/>
      <c r="T26" s="925"/>
      <c r="V26" s="926"/>
      <c r="AB26" s="890"/>
      <c r="AL26" s="890"/>
      <c r="AM26" s="890"/>
      <c r="AN26" s="890"/>
      <c r="AO26" s="890"/>
      <c r="AP26" s="890"/>
      <c r="AQ26" s="890"/>
      <c r="AR26" s="890"/>
      <c r="AS26" s="890"/>
      <c r="AT26" s="890"/>
      <c r="AU26" s="890"/>
      <c r="AV26" s="890"/>
      <c r="AW26" s="890"/>
      <c r="AX26" s="890"/>
      <c r="AY26" s="890"/>
    </row>
    <row r="27" spans="1:51" ht="16.5">
      <c r="A27" s="1109" t="s">
        <v>341</v>
      </c>
      <c r="B27" s="1113" t="s">
        <v>659</v>
      </c>
      <c r="C27" s="1113"/>
      <c r="D27" s="1113"/>
      <c r="E27" s="1113"/>
      <c r="F27" s="1113"/>
      <c r="G27" s="1113"/>
      <c r="H27" s="1113"/>
      <c r="I27" s="1113"/>
      <c r="J27" s="1114"/>
      <c r="K27" s="1110"/>
      <c r="L27" s="1110"/>
      <c r="M27" s="1110"/>
      <c r="N27" s="1110"/>
      <c r="O27" s="1111"/>
      <c r="P27" s="889"/>
      <c r="Q27" s="285"/>
      <c r="R27" s="928"/>
      <c r="S27" s="889"/>
      <c r="T27" s="925"/>
      <c r="V27" s="926"/>
      <c r="AB27" s="890"/>
      <c r="AL27" s="890"/>
      <c r="AM27" s="890"/>
      <c r="AN27" s="890"/>
      <c r="AO27" s="890"/>
      <c r="AP27" s="890"/>
      <c r="AQ27" s="890"/>
      <c r="AR27" s="890"/>
      <c r="AS27" s="890"/>
      <c r="AT27" s="890"/>
      <c r="AU27" s="890"/>
      <c r="AV27" s="890"/>
      <c r="AW27" s="890"/>
      <c r="AX27" s="890"/>
      <c r="AY27" s="890"/>
    </row>
    <row r="28" spans="1:51" ht="58.5" customHeight="1">
      <c r="A28" s="929">
        <f>A26+1</f>
        <v>6</v>
      </c>
      <c r="B28" s="929">
        <v>7000036181</v>
      </c>
      <c r="C28" s="929">
        <v>190</v>
      </c>
      <c r="D28" s="929" t="s">
        <v>594</v>
      </c>
      <c r="E28" s="929">
        <v>1000003398</v>
      </c>
      <c r="F28" s="929">
        <v>85371000</v>
      </c>
      <c r="G28" s="1096"/>
      <c r="H28" s="1131">
        <v>18</v>
      </c>
      <c r="I28" s="1097"/>
      <c r="J28" s="929" t="s">
        <v>600</v>
      </c>
      <c r="K28" s="929" t="s">
        <v>578</v>
      </c>
      <c r="L28" s="929">
        <v>4</v>
      </c>
      <c r="M28" s="1098"/>
      <c r="N28" s="1099" t="str">
        <f t="shared" si="0"/>
        <v>Included</v>
      </c>
      <c r="O28" s="1100">
        <f t="shared" si="1"/>
        <v>0</v>
      </c>
      <c r="P28" s="889"/>
      <c r="Q28" s="285">
        <f t="shared" si="2"/>
        <v>0</v>
      </c>
      <c r="R28" s="928">
        <f t="shared" si="3"/>
        <v>0</v>
      </c>
      <c r="S28" s="889"/>
      <c r="T28" s="925"/>
      <c r="V28" s="926"/>
      <c r="AB28" s="890"/>
      <c r="AL28" s="890"/>
      <c r="AM28" s="890"/>
      <c r="AN28" s="890"/>
      <c r="AO28" s="890"/>
      <c r="AP28" s="890"/>
      <c r="AQ28" s="890"/>
      <c r="AR28" s="890"/>
      <c r="AS28" s="890"/>
      <c r="AT28" s="890"/>
      <c r="AU28" s="890"/>
      <c r="AV28" s="890"/>
      <c r="AW28" s="890"/>
      <c r="AX28" s="890"/>
      <c r="AY28" s="890"/>
    </row>
    <row r="29" spans="1:51" ht="33.75" customHeight="1">
      <c r="A29" s="929">
        <f t="shared" si="4"/>
        <v>7</v>
      </c>
      <c r="B29" s="929">
        <v>7000036181</v>
      </c>
      <c r="C29" s="929">
        <v>200</v>
      </c>
      <c r="D29" s="929" t="s">
        <v>594</v>
      </c>
      <c r="E29" s="929">
        <v>1000003407</v>
      </c>
      <c r="F29" s="929">
        <v>85371000</v>
      </c>
      <c r="G29" s="1096"/>
      <c r="H29" s="1131">
        <v>18</v>
      </c>
      <c r="I29" s="1097"/>
      <c r="J29" s="929" t="s">
        <v>605</v>
      </c>
      <c r="K29" s="929" t="s">
        <v>578</v>
      </c>
      <c r="L29" s="929">
        <v>3</v>
      </c>
      <c r="M29" s="1098"/>
      <c r="N29" s="1099" t="str">
        <f t="shared" si="0"/>
        <v>Included</v>
      </c>
      <c r="O29" s="1100">
        <f t="shared" si="1"/>
        <v>0</v>
      </c>
      <c r="P29" s="889"/>
      <c r="Q29" s="285">
        <f t="shared" si="2"/>
        <v>0</v>
      </c>
      <c r="R29" s="928">
        <f t="shared" si="3"/>
        <v>0</v>
      </c>
      <c r="S29" s="889"/>
      <c r="T29" s="925"/>
      <c r="V29" s="926"/>
      <c r="AB29" s="890"/>
      <c r="AL29" s="890"/>
      <c r="AM29" s="890"/>
      <c r="AN29" s="890"/>
      <c r="AO29" s="890"/>
      <c r="AP29" s="890"/>
      <c r="AQ29" s="890"/>
      <c r="AR29" s="890"/>
      <c r="AS29" s="890"/>
      <c r="AT29" s="890"/>
      <c r="AU29" s="890"/>
      <c r="AV29" s="890"/>
      <c r="AW29" s="890"/>
      <c r="AX29" s="890"/>
      <c r="AY29" s="890"/>
    </row>
    <row r="30" spans="1:51" ht="31.5" customHeight="1">
      <c r="A30" s="929">
        <f t="shared" si="4"/>
        <v>8</v>
      </c>
      <c r="B30" s="929">
        <v>7000036181</v>
      </c>
      <c r="C30" s="929">
        <v>210</v>
      </c>
      <c r="D30" s="929" t="s">
        <v>594</v>
      </c>
      <c r="E30" s="929">
        <v>1000055446</v>
      </c>
      <c r="F30" s="929">
        <v>85371000</v>
      </c>
      <c r="G30" s="1096"/>
      <c r="H30" s="1131">
        <v>18</v>
      </c>
      <c r="I30" s="1097"/>
      <c r="J30" s="929" t="s">
        <v>601</v>
      </c>
      <c r="K30" s="929" t="s">
        <v>578</v>
      </c>
      <c r="L30" s="929">
        <v>10</v>
      </c>
      <c r="M30" s="1098"/>
      <c r="N30" s="1099" t="str">
        <f t="shared" si="0"/>
        <v>Included</v>
      </c>
      <c r="O30" s="1100">
        <f t="shared" si="1"/>
        <v>0</v>
      </c>
      <c r="P30" s="889"/>
      <c r="Q30" s="285">
        <f t="shared" si="2"/>
        <v>0</v>
      </c>
      <c r="R30" s="928">
        <f t="shared" si="3"/>
        <v>0</v>
      </c>
      <c r="S30" s="889"/>
      <c r="T30" s="925"/>
      <c r="V30" s="926"/>
      <c r="AB30" s="890"/>
      <c r="AL30" s="890"/>
      <c r="AM30" s="890"/>
      <c r="AN30" s="890"/>
      <c r="AO30" s="890"/>
      <c r="AP30" s="890"/>
      <c r="AQ30" s="890"/>
      <c r="AR30" s="890"/>
      <c r="AS30" s="890"/>
      <c r="AT30" s="890"/>
      <c r="AU30" s="890"/>
      <c r="AV30" s="890"/>
      <c r="AW30" s="890"/>
      <c r="AX30" s="890"/>
      <c r="AY30" s="890"/>
    </row>
    <row r="31" spans="1:51" ht="21.75" customHeight="1">
      <c r="A31" s="929">
        <f t="shared" si="4"/>
        <v>9</v>
      </c>
      <c r="B31" s="929">
        <v>7000036181</v>
      </c>
      <c r="C31" s="929">
        <v>220</v>
      </c>
      <c r="D31" s="929" t="s">
        <v>595</v>
      </c>
      <c r="E31" s="929">
        <v>1000003408</v>
      </c>
      <c r="F31" s="929">
        <v>85371000</v>
      </c>
      <c r="G31" s="1096"/>
      <c r="H31" s="1131">
        <v>18</v>
      </c>
      <c r="I31" s="1097"/>
      <c r="J31" s="929" t="s">
        <v>602</v>
      </c>
      <c r="K31" s="929" t="s">
        <v>578</v>
      </c>
      <c r="L31" s="929">
        <v>6</v>
      </c>
      <c r="M31" s="1098"/>
      <c r="N31" s="1099" t="str">
        <f t="shared" si="0"/>
        <v>Included</v>
      </c>
      <c r="O31" s="1100">
        <f t="shared" si="1"/>
        <v>0</v>
      </c>
      <c r="P31" s="889"/>
      <c r="Q31" s="285">
        <f t="shared" si="2"/>
        <v>0</v>
      </c>
      <c r="R31" s="928">
        <f t="shared" si="3"/>
        <v>0</v>
      </c>
      <c r="S31" s="889"/>
      <c r="T31" s="925"/>
      <c r="V31" s="926"/>
      <c r="AB31" s="890"/>
      <c r="AL31" s="890"/>
      <c r="AM31" s="890"/>
      <c r="AN31" s="890"/>
      <c r="AO31" s="890"/>
      <c r="AP31" s="890"/>
      <c r="AQ31" s="890"/>
      <c r="AR31" s="890"/>
      <c r="AS31" s="890"/>
      <c r="AT31" s="890"/>
      <c r="AU31" s="890"/>
      <c r="AV31" s="890"/>
      <c r="AW31" s="890"/>
      <c r="AX31" s="890"/>
      <c r="AY31" s="890"/>
    </row>
    <row r="32" spans="1:51" ht="28.5" customHeight="1">
      <c r="A32" s="929">
        <f t="shared" si="4"/>
        <v>10</v>
      </c>
      <c r="B32" s="929">
        <v>7000036181</v>
      </c>
      <c r="C32" s="929">
        <v>230</v>
      </c>
      <c r="D32" s="929" t="s">
        <v>595</v>
      </c>
      <c r="E32" s="929">
        <v>1000003410</v>
      </c>
      <c r="F32" s="929">
        <v>85371000</v>
      </c>
      <c r="G32" s="1096"/>
      <c r="H32" s="1131">
        <v>18</v>
      </c>
      <c r="I32" s="1097"/>
      <c r="J32" s="929" t="s">
        <v>603</v>
      </c>
      <c r="K32" s="929" t="s">
        <v>578</v>
      </c>
      <c r="L32" s="929">
        <v>4</v>
      </c>
      <c r="M32" s="1098"/>
      <c r="N32" s="1099" t="str">
        <f t="shared" si="0"/>
        <v>Included</v>
      </c>
      <c r="O32" s="1100">
        <f t="shared" si="1"/>
        <v>0</v>
      </c>
      <c r="P32" s="889"/>
      <c r="Q32" s="285">
        <f t="shared" si="2"/>
        <v>0</v>
      </c>
      <c r="R32" s="928">
        <f t="shared" si="3"/>
        <v>0</v>
      </c>
      <c r="S32" s="889"/>
      <c r="T32" s="925"/>
      <c r="V32" s="926"/>
      <c r="AB32" s="890"/>
      <c r="AL32" s="890"/>
      <c r="AM32" s="890"/>
      <c r="AN32" s="890"/>
      <c r="AO32" s="890"/>
      <c r="AP32" s="890"/>
      <c r="AQ32" s="890"/>
      <c r="AR32" s="890"/>
      <c r="AS32" s="890"/>
      <c r="AT32" s="890"/>
      <c r="AU32" s="890"/>
      <c r="AV32" s="890"/>
      <c r="AW32" s="890"/>
      <c r="AX32" s="890"/>
      <c r="AY32" s="890"/>
    </row>
    <row r="33" spans="1:51" ht="16.5">
      <c r="A33" s="929">
        <f t="shared" si="4"/>
        <v>11</v>
      </c>
      <c r="B33" s="929">
        <v>7000036181</v>
      </c>
      <c r="C33" s="929">
        <v>250</v>
      </c>
      <c r="D33" s="929" t="s">
        <v>595</v>
      </c>
      <c r="E33" s="929">
        <v>1000071652</v>
      </c>
      <c r="F33" s="929">
        <v>85364900</v>
      </c>
      <c r="G33" s="1096"/>
      <c r="H33" s="1131">
        <v>18</v>
      </c>
      <c r="I33" s="1097"/>
      <c r="J33" s="929" t="s">
        <v>606</v>
      </c>
      <c r="K33" s="929" t="s">
        <v>578</v>
      </c>
      <c r="L33" s="929">
        <v>3</v>
      </c>
      <c r="M33" s="1098"/>
      <c r="N33" s="1099" t="str">
        <f t="shared" si="0"/>
        <v>Included</v>
      </c>
      <c r="O33" s="1100">
        <f t="shared" si="1"/>
        <v>0</v>
      </c>
      <c r="P33" s="889"/>
      <c r="Q33" s="285">
        <f t="shared" si="2"/>
        <v>0</v>
      </c>
      <c r="R33" s="928">
        <f t="shared" si="3"/>
        <v>0</v>
      </c>
      <c r="S33" s="889"/>
      <c r="T33" s="925"/>
      <c r="V33" s="926"/>
      <c r="AB33" s="890"/>
      <c r="AL33" s="890"/>
      <c r="AM33" s="890"/>
      <c r="AN33" s="890"/>
      <c r="AO33" s="890"/>
      <c r="AP33" s="890"/>
      <c r="AQ33" s="890"/>
      <c r="AR33" s="890"/>
      <c r="AS33" s="890"/>
      <c r="AT33" s="890"/>
      <c r="AU33" s="890"/>
      <c r="AV33" s="890"/>
      <c r="AW33" s="890"/>
      <c r="AX33" s="890"/>
      <c r="AY33" s="890"/>
    </row>
    <row r="34" spans="1:51" ht="43.5" customHeight="1">
      <c r="A34" s="929">
        <f t="shared" si="4"/>
        <v>12</v>
      </c>
      <c r="B34" s="929">
        <v>7000036181</v>
      </c>
      <c r="C34" s="929">
        <v>290</v>
      </c>
      <c r="D34" s="929" t="s">
        <v>597</v>
      </c>
      <c r="E34" s="929">
        <v>1000010638</v>
      </c>
      <c r="F34" s="929">
        <v>85176210</v>
      </c>
      <c r="G34" s="1096"/>
      <c r="H34" s="1131">
        <v>18</v>
      </c>
      <c r="I34" s="1097"/>
      <c r="J34" s="929" t="s">
        <v>604</v>
      </c>
      <c r="K34" s="929" t="s">
        <v>578</v>
      </c>
      <c r="L34" s="929">
        <v>8</v>
      </c>
      <c r="M34" s="1098"/>
      <c r="N34" s="1099" t="str">
        <f t="shared" si="0"/>
        <v>Included</v>
      </c>
      <c r="O34" s="1100">
        <f t="shared" si="1"/>
        <v>0</v>
      </c>
      <c r="P34" s="889"/>
      <c r="Q34" s="285">
        <f t="shared" si="2"/>
        <v>0</v>
      </c>
      <c r="R34" s="928">
        <f t="shared" si="3"/>
        <v>0</v>
      </c>
      <c r="S34" s="889"/>
      <c r="T34" s="925"/>
      <c r="V34" s="926"/>
      <c r="AB34" s="890"/>
      <c r="AL34" s="890"/>
      <c r="AM34" s="890"/>
      <c r="AN34" s="890"/>
      <c r="AO34" s="890"/>
      <c r="AP34" s="890"/>
      <c r="AQ34" s="890"/>
      <c r="AR34" s="890"/>
      <c r="AS34" s="890"/>
      <c r="AT34" s="890"/>
      <c r="AU34" s="890"/>
      <c r="AV34" s="890"/>
      <c r="AW34" s="890"/>
      <c r="AX34" s="890"/>
      <c r="AY34" s="890"/>
    </row>
    <row r="35" spans="1:51" ht="16.5">
      <c r="A35" s="929">
        <f t="shared" si="4"/>
        <v>13</v>
      </c>
      <c r="B35" s="929">
        <v>7000036181</v>
      </c>
      <c r="C35" s="929">
        <v>310</v>
      </c>
      <c r="D35" s="929" t="s">
        <v>598</v>
      </c>
      <c r="E35" s="929">
        <v>1000079433</v>
      </c>
      <c r="F35" s="929">
        <v>85389000</v>
      </c>
      <c r="G35" s="1096"/>
      <c r="H35" s="1131">
        <v>18</v>
      </c>
      <c r="I35" s="1097"/>
      <c r="J35" s="929" t="s">
        <v>607</v>
      </c>
      <c r="K35" s="929" t="s">
        <v>578</v>
      </c>
      <c r="L35" s="929">
        <v>10</v>
      </c>
      <c r="M35" s="1098"/>
      <c r="N35" s="1099" t="str">
        <f t="shared" si="0"/>
        <v>Included</v>
      </c>
      <c r="O35" s="1100">
        <f t="shared" si="1"/>
        <v>0</v>
      </c>
      <c r="P35" s="889"/>
      <c r="Q35" s="285">
        <f t="shared" si="2"/>
        <v>0</v>
      </c>
      <c r="R35" s="928">
        <f t="shared" si="3"/>
        <v>0</v>
      </c>
      <c r="S35" s="889"/>
      <c r="T35" s="925"/>
      <c r="V35" s="926"/>
      <c r="AB35" s="890"/>
      <c r="AL35" s="890"/>
      <c r="AM35" s="890"/>
      <c r="AN35" s="890"/>
      <c r="AO35" s="890"/>
      <c r="AP35" s="890"/>
      <c r="AQ35" s="890"/>
      <c r="AR35" s="890"/>
      <c r="AS35" s="890"/>
      <c r="AT35" s="890"/>
      <c r="AU35" s="890"/>
      <c r="AV35" s="890"/>
      <c r="AW35" s="890"/>
      <c r="AX35" s="890"/>
      <c r="AY35" s="890"/>
    </row>
    <row r="36" spans="1:51" ht="16.5">
      <c r="A36" s="929">
        <f t="shared" si="4"/>
        <v>14</v>
      </c>
      <c r="B36" s="929">
        <v>7000036181</v>
      </c>
      <c r="C36" s="929">
        <v>320</v>
      </c>
      <c r="D36" s="929" t="s">
        <v>598</v>
      </c>
      <c r="E36" s="929">
        <v>1000079434</v>
      </c>
      <c r="F36" s="929">
        <v>85389000</v>
      </c>
      <c r="G36" s="1096"/>
      <c r="H36" s="1131">
        <v>18</v>
      </c>
      <c r="I36" s="1097"/>
      <c r="J36" s="929" t="s">
        <v>608</v>
      </c>
      <c r="K36" s="929" t="s">
        <v>578</v>
      </c>
      <c r="L36" s="929">
        <v>4</v>
      </c>
      <c r="M36" s="1098"/>
      <c r="N36" s="1099" t="str">
        <f t="shared" si="0"/>
        <v>Included</v>
      </c>
      <c r="O36" s="1100">
        <f t="shared" si="1"/>
        <v>0</v>
      </c>
      <c r="P36" s="889"/>
      <c r="Q36" s="285">
        <f t="shared" si="2"/>
        <v>0</v>
      </c>
      <c r="R36" s="928">
        <f t="shared" si="3"/>
        <v>0</v>
      </c>
      <c r="S36" s="889"/>
      <c r="T36" s="925"/>
      <c r="V36" s="926"/>
      <c r="AB36" s="890"/>
      <c r="AL36" s="890"/>
      <c r="AM36" s="890"/>
      <c r="AN36" s="890"/>
      <c r="AO36" s="890"/>
      <c r="AP36" s="890"/>
      <c r="AQ36" s="890"/>
      <c r="AR36" s="890"/>
      <c r="AS36" s="890"/>
      <c r="AT36" s="890"/>
      <c r="AU36" s="890"/>
      <c r="AV36" s="890"/>
      <c r="AW36" s="890"/>
      <c r="AX36" s="890"/>
      <c r="AY36" s="890"/>
    </row>
    <row r="37" spans="1:51" ht="16.5">
      <c r="A37" s="929">
        <f t="shared" si="4"/>
        <v>15</v>
      </c>
      <c r="B37" s="929">
        <v>7000036181</v>
      </c>
      <c r="C37" s="929">
        <v>330</v>
      </c>
      <c r="D37" s="929" t="s">
        <v>599</v>
      </c>
      <c r="E37" s="929">
        <v>1000026235</v>
      </c>
      <c r="F37" s="929">
        <v>85371000</v>
      </c>
      <c r="G37" s="1096"/>
      <c r="H37" s="1131">
        <v>18</v>
      </c>
      <c r="I37" s="1097"/>
      <c r="J37" s="929" t="s">
        <v>609</v>
      </c>
      <c r="K37" s="929" t="s">
        <v>579</v>
      </c>
      <c r="L37" s="929">
        <v>2</v>
      </c>
      <c r="M37" s="1098"/>
      <c r="N37" s="1099" t="str">
        <f t="shared" ref="N37:N59" si="5">IF(M37=0, "Included",IF(ISERROR(L37*M37), M37, L37*M37))</f>
        <v>Included</v>
      </c>
      <c r="O37" s="1100">
        <f t="shared" ref="O37:O59" si="6">R37</f>
        <v>0</v>
      </c>
      <c r="P37" s="889"/>
      <c r="Q37" s="285">
        <f t="shared" ref="Q37:Q59" si="7">IF(N37="Included",0,N37)</f>
        <v>0</v>
      </c>
      <c r="R37" s="928">
        <f t="shared" si="3"/>
        <v>0</v>
      </c>
      <c r="S37" s="889"/>
      <c r="T37" s="925"/>
      <c r="V37" s="926"/>
      <c r="AB37" s="890"/>
      <c r="AL37" s="890"/>
      <c r="AM37" s="890"/>
      <c r="AN37" s="890"/>
      <c r="AO37" s="890"/>
      <c r="AP37" s="890"/>
      <c r="AQ37" s="890"/>
      <c r="AR37" s="890"/>
      <c r="AS37" s="890"/>
      <c r="AT37" s="890"/>
      <c r="AU37" s="890"/>
      <c r="AV37" s="890"/>
      <c r="AW37" s="890"/>
      <c r="AX37" s="890"/>
      <c r="AY37" s="890"/>
    </row>
    <row r="38" spans="1:51" s="691" customFormat="1" ht="23.25" customHeight="1">
      <c r="A38" s="1109" t="s">
        <v>663</v>
      </c>
      <c r="B38" s="1113" t="s">
        <v>660</v>
      </c>
      <c r="C38" s="1113"/>
      <c r="D38" s="1113"/>
      <c r="E38" s="1113"/>
      <c r="F38" s="1113"/>
      <c r="G38" s="1113"/>
      <c r="H38" s="1113"/>
      <c r="I38" s="1113"/>
      <c r="J38" s="1114"/>
      <c r="K38" s="1110"/>
      <c r="L38" s="1110"/>
      <c r="M38" s="1110"/>
      <c r="N38" s="1110"/>
      <c r="O38" s="1111"/>
      <c r="P38" s="690"/>
      <c r="Q38" s="795" t="s">
        <v>493</v>
      </c>
      <c r="R38" s="795" t="s">
        <v>494</v>
      </c>
      <c r="S38" s="690"/>
      <c r="T38" s="1112"/>
      <c r="U38" s="690"/>
      <c r="V38" s="699"/>
      <c r="W38" s="690"/>
      <c r="X38" s="690"/>
      <c r="Y38" s="690"/>
    </row>
    <row r="39" spans="1:51" ht="16.5">
      <c r="A39" s="929">
        <v>1</v>
      </c>
      <c r="B39" s="929">
        <v>7000036174</v>
      </c>
      <c r="C39" s="929">
        <v>10</v>
      </c>
      <c r="D39" s="929" t="s">
        <v>610</v>
      </c>
      <c r="E39" s="929">
        <v>1000004274</v>
      </c>
      <c r="F39" s="929">
        <v>85371000</v>
      </c>
      <c r="G39" s="1096"/>
      <c r="H39" s="1131">
        <v>18</v>
      </c>
      <c r="I39" s="1097"/>
      <c r="J39" s="929" t="s">
        <v>584</v>
      </c>
      <c r="K39" s="929" t="s">
        <v>578</v>
      </c>
      <c r="L39" s="929">
        <v>2</v>
      </c>
      <c r="M39" s="1098"/>
      <c r="N39" s="1099" t="str">
        <f t="shared" si="5"/>
        <v>Included</v>
      </c>
      <c r="O39" s="1100">
        <f t="shared" si="6"/>
        <v>0</v>
      </c>
      <c r="P39" s="889"/>
      <c r="Q39" s="285">
        <f t="shared" si="7"/>
        <v>0</v>
      </c>
      <c r="R39" s="928">
        <f t="shared" si="3"/>
        <v>0</v>
      </c>
      <c r="S39" s="889"/>
      <c r="T39" s="925"/>
      <c r="V39" s="926"/>
      <c r="AB39" s="890"/>
      <c r="AL39" s="890"/>
      <c r="AM39" s="890"/>
      <c r="AN39" s="890"/>
      <c r="AO39" s="890"/>
      <c r="AP39" s="890"/>
      <c r="AQ39" s="890"/>
      <c r="AR39" s="890"/>
      <c r="AS39" s="890"/>
      <c r="AT39" s="890"/>
      <c r="AU39" s="890"/>
      <c r="AV39" s="890"/>
      <c r="AW39" s="890"/>
      <c r="AX39" s="890"/>
      <c r="AY39" s="890"/>
    </row>
    <row r="40" spans="1:51" ht="21.75" customHeight="1">
      <c r="A40" s="929">
        <f t="shared" si="4"/>
        <v>2</v>
      </c>
      <c r="B40" s="929">
        <v>7000036174</v>
      </c>
      <c r="C40" s="929">
        <v>20</v>
      </c>
      <c r="D40" s="929" t="s">
        <v>610</v>
      </c>
      <c r="E40" s="929">
        <v>1000055446</v>
      </c>
      <c r="F40" s="929">
        <v>85371000</v>
      </c>
      <c r="G40" s="1096"/>
      <c r="H40" s="1131">
        <v>18</v>
      </c>
      <c r="I40" s="1097"/>
      <c r="J40" s="929" t="s">
        <v>601</v>
      </c>
      <c r="K40" s="929" t="s">
        <v>578</v>
      </c>
      <c r="L40" s="929">
        <v>3</v>
      </c>
      <c r="M40" s="1098"/>
      <c r="N40" s="1099" t="str">
        <f t="shared" si="5"/>
        <v>Included</v>
      </c>
      <c r="O40" s="1100">
        <f t="shared" si="6"/>
        <v>0</v>
      </c>
      <c r="P40" s="889"/>
      <c r="Q40" s="285">
        <f t="shared" si="7"/>
        <v>0</v>
      </c>
      <c r="R40" s="928">
        <f t="shared" si="3"/>
        <v>0</v>
      </c>
      <c r="S40" s="889"/>
      <c r="T40" s="925"/>
      <c r="V40" s="926"/>
      <c r="AB40" s="890"/>
      <c r="AL40" s="890"/>
      <c r="AM40" s="890"/>
      <c r="AN40" s="890"/>
      <c r="AO40" s="890"/>
      <c r="AP40" s="890"/>
      <c r="AQ40" s="890"/>
      <c r="AR40" s="890"/>
      <c r="AS40" s="890"/>
      <c r="AT40" s="890"/>
      <c r="AU40" s="890"/>
      <c r="AV40" s="890"/>
      <c r="AW40" s="890"/>
      <c r="AX40" s="890"/>
      <c r="AY40" s="890"/>
    </row>
    <row r="41" spans="1:51" ht="33">
      <c r="A41" s="929">
        <f t="shared" si="4"/>
        <v>3</v>
      </c>
      <c r="B41" s="929">
        <v>7000036174</v>
      </c>
      <c r="C41" s="929">
        <v>30</v>
      </c>
      <c r="D41" s="929" t="s">
        <v>595</v>
      </c>
      <c r="E41" s="929">
        <v>1000003408</v>
      </c>
      <c r="F41" s="929">
        <v>85371000</v>
      </c>
      <c r="G41" s="1096"/>
      <c r="H41" s="1131">
        <v>18</v>
      </c>
      <c r="I41" s="1097"/>
      <c r="J41" s="929" t="s">
        <v>602</v>
      </c>
      <c r="K41" s="929" t="s">
        <v>578</v>
      </c>
      <c r="L41" s="929">
        <v>2</v>
      </c>
      <c r="M41" s="1098"/>
      <c r="N41" s="1099" t="str">
        <f t="shared" si="5"/>
        <v>Included</v>
      </c>
      <c r="O41" s="1100">
        <f t="shared" si="6"/>
        <v>0</v>
      </c>
      <c r="P41" s="889"/>
      <c r="Q41" s="285">
        <f t="shared" si="7"/>
        <v>0</v>
      </c>
      <c r="R41" s="928">
        <f t="shared" si="3"/>
        <v>0</v>
      </c>
      <c r="S41" s="889"/>
      <c r="T41" s="925"/>
      <c r="V41" s="926"/>
      <c r="AB41" s="890"/>
      <c r="AL41" s="890"/>
      <c r="AM41" s="890"/>
      <c r="AN41" s="890"/>
      <c r="AO41" s="890"/>
      <c r="AP41" s="890"/>
      <c r="AQ41" s="890"/>
      <c r="AR41" s="890"/>
      <c r="AS41" s="890"/>
      <c r="AT41" s="890"/>
      <c r="AU41" s="890"/>
      <c r="AV41" s="890"/>
      <c r="AW41" s="890"/>
      <c r="AX41" s="890"/>
      <c r="AY41" s="890"/>
    </row>
    <row r="42" spans="1:51" ht="33">
      <c r="A42" s="929">
        <f t="shared" si="4"/>
        <v>4</v>
      </c>
      <c r="B42" s="929">
        <v>7000036174</v>
      </c>
      <c r="C42" s="929">
        <v>40</v>
      </c>
      <c r="D42" s="929" t="s">
        <v>595</v>
      </c>
      <c r="E42" s="929">
        <v>1000003410</v>
      </c>
      <c r="F42" s="929">
        <v>85371000</v>
      </c>
      <c r="G42" s="1096"/>
      <c r="H42" s="1131">
        <v>18</v>
      </c>
      <c r="I42" s="1097"/>
      <c r="J42" s="929" t="s">
        <v>603</v>
      </c>
      <c r="K42" s="929" t="s">
        <v>578</v>
      </c>
      <c r="L42" s="929">
        <v>1</v>
      </c>
      <c r="M42" s="1098"/>
      <c r="N42" s="1099" t="str">
        <f t="shared" si="5"/>
        <v>Included</v>
      </c>
      <c r="O42" s="1100">
        <f t="shared" si="6"/>
        <v>0</v>
      </c>
      <c r="P42" s="889"/>
      <c r="Q42" s="285">
        <f t="shared" si="7"/>
        <v>0</v>
      </c>
      <c r="R42" s="928">
        <f t="shared" si="3"/>
        <v>0</v>
      </c>
      <c r="S42" s="889"/>
      <c r="T42" s="925"/>
      <c r="V42" s="926"/>
      <c r="AB42" s="890"/>
      <c r="AL42" s="890"/>
      <c r="AM42" s="890"/>
      <c r="AN42" s="890"/>
      <c r="AO42" s="890"/>
      <c r="AP42" s="890"/>
      <c r="AQ42" s="890"/>
      <c r="AR42" s="890"/>
      <c r="AS42" s="890"/>
      <c r="AT42" s="890"/>
      <c r="AU42" s="890"/>
      <c r="AV42" s="890"/>
      <c r="AW42" s="890"/>
      <c r="AX42" s="890"/>
      <c r="AY42" s="890"/>
    </row>
    <row r="43" spans="1:51" ht="33" customHeight="1">
      <c r="A43" s="929">
        <f t="shared" si="4"/>
        <v>5</v>
      </c>
      <c r="B43" s="929">
        <v>7000036174</v>
      </c>
      <c r="C43" s="929">
        <v>50</v>
      </c>
      <c r="D43" s="929" t="s">
        <v>595</v>
      </c>
      <c r="E43" s="929">
        <v>1000071654</v>
      </c>
      <c r="F43" s="929">
        <v>85364900</v>
      </c>
      <c r="G43" s="1096"/>
      <c r="H43" s="1131">
        <v>18</v>
      </c>
      <c r="I43" s="1097"/>
      <c r="J43" s="929" t="s">
        <v>613</v>
      </c>
      <c r="K43" s="929" t="s">
        <v>578</v>
      </c>
      <c r="L43" s="929">
        <v>3</v>
      </c>
      <c r="M43" s="1098"/>
      <c r="N43" s="1099" t="str">
        <f t="shared" si="5"/>
        <v>Included</v>
      </c>
      <c r="O43" s="1100">
        <f t="shared" si="6"/>
        <v>0</v>
      </c>
      <c r="P43" s="889"/>
      <c r="Q43" s="285">
        <f t="shared" si="7"/>
        <v>0</v>
      </c>
      <c r="R43" s="928">
        <f t="shared" si="3"/>
        <v>0</v>
      </c>
      <c r="S43" s="889"/>
      <c r="T43" s="925"/>
      <c r="V43" s="926"/>
      <c r="AB43" s="890"/>
      <c r="AL43" s="890"/>
      <c r="AM43" s="890"/>
      <c r="AN43" s="890"/>
      <c r="AO43" s="890"/>
      <c r="AP43" s="890"/>
      <c r="AQ43" s="890"/>
      <c r="AR43" s="890"/>
      <c r="AS43" s="890"/>
      <c r="AT43" s="890"/>
      <c r="AU43" s="890"/>
      <c r="AV43" s="890"/>
      <c r="AW43" s="890"/>
      <c r="AX43" s="890"/>
      <c r="AY43" s="890"/>
    </row>
    <row r="44" spans="1:51" ht="24" customHeight="1">
      <c r="A44" s="929">
        <f t="shared" si="4"/>
        <v>6</v>
      </c>
      <c r="B44" s="929">
        <v>7000036174</v>
      </c>
      <c r="C44" s="929">
        <v>60</v>
      </c>
      <c r="D44" s="929" t="s">
        <v>595</v>
      </c>
      <c r="E44" s="929">
        <v>1000071653</v>
      </c>
      <c r="F44" s="929">
        <v>85364900</v>
      </c>
      <c r="G44" s="1096"/>
      <c r="H44" s="1131">
        <v>18</v>
      </c>
      <c r="I44" s="1097"/>
      <c r="J44" s="929" t="s">
        <v>614</v>
      </c>
      <c r="K44" s="929" t="s">
        <v>578</v>
      </c>
      <c r="L44" s="929">
        <v>2</v>
      </c>
      <c r="M44" s="1098"/>
      <c r="N44" s="1099" t="str">
        <f t="shared" si="5"/>
        <v>Included</v>
      </c>
      <c r="O44" s="1100">
        <f t="shared" si="6"/>
        <v>0</v>
      </c>
      <c r="P44" s="889"/>
      <c r="Q44" s="285">
        <f t="shared" si="7"/>
        <v>0</v>
      </c>
      <c r="R44" s="928">
        <f t="shared" si="3"/>
        <v>0</v>
      </c>
      <c r="S44" s="889"/>
      <c r="T44" s="925"/>
      <c r="V44" s="926"/>
      <c r="AB44" s="890"/>
      <c r="AL44" s="890"/>
      <c r="AM44" s="890"/>
      <c r="AN44" s="890"/>
      <c r="AO44" s="890"/>
      <c r="AP44" s="890"/>
      <c r="AQ44" s="890"/>
      <c r="AR44" s="890"/>
      <c r="AS44" s="890"/>
      <c r="AT44" s="890"/>
      <c r="AU44" s="890"/>
      <c r="AV44" s="890"/>
      <c r="AW44" s="890"/>
      <c r="AX44" s="890"/>
      <c r="AY44" s="890"/>
    </row>
    <row r="45" spans="1:51" ht="16.5">
      <c r="A45" s="929">
        <f t="shared" si="4"/>
        <v>7</v>
      </c>
      <c r="B45" s="929">
        <v>7000036174</v>
      </c>
      <c r="C45" s="929">
        <v>90</v>
      </c>
      <c r="D45" s="929" t="s">
        <v>611</v>
      </c>
      <c r="E45" s="929">
        <v>1000055443</v>
      </c>
      <c r="F45" s="929">
        <v>85371000</v>
      </c>
      <c r="G45" s="1096"/>
      <c r="H45" s="1131">
        <v>18</v>
      </c>
      <c r="I45" s="1097"/>
      <c r="J45" s="929" t="s">
        <v>615</v>
      </c>
      <c r="K45" s="929" t="s">
        <v>578</v>
      </c>
      <c r="L45" s="929">
        <v>2</v>
      </c>
      <c r="M45" s="1098"/>
      <c r="N45" s="1099" t="str">
        <f t="shared" si="5"/>
        <v>Included</v>
      </c>
      <c r="O45" s="1100">
        <f t="shared" si="6"/>
        <v>0</v>
      </c>
      <c r="P45" s="889"/>
      <c r="Q45" s="285">
        <f t="shared" si="7"/>
        <v>0</v>
      </c>
      <c r="R45" s="928">
        <f t="shared" si="3"/>
        <v>0</v>
      </c>
      <c r="S45" s="889"/>
      <c r="T45" s="925"/>
      <c r="V45" s="926"/>
      <c r="AB45" s="890"/>
      <c r="AL45" s="890"/>
      <c r="AM45" s="890"/>
      <c r="AN45" s="890"/>
      <c r="AO45" s="890"/>
      <c r="AP45" s="890"/>
      <c r="AQ45" s="890"/>
      <c r="AR45" s="890"/>
      <c r="AS45" s="890"/>
      <c r="AT45" s="890"/>
      <c r="AU45" s="890"/>
      <c r="AV45" s="890"/>
      <c r="AW45" s="890"/>
      <c r="AX45" s="890"/>
      <c r="AY45" s="890"/>
    </row>
    <row r="46" spans="1:51" ht="16.5">
      <c r="A46" s="929">
        <f t="shared" si="4"/>
        <v>8</v>
      </c>
      <c r="B46" s="929">
        <v>7000036174</v>
      </c>
      <c r="C46" s="929">
        <v>100</v>
      </c>
      <c r="D46" s="929" t="s">
        <v>612</v>
      </c>
      <c r="E46" s="929">
        <v>1000071651</v>
      </c>
      <c r="F46" s="929">
        <v>85364900</v>
      </c>
      <c r="G46" s="1096"/>
      <c r="H46" s="1131">
        <v>18</v>
      </c>
      <c r="I46" s="1097"/>
      <c r="J46" s="929" t="s">
        <v>616</v>
      </c>
      <c r="K46" s="929" t="s">
        <v>578</v>
      </c>
      <c r="L46" s="929">
        <v>2</v>
      </c>
      <c r="M46" s="1098"/>
      <c r="N46" s="1099" t="str">
        <f t="shared" si="5"/>
        <v>Included</v>
      </c>
      <c r="O46" s="1100">
        <f t="shared" si="6"/>
        <v>0</v>
      </c>
      <c r="P46" s="889"/>
      <c r="Q46" s="285">
        <f t="shared" si="7"/>
        <v>0</v>
      </c>
      <c r="R46" s="928">
        <f t="shared" si="3"/>
        <v>0</v>
      </c>
      <c r="S46" s="889"/>
      <c r="T46" s="925"/>
      <c r="V46" s="926"/>
      <c r="AB46" s="890"/>
      <c r="AL46" s="890"/>
      <c r="AM46" s="890"/>
      <c r="AN46" s="890"/>
      <c r="AO46" s="890"/>
      <c r="AP46" s="890"/>
      <c r="AQ46" s="890"/>
      <c r="AR46" s="890"/>
      <c r="AS46" s="890"/>
      <c r="AT46" s="890"/>
      <c r="AU46" s="890"/>
      <c r="AV46" s="890"/>
      <c r="AW46" s="890"/>
      <c r="AX46" s="890"/>
      <c r="AY46" s="890"/>
    </row>
    <row r="47" spans="1:51" ht="16.5">
      <c r="A47" s="929">
        <f t="shared" si="4"/>
        <v>9</v>
      </c>
      <c r="B47" s="929">
        <v>7000036174</v>
      </c>
      <c r="C47" s="929">
        <v>110</v>
      </c>
      <c r="D47" s="929" t="s">
        <v>612</v>
      </c>
      <c r="E47" s="929">
        <v>1000001332</v>
      </c>
      <c r="F47" s="929">
        <v>85371000</v>
      </c>
      <c r="G47" s="1096"/>
      <c r="H47" s="1131">
        <v>18</v>
      </c>
      <c r="I47" s="1097"/>
      <c r="J47" s="929" t="s">
        <v>617</v>
      </c>
      <c r="K47" s="929" t="s">
        <v>578</v>
      </c>
      <c r="L47" s="929">
        <v>2</v>
      </c>
      <c r="M47" s="1098"/>
      <c r="N47" s="1099" t="str">
        <f t="shared" si="5"/>
        <v>Included</v>
      </c>
      <c r="O47" s="1100">
        <f t="shared" si="6"/>
        <v>0</v>
      </c>
      <c r="P47" s="889"/>
      <c r="Q47" s="285">
        <f t="shared" si="7"/>
        <v>0</v>
      </c>
      <c r="R47" s="928">
        <f t="shared" si="3"/>
        <v>0</v>
      </c>
      <c r="S47" s="889"/>
      <c r="T47" s="925"/>
      <c r="V47" s="926"/>
      <c r="AB47" s="890"/>
      <c r="AL47" s="890"/>
      <c r="AM47" s="890"/>
      <c r="AN47" s="890"/>
      <c r="AO47" s="890"/>
      <c r="AP47" s="890"/>
      <c r="AQ47" s="890"/>
      <c r="AR47" s="890"/>
      <c r="AS47" s="890"/>
      <c r="AT47" s="890"/>
      <c r="AU47" s="890"/>
      <c r="AV47" s="890"/>
      <c r="AW47" s="890"/>
      <c r="AX47" s="890"/>
      <c r="AY47" s="890"/>
    </row>
    <row r="48" spans="1:51" ht="16.5">
      <c r="A48" s="929">
        <f t="shared" si="4"/>
        <v>10</v>
      </c>
      <c r="B48" s="929">
        <v>7000036174</v>
      </c>
      <c r="C48" s="929">
        <v>140</v>
      </c>
      <c r="D48" s="929" t="s">
        <v>598</v>
      </c>
      <c r="E48" s="929">
        <v>1000041239</v>
      </c>
      <c r="F48" s="929">
        <v>85389000</v>
      </c>
      <c r="G48" s="1096"/>
      <c r="H48" s="1131">
        <v>18</v>
      </c>
      <c r="I48" s="1097"/>
      <c r="J48" s="929" t="s">
        <v>618</v>
      </c>
      <c r="K48" s="929" t="s">
        <v>578</v>
      </c>
      <c r="L48" s="929">
        <v>2</v>
      </c>
      <c r="M48" s="1098"/>
      <c r="N48" s="1099" t="str">
        <f t="shared" si="5"/>
        <v>Included</v>
      </c>
      <c r="O48" s="1100">
        <f t="shared" si="6"/>
        <v>0</v>
      </c>
      <c r="P48" s="889"/>
      <c r="Q48" s="285">
        <f t="shared" si="7"/>
        <v>0</v>
      </c>
      <c r="R48" s="928">
        <f t="shared" si="3"/>
        <v>0</v>
      </c>
      <c r="S48" s="889"/>
      <c r="T48" s="925"/>
      <c r="V48" s="926"/>
      <c r="AB48" s="890"/>
      <c r="AL48" s="890"/>
      <c r="AM48" s="890"/>
      <c r="AN48" s="890"/>
      <c r="AO48" s="890"/>
      <c r="AP48" s="890"/>
      <c r="AQ48" s="890"/>
      <c r="AR48" s="890"/>
      <c r="AS48" s="890"/>
      <c r="AT48" s="890"/>
      <c r="AU48" s="890"/>
      <c r="AV48" s="890"/>
      <c r="AW48" s="890"/>
      <c r="AX48" s="890"/>
      <c r="AY48" s="890"/>
    </row>
    <row r="49" spans="1:51" ht="16.5">
      <c r="A49" s="929">
        <f t="shared" si="4"/>
        <v>11</v>
      </c>
      <c r="B49" s="929">
        <v>7000036174</v>
      </c>
      <c r="C49" s="929">
        <v>150</v>
      </c>
      <c r="D49" s="929" t="s">
        <v>598</v>
      </c>
      <c r="E49" s="929">
        <v>1000014219</v>
      </c>
      <c r="F49" s="929">
        <v>85389000</v>
      </c>
      <c r="G49" s="1096"/>
      <c r="H49" s="1131">
        <v>18</v>
      </c>
      <c r="I49" s="1097"/>
      <c r="J49" s="929" t="s">
        <v>619</v>
      </c>
      <c r="K49" s="929" t="s">
        <v>578</v>
      </c>
      <c r="L49" s="929">
        <v>2</v>
      </c>
      <c r="M49" s="1098"/>
      <c r="N49" s="1099" t="str">
        <f t="shared" si="5"/>
        <v>Included</v>
      </c>
      <c r="O49" s="1100">
        <f t="shared" si="6"/>
        <v>0</v>
      </c>
      <c r="P49" s="889"/>
      <c r="Q49" s="285">
        <f t="shared" si="7"/>
        <v>0</v>
      </c>
      <c r="R49" s="928">
        <f t="shared" si="3"/>
        <v>0</v>
      </c>
      <c r="S49" s="889"/>
      <c r="T49" s="925"/>
      <c r="V49" s="926"/>
      <c r="AB49" s="890"/>
      <c r="AL49" s="890"/>
      <c r="AM49" s="890"/>
      <c r="AN49" s="890"/>
      <c r="AO49" s="890"/>
      <c r="AP49" s="890"/>
      <c r="AQ49" s="890"/>
      <c r="AR49" s="890"/>
      <c r="AS49" s="890"/>
      <c r="AT49" s="890"/>
      <c r="AU49" s="890"/>
      <c r="AV49" s="890"/>
      <c r="AW49" s="890"/>
      <c r="AX49" s="890"/>
      <c r="AY49" s="890"/>
    </row>
    <row r="50" spans="1:51" ht="16.5">
      <c r="A50" s="929">
        <f t="shared" si="4"/>
        <v>12</v>
      </c>
      <c r="B50" s="929">
        <v>7000036174</v>
      </c>
      <c r="C50" s="929">
        <v>160</v>
      </c>
      <c r="D50" s="929" t="s">
        <v>598</v>
      </c>
      <c r="E50" s="929">
        <v>1000079433</v>
      </c>
      <c r="F50" s="929">
        <v>85389000</v>
      </c>
      <c r="G50" s="1096"/>
      <c r="H50" s="1131">
        <v>18</v>
      </c>
      <c r="I50" s="1097"/>
      <c r="J50" s="929" t="s">
        <v>607</v>
      </c>
      <c r="K50" s="929" t="s">
        <v>578</v>
      </c>
      <c r="L50" s="929">
        <v>3</v>
      </c>
      <c r="M50" s="1098"/>
      <c r="N50" s="1099" t="str">
        <f t="shared" si="5"/>
        <v>Included</v>
      </c>
      <c r="O50" s="1100">
        <f t="shared" si="6"/>
        <v>0</v>
      </c>
      <c r="P50" s="889"/>
      <c r="Q50" s="285">
        <f t="shared" si="7"/>
        <v>0</v>
      </c>
      <c r="R50" s="928">
        <f t="shared" si="3"/>
        <v>0</v>
      </c>
      <c r="S50" s="889"/>
      <c r="T50" s="925"/>
      <c r="V50" s="926"/>
      <c r="AB50" s="890"/>
      <c r="AL50" s="890"/>
      <c r="AM50" s="890"/>
      <c r="AN50" s="890"/>
      <c r="AO50" s="890"/>
      <c r="AP50" s="890"/>
      <c r="AQ50" s="890"/>
      <c r="AR50" s="890"/>
      <c r="AS50" s="890"/>
      <c r="AT50" s="890"/>
      <c r="AU50" s="890"/>
      <c r="AV50" s="890"/>
      <c r="AW50" s="890"/>
      <c r="AX50" s="890"/>
      <c r="AY50" s="890"/>
    </row>
    <row r="51" spans="1:51" ht="16.5">
      <c r="A51" s="929">
        <v>1</v>
      </c>
      <c r="B51" s="929">
        <v>7000036182</v>
      </c>
      <c r="C51" s="929">
        <v>10</v>
      </c>
      <c r="D51" s="929" t="s">
        <v>594</v>
      </c>
      <c r="E51" s="929">
        <v>1000002145</v>
      </c>
      <c r="F51" s="929">
        <v>85371000</v>
      </c>
      <c r="G51" s="1096"/>
      <c r="H51" s="1131">
        <v>18</v>
      </c>
      <c r="I51" s="1097"/>
      <c r="J51" s="929" t="s">
        <v>623</v>
      </c>
      <c r="K51" s="929" t="s">
        <v>579</v>
      </c>
      <c r="L51" s="929">
        <v>1</v>
      </c>
      <c r="M51" s="1098"/>
      <c r="N51" s="1099" t="str">
        <f t="shared" si="5"/>
        <v>Included</v>
      </c>
      <c r="O51" s="1100">
        <f t="shared" si="6"/>
        <v>0</v>
      </c>
      <c r="P51" s="889"/>
      <c r="Q51" s="285">
        <f t="shared" si="7"/>
        <v>0</v>
      </c>
      <c r="R51" s="928">
        <f t="shared" si="3"/>
        <v>0</v>
      </c>
      <c r="S51" s="889"/>
      <c r="T51" s="925"/>
      <c r="V51" s="926"/>
      <c r="AB51" s="890"/>
      <c r="AL51" s="890"/>
      <c r="AM51" s="890"/>
      <c r="AN51" s="890"/>
      <c r="AO51" s="890"/>
      <c r="AP51" s="890"/>
      <c r="AQ51" s="890"/>
      <c r="AR51" s="890"/>
      <c r="AS51" s="890"/>
      <c r="AT51" s="890"/>
      <c r="AU51" s="890"/>
      <c r="AV51" s="890"/>
      <c r="AW51" s="890"/>
      <c r="AX51" s="890"/>
      <c r="AY51" s="890"/>
    </row>
    <row r="52" spans="1:51" ht="16.5">
      <c r="A52" s="929">
        <f t="shared" si="4"/>
        <v>2</v>
      </c>
      <c r="B52" s="929">
        <v>7000036182</v>
      </c>
      <c r="C52" s="929">
        <v>20</v>
      </c>
      <c r="D52" s="929" t="s">
        <v>594</v>
      </c>
      <c r="E52" s="929">
        <v>1000003407</v>
      </c>
      <c r="F52" s="929">
        <v>85371000</v>
      </c>
      <c r="G52" s="1096"/>
      <c r="H52" s="1131">
        <v>18</v>
      </c>
      <c r="I52" s="1097"/>
      <c r="J52" s="929" t="s">
        <v>605</v>
      </c>
      <c r="K52" s="929" t="s">
        <v>578</v>
      </c>
      <c r="L52" s="929">
        <v>3</v>
      </c>
      <c r="M52" s="1098"/>
      <c r="N52" s="1099" t="str">
        <f t="shared" si="5"/>
        <v>Included</v>
      </c>
      <c r="O52" s="1100">
        <f t="shared" si="6"/>
        <v>0</v>
      </c>
      <c r="P52" s="889"/>
      <c r="Q52" s="285">
        <f t="shared" si="7"/>
        <v>0</v>
      </c>
      <c r="R52" s="928">
        <f t="shared" si="3"/>
        <v>0</v>
      </c>
      <c r="S52" s="889"/>
      <c r="T52" s="925"/>
      <c r="V52" s="926"/>
      <c r="AB52" s="890"/>
      <c r="AL52" s="890"/>
      <c r="AM52" s="890"/>
      <c r="AN52" s="890"/>
      <c r="AO52" s="890"/>
      <c r="AP52" s="890"/>
      <c r="AQ52" s="890"/>
      <c r="AR52" s="890"/>
      <c r="AS52" s="890"/>
      <c r="AT52" s="890"/>
      <c r="AU52" s="890"/>
      <c r="AV52" s="890"/>
      <c r="AW52" s="890"/>
      <c r="AX52" s="890"/>
      <c r="AY52" s="890"/>
    </row>
    <row r="53" spans="1:51" ht="16.5">
      <c r="A53" s="929">
        <f t="shared" si="4"/>
        <v>3</v>
      </c>
      <c r="B53" s="929">
        <v>7000036182</v>
      </c>
      <c r="C53" s="929">
        <v>30</v>
      </c>
      <c r="D53" s="929" t="s">
        <v>594</v>
      </c>
      <c r="E53" s="929">
        <v>1000003398</v>
      </c>
      <c r="F53" s="929">
        <v>85371000</v>
      </c>
      <c r="G53" s="1096"/>
      <c r="H53" s="1131">
        <v>18</v>
      </c>
      <c r="I53" s="1097"/>
      <c r="J53" s="929" t="s">
        <v>600</v>
      </c>
      <c r="K53" s="929" t="s">
        <v>578</v>
      </c>
      <c r="L53" s="929">
        <v>5</v>
      </c>
      <c r="M53" s="1098"/>
      <c r="N53" s="1099" t="str">
        <f t="shared" si="5"/>
        <v>Included</v>
      </c>
      <c r="O53" s="1100">
        <f t="shared" si="6"/>
        <v>0</v>
      </c>
      <c r="P53" s="889"/>
      <c r="Q53" s="285">
        <f t="shared" si="7"/>
        <v>0</v>
      </c>
      <c r="R53" s="928">
        <f t="shared" si="3"/>
        <v>0</v>
      </c>
      <c r="S53" s="889"/>
      <c r="T53" s="925"/>
      <c r="V53" s="926"/>
      <c r="AB53" s="890"/>
      <c r="AL53" s="890"/>
      <c r="AM53" s="890"/>
      <c r="AN53" s="890"/>
      <c r="AO53" s="890"/>
      <c r="AP53" s="890"/>
      <c r="AQ53" s="890"/>
      <c r="AR53" s="890"/>
      <c r="AS53" s="890"/>
      <c r="AT53" s="890"/>
      <c r="AU53" s="890"/>
      <c r="AV53" s="890"/>
      <c r="AW53" s="890"/>
      <c r="AX53" s="890"/>
      <c r="AY53" s="890"/>
    </row>
    <row r="54" spans="1:51" ht="16.5">
      <c r="A54" s="929">
        <f t="shared" si="4"/>
        <v>4</v>
      </c>
      <c r="B54" s="929">
        <v>7000036182</v>
      </c>
      <c r="C54" s="929">
        <v>40</v>
      </c>
      <c r="D54" s="929" t="s">
        <v>594</v>
      </c>
      <c r="E54" s="929">
        <v>1000004274</v>
      </c>
      <c r="F54" s="929">
        <v>85371000</v>
      </c>
      <c r="G54" s="1096"/>
      <c r="H54" s="1131">
        <v>18</v>
      </c>
      <c r="I54" s="1097"/>
      <c r="J54" s="929" t="s">
        <v>584</v>
      </c>
      <c r="K54" s="929" t="s">
        <v>578</v>
      </c>
      <c r="L54" s="929">
        <v>2</v>
      </c>
      <c r="M54" s="1098"/>
      <c r="N54" s="1099" t="str">
        <f t="shared" si="5"/>
        <v>Included</v>
      </c>
      <c r="O54" s="1100">
        <f t="shared" si="6"/>
        <v>0</v>
      </c>
      <c r="P54" s="889"/>
      <c r="Q54" s="285">
        <f t="shared" si="7"/>
        <v>0</v>
      </c>
      <c r="R54" s="928">
        <f t="shared" si="3"/>
        <v>0</v>
      </c>
      <c r="S54" s="889"/>
      <c r="T54" s="925"/>
      <c r="V54" s="926"/>
      <c r="AB54" s="890"/>
      <c r="AL54" s="890"/>
      <c r="AM54" s="890"/>
      <c r="AN54" s="890"/>
      <c r="AO54" s="890"/>
      <c r="AP54" s="890"/>
      <c r="AQ54" s="890"/>
      <c r="AR54" s="890"/>
      <c r="AS54" s="890"/>
      <c r="AT54" s="890"/>
      <c r="AU54" s="890"/>
      <c r="AV54" s="890"/>
      <c r="AW54" s="890"/>
      <c r="AX54" s="890"/>
      <c r="AY54" s="890"/>
    </row>
    <row r="55" spans="1:51" ht="16.5">
      <c r="A55" s="929">
        <f t="shared" si="4"/>
        <v>5</v>
      </c>
      <c r="B55" s="929">
        <v>7000036182</v>
      </c>
      <c r="C55" s="929">
        <v>50</v>
      </c>
      <c r="D55" s="929" t="s">
        <v>594</v>
      </c>
      <c r="E55" s="929">
        <v>1000055446</v>
      </c>
      <c r="F55" s="929">
        <v>85371000</v>
      </c>
      <c r="G55" s="1096"/>
      <c r="H55" s="1131">
        <v>18</v>
      </c>
      <c r="I55" s="1097"/>
      <c r="J55" s="929" t="s">
        <v>601</v>
      </c>
      <c r="K55" s="929" t="s">
        <v>578</v>
      </c>
      <c r="L55" s="929">
        <v>14</v>
      </c>
      <c r="M55" s="1098"/>
      <c r="N55" s="1099" t="str">
        <f t="shared" si="5"/>
        <v>Included</v>
      </c>
      <c r="O55" s="1100">
        <f t="shared" si="6"/>
        <v>0</v>
      </c>
      <c r="P55" s="889"/>
      <c r="Q55" s="285">
        <f t="shared" si="7"/>
        <v>0</v>
      </c>
      <c r="R55" s="928">
        <f t="shared" si="3"/>
        <v>0</v>
      </c>
      <c r="S55" s="889"/>
      <c r="T55" s="925"/>
      <c r="V55" s="926"/>
      <c r="AB55" s="890"/>
      <c r="AL55" s="890"/>
      <c r="AM55" s="890"/>
      <c r="AN55" s="890"/>
      <c r="AO55" s="890"/>
      <c r="AP55" s="890"/>
      <c r="AQ55" s="890"/>
      <c r="AR55" s="890"/>
      <c r="AS55" s="890"/>
      <c r="AT55" s="890"/>
      <c r="AU55" s="890"/>
      <c r="AV55" s="890"/>
      <c r="AW55" s="890"/>
      <c r="AX55" s="890"/>
      <c r="AY55" s="890"/>
    </row>
    <row r="56" spans="1:51" ht="33">
      <c r="A56" s="929">
        <f t="shared" si="4"/>
        <v>6</v>
      </c>
      <c r="B56" s="929">
        <v>7000036182</v>
      </c>
      <c r="C56" s="929">
        <v>60</v>
      </c>
      <c r="D56" s="929" t="s">
        <v>595</v>
      </c>
      <c r="E56" s="929">
        <v>1000003408</v>
      </c>
      <c r="F56" s="929">
        <v>85371000</v>
      </c>
      <c r="G56" s="1096"/>
      <c r="H56" s="1131">
        <v>18</v>
      </c>
      <c r="I56" s="1097"/>
      <c r="J56" s="929" t="s">
        <v>602</v>
      </c>
      <c r="K56" s="929" t="s">
        <v>578</v>
      </c>
      <c r="L56" s="929">
        <v>9</v>
      </c>
      <c r="M56" s="1098"/>
      <c r="N56" s="1099" t="str">
        <f t="shared" si="5"/>
        <v>Included</v>
      </c>
      <c r="O56" s="1100">
        <f t="shared" si="6"/>
        <v>0</v>
      </c>
      <c r="P56" s="889"/>
      <c r="Q56" s="285">
        <f t="shared" si="7"/>
        <v>0</v>
      </c>
      <c r="R56" s="928">
        <f t="shared" si="3"/>
        <v>0</v>
      </c>
      <c r="S56" s="889"/>
      <c r="T56" s="925"/>
      <c r="V56" s="926"/>
      <c r="AB56" s="890"/>
      <c r="AL56" s="890"/>
      <c r="AM56" s="890"/>
      <c r="AN56" s="890"/>
      <c r="AO56" s="890"/>
      <c r="AP56" s="890"/>
      <c r="AQ56" s="890"/>
      <c r="AR56" s="890"/>
      <c r="AS56" s="890"/>
      <c r="AT56" s="890"/>
      <c r="AU56" s="890"/>
      <c r="AV56" s="890"/>
      <c r="AW56" s="890"/>
      <c r="AX56" s="890"/>
      <c r="AY56" s="890"/>
    </row>
    <row r="57" spans="1:51" ht="33">
      <c r="A57" s="929">
        <f t="shared" si="4"/>
        <v>7</v>
      </c>
      <c r="B57" s="929">
        <v>7000036182</v>
      </c>
      <c r="C57" s="929">
        <v>70</v>
      </c>
      <c r="D57" s="929" t="s">
        <v>595</v>
      </c>
      <c r="E57" s="929">
        <v>1000003410</v>
      </c>
      <c r="F57" s="929">
        <v>85371000</v>
      </c>
      <c r="G57" s="1096"/>
      <c r="H57" s="1131">
        <v>18</v>
      </c>
      <c r="I57" s="1097"/>
      <c r="J57" s="929" t="s">
        <v>603</v>
      </c>
      <c r="K57" s="929" t="s">
        <v>578</v>
      </c>
      <c r="L57" s="929">
        <v>5</v>
      </c>
      <c r="M57" s="1098"/>
      <c r="N57" s="1099" t="str">
        <f t="shared" si="5"/>
        <v>Included</v>
      </c>
      <c r="O57" s="1100">
        <f t="shared" si="6"/>
        <v>0</v>
      </c>
      <c r="P57" s="889"/>
      <c r="Q57" s="285">
        <f t="shared" si="7"/>
        <v>0</v>
      </c>
      <c r="R57" s="928">
        <f t="shared" si="3"/>
        <v>0</v>
      </c>
      <c r="S57" s="889"/>
      <c r="T57" s="925"/>
      <c r="V57" s="926"/>
      <c r="AB57" s="890"/>
      <c r="AL57" s="890"/>
      <c r="AM57" s="890"/>
      <c r="AN57" s="890"/>
      <c r="AO57" s="890"/>
      <c r="AP57" s="890"/>
      <c r="AQ57" s="890"/>
      <c r="AR57" s="890"/>
      <c r="AS57" s="890"/>
      <c r="AT57" s="890"/>
      <c r="AU57" s="890"/>
      <c r="AV57" s="890"/>
      <c r="AW57" s="890"/>
      <c r="AX57" s="890"/>
      <c r="AY57" s="890"/>
    </row>
    <row r="58" spans="1:51" ht="33">
      <c r="A58" s="929">
        <f t="shared" si="4"/>
        <v>8</v>
      </c>
      <c r="B58" s="929">
        <v>7000036182</v>
      </c>
      <c r="C58" s="929">
        <v>80</v>
      </c>
      <c r="D58" s="929" t="s">
        <v>595</v>
      </c>
      <c r="E58" s="929">
        <v>1000061770</v>
      </c>
      <c r="F58" s="929">
        <v>90318000</v>
      </c>
      <c r="G58" s="1096"/>
      <c r="H58" s="1131">
        <v>18</v>
      </c>
      <c r="I58" s="1097"/>
      <c r="J58" s="929" t="s">
        <v>624</v>
      </c>
      <c r="K58" s="929" t="s">
        <v>579</v>
      </c>
      <c r="L58" s="929">
        <v>1</v>
      </c>
      <c r="M58" s="1098"/>
      <c r="N58" s="1099" t="str">
        <f t="shared" si="5"/>
        <v>Included</v>
      </c>
      <c r="O58" s="1100">
        <f t="shared" si="6"/>
        <v>0</v>
      </c>
      <c r="P58" s="889"/>
      <c r="Q58" s="285">
        <f t="shared" si="7"/>
        <v>0</v>
      </c>
      <c r="R58" s="928">
        <f t="shared" si="3"/>
        <v>0</v>
      </c>
      <c r="S58" s="889"/>
      <c r="T58" s="925"/>
      <c r="V58" s="926"/>
      <c r="AB58" s="890"/>
      <c r="AL58" s="890"/>
      <c r="AM58" s="890"/>
      <c r="AN58" s="890"/>
      <c r="AO58" s="890"/>
      <c r="AP58" s="890"/>
      <c r="AQ58" s="890"/>
      <c r="AR58" s="890"/>
      <c r="AS58" s="890"/>
      <c r="AT58" s="890"/>
      <c r="AU58" s="890"/>
      <c r="AV58" s="890"/>
      <c r="AW58" s="890"/>
      <c r="AX58" s="890"/>
      <c r="AY58" s="890"/>
    </row>
    <row r="59" spans="1:51" ht="16.5">
      <c r="A59" s="929">
        <f t="shared" si="4"/>
        <v>9</v>
      </c>
      <c r="B59" s="929">
        <v>7000036182</v>
      </c>
      <c r="C59" s="929">
        <v>90</v>
      </c>
      <c r="D59" s="929" t="s">
        <v>595</v>
      </c>
      <c r="E59" s="929">
        <v>1000061768</v>
      </c>
      <c r="F59" s="929">
        <v>90318000</v>
      </c>
      <c r="G59" s="1096"/>
      <c r="H59" s="1131">
        <v>18</v>
      </c>
      <c r="I59" s="1097"/>
      <c r="J59" s="929" t="s">
        <v>625</v>
      </c>
      <c r="K59" s="929" t="s">
        <v>579</v>
      </c>
      <c r="L59" s="929">
        <v>1</v>
      </c>
      <c r="M59" s="1098"/>
      <c r="N59" s="1099" t="str">
        <f t="shared" si="5"/>
        <v>Included</v>
      </c>
      <c r="O59" s="1100">
        <f t="shared" si="6"/>
        <v>0</v>
      </c>
      <c r="P59" s="889"/>
      <c r="Q59" s="285">
        <f t="shared" si="7"/>
        <v>0</v>
      </c>
      <c r="R59" s="928">
        <f t="shared" si="3"/>
        <v>0</v>
      </c>
      <c r="S59" s="889"/>
      <c r="T59" s="925"/>
      <c r="V59" s="926"/>
      <c r="AB59" s="890"/>
      <c r="AL59" s="890"/>
      <c r="AM59" s="890"/>
      <c r="AN59" s="890"/>
      <c r="AO59" s="890"/>
      <c r="AP59" s="890"/>
      <c r="AQ59" s="890"/>
      <c r="AR59" s="890"/>
      <c r="AS59" s="890"/>
      <c r="AT59" s="890"/>
      <c r="AU59" s="890"/>
      <c r="AV59" s="890"/>
      <c r="AW59" s="890"/>
      <c r="AX59" s="890"/>
      <c r="AY59" s="890"/>
    </row>
    <row r="60" spans="1:51" ht="16.5">
      <c r="A60" s="929">
        <f t="shared" si="4"/>
        <v>10</v>
      </c>
      <c r="B60" s="929">
        <v>7000036182</v>
      </c>
      <c r="C60" s="929">
        <v>100</v>
      </c>
      <c r="D60" s="929" t="s">
        <v>595</v>
      </c>
      <c r="E60" s="929">
        <v>1000061769</v>
      </c>
      <c r="F60" s="929">
        <v>90318000</v>
      </c>
      <c r="G60" s="1096"/>
      <c r="H60" s="1131">
        <v>18</v>
      </c>
      <c r="I60" s="1097"/>
      <c r="J60" s="929" t="s">
        <v>626</v>
      </c>
      <c r="K60" s="929" t="s">
        <v>579</v>
      </c>
      <c r="L60" s="929">
        <v>1</v>
      </c>
      <c r="M60" s="1098"/>
      <c r="N60" s="1099" t="str">
        <f t="shared" ref="N60:N119" si="8">IF(M60=0, "Included",IF(ISERROR(L60*M60), M60, L60*M60))</f>
        <v>Included</v>
      </c>
      <c r="O60" s="1100">
        <f t="shared" ref="O60:O119" si="9">R60</f>
        <v>0</v>
      </c>
      <c r="P60" s="889"/>
      <c r="Q60" s="285">
        <f t="shared" ref="Q60:Q119" si="10">IF(N60="Included",0,N60)</f>
        <v>0</v>
      </c>
      <c r="R60" s="928">
        <f t="shared" si="3"/>
        <v>0</v>
      </c>
      <c r="S60" s="889"/>
      <c r="T60" s="925"/>
      <c r="V60" s="926"/>
      <c r="AB60" s="890"/>
      <c r="AL60" s="890"/>
      <c r="AM60" s="890"/>
      <c r="AN60" s="890"/>
      <c r="AO60" s="890"/>
      <c r="AP60" s="890"/>
      <c r="AQ60" s="890"/>
      <c r="AR60" s="890"/>
      <c r="AS60" s="890"/>
      <c r="AT60" s="890"/>
      <c r="AU60" s="890"/>
      <c r="AV60" s="890"/>
      <c r="AW60" s="890"/>
      <c r="AX60" s="890"/>
      <c r="AY60" s="890"/>
    </row>
    <row r="61" spans="1:51" ht="16.5">
      <c r="A61" s="929">
        <f t="shared" si="4"/>
        <v>11</v>
      </c>
      <c r="B61" s="929">
        <v>7000036182</v>
      </c>
      <c r="C61" s="929">
        <v>110</v>
      </c>
      <c r="D61" s="929" t="s">
        <v>595</v>
      </c>
      <c r="E61" s="929">
        <v>1000071654</v>
      </c>
      <c r="F61" s="929">
        <v>85364900</v>
      </c>
      <c r="G61" s="1096"/>
      <c r="H61" s="1131">
        <v>18</v>
      </c>
      <c r="I61" s="1097"/>
      <c r="J61" s="929" t="s">
        <v>613</v>
      </c>
      <c r="K61" s="929" t="s">
        <v>578</v>
      </c>
      <c r="L61" s="929">
        <v>28</v>
      </c>
      <c r="M61" s="1098"/>
      <c r="N61" s="1099" t="str">
        <f t="shared" si="8"/>
        <v>Included</v>
      </c>
      <c r="O61" s="1100">
        <f t="shared" si="9"/>
        <v>0</v>
      </c>
      <c r="P61" s="889"/>
      <c r="Q61" s="285">
        <f t="shared" si="10"/>
        <v>0</v>
      </c>
      <c r="R61" s="928">
        <f t="shared" si="3"/>
        <v>0</v>
      </c>
      <c r="S61" s="889"/>
      <c r="T61" s="925"/>
      <c r="V61" s="926"/>
      <c r="AB61" s="890"/>
      <c r="AL61" s="890"/>
      <c r="AM61" s="890"/>
      <c r="AN61" s="890"/>
      <c r="AO61" s="890"/>
      <c r="AP61" s="890"/>
      <c r="AQ61" s="890"/>
      <c r="AR61" s="890"/>
      <c r="AS61" s="890"/>
      <c r="AT61" s="890"/>
      <c r="AU61" s="890"/>
      <c r="AV61" s="890"/>
      <c r="AW61" s="890"/>
      <c r="AX61" s="890"/>
      <c r="AY61" s="890"/>
    </row>
    <row r="62" spans="1:51" ht="16.5">
      <c r="A62" s="929">
        <f t="shared" si="4"/>
        <v>12</v>
      </c>
      <c r="B62" s="929">
        <v>7000036182</v>
      </c>
      <c r="C62" s="929">
        <v>120</v>
      </c>
      <c r="D62" s="929" t="s">
        <v>595</v>
      </c>
      <c r="E62" s="929">
        <v>1000071653</v>
      </c>
      <c r="F62" s="929">
        <v>85364900</v>
      </c>
      <c r="G62" s="1096"/>
      <c r="H62" s="1131">
        <v>18</v>
      </c>
      <c r="I62" s="1097"/>
      <c r="J62" s="929" t="s">
        <v>614</v>
      </c>
      <c r="K62" s="929" t="s">
        <v>578</v>
      </c>
      <c r="L62" s="929">
        <v>2</v>
      </c>
      <c r="M62" s="1098"/>
      <c r="N62" s="1099" t="str">
        <f t="shared" si="8"/>
        <v>Included</v>
      </c>
      <c r="O62" s="1100">
        <f t="shared" si="9"/>
        <v>0</v>
      </c>
      <c r="P62" s="889"/>
      <c r="Q62" s="285">
        <f t="shared" si="10"/>
        <v>0</v>
      </c>
      <c r="R62" s="928">
        <f t="shared" si="3"/>
        <v>0</v>
      </c>
      <c r="S62" s="889"/>
      <c r="T62" s="925"/>
      <c r="V62" s="926"/>
      <c r="AB62" s="890"/>
      <c r="AL62" s="890"/>
      <c r="AM62" s="890"/>
      <c r="AN62" s="890"/>
      <c r="AO62" s="890"/>
      <c r="AP62" s="890"/>
      <c r="AQ62" s="890"/>
      <c r="AR62" s="890"/>
      <c r="AS62" s="890"/>
      <c r="AT62" s="890"/>
      <c r="AU62" s="890"/>
      <c r="AV62" s="890"/>
      <c r="AW62" s="890"/>
      <c r="AX62" s="890"/>
      <c r="AY62" s="890"/>
    </row>
    <row r="63" spans="1:51" ht="16.5">
      <c r="A63" s="929">
        <f t="shared" si="4"/>
        <v>13</v>
      </c>
      <c r="B63" s="929">
        <v>7000036182</v>
      </c>
      <c r="C63" s="929">
        <v>130</v>
      </c>
      <c r="D63" s="929" t="s">
        <v>595</v>
      </c>
      <c r="E63" s="929">
        <v>1000071652</v>
      </c>
      <c r="F63" s="929">
        <v>85364900</v>
      </c>
      <c r="G63" s="1096"/>
      <c r="H63" s="1131">
        <v>18</v>
      </c>
      <c r="I63" s="1097"/>
      <c r="J63" s="929" t="s">
        <v>606</v>
      </c>
      <c r="K63" s="929" t="s">
        <v>578</v>
      </c>
      <c r="L63" s="929">
        <v>3</v>
      </c>
      <c r="M63" s="1098"/>
      <c r="N63" s="1099" t="str">
        <f t="shared" si="8"/>
        <v>Included</v>
      </c>
      <c r="O63" s="1100">
        <f t="shared" si="9"/>
        <v>0</v>
      </c>
      <c r="P63" s="889"/>
      <c r="Q63" s="285">
        <f t="shared" si="10"/>
        <v>0</v>
      </c>
      <c r="R63" s="928">
        <f t="shared" si="3"/>
        <v>0</v>
      </c>
      <c r="S63" s="889"/>
      <c r="T63" s="925"/>
      <c r="V63" s="926"/>
      <c r="AB63" s="890"/>
      <c r="AL63" s="890"/>
      <c r="AM63" s="890"/>
      <c r="AN63" s="890"/>
      <c r="AO63" s="890"/>
      <c r="AP63" s="890"/>
      <c r="AQ63" s="890"/>
      <c r="AR63" s="890"/>
      <c r="AS63" s="890"/>
      <c r="AT63" s="890"/>
      <c r="AU63" s="890"/>
      <c r="AV63" s="890"/>
      <c r="AW63" s="890"/>
      <c r="AX63" s="890"/>
      <c r="AY63" s="890"/>
    </row>
    <row r="64" spans="1:51" ht="16.5">
      <c r="A64" s="929">
        <f t="shared" si="4"/>
        <v>14</v>
      </c>
      <c r="B64" s="929">
        <v>7000036182</v>
      </c>
      <c r="C64" s="929">
        <v>140</v>
      </c>
      <c r="D64" s="929" t="s">
        <v>595</v>
      </c>
      <c r="E64" s="929">
        <v>1000021642</v>
      </c>
      <c r="F64" s="929">
        <v>85371000</v>
      </c>
      <c r="G64" s="1096"/>
      <c r="H64" s="1131">
        <v>18</v>
      </c>
      <c r="I64" s="1097"/>
      <c r="J64" s="929" t="s">
        <v>627</v>
      </c>
      <c r="K64" s="929" t="s">
        <v>578</v>
      </c>
      <c r="L64" s="929">
        <v>5</v>
      </c>
      <c r="M64" s="1098"/>
      <c r="N64" s="1099" t="str">
        <f t="shared" si="8"/>
        <v>Included</v>
      </c>
      <c r="O64" s="1100">
        <f t="shared" si="9"/>
        <v>0</v>
      </c>
      <c r="P64" s="889"/>
      <c r="Q64" s="285">
        <f t="shared" si="10"/>
        <v>0</v>
      </c>
      <c r="R64" s="928">
        <f t="shared" si="3"/>
        <v>0</v>
      </c>
      <c r="S64" s="889"/>
      <c r="T64" s="925"/>
      <c r="V64" s="926"/>
      <c r="AB64" s="890"/>
      <c r="AL64" s="890"/>
      <c r="AM64" s="890"/>
      <c r="AN64" s="890"/>
      <c r="AO64" s="890"/>
      <c r="AP64" s="890"/>
      <c r="AQ64" s="890"/>
      <c r="AR64" s="890"/>
      <c r="AS64" s="890"/>
      <c r="AT64" s="890"/>
      <c r="AU64" s="890"/>
      <c r="AV64" s="890"/>
      <c r="AW64" s="890"/>
      <c r="AX64" s="890"/>
      <c r="AY64" s="890"/>
    </row>
    <row r="65" spans="1:51" ht="22.5" customHeight="1">
      <c r="A65" s="929">
        <f t="shared" si="4"/>
        <v>15</v>
      </c>
      <c r="B65" s="929">
        <v>7000036182</v>
      </c>
      <c r="C65" s="929">
        <v>150</v>
      </c>
      <c r="D65" s="929" t="s">
        <v>597</v>
      </c>
      <c r="E65" s="929">
        <v>1000010638</v>
      </c>
      <c r="F65" s="929">
        <v>85176210</v>
      </c>
      <c r="G65" s="1096"/>
      <c r="H65" s="1131">
        <v>18</v>
      </c>
      <c r="I65" s="1097"/>
      <c r="J65" s="929" t="s">
        <v>604</v>
      </c>
      <c r="K65" s="929" t="s">
        <v>578</v>
      </c>
      <c r="L65" s="929">
        <v>14</v>
      </c>
      <c r="M65" s="1098"/>
      <c r="N65" s="1099" t="str">
        <f t="shared" si="8"/>
        <v>Included</v>
      </c>
      <c r="O65" s="1100">
        <f t="shared" si="9"/>
        <v>0</v>
      </c>
      <c r="P65" s="889"/>
      <c r="Q65" s="285">
        <f t="shared" si="10"/>
        <v>0</v>
      </c>
      <c r="R65" s="928">
        <f t="shared" si="3"/>
        <v>0</v>
      </c>
      <c r="S65" s="889"/>
      <c r="T65" s="925"/>
      <c r="V65" s="926"/>
      <c r="AB65" s="890"/>
      <c r="AL65" s="890"/>
      <c r="AM65" s="890"/>
      <c r="AN65" s="890"/>
      <c r="AO65" s="890"/>
      <c r="AP65" s="890"/>
      <c r="AQ65" s="890"/>
      <c r="AR65" s="890"/>
      <c r="AS65" s="890"/>
      <c r="AT65" s="890"/>
      <c r="AU65" s="890"/>
      <c r="AV65" s="890"/>
      <c r="AW65" s="890"/>
      <c r="AX65" s="890"/>
      <c r="AY65" s="890"/>
    </row>
    <row r="66" spans="1:51" ht="16.5">
      <c r="A66" s="929">
        <f t="shared" si="4"/>
        <v>16</v>
      </c>
      <c r="B66" s="929">
        <v>7000036182</v>
      </c>
      <c r="C66" s="929">
        <v>660</v>
      </c>
      <c r="D66" s="929" t="s">
        <v>620</v>
      </c>
      <c r="E66" s="929">
        <v>1000019912</v>
      </c>
      <c r="F66" s="929">
        <v>85371000</v>
      </c>
      <c r="G66" s="1096"/>
      <c r="H66" s="1131">
        <v>18</v>
      </c>
      <c r="I66" s="1097"/>
      <c r="J66" s="929" t="s">
        <v>585</v>
      </c>
      <c r="K66" s="929" t="s">
        <v>581</v>
      </c>
      <c r="L66" s="929">
        <v>1</v>
      </c>
      <c r="M66" s="1098"/>
      <c r="N66" s="1099" t="str">
        <f t="shared" si="8"/>
        <v>Included</v>
      </c>
      <c r="O66" s="1100">
        <f t="shared" si="9"/>
        <v>0</v>
      </c>
      <c r="P66" s="889"/>
      <c r="Q66" s="285">
        <f t="shared" si="10"/>
        <v>0</v>
      </c>
      <c r="R66" s="928">
        <f t="shared" si="3"/>
        <v>0</v>
      </c>
      <c r="S66" s="889"/>
      <c r="T66" s="925"/>
      <c r="V66" s="926"/>
      <c r="AB66" s="890"/>
      <c r="AL66" s="890"/>
      <c r="AM66" s="890"/>
      <c r="AN66" s="890"/>
      <c r="AO66" s="890"/>
      <c r="AP66" s="890"/>
      <c r="AQ66" s="890"/>
      <c r="AR66" s="890"/>
      <c r="AS66" s="890"/>
      <c r="AT66" s="890"/>
      <c r="AU66" s="890"/>
      <c r="AV66" s="890"/>
      <c r="AW66" s="890"/>
      <c r="AX66" s="890"/>
      <c r="AY66" s="890"/>
    </row>
    <row r="67" spans="1:51" ht="16.5">
      <c r="A67" s="929">
        <f t="shared" si="4"/>
        <v>17</v>
      </c>
      <c r="B67" s="929">
        <v>7000036182</v>
      </c>
      <c r="C67" s="929">
        <v>670</v>
      </c>
      <c r="D67" s="929" t="s">
        <v>620</v>
      </c>
      <c r="E67" s="929">
        <v>1000019927</v>
      </c>
      <c r="F67" s="929">
        <v>85389000</v>
      </c>
      <c r="G67" s="1096"/>
      <c r="H67" s="1131">
        <v>18</v>
      </c>
      <c r="I67" s="1097"/>
      <c r="J67" s="929" t="s">
        <v>586</v>
      </c>
      <c r="K67" s="929" t="s">
        <v>581</v>
      </c>
      <c r="L67" s="929">
        <v>1</v>
      </c>
      <c r="M67" s="1098"/>
      <c r="N67" s="1099" t="str">
        <f t="shared" si="8"/>
        <v>Included</v>
      </c>
      <c r="O67" s="1100">
        <f t="shared" si="9"/>
        <v>0</v>
      </c>
      <c r="P67" s="889"/>
      <c r="Q67" s="285">
        <f t="shared" si="10"/>
        <v>0</v>
      </c>
      <c r="R67" s="928">
        <f t="shared" si="3"/>
        <v>0</v>
      </c>
      <c r="S67" s="889"/>
      <c r="T67" s="925"/>
      <c r="V67" s="926"/>
      <c r="AB67" s="890"/>
      <c r="AL67" s="890"/>
      <c r="AM67" s="890"/>
      <c r="AN67" s="890"/>
      <c r="AO67" s="890"/>
      <c r="AP67" s="890"/>
      <c r="AQ67" s="890"/>
      <c r="AR67" s="890"/>
      <c r="AS67" s="890"/>
      <c r="AT67" s="890"/>
      <c r="AU67" s="890"/>
      <c r="AV67" s="890"/>
      <c r="AW67" s="890"/>
      <c r="AX67" s="890"/>
      <c r="AY67" s="890"/>
    </row>
    <row r="68" spans="1:51" ht="16.5">
      <c r="A68" s="929">
        <f t="shared" si="4"/>
        <v>18</v>
      </c>
      <c r="B68" s="929">
        <v>7000036182</v>
      </c>
      <c r="C68" s="929">
        <v>160</v>
      </c>
      <c r="D68" s="929" t="s">
        <v>621</v>
      </c>
      <c r="E68" s="929">
        <v>1000031976</v>
      </c>
      <c r="F68" s="929">
        <v>85446020</v>
      </c>
      <c r="G68" s="1096"/>
      <c r="H68" s="1131">
        <v>18</v>
      </c>
      <c r="I68" s="1097"/>
      <c r="J68" s="929" t="s">
        <v>628</v>
      </c>
      <c r="K68" s="929" t="s">
        <v>580</v>
      </c>
      <c r="L68" s="929">
        <v>14</v>
      </c>
      <c r="M68" s="1098"/>
      <c r="N68" s="1099" t="str">
        <f t="shared" si="8"/>
        <v>Included</v>
      </c>
      <c r="O68" s="1100">
        <f t="shared" si="9"/>
        <v>0</v>
      </c>
      <c r="P68" s="889"/>
      <c r="Q68" s="285">
        <f t="shared" si="10"/>
        <v>0</v>
      </c>
      <c r="R68" s="928">
        <f t="shared" si="3"/>
        <v>0</v>
      </c>
      <c r="S68" s="889"/>
      <c r="T68" s="925"/>
      <c r="V68" s="926"/>
      <c r="AB68" s="890"/>
      <c r="AL68" s="890"/>
      <c r="AM68" s="890"/>
      <c r="AN68" s="890"/>
      <c r="AO68" s="890"/>
      <c r="AP68" s="890"/>
      <c r="AQ68" s="890"/>
      <c r="AR68" s="890"/>
      <c r="AS68" s="890"/>
      <c r="AT68" s="890"/>
      <c r="AU68" s="890"/>
      <c r="AV68" s="890"/>
      <c r="AW68" s="890"/>
      <c r="AX68" s="890"/>
      <c r="AY68" s="890"/>
    </row>
    <row r="69" spans="1:51" ht="41.25" customHeight="1">
      <c r="A69" s="929">
        <f t="shared" si="4"/>
        <v>19</v>
      </c>
      <c r="B69" s="929">
        <v>7000036182</v>
      </c>
      <c r="C69" s="929">
        <v>170</v>
      </c>
      <c r="D69" s="929" t="s">
        <v>621</v>
      </c>
      <c r="E69" s="929">
        <v>1000031936</v>
      </c>
      <c r="F69" s="929">
        <v>85446020</v>
      </c>
      <c r="G69" s="1096"/>
      <c r="H69" s="1131">
        <v>18</v>
      </c>
      <c r="I69" s="1097"/>
      <c r="J69" s="929" t="s">
        <v>629</v>
      </c>
      <c r="K69" s="929" t="s">
        <v>580</v>
      </c>
      <c r="L69" s="929">
        <v>6</v>
      </c>
      <c r="M69" s="1098"/>
      <c r="N69" s="1099" t="str">
        <f t="shared" si="8"/>
        <v>Included</v>
      </c>
      <c r="O69" s="1100">
        <f t="shared" si="9"/>
        <v>0</v>
      </c>
      <c r="P69" s="889"/>
      <c r="Q69" s="285">
        <f t="shared" si="10"/>
        <v>0</v>
      </c>
      <c r="R69" s="928">
        <f t="shared" si="3"/>
        <v>0</v>
      </c>
      <c r="S69" s="889"/>
      <c r="T69" s="925"/>
      <c r="V69" s="926"/>
      <c r="AB69" s="890"/>
      <c r="AL69" s="890"/>
      <c r="AM69" s="890"/>
      <c r="AN69" s="890"/>
      <c r="AO69" s="890"/>
      <c r="AP69" s="890"/>
      <c r="AQ69" s="890"/>
      <c r="AR69" s="890"/>
      <c r="AS69" s="890"/>
      <c r="AT69" s="890"/>
      <c r="AU69" s="890"/>
      <c r="AV69" s="890"/>
      <c r="AW69" s="890"/>
      <c r="AX69" s="890"/>
      <c r="AY69" s="890"/>
    </row>
    <row r="70" spans="1:51" ht="16.5">
      <c r="A70" s="929">
        <f t="shared" si="4"/>
        <v>20</v>
      </c>
      <c r="B70" s="929">
        <v>7000036182</v>
      </c>
      <c r="C70" s="929">
        <v>180</v>
      </c>
      <c r="D70" s="929" t="s">
        <v>621</v>
      </c>
      <c r="E70" s="929">
        <v>1000031987</v>
      </c>
      <c r="F70" s="929">
        <v>85446020</v>
      </c>
      <c r="G70" s="1096"/>
      <c r="H70" s="1131">
        <v>18</v>
      </c>
      <c r="I70" s="1097"/>
      <c r="J70" s="929" t="s">
        <v>630</v>
      </c>
      <c r="K70" s="929" t="s">
        <v>580</v>
      </c>
      <c r="L70" s="929">
        <v>10</v>
      </c>
      <c r="M70" s="1098"/>
      <c r="N70" s="1099" t="str">
        <f t="shared" si="8"/>
        <v>Included</v>
      </c>
      <c r="O70" s="1100">
        <f t="shared" si="9"/>
        <v>0</v>
      </c>
      <c r="P70" s="889"/>
      <c r="Q70" s="285">
        <f t="shared" si="10"/>
        <v>0</v>
      </c>
      <c r="R70" s="928">
        <f t="shared" si="3"/>
        <v>0</v>
      </c>
      <c r="S70" s="889"/>
      <c r="T70" s="925"/>
      <c r="V70" s="926"/>
      <c r="AB70" s="890"/>
      <c r="AL70" s="890"/>
      <c r="AM70" s="890"/>
      <c r="AN70" s="890"/>
      <c r="AO70" s="890"/>
      <c r="AP70" s="890"/>
      <c r="AQ70" s="890"/>
      <c r="AR70" s="890"/>
      <c r="AS70" s="890"/>
      <c r="AT70" s="890"/>
      <c r="AU70" s="890"/>
      <c r="AV70" s="890"/>
      <c r="AW70" s="890"/>
      <c r="AX70" s="890"/>
      <c r="AY70" s="890"/>
    </row>
    <row r="71" spans="1:51" ht="16.5">
      <c r="A71" s="929">
        <f t="shared" si="4"/>
        <v>21</v>
      </c>
      <c r="B71" s="929">
        <v>7000036182</v>
      </c>
      <c r="C71" s="929">
        <v>190</v>
      </c>
      <c r="D71" s="929" t="s">
        <v>621</v>
      </c>
      <c r="E71" s="929">
        <v>1000031887</v>
      </c>
      <c r="F71" s="929">
        <v>85446020</v>
      </c>
      <c r="G71" s="1096"/>
      <c r="H71" s="1131">
        <v>18</v>
      </c>
      <c r="I71" s="1097"/>
      <c r="J71" s="929" t="s">
        <v>631</v>
      </c>
      <c r="K71" s="929" t="s">
        <v>580</v>
      </c>
      <c r="L71" s="929">
        <v>45</v>
      </c>
      <c r="M71" s="1098"/>
      <c r="N71" s="1099" t="str">
        <f t="shared" si="8"/>
        <v>Included</v>
      </c>
      <c r="O71" s="1100">
        <f t="shared" si="9"/>
        <v>0</v>
      </c>
      <c r="P71" s="889"/>
      <c r="Q71" s="285">
        <f t="shared" si="10"/>
        <v>0</v>
      </c>
      <c r="R71" s="928">
        <f t="shared" si="3"/>
        <v>0</v>
      </c>
      <c r="S71" s="889"/>
      <c r="T71" s="925"/>
      <c r="V71" s="926"/>
      <c r="AB71" s="890"/>
      <c r="AL71" s="890"/>
      <c r="AM71" s="890"/>
      <c r="AN71" s="890"/>
      <c r="AO71" s="890"/>
      <c r="AP71" s="890"/>
      <c r="AQ71" s="890"/>
      <c r="AR71" s="890"/>
      <c r="AS71" s="890"/>
      <c r="AT71" s="890"/>
      <c r="AU71" s="890"/>
      <c r="AV71" s="890"/>
      <c r="AW71" s="890"/>
      <c r="AX71" s="890"/>
      <c r="AY71" s="890"/>
    </row>
    <row r="72" spans="1:51" ht="16.5">
      <c r="A72" s="929">
        <f t="shared" si="4"/>
        <v>22</v>
      </c>
      <c r="B72" s="929">
        <v>7000036182</v>
      </c>
      <c r="C72" s="929">
        <v>200</v>
      </c>
      <c r="D72" s="929" t="s">
        <v>621</v>
      </c>
      <c r="E72" s="929">
        <v>1000056264</v>
      </c>
      <c r="F72" s="929">
        <v>85446020</v>
      </c>
      <c r="G72" s="1096"/>
      <c r="H72" s="1131">
        <v>18</v>
      </c>
      <c r="I72" s="1097"/>
      <c r="J72" s="929" t="s">
        <v>632</v>
      </c>
      <c r="K72" s="929" t="s">
        <v>580</v>
      </c>
      <c r="L72" s="929">
        <v>15</v>
      </c>
      <c r="M72" s="1098"/>
      <c r="N72" s="1099" t="str">
        <f t="shared" si="8"/>
        <v>Included</v>
      </c>
      <c r="O72" s="1100">
        <f t="shared" si="9"/>
        <v>0</v>
      </c>
      <c r="P72" s="889"/>
      <c r="Q72" s="285">
        <f t="shared" si="10"/>
        <v>0</v>
      </c>
      <c r="R72" s="928">
        <f t="shared" si="3"/>
        <v>0</v>
      </c>
      <c r="S72" s="889"/>
      <c r="T72" s="925"/>
      <c r="V72" s="926"/>
      <c r="AB72" s="890"/>
      <c r="AL72" s="890"/>
      <c r="AM72" s="890"/>
      <c r="AN72" s="890"/>
      <c r="AO72" s="890"/>
      <c r="AP72" s="890"/>
      <c r="AQ72" s="890"/>
      <c r="AR72" s="890"/>
      <c r="AS72" s="890"/>
      <c r="AT72" s="890"/>
      <c r="AU72" s="890"/>
      <c r="AV72" s="890"/>
      <c r="AW72" s="890"/>
      <c r="AX72" s="890"/>
      <c r="AY72" s="890"/>
    </row>
    <row r="73" spans="1:51" ht="16.5">
      <c r="A73" s="929">
        <f t="shared" si="4"/>
        <v>23</v>
      </c>
      <c r="B73" s="929">
        <v>7000036182</v>
      </c>
      <c r="C73" s="929">
        <v>210</v>
      </c>
      <c r="D73" s="929" t="s">
        <v>621</v>
      </c>
      <c r="E73" s="929">
        <v>1000056265</v>
      </c>
      <c r="F73" s="929">
        <v>85446020</v>
      </c>
      <c r="G73" s="1096"/>
      <c r="H73" s="1131">
        <v>18</v>
      </c>
      <c r="I73" s="1097"/>
      <c r="J73" s="929" t="s">
        <v>633</v>
      </c>
      <c r="K73" s="929" t="s">
        <v>580</v>
      </c>
      <c r="L73" s="929">
        <v>5</v>
      </c>
      <c r="M73" s="1098"/>
      <c r="N73" s="1099" t="str">
        <f t="shared" si="8"/>
        <v>Included</v>
      </c>
      <c r="O73" s="1100">
        <f t="shared" si="9"/>
        <v>0</v>
      </c>
      <c r="P73" s="889"/>
      <c r="Q73" s="285">
        <f t="shared" si="10"/>
        <v>0</v>
      </c>
      <c r="R73" s="928">
        <f t="shared" si="3"/>
        <v>0</v>
      </c>
      <c r="S73" s="889"/>
      <c r="T73" s="925"/>
      <c r="V73" s="926"/>
      <c r="AB73" s="890"/>
      <c r="AL73" s="890"/>
      <c r="AM73" s="890"/>
      <c r="AN73" s="890"/>
      <c r="AO73" s="890"/>
      <c r="AP73" s="890"/>
      <c r="AQ73" s="890"/>
      <c r="AR73" s="890"/>
      <c r="AS73" s="890"/>
      <c r="AT73" s="890"/>
      <c r="AU73" s="890"/>
      <c r="AV73" s="890"/>
      <c r="AW73" s="890"/>
      <c r="AX73" s="890"/>
      <c r="AY73" s="890"/>
    </row>
    <row r="74" spans="1:51" ht="16.5">
      <c r="A74" s="929">
        <f t="shared" si="4"/>
        <v>24</v>
      </c>
      <c r="B74" s="929">
        <v>7000036182</v>
      </c>
      <c r="C74" s="929">
        <v>220</v>
      </c>
      <c r="D74" s="929" t="s">
        <v>621</v>
      </c>
      <c r="E74" s="929">
        <v>1000031985</v>
      </c>
      <c r="F74" s="929">
        <v>85446020</v>
      </c>
      <c r="G74" s="1096"/>
      <c r="H74" s="1131">
        <v>18</v>
      </c>
      <c r="I74" s="1097"/>
      <c r="J74" s="929" t="s">
        <v>634</v>
      </c>
      <c r="K74" s="929" t="s">
        <v>580</v>
      </c>
      <c r="L74" s="929">
        <v>19</v>
      </c>
      <c r="M74" s="1098"/>
      <c r="N74" s="1099" t="str">
        <f t="shared" si="8"/>
        <v>Included</v>
      </c>
      <c r="O74" s="1100">
        <f t="shared" si="9"/>
        <v>0</v>
      </c>
      <c r="P74" s="889"/>
      <c r="Q74" s="285">
        <f t="shared" si="10"/>
        <v>0</v>
      </c>
      <c r="R74" s="928">
        <f t="shared" ref="R74:R132" si="11">IF(I74="", H74*Q74/100, I74*Q74)</f>
        <v>0</v>
      </c>
      <c r="S74" s="889"/>
      <c r="T74" s="925"/>
      <c r="V74" s="926"/>
      <c r="AB74" s="890"/>
      <c r="AL74" s="890"/>
      <c r="AM74" s="890"/>
      <c r="AN74" s="890"/>
      <c r="AO74" s="890"/>
      <c r="AP74" s="890"/>
      <c r="AQ74" s="890"/>
      <c r="AR74" s="890"/>
      <c r="AS74" s="890"/>
      <c r="AT74" s="890"/>
      <c r="AU74" s="890"/>
      <c r="AV74" s="890"/>
      <c r="AW74" s="890"/>
      <c r="AX74" s="890"/>
      <c r="AY74" s="890"/>
    </row>
    <row r="75" spans="1:51" ht="16.5">
      <c r="A75" s="929">
        <f t="shared" si="4"/>
        <v>25</v>
      </c>
      <c r="B75" s="929">
        <v>7000036182</v>
      </c>
      <c r="C75" s="929">
        <v>260</v>
      </c>
      <c r="D75" s="929" t="s">
        <v>622</v>
      </c>
      <c r="E75" s="929">
        <v>1000055443</v>
      </c>
      <c r="F75" s="929">
        <v>85371000</v>
      </c>
      <c r="G75" s="1096"/>
      <c r="H75" s="1131">
        <v>18</v>
      </c>
      <c r="I75" s="1097"/>
      <c r="J75" s="929" t="s">
        <v>615</v>
      </c>
      <c r="K75" s="929" t="s">
        <v>578</v>
      </c>
      <c r="L75" s="929">
        <v>2</v>
      </c>
      <c r="M75" s="1098"/>
      <c r="N75" s="1099" t="str">
        <f t="shared" si="8"/>
        <v>Included</v>
      </c>
      <c r="O75" s="1100">
        <f t="shared" si="9"/>
        <v>0</v>
      </c>
      <c r="P75" s="889"/>
      <c r="Q75" s="285">
        <f t="shared" si="10"/>
        <v>0</v>
      </c>
      <c r="R75" s="928">
        <f t="shared" si="11"/>
        <v>0</v>
      </c>
      <c r="S75" s="889"/>
      <c r="T75" s="925"/>
      <c r="V75" s="926"/>
      <c r="AB75" s="890"/>
      <c r="AL75" s="890"/>
      <c r="AM75" s="890"/>
      <c r="AN75" s="890"/>
      <c r="AO75" s="890"/>
      <c r="AP75" s="890"/>
      <c r="AQ75" s="890"/>
      <c r="AR75" s="890"/>
      <c r="AS75" s="890"/>
      <c r="AT75" s="890"/>
      <c r="AU75" s="890"/>
      <c r="AV75" s="890"/>
      <c r="AW75" s="890"/>
      <c r="AX75" s="890"/>
      <c r="AY75" s="890"/>
    </row>
    <row r="76" spans="1:51" ht="16.5">
      <c r="A76" s="929">
        <f t="shared" si="4"/>
        <v>26</v>
      </c>
      <c r="B76" s="929">
        <v>7000036182</v>
      </c>
      <c r="C76" s="929">
        <v>270</v>
      </c>
      <c r="D76" s="929" t="s">
        <v>612</v>
      </c>
      <c r="E76" s="929">
        <v>1000001332</v>
      </c>
      <c r="F76" s="929">
        <v>85371000</v>
      </c>
      <c r="G76" s="1096"/>
      <c r="H76" s="1131">
        <v>18</v>
      </c>
      <c r="I76" s="1097"/>
      <c r="J76" s="929" t="s">
        <v>617</v>
      </c>
      <c r="K76" s="929" t="s">
        <v>578</v>
      </c>
      <c r="L76" s="929">
        <v>2</v>
      </c>
      <c r="M76" s="1098"/>
      <c r="N76" s="1099" t="str">
        <f t="shared" si="8"/>
        <v>Included</v>
      </c>
      <c r="O76" s="1100">
        <f t="shared" si="9"/>
        <v>0</v>
      </c>
      <c r="P76" s="889"/>
      <c r="Q76" s="285">
        <f t="shared" si="10"/>
        <v>0</v>
      </c>
      <c r="R76" s="928">
        <f t="shared" si="11"/>
        <v>0</v>
      </c>
      <c r="S76" s="889"/>
      <c r="T76" s="925"/>
      <c r="V76" s="926"/>
      <c r="AB76" s="890"/>
      <c r="AL76" s="890"/>
      <c r="AM76" s="890"/>
      <c r="AN76" s="890"/>
      <c r="AO76" s="890"/>
      <c r="AP76" s="890"/>
      <c r="AQ76" s="890"/>
      <c r="AR76" s="890"/>
      <c r="AS76" s="890"/>
      <c r="AT76" s="890"/>
      <c r="AU76" s="890"/>
      <c r="AV76" s="890"/>
      <c r="AW76" s="890"/>
      <c r="AX76" s="890"/>
      <c r="AY76" s="890"/>
    </row>
    <row r="77" spans="1:51" ht="16.5">
      <c r="A77" s="929">
        <f t="shared" si="4"/>
        <v>27</v>
      </c>
      <c r="B77" s="929">
        <v>7000036182</v>
      </c>
      <c r="C77" s="929">
        <v>280</v>
      </c>
      <c r="D77" s="929" t="s">
        <v>612</v>
      </c>
      <c r="E77" s="929">
        <v>1000071651</v>
      </c>
      <c r="F77" s="929">
        <v>85364900</v>
      </c>
      <c r="G77" s="1096"/>
      <c r="H77" s="1131">
        <v>18</v>
      </c>
      <c r="I77" s="1097"/>
      <c r="J77" s="929" t="s">
        <v>616</v>
      </c>
      <c r="K77" s="929" t="s">
        <v>578</v>
      </c>
      <c r="L77" s="929">
        <v>2</v>
      </c>
      <c r="M77" s="1098"/>
      <c r="N77" s="1099" t="str">
        <f t="shared" si="8"/>
        <v>Included</v>
      </c>
      <c r="O77" s="1100">
        <f t="shared" si="9"/>
        <v>0</v>
      </c>
      <c r="P77" s="889"/>
      <c r="Q77" s="285">
        <f t="shared" si="10"/>
        <v>0</v>
      </c>
      <c r="R77" s="928">
        <f t="shared" si="11"/>
        <v>0</v>
      </c>
      <c r="S77" s="889"/>
      <c r="T77" s="925"/>
      <c r="V77" s="926"/>
      <c r="AB77" s="890"/>
      <c r="AL77" s="890"/>
      <c r="AM77" s="890"/>
      <c r="AN77" s="890"/>
      <c r="AO77" s="890"/>
      <c r="AP77" s="890"/>
      <c r="AQ77" s="890"/>
      <c r="AR77" s="890"/>
      <c r="AS77" s="890"/>
      <c r="AT77" s="890"/>
      <c r="AU77" s="890"/>
      <c r="AV77" s="890"/>
      <c r="AW77" s="890"/>
      <c r="AX77" s="890"/>
      <c r="AY77" s="890"/>
    </row>
    <row r="78" spans="1:51" ht="16.5">
      <c r="A78" s="929">
        <f t="shared" si="4"/>
        <v>28</v>
      </c>
      <c r="B78" s="929">
        <v>7000036182</v>
      </c>
      <c r="C78" s="929">
        <v>320</v>
      </c>
      <c r="D78" s="929" t="s">
        <v>598</v>
      </c>
      <c r="E78" s="929">
        <v>1000014219</v>
      </c>
      <c r="F78" s="929">
        <v>85389000</v>
      </c>
      <c r="G78" s="1096"/>
      <c r="H78" s="1131">
        <v>18</v>
      </c>
      <c r="I78" s="1097"/>
      <c r="J78" s="929" t="s">
        <v>619</v>
      </c>
      <c r="K78" s="929" t="s">
        <v>578</v>
      </c>
      <c r="L78" s="929">
        <v>2</v>
      </c>
      <c r="M78" s="1098"/>
      <c r="N78" s="1099" t="str">
        <f t="shared" si="8"/>
        <v>Included</v>
      </c>
      <c r="O78" s="1100">
        <f t="shared" si="9"/>
        <v>0</v>
      </c>
      <c r="P78" s="889"/>
      <c r="Q78" s="285">
        <f t="shared" si="10"/>
        <v>0</v>
      </c>
      <c r="R78" s="928">
        <f t="shared" si="11"/>
        <v>0</v>
      </c>
      <c r="S78" s="889"/>
      <c r="T78" s="925"/>
      <c r="V78" s="926"/>
      <c r="AB78" s="890"/>
      <c r="AL78" s="890"/>
      <c r="AM78" s="890"/>
      <c r="AN78" s="890"/>
      <c r="AO78" s="890"/>
      <c r="AP78" s="890"/>
      <c r="AQ78" s="890"/>
      <c r="AR78" s="890"/>
      <c r="AS78" s="890"/>
      <c r="AT78" s="890"/>
      <c r="AU78" s="890"/>
      <c r="AV78" s="890"/>
      <c r="AW78" s="890"/>
      <c r="AX78" s="890"/>
      <c r="AY78" s="890"/>
    </row>
    <row r="79" spans="1:51" ht="16.5">
      <c r="A79" s="929">
        <f t="shared" si="4"/>
        <v>29</v>
      </c>
      <c r="B79" s="929">
        <v>7000036182</v>
      </c>
      <c r="C79" s="929">
        <v>310</v>
      </c>
      <c r="D79" s="929" t="s">
        <v>598</v>
      </c>
      <c r="E79" s="929">
        <v>1000041239</v>
      </c>
      <c r="F79" s="929">
        <v>85389000</v>
      </c>
      <c r="G79" s="1096"/>
      <c r="H79" s="1131">
        <v>18</v>
      </c>
      <c r="I79" s="1097"/>
      <c r="J79" s="929" t="s">
        <v>618</v>
      </c>
      <c r="K79" s="929" t="s">
        <v>578</v>
      </c>
      <c r="L79" s="929">
        <v>2</v>
      </c>
      <c r="M79" s="1098"/>
      <c r="N79" s="1099" t="str">
        <f t="shared" si="8"/>
        <v>Included</v>
      </c>
      <c r="O79" s="1100">
        <f t="shared" si="9"/>
        <v>0</v>
      </c>
      <c r="P79" s="889"/>
      <c r="Q79" s="285">
        <f t="shared" si="10"/>
        <v>0</v>
      </c>
      <c r="R79" s="928">
        <f t="shared" si="11"/>
        <v>0</v>
      </c>
      <c r="S79" s="889"/>
      <c r="T79" s="925"/>
      <c r="V79" s="926"/>
      <c r="AB79" s="890"/>
      <c r="AL79" s="890"/>
      <c r="AM79" s="890"/>
      <c r="AN79" s="890"/>
      <c r="AO79" s="890"/>
      <c r="AP79" s="890"/>
      <c r="AQ79" s="890"/>
      <c r="AR79" s="890"/>
      <c r="AS79" s="890"/>
      <c r="AT79" s="890"/>
      <c r="AU79" s="890"/>
      <c r="AV79" s="890"/>
      <c r="AW79" s="890"/>
      <c r="AX79" s="890"/>
      <c r="AY79" s="890"/>
    </row>
    <row r="80" spans="1:51" ht="16.5">
      <c r="A80" s="929">
        <f t="shared" si="4"/>
        <v>30</v>
      </c>
      <c r="B80" s="929">
        <v>7000036182</v>
      </c>
      <c r="C80" s="929">
        <v>330</v>
      </c>
      <c r="D80" s="929" t="s">
        <v>598</v>
      </c>
      <c r="E80" s="929">
        <v>1000079433</v>
      </c>
      <c r="F80" s="929">
        <v>85389000</v>
      </c>
      <c r="G80" s="1096"/>
      <c r="H80" s="1131">
        <v>18</v>
      </c>
      <c r="I80" s="1097"/>
      <c r="J80" s="929" t="s">
        <v>607</v>
      </c>
      <c r="K80" s="929" t="s">
        <v>578</v>
      </c>
      <c r="L80" s="929">
        <v>14</v>
      </c>
      <c r="M80" s="1098"/>
      <c r="N80" s="1099" t="str">
        <f t="shared" si="8"/>
        <v>Included</v>
      </c>
      <c r="O80" s="1100">
        <f t="shared" si="9"/>
        <v>0</v>
      </c>
      <c r="P80" s="889"/>
      <c r="Q80" s="285">
        <f t="shared" si="10"/>
        <v>0</v>
      </c>
      <c r="R80" s="928">
        <f t="shared" si="11"/>
        <v>0</v>
      </c>
      <c r="S80" s="889"/>
      <c r="T80" s="925"/>
      <c r="V80" s="926"/>
      <c r="AB80" s="890"/>
      <c r="AL80" s="890"/>
      <c r="AM80" s="890"/>
      <c r="AN80" s="890"/>
      <c r="AO80" s="890"/>
      <c r="AP80" s="890"/>
      <c r="AQ80" s="890"/>
      <c r="AR80" s="890"/>
      <c r="AS80" s="890"/>
      <c r="AT80" s="890"/>
      <c r="AU80" s="890"/>
      <c r="AV80" s="890"/>
      <c r="AW80" s="890"/>
      <c r="AX80" s="890"/>
      <c r="AY80" s="890"/>
    </row>
    <row r="81" spans="1:51" ht="16.5">
      <c r="A81" s="929">
        <f t="shared" si="4"/>
        <v>31</v>
      </c>
      <c r="B81" s="929">
        <v>7000036182</v>
      </c>
      <c r="C81" s="929">
        <v>340</v>
      </c>
      <c r="D81" s="929" t="s">
        <v>598</v>
      </c>
      <c r="E81" s="929">
        <v>1000079434</v>
      </c>
      <c r="F81" s="929">
        <v>85389000</v>
      </c>
      <c r="G81" s="1096"/>
      <c r="H81" s="1131">
        <v>18</v>
      </c>
      <c r="I81" s="1097"/>
      <c r="J81" s="929" t="s">
        <v>608</v>
      </c>
      <c r="K81" s="929" t="s">
        <v>578</v>
      </c>
      <c r="L81" s="929">
        <v>9</v>
      </c>
      <c r="M81" s="1098"/>
      <c r="N81" s="1099" t="str">
        <f t="shared" si="8"/>
        <v>Included</v>
      </c>
      <c r="O81" s="1100">
        <f t="shared" si="9"/>
        <v>0</v>
      </c>
      <c r="P81" s="889"/>
      <c r="Q81" s="285">
        <f t="shared" si="10"/>
        <v>0</v>
      </c>
      <c r="R81" s="928">
        <f t="shared" si="11"/>
        <v>0</v>
      </c>
      <c r="S81" s="889"/>
      <c r="T81" s="925"/>
      <c r="V81" s="926"/>
      <c r="AB81" s="890"/>
      <c r="AL81" s="890"/>
      <c r="AM81" s="890"/>
      <c r="AN81" s="890"/>
      <c r="AO81" s="890"/>
      <c r="AP81" s="890"/>
      <c r="AQ81" s="890"/>
      <c r="AR81" s="890"/>
      <c r="AS81" s="890"/>
      <c r="AT81" s="890"/>
      <c r="AU81" s="890"/>
      <c r="AV81" s="890"/>
      <c r="AW81" s="890"/>
      <c r="AX81" s="890"/>
      <c r="AY81" s="890"/>
    </row>
    <row r="82" spans="1:51" s="691" customFormat="1" ht="23.25" customHeight="1">
      <c r="A82" s="1109" t="s">
        <v>592</v>
      </c>
      <c r="B82" s="1113" t="s">
        <v>661</v>
      </c>
      <c r="C82" s="1113"/>
      <c r="D82" s="1113"/>
      <c r="E82" s="1113"/>
      <c r="F82" s="1113"/>
      <c r="G82" s="1113"/>
      <c r="H82" s="1113"/>
      <c r="I82" s="1113"/>
      <c r="J82" s="1114"/>
      <c r="K82" s="1110"/>
      <c r="L82" s="1110"/>
      <c r="M82" s="1110"/>
      <c r="N82" s="1110"/>
      <c r="O82" s="1111"/>
      <c r="P82" s="690"/>
      <c r="Q82" s="795" t="s">
        <v>493</v>
      </c>
      <c r="R82" s="795" t="s">
        <v>494</v>
      </c>
      <c r="S82" s="690"/>
      <c r="T82" s="1112"/>
      <c r="U82" s="690"/>
      <c r="V82" s="699"/>
      <c r="W82" s="690"/>
      <c r="X82" s="690"/>
      <c r="Y82" s="690"/>
    </row>
    <row r="83" spans="1:51" ht="64.5" customHeight="1">
      <c r="A83" s="929">
        <v>1</v>
      </c>
      <c r="B83" s="929">
        <v>7000036181</v>
      </c>
      <c r="C83" s="929">
        <v>20</v>
      </c>
      <c r="D83" s="929" t="s">
        <v>594</v>
      </c>
      <c r="E83" s="929">
        <v>1000003398</v>
      </c>
      <c r="F83" s="929">
        <v>85371000</v>
      </c>
      <c r="G83" s="1096"/>
      <c r="H83" s="1131">
        <v>18</v>
      </c>
      <c r="I83" s="1097"/>
      <c r="J83" s="929" t="s">
        <v>600</v>
      </c>
      <c r="K83" s="929" t="s">
        <v>578</v>
      </c>
      <c r="L83" s="929">
        <v>6</v>
      </c>
      <c r="M83" s="1098"/>
      <c r="N83" s="1099" t="str">
        <f t="shared" si="8"/>
        <v>Included</v>
      </c>
      <c r="O83" s="1100">
        <f t="shared" si="9"/>
        <v>0</v>
      </c>
      <c r="P83" s="889"/>
      <c r="Q83" s="285">
        <f t="shared" si="10"/>
        <v>0</v>
      </c>
      <c r="R83" s="928">
        <f t="shared" si="11"/>
        <v>0</v>
      </c>
      <c r="S83" s="889"/>
      <c r="T83" s="925"/>
      <c r="V83" s="926"/>
      <c r="AB83" s="890"/>
      <c r="AL83" s="890"/>
      <c r="AM83" s="890"/>
      <c r="AN83" s="890"/>
      <c r="AO83" s="890"/>
      <c r="AP83" s="890"/>
      <c r="AQ83" s="890"/>
      <c r="AR83" s="890"/>
      <c r="AS83" s="890"/>
      <c r="AT83" s="890"/>
      <c r="AU83" s="890"/>
      <c r="AV83" s="890"/>
      <c r="AW83" s="890"/>
      <c r="AX83" s="890"/>
      <c r="AY83" s="890"/>
    </row>
    <row r="84" spans="1:51" ht="34.5" customHeight="1">
      <c r="A84" s="929">
        <f t="shared" si="4"/>
        <v>2</v>
      </c>
      <c r="B84" s="929">
        <v>7000036181</v>
      </c>
      <c r="C84" s="929">
        <v>30</v>
      </c>
      <c r="D84" s="929" t="s">
        <v>594</v>
      </c>
      <c r="E84" s="929">
        <v>1000004274</v>
      </c>
      <c r="F84" s="929">
        <v>85371000</v>
      </c>
      <c r="G84" s="1096"/>
      <c r="H84" s="1131">
        <v>18</v>
      </c>
      <c r="I84" s="1097"/>
      <c r="J84" s="929" t="s">
        <v>584</v>
      </c>
      <c r="K84" s="929" t="s">
        <v>578</v>
      </c>
      <c r="L84" s="929">
        <v>1</v>
      </c>
      <c r="M84" s="1098"/>
      <c r="N84" s="1099" t="str">
        <f t="shared" si="8"/>
        <v>Included</v>
      </c>
      <c r="O84" s="1100">
        <f t="shared" si="9"/>
        <v>0</v>
      </c>
      <c r="P84" s="889"/>
      <c r="Q84" s="285">
        <f t="shared" si="10"/>
        <v>0</v>
      </c>
      <c r="R84" s="928">
        <f t="shared" si="11"/>
        <v>0</v>
      </c>
      <c r="S84" s="889"/>
      <c r="T84" s="925"/>
      <c r="V84" s="926"/>
      <c r="AB84" s="890"/>
      <c r="AL84" s="890"/>
      <c r="AM84" s="890"/>
      <c r="AN84" s="890"/>
      <c r="AO84" s="890"/>
      <c r="AP84" s="890"/>
      <c r="AQ84" s="890"/>
      <c r="AR84" s="890"/>
      <c r="AS84" s="890"/>
      <c r="AT84" s="890"/>
      <c r="AU84" s="890"/>
      <c r="AV84" s="890"/>
      <c r="AW84" s="890"/>
      <c r="AX84" s="890"/>
      <c r="AY84" s="890"/>
    </row>
    <row r="85" spans="1:51" ht="53.25" customHeight="1">
      <c r="A85" s="929">
        <f t="shared" si="4"/>
        <v>3</v>
      </c>
      <c r="B85" s="929">
        <v>7000036181</v>
      </c>
      <c r="C85" s="929">
        <v>40</v>
      </c>
      <c r="D85" s="929" t="s">
        <v>594</v>
      </c>
      <c r="E85" s="929">
        <v>1000003407</v>
      </c>
      <c r="F85" s="929">
        <v>85371000</v>
      </c>
      <c r="G85" s="1096"/>
      <c r="H85" s="1131">
        <v>18</v>
      </c>
      <c r="I85" s="1097"/>
      <c r="J85" s="929" t="s">
        <v>605</v>
      </c>
      <c r="K85" s="929" t="s">
        <v>578</v>
      </c>
      <c r="L85" s="929">
        <v>2</v>
      </c>
      <c r="M85" s="1098"/>
      <c r="N85" s="1099" t="str">
        <f t="shared" si="8"/>
        <v>Included</v>
      </c>
      <c r="O85" s="1100">
        <f t="shared" si="9"/>
        <v>0</v>
      </c>
      <c r="P85" s="889"/>
      <c r="Q85" s="285">
        <f t="shared" si="10"/>
        <v>0</v>
      </c>
      <c r="R85" s="928">
        <f t="shared" si="11"/>
        <v>0</v>
      </c>
      <c r="S85" s="889"/>
      <c r="T85" s="925"/>
      <c r="V85" s="926"/>
      <c r="AB85" s="890"/>
      <c r="AL85" s="890"/>
      <c r="AM85" s="890"/>
      <c r="AN85" s="890"/>
      <c r="AO85" s="890"/>
      <c r="AP85" s="890"/>
      <c r="AQ85" s="890"/>
      <c r="AR85" s="890"/>
      <c r="AS85" s="890"/>
      <c r="AT85" s="890"/>
      <c r="AU85" s="890"/>
      <c r="AV85" s="890"/>
      <c r="AW85" s="890"/>
      <c r="AX85" s="890"/>
      <c r="AY85" s="890"/>
    </row>
    <row r="86" spans="1:51" ht="16.5">
      <c r="A86" s="929">
        <f t="shared" si="4"/>
        <v>4</v>
      </c>
      <c r="B86" s="929">
        <v>7000036181</v>
      </c>
      <c r="C86" s="929">
        <v>50</v>
      </c>
      <c r="D86" s="929" t="s">
        <v>594</v>
      </c>
      <c r="E86" s="929">
        <v>1000055446</v>
      </c>
      <c r="F86" s="929">
        <v>85371000</v>
      </c>
      <c r="G86" s="1096"/>
      <c r="H86" s="1131">
        <v>18</v>
      </c>
      <c r="I86" s="1097"/>
      <c r="J86" s="929" t="s">
        <v>601</v>
      </c>
      <c r="K86" s="929" t="s">
        <v>578</v>
      </c>
      <c r="L86" s="929">
        <v>15</v>
      </c>
      <c r="M86" s="1098"/>
      <c r="N86" s="1099" t="str">
        <f t="shared" si="8"/>
        <v>Included</v>
      </c>
      <c r="O86" s="1100">
        <f t="shared" si="9"/>
        <v>0</v>
      </c>
      <c r="P86" s="889"/>
      <c r="Q86" s="285">
        <f t="shared" si="10"/>
        <v>0</v>
      </c>
      <c r="R86" s="928">
        <f t="shared" si="11"/>
        <v>0</v>
      </c>
      <c r="S86" s="889"/>
      <c r="T86" s="925"/>
      <c r="V86" s="926"/>
      <c r="AB86" s="890"/>
      <c r="AL86" s="890"/>
      <c r="AM86" s="890"/>
      <c r="AN86" s="890"/>
      <c r="AO86" s="890"/>
      <c r="AP86" s="890"/>
      <c r="AQ86" s="890"/>
      <c r="AR86" s="890"/>
      <c r="AS86" s="890"/>
      <c r="AT86" s="890"/>
      <c r="AU86" s="890"/>
      <c r="AV86" s="890"/>
      <c r="AW86" s="890"/>
      <c r="AX86" s="890"/>
      <c r="AY86" s="890"/>
    </row>
    <row r="87" spans="1:51" ht="55.5" customHeight="1">
      <c r="A87" s="929">
        <f t="shared" si="4"/>
        <v>5</v>
      </c>
      <c r="B87" s="929">
        <v>7000036181</v>
      </c>
      <c r="C87" s="929">
        <v>60</v>
      </c>
      <c r="D87" s="929" t="s">
        <v>595</v>
      </c>
      <c r="E87" s="929">
        <v>1000003408</v>
      </c>
      <c r="F87" s="929">
        <v>85371000</v>
      </c>
      <c r="G87" s="1096"/>
      <c r="H87" s="1131">
        <v>18</v>
      </c>
      <c r="I87" s="1097"/>
      <c r="J87" s="929" t="s">
        <v>602</v>
      </c>
      <c r="K87" s="929" t="s">
        <v>578</v>
      </c>
      <c r="L87" s="929">
        <v>9</v>
      </c>
      <c r="M87" s="1098"/>
      <c r="N87" s="1099" t="str">
        <f t="shared" si="8"/>
        <v>Included</v>
      </c>
      <c r="O87" s="1100">
        <f t="shared" si="9"/>
        <v>0</v>
      </c>
      <c r="P87" s="889"/>
      <c r="Q87" s="285">
        <f t="shared" si="10"/>
        <v>0</v>
      </c>
      <c r="R87" s="928">
        <f t="shared" si="11"/>
        <v>0</v>
      </c>
      <c r="S87" s="889"/>
      <c r="T87" s="925"/>
      <c r="V87" s="926"/>
      <c r="AB87" s="890"/>
      <c r="AL87" s="890"/>
      <c r="AM87" s="890"/>
      <c r="AN87" s="890"/>
      <c r="AO87" s="890"/>
      <c r="AP87" s="890"/>
      <c r="AQ87" s="890"/>
      <c r="AR87" s="890"/>
      <c r="AS87" s="890"/>
      <c r="AT87" s="890"/>
      <c r="AU87" s="890"/>
      <c r="AV87" s="890"/>
      <c r="AW87" s="890"/>
      <c r="AX87" s="890"/>
      <c r="AY87" s="890"/>
    </row>
    <row r="88" spans="1:51" ht="55.5" customHeight="1">
      <c r="A88" s="929">
        <f t="shared" si="4"/>
        <v>6</v>
      </c>
      <c r="B88" s="929">
        <v>7000036181</v>
      </c>
      <c r="C88" s="929">
        <v>70</v>
      </c>
      <c r="D88" s="929" t="s">
        <v>595</v>
      </c>
      <c r="E88" s="929">
        <v>1000003410</v>
      </c>
      <c r="F88" s="929">
        <v>85371000</v>
      </c>
      <c r="G88" s="1096"/>
      <c r="H88" s="1131">
        <v>18</v>
      </c>
      <c r="I88" s="1097"/>
      <c r="J88" s="929" t="s">
        <v>603</v>
      </c>
      <c r="K88" s="929" t="s">
        <v>578</v>
      </c>
      <c r="L88" s="929">
        <v>6</v>
      </c>
      <c r="M88" s="1098"/>
      <c r="N88" s="1099" t="str">
        <f t="shared" si="8"/>
        <v>Included</v>
      </c>
      <c r="O88" s="1100">
        <f t="shared" si="9"/>
        <v>0</v>
      </c>
      <c r="P88" s="889"/>
      <c r="Q88" s="285">
        <f t="shared" si="10"/>
        <v>0</v>
      </c>
      <c r="R88" s="928">
        <f t="shared" si="11"/>
        <v>0</v>
      </c>
      <c r="S88" s="889"/>
      <c r="T88" s="925"/>
      <c r="V88" s="926"/>
      <c r="AB88" s="890"/>
      <c r="AL88" s="890"/>
      <c r="AM88" s="890"/>
      <c r="AN88" s="890"/>
      <c r="AO88" s="890"/>
      <c r="AP88" s="890"/>
      <c r="AQ88" s="890"/>
      <c r="AR88" s="890"/>
      <c r="AS88" s="890"/>
      <c r="AT88" s="890"/>
      <c r="AU88" s="890"/>
      <c r="AV88" s="890"/>
      <c r="AW88" s="890"/>
      <c r="AX88" s="890"/>
      <c r="AY88" s="890"/>
    </row>
    <row r="89" spans="1:51" ht="38.25" customHeight="1">
      <c r="A89" s="929">
        <f t="shared" si="4"/>
        <v>7</v>
      </c>
      <c r="B89" s="929">
        <v>7000036181</v>
      </c>
      <c r="C89" s="929">
        <v>90</v>
      </c>
      <c r="D89" s="929" t="s">
        <v>595</v>
      </c>
      <c r="E89" s="929">
        <v>1000071653</v>
      </c>
      <c r="F89" s="929">
        <v>85364900</v>
      </c>
      <c r="G89" s="1096"/>
      <c r="H89" s="1131">
        <v>18</v>
      </c>
      <c r="I89" s="1097"/>
      <c r="J89" s="929" t="s">
        <v>614</v>
      </c>
      <c r="K89" s="929" t="s">
        <v>578</v>
      </c>
      <c r="L89" s="929">
        <v>1</v>
      </c>
      <c r="M89" s="1098"/>
      <c r="N89" s="1099" t="str">
        <f t="shared" si="8"/>
        <v>Included</v>
      </c>
      <c r="O89" s="1100">
        <f t="shared" si="9"/>
        <v>0</v>
      </c>
      <c r="P89" s="889"/>
      <c r="Q89" s="285">
        <f t="shared" si="10"/>
        <v>0</v>
      </c>
      <c r="R89" s="928">
        <f t="shared" si="11"/>
        <v>0</v>
      </c>
      <c r="S89" s="889"/>
      <c r="T89" s="925"/>
      <c r="V89" s="926"/>
      <c r="AB89" s="890"/>
      <c r="AL89" s="890"/>
      <c r="AM89" s="890"/>
      <c r="AN89" s="890"/>
      <c r="AO89" s="890"/>
      <c r="AP89" s="890"/>
      <c r="AQ89" s="890"/>
      <c r="AR89" s="890"/>
      <c r="AS89" s="890"/>
      <c r="AT89" s="890"/>
      <c r="AU89" s="890"/>
      <c r="AV89" s="890"/>
      <c r="AW89" s="890"/>
      <c r="AX89" s="890"/>
      <c r="AY89" s="890"/>
    </row>
    <row r="90" spans="1:51" ht="16.5">
      <c r="A90" s="929">
        <f t="shared" si="4"/>
        <v>8</v>
      </c>
      <c r="B90" s="929">
        <v>7000036181</v>
      </c>
      <c r="C90" s="929">
        <v>100</v>
      </c>
      <c r="D90" s="929" t="s">
        <v>595</v>
      </c>
      <c r="E90" s="929">
        <v>1000071652</v>
      </c>
      <c r="F90" s="929">
        <v>85364900</v>
      </c>
      <c r="G90" s="1096"/>
      <c r="H90" s="1131">
        <v>18</v>
      </c>
      <c r="I90" s="1097"/>
      <c r="J90" s="929" t="s">
        <v>606</v>
      </c>
      <c r="K90" s="929" t="s">
        <v>578</v>
      </c>
      <c r="L90" s="929">
        <v>2</v>
      </c>
      <c r="M90" s="1098"/>
      <c r="N90" s="1099" t="str">
        <f t="shared" si="8"/>
        <v>Included</v>
      </c>
      <c r="O90" s="1100">
        <f t="shared" si="9"/>
        <v>0</v>
      </c>
      <c r="P90" s="889"/>
      <c r="Q90" s="285">
        <f t="shared" si="10"/>
        <v>0</v>
      </c>
      <c r="R90" s="928">
        <f t="shared" si="11"/>
        <v>0</v>
      </c>
      <c r="S90" s="889"/>
      <c r="T90" s="925"/>
      <c r="V90" s="926"/>
      <c r="AB90" s="890"/>
      <c r="AL90" s="890"/>
      <c r="AM90" s="890"/>
      <c r="AN90" s="890"/>
      <c r="AO90" s="890"/>
      <c r="AP90" s="890"/>
      <c r="AQ90" s="890"/>
      <c r="AR90" s="890"/>
      <c r="AS90" s="890"/>
      <c r="AT90" s="890"/>
      <c r="AU90" s="890"/>
      <c r="AV90" s="890"/>
      <c r="AW90" s="890"/>
      <c r="AX90" s="890"/>
      <c r="AY90" s="890"/>
    </row>
    <row r="91" spans="1:51" ht="31.5" customHeight="1">
      <c r="A91" s="929">
        <f t="shared" ref="A91:A132" si="12">A90+1</f>
        <v>9</v>
      </c>
      <c r="B91" s="929">
        <v>7000036181</v>
      </c>
      <c r="C91" s="929">
        <v>130</v>
      </c>
      <c r="D91" s="929" t="s">
        <v>622</v>
      </c>
      <c r="E91" s="929">
        <v>1000001330</v>
      </c>
      <c r="F91" s="929">
        <v>85371000</v>
      </c>
      <c r="G91" s="1096"/>
      <c r="H91" s="1131">
        <v>18</v>
      </c>
      <c r="I91" s="1097"/>
      <c r="J91" s="929" t="s">
        <v>635</v>
      </c>
      <c r="K91" s="929" t="s">
        <v>578</v>
      </c>
      <c r="L91" s="929">
        <v>2</v>
      </c>
      <c r="M91" s="1098"/>
      <c r="N91" s="1099" t="str">
        <f t="shared" si="8"/>
        <v>Included</v>
      </c>
      <c r="O91" s="1100">
        <f t="shared" si="9"/>
        <v>0</v>
      </c>
      <c r="P91" s="889"/>
      <c r="Q91" s="285">
        <f t="shared" si="10"/>
        <v>0</v>
      </c>
      <c r="R91" s="928">
        <f t="shared" si="11"/>
        <v>0</v>
      </c>
      <c r="S91" s="889"/>
      <c r="T91" s="925"/>
      <c r="V91" s="926"/>
      <c r="AB91" s="890"/>
      <c r="AL91" s="890"/>
      <c r="AM91" s="890"/>
      <c r="AN91" s="890"/>
      <c r="AO91" s="890"/>
      <c r="AP91" s="890"/>
      <c r="AQ91" s="890"/>
      <c r="AR91" s="890"/>
      <c r="AS91" s="890"/>
      <c r="AT91" s="890"/>
      <c r="AU91" s="890"/>
      <c r="AV91" s="890"/>
      <c r="AW91" s="890"/>
      <c r="AX91" s="890"/>
      <c r="AY91" s="890"/>
    </row>
    <row r="92" spans="1:51" ht="16.5">
      <c r="A92" s="929">
        <f t="shared" si="12"/>
        <v>10</v>
      </c>
      <c r="B92" s="929">
        <v>7000036181</v>
      </c>
      <c r="C92" s="929">
        <v>140</v>
      </c>
      <c r="D92" s="929" t="s">
        <v>622</v>
      </c>
      <c r="E92" s="929">
        <v>1000055443</v>
      </c>
      <c r="F92" s="929">
        <v>85371000</v>
      </c>
      <c r="G92" s="1096"/>
      <c r="H92" s="1131">
        <v>18</v>
      </c>
      <c r="I92" s="1097"/>
      <c r="J92" s="929" t="s">
        <v>615</v>
      </c>
      <c r="K92" s="929" t="s">
        <v>578</v>
      </c>
      <c r="L92" s="929">
        <v>3</v>
      </c>
      <c r="M92" s="1098"/>
      <c r="N92" s="1099" t="str">
        <f t="shared" si="8"/>
        <v>Included</v>
      </c>
      <c r="O92" s="1100">
        <f t="shared" si="9"/>
        <v>0</v>
      </c>
      <c r="P92" s="889"/>
      <c r="Q92" s="285">
        <f t="shared" si="10"/>
        <v>0</v>
      </c>
      <c r="R92" s="928">
        <f t="shared" si="11"/>
        <v>0</v>
      </c>
      <c r="S92" s="889"/>
      <c r="T92" s="925"/>
      <c r="V92" s="926"/>
      <c r="AB92" s="890"/>
      <c r="AL92" s="890"/>
      <c r="AM92" s="890"/>
      <c r="AN92" s="890"/>
      <c r="AO92" s="890"/>
      <c r="AP92" s="890"/>
      <c r="AQ92" s="890"/>
      <c r="AR92" s="890"/>
      <c r="AS92" s="890"/>
      <c r="AT92" s="890"/>
      <c r="AU92" s="890"/>
      <c r="AV92" s="890"/>
      <c r="AW92" s="890"/>
      <c r="AX92" s="890"/>
      <c r="AY92" s="890"/>
    </row>
    <row r="93" spans="1:51" ht="16.5">
      <c r="A93" s="929">
        <f t="shared" si="12"/>
        <v>11</v>
      </c>
      <c r="B93" s="929">
        <v>7000036181</v>
      </c>
      <c r="C93" s="929">
        <v>150</v>
      </c>
      <c r="D93" s="929" t="s">
        <v>612</v>
      </c>
      <c r="E93" s="929">
        <v>1000001332</v>
      </c>
      <c r="F93" s="929">
        <v>85371000</v>
      </c>
      <c r="G93" s="1096"/>
      <c r="H93" s="1131">
        <v>18</v>
      </c>
      <c r="I93" s="1097"/>
      <c r="J93" s="929" t="s">
        <v>617</v>
      </c>
      <c r="K93" s="929" t="s">
        <v>578</v>
      </c>
      <c r="L93" s="929">
        <v>3</v>
      </c>
      <c r="M93" s="1098"/>
      <c r="N93" s="1099" t="str">
        <f t="shared" si="8"/>
        <v>Included</v>
      </c>
      <c r="O93" s="1100">
        <f t="shared" si="9"/>
        <v>0</v>
      </c>
      <c r="P93" s="889"/>
      <c r="Q93" s="285">
        <f t="shared" si="10"/>
        <v>0</v>
      </c>
      <c r="R93" s="928">
        <f t="shared" si="11"/>
        <v>0</v>
      </c>
      <c r="S93" s="889"/>
      <c r="T93" s="925"/>
      <c r="V93" s="926"/>
      <c r="AB93" s="890"/>
      <c r="AL93" s="890"/>
      <c r="AM93" s="890"/>
      <c r="AN93" s="890"/>
      <c r="AO93" s="890"/>
      <c r="AP93" s="890"/>
      <c r="AQ93" s="890"/>
      <c r="AR93" s="890"/>
      <c r="AS93" s="890"/>
      <c r="AT93" s="890"/>
      <c r="AU93" s="890"/>
      <c r="AV93" s="890"/>
      <c r="AW93" s="890"/>
      <c r="AX93" s="890"/>
      <c r="AY93" s="890"/>
    </row>
    <row r="94" spans="1:51" s="691" customFormat="1" ht="23.25" customHeight="1">
      <c r="A94" s="1109" t="s">
        <v>593</v>
      </c>
      <c r="B94" s="1113" t="s">
        <v>662</v>
      </c>
      <c r="C94" s="1113"/>
      <c r="D94" s="1113"/>
      <c r="E94" s="1113"/>
      <c r="F94" s="1113"/>
      <c r="G94" s="1113"/>
      <c r="H94" s="1113"/>
      <c r="I94" s="1113"/>
      <c r="J94" s="1114"/>
      <c r="K94" s="1110"/>
      <c r="L94" s="1110"/>
      <c r="M94" s="1110"/>
      <c r="N94" s="1110"/>
      <c r="O94" s="1111"/>
      <c r="P94" s="690"/>
      <c r="Q94" s="795" t="s">
        <v>493</v>
      </c>
      <c r="R94" s="795" t="s">
        <v>494</v>
      </c>
      <c r="S94" s="690"/>
      <c r="T94" s="1112"/>
      <c r="U94" s="690"/>
      <c r="V94" s="699"/>
      <c r="W94" s="690"/>
      <c r="X94" s="690"/>
      <c r="Y94" s="690"/>
    </row>
    <row r="95" spans="1:51" ht="43.5" customHeight="1">
      <c r="A95" s="929">
        <v>1</v>
      </c>
      <c r="B95" s="929">
        <v>7000036176</v>
      </c>
      <c r="C95" s="929">
        <v>10</v>
      </c>
      <c r="D95" s="929" t="s">
        <v>594</v>
      </c>
      <c r="E95" s="929">
        <v>1000002145</v>
      </c>
      <c r="F95" s="929">
        <v>85371000</v>
      </c>
      <c r="G95" s="1096"/>
      <c r="H95" s="1131">
        <v>18</v>
      </c>
      <c r="I95" s="1097"/>
      <c r="J95" s="929" t="s">
        <v>623</v>
      </c>
      <c r="K95" s="929" t="s">
        <v>579</v>
      </c>
      <c r="L95" s="929">
        <v>1</v>
      </c>
      <c r="M95" s="1098"/>
      <c r="N95" s="1099" t="str">
        <f t="shared" si="8"/>
        <v>Included</v>
      </c>
      <c r="O95" s="1100">
        <f t="shared" si="9"/>
        <v>0</v>
      </c>
      <c r="P95" s="889"/>
      <c r="Q95" s="285">
        <f t="shared" si="10"/>
        <v>0</v>
      </c>
      <c r="R95" s="928">
        <f t="shared" si="11"/>
        <v>0</v>
      </c>
      <c r="S95" s="889"/>
      <c r="T95" s="925"/>
      <c r="V95" s="926"/>
      <c r="AB95" s="890"/>
      <c r="AL95" s="890"/>
      <c r="AM95" s="890"/>
      <c r="AN95" s="890"/>
      <c r="AO95" s="890"/>
      <c r="AP95" s="890"/>
      <c r="AQ95" s="890"/>
      <c r="AR95" s="890"/>
      <c r="AS95" s="890"/>
      <c r="AT95" s="890"/>
      <c r="AU95" s="890"/>
      <c r="AV95" s="890"/>
      <c r="AW95" s="890"/>
      <c r="AX95" s="890"/>
      <c r="AY95" s="890"/>
    </row>
    <row r="96" spans="1:51" ht="16.5">
      <c r="A96" s="929">
        <f t="shared" si="12"/>
        <v>2</v>
      </c>
      <c r="B96" s="929">
        <v>7000036176</v>
      </c>
      <c r="C96" s="929">
        <v>20</v>
      </c>
      <c r="D96" s="929" t="s">
        <v>594</v>
      </c>
      <c r="E96" s="929">
        <v>1000003407</v>
      </c>
      <c r="F96" s="929">
        <v>85371000</v>
      </c>
      <c r="G96" s="1096"/>
      <c r="H96" s="1131">
        <v>18</v>
      </c>
      <c r="I96" s="1097"/>
      <c r="J96" s="929" t="s">
        <v>605</v>
      </c>
      <c r="K96" s="929" t="s">
        <v>578</v>
      </c>
      <c r="L96" s="929">
        <v>3</v>
      </c>
      <c r="M96" s="1098"/>
      <c r="N96" s="1099" t="str">
        <f t="shared" si="8"/>
        <v>Included</v>
      </c>
      <c r="O96" s="1100">
        <f t="shared" si="9"/>
        <v>0</v>
      </c>
      <c r="P96" s="889"/>
      <c r="Q96" s="285">
        <f t="shared" si="10"/>
        <v>0</v>
      </c>
      <c r="R96" s="928">
        <f t="shared" si="11"/>
        <v>0</v>
      </c>
      <c r="S96" s="889"/>
      <c r="T96" s="925"/>
      <c r="V96" s="926"/>
      <c r="AB96" s="890"/>
      <c r="AL96" s="890"/>
      <c r="AM96" s="890"/>
      <c r="AN96" s="890"/>
      <c r="AO96" s="890"/>
      <c r="AP96" s="890"/>
      <c r="AQ96" s="890"/>
      <c r="AR96" s="890"/>
      <c r="AS96" s="890"/>
      <c r="AT96" s="890"/>
      <c r="AU96" s="890"/>
      <c r="AV96" s="890"/>
      <c r="AW96" s="890"/>
      <c r="AX96" s="890"/>
      <c r="AY96" s="890"/>
    </row>
    <row r="97" spans="1:51" ht="16.5">
      <c r="A97" s="929">
        <f t="shared" si="12"/>
        <v>3</v>
      </c>
      <c r="B97" s="929">
        <v>7000036176</v>
      </c>
      <c r="C97" s="929">
        <v>30</v>
      </c>
      <c r="D97" s="929" t="s">
        <v>594</v>
      </c>
      <c r="E97" s="929">
        <v>1000003398</v>
      </c>
      <c r="F97" s="929">
        <v>85371000</v>
      </c>
      <c r="G97" s="1096"/>
      <c r="H97" s="1131">
        <v>18</v>
      </c>
      <c r="I97" s="1097"/>
      <c r="J97" s="929" t="s">
        <v>600</v>
      </c>
      <c r="K97" s="929" t="s">
        <v>578</v>
      </c>
      <c r="L97" s="929">
        <v>5</v>
      </c>
      <c r="M97" s="1098"/>
      <c r="N97" s="1099" t="str">
        <f t="shared" si="8"/>
        <v>Included</v>
      </c>
      <c r="O97" s="1100">
        <f t="shared" si="9"/>
        <v>0</v>
      </c>
      <c r="P97" s="889"/>
      <c r="Q97" s="285">
        <f t="shared" si="10"/>
        <v>0</v>
      </c>
      <c r="R97" s="928">
        <f t="shared" si="11"/>
        <v>0</v>
      </c>
      <c r="S97" s="889"/>
      <c r="T97" s="925"/>
      <c r="V97" s="926"/>
      <c r="AB97" s="890"/>
      <c r="AL97" s="890"/>
      <c r="AM97" s="890"/>
      <c r="AN97" s="890"/>
      <c r="AO97" s="890"/>
      <c r="AP97" s="890"/>
      <c r="AQ97" s="890"/>
      <c r="AR97" s="890"/>
      <c r="AS97" s="890"/>
      <c r="AT97" s="890"/>
      <c r="AU97" s="890"/>
      <c r="AV97" s="890"/>
      <c r="AW97" s="890"/>
      <c r="AX97" s="890"/>
      <c r="AY97" s="890"/>
    </row>
    <row r="98" spans="1:51" ht="16.5">
      <c r="A98" s="929">
        <f t="shared" si="12"/>
        <v>4</v>
      </c>
      <c r="B98" s="929">
        <v>7000036176</v>
      </c>
      <c r="C98" s="929">
        <v>40</v>
      </c>
      <c r="D98" s="929" t="s">
        <v>594</v>
      </c>
      <c r="E98" s="929">
        <v>1000004274</v>
      </c>
      <c r="F98" s="929">
        <v>85371000</v>
      </c>
      <c r="G98" s="1096"/>
      <c r="H98" s="1131">
        <v>18</v>
      </c>
      <c r="I98" s="1097"/>
      <c r="J98" s="929" t="s">
        <v>584</v>
      </c>
      <c r="K98" s="929" t="s">
        <v>578</v>
      </c>
      <c r="L98" s="929">
        <v>2</v>
      </c>
      <c r="M98" s="1098"/>
      <c r="N98" s="1099" t="str">
        <f t="shared" si="8"/>
        <v>Included</v>
      </c>
      <c r="O98" s="1100">
        <f t="shared" si="9"/>
        <v>0</v>
      </c>
      <c r="P98" s="889"/>
      <c r="Q98" s="285">
        <f t="shared" si="10"/>
        <v>0</v>
      </c>
      <c r="R98" s="928">
        <f t="shared" si="11"/>
        <v>0</v>
      </c>
      <c r="S98" s="889"/>
      <c r="T98" s="925"/>
      <c r="V98" s="926"/>
      <c r="AB98" s="890"/>
      <c r="AL98" s="890"/>
      <c r="AM98" s="890"/>
      <c r="AN98" s="890"/>
      <c r="AO98" s="890"/>
      <c r="AP98" s="890"/>
      <c r="AQ98" s="890"/>
      <c r="AR98" s="890"/>
      <c r="AS98" s="890"/>
      <c r="AT98" s="890"/>
      <c r="AU98" s="890"/>
      <c r="AV98" s="890"/>
      <c r="AW98" s="890"/>
      <c r="AX98" s="890"/>
      <c r="AY98" s="890"/>
    </row>
    <row r="99" spans="1:51" ht="16.5">
      <c r="A99" s="929">
        <f t="shared" si="12"/>
        <v>5</v>
      </c>
      <c r="B99" s="929">
        <v>7000036176</v>
      </c>
      <c r="C99" s="929">
        <v>50</v>
      </c>
      <c r="D99" s="929" t="s">
        <v>594</v>
      </c>
      <c r="E99" s="929">
        <v>1000055446</v>
      </c>
      <c r="F99" s="929">
        <v>85371000</v>
      </c>
      <c r="G99" s="1096"/>
      <c r="H99" s="1131">
        <v>18</v>
      </c>
      <c r="I99" s="1097"/>
      <c r="J99" s="929" t="s">
        <v>601</v>
      </c>
      <c r="K99" s="929" t="s">
        <v>578</v>
      </c>
      <c r="L99" s="929">
        <v>13</v>
      </c>
      <c r="M99" s="1098"/>
      <c r="N99" s="1099" t="str">
        <f t="shared" si="8"/>
        <v>Included</v>
      </c>
      <c r="O99" s="1100">
        <f t="shared" si="9"/>
        <v>0</v>
      </c>
      <c r="P99" s="889"/>
      <c r="Q99" s="285">
        <f t="shared" si="10"/>
        <v>0</v>
      </c>
      <c r="R99" s="928">
        <f t="shared" si="11"/>
        <v>0</v>
      </c>
      <c r="S99" s="889"/>
      <c r="T99" s="925"/>
      <c r="V99" s="926"/>
      <c r="AB99" s="890"/>
      <c r="AL99" s="890"/>
      <c r="AM99" s="890"/>
      <c r="AN99" s="890"/>
      <c r="AO99" s="890"/>
      <c r="AP99" s="890"/>
      <c r="AQ99" s="890"/>
      <c r="AR99" s="890"/>
      <c r="AS99" s="890"/>
      <c r="AT99" s="890"/>
      <c r="AU99" s="890"/>
      <c r="AV99" s="890"/>
      <c r="AW99" s="890"/>
      <c r="AX99" s="890"/>
      <c r="AY99" s="890"/>
    </row>
    <row r="100" spans="1:51" ht="21.75" customHeight="1">
      <c r="A100" s="929">
        <f t="shared" si="12"/>
        <v>6</v>
      </c>
      <c r="B100" s="929">
        <v>7000036176</v>
      </c>
      <c r="C100" s="929">
        <v>60</v>
      </c>
      <c r="D100" s="929" t="s">
        <v>595</v>
      </c>
      <c r="E100" s="929">
        <v>1000003408</v>
      </c>
      <c r="F100" s="929">
        <v>85371000</v>
      </c>
      <c r="G100" s="1096"/>
      <c r="H100" s="1131">
        <v>18</v>
      </c>
      <c r="I100" s="1097"/>
      <c r="J100" s="929" t="s">
        <v>602</v>
      </c>
      <c r="K100" s="929" t="s">
        <v>578</v>
      </c>
      <c r="L100" s="929">
        <v>8</v>
      </c>
      <c r="M100" s="1098"/>
      <c r="N100" s="1099" t="str">
        <f t="shared" si="8"/>
        <v>Included</v>
      </c>
      <c r="O100" s="1100">
        <f t="shared" si="9"/>
        <v>0</v>
      </c>
      <c r="P100" s="889"/>
      <c r="Q100" s="285">
        <f t="shared" si="10"/>
        <v>0</v>
      </c>
      <c r="R100" s="928">
        <f t="shared" si="11"/>
        <v>0</v>
      </c>
      <c r="S100" s="889"/>
      <c r="T100" s="925"/>
      <c r="V100" s="926"/>
      <c r="AB100" s="890"/>
      <c r="AL100" s="890"/>
      <c r="AM100" s="890"/>
      <c r="AN100" s="890"/>
      <c r="AO100" s="890"/>
      <c r="AP100" s="890"/>
      <c r="AQ100" s="890"/>
      <c r="AR100" s="890"/>
      <c r="AS100" s="890"/>
      <c r="AT100" s="890"/>
      <c r="AU100" s="890"/>
      <c r="AV100" s="890"/>
      <c r="AW100" s="890"/>
      <c r="AX100" s="890"/>
      <c r="AY100" s="890"/>
    </row>
    <row r="101" spans="1:51" ht="33">
      <c r="A101" s="929">
        <f t="shared" si="12"/>
        <v>7</v>
      </c>
      <c r="B101" s="929">
        <v>7000036176</v>
      </c>
      <c r="C101" s="929">
        <v>70</v>
      </c>
      <c r="D101" s="929" t="s">
        <v>595</v>
      </c>
      <c r="E101" s="929">
        <v>1000003410</v>
      </c>
      <c r="F101" s="929">
        <v>85371000</v>
      </c>
      <c r="G101" s="1096"/>
      <c r="H101" s="1131">
        <v>18</v>
      </c>
      <c r="I101" s="1097"/>
      <c r="J101" s="929" t="s">
        <v>603</v>
      </c>
      <c r="K101" s="929" t="s">
        <v>578</v>
      </c>
      <c r="L101" s="929">
        <v>5</v>
      </c>
      <c r="M101" s="1098"/>
      <c r="N101" s="1099" t="str">
        <f t="shared" si="8"/>
        <v>Included</v>
      </c>
      <c r="O101" s="1100">
        <f t="shared" si="9"/>
        <v>0</v>
      </c>
      <c r="P101" s="889"/>
      <c r="Q101" s="285">
        <f t="shared" si="10"/>
        <v>0</v>
      </c>
      <c r="R101" s="928">
        <f t="shared" si="11"/>
        <v>0</v>
      </c>
      <c r="S101" s="889"/>
      <c r="T101" s="925"/>
      <c r="V101" s="926"/>
      <c r="AB101" s="890"/>
      <c r="AL101" s="890"/>
      <c r="AM101" s="890"/>
      <c r="AN101" s="890"/>
      <c r="AO101" s="890"/>
      <c r="AP101" s="890"/>
      <c r="AQ101" s="890"/>
      <c r="AR101" s="890"/>
      <c r="AS101" s="890"/>
      <c r="AT101" s="890"/>
      <c r="AU101" s="890"/>
      <c r="AV101" s="890"/>
      <c r="AW101" s="890"/>
      <c r="AX101" s="890"/>
      <c r="AY101" s="890"/>
    </row>
    <row r="102" spans="1:51" ht="33">
      <c r="A102" s="929">
        <f t="shared" si="12"/>
        <v>8</v>
      </c>
      <c r="B102" s="929">
        <v>7000036176</v>
      </c>
      <c r="C102" s="929">
        <v>80</v>
      </c>
      <c r="D102" s="929" t="s">
        <v>595</v>
      </c>
      <c r="E102" s="929">
        <v>1000061770</v>
      </c>
      <c r="F102" s="929">
        <v>90318000</v>
      </c>
      <c r="G102" s="1096"/>
      <c r="H102" s="1131">
        <v>18</v>
      </c>
      <c r="I102" s="1097"/>
      <c r="J102" s="929" t="s">
        <v>624</v>
      </c>
      <c r="K102" s="929" t="s">
        <v>579</v>
      </c>
      <c r="L102" s="929">
        <v>1</v>
      </c>
      <c r="M102" s="1098"/>
      <c r="N102" s="1099" t="str">
        <f t="shared" si="8"/>
        <v>Included</v>
      </c>
      <c r="O102" s="1100">
        <f t="shared" si="9"/>
        <v>0</v>
      </c>
      <c r="P102" s="889"/>
      <c r="Q102" s="285">
        <f t="shared" si="10"/>
        <v>0</v>
      </c>
      <c r="R102" s="928">
        <f t="shared" si="11"/>
        <v>0</v>
      </c>
      <c r="S102" s="889"/>
      <c r="T102" s="925"/>
      <c r="V102" s="926"/>
      <c r="AB102" s="890"/>
      <c r="AL102" s="890"/>
      <c r="AM102" s="890"/>
      <c r="AN102" s="890"/>
      <c r="AO102" s="890"/>
      <c r="AP102" s="890"/>
      <c r="AQ102" s="890"/>
      <c r="AR102" s="890"/>
      <c r="AS102" s="890"/>
      <c r="AT102" s="890"/>
      <c r="AU102" s="890"/>
      <c r="AV102" s="890"/>
      <c r="AW102" s="890"/>
      <c r="AX102" s="890"/>
      <c r="AY102" s="890"/>
    </row>
    <row r="103" spans="1:51" ht="33" customHeight="1">
      <c r="A103" s="929">
        <f t="shared" si="12"/>
        <v>9</v>
      </c>
      <c r="B103" s="929">
        <v>7000036176</v>
      </c>
      <c r="C103" s="929">
        <v>90</v>
      </c>
      <c r="D103" s="929" t="s">
        <v>595</v>
      </c>
      <c r="E103" s="929">
        <v>1000061768</v>
      </c>
      <c r="F103" s="929">
        <v>90318000</v>
      </c>
      <c r="G103" s="1096"/>
      <c r="H103" s="1131">
        <v>18</v>
      </c>
      <c r="I103" s="1097"/>
      <c r="J103" s="929" t="s">
        <v>625</v>
      </c>
      <c r="K103" s="929" t="s">
        <v>579</v>
      </c>
      <c r="L103" s="929">
        <v>1</v>
      </c>
      <c r="M103" s="1098"/>
      <c r="N103" s="1099" t="str">
        <f t="shared" si="8"/>
        <v>Included</v>
      </c>
      <c r="O103" s="1100">
        <f t="shared" si="9"/>
        <v>0</v>
      </c>
      <c r="P103" s="889"/>
      <c r="Q103" s="285">
        <f t="shared" si="10"/>
        <v>0</v>
      </c>
      <c r="R103" s="928">
        <f t="shared" si="11"/>
        <v>0</v>
      </c>
      <c r="S103" s="889"/>
      <c r="T103" s="925"/>
      <c r="V103" s="926"/>
      <c r="AB103" s="890"/>
      <c r="AL103" s="890"/>
      <c r="AM103" s="890"/>
      <c r="AN103" s="890"/>
      <c r="AO103" s="890"/>
      <c r="AP103" s="890"/>
      <c r="AQ103" s="890"/>
      <c r="AR103" s="890"/>
      <c r="AS103" s="890"/>
      <c r="AT103" s="890"/>
      <c r="AU103" s="890"/>
      <c r="AV103" s="890"/>
      <c r="AW103" s="890"/>
      <c r="AX103" s="890"/>
      <c r="AY103" s="890"/>
    </row>
    <row r="104" spans="1:51" ht="24" customHeight="1">
      <c r="A104" s="929">
        <f t="shared" si="12"/>
        <v>10</v>
      </c>
      <c r="B104" s="929">
        <v>7000036176</v>
      </c>
      <c r="C104" s="929">
        <v>100</v>
      </c>
      <c r="D104" s="929" t="s">
        <v>595</v>
      </c>
      <c r="E104" s="929">
        <v>1000061769</v>
      </c>
      <c r="F104" s="929">
        <v>90318000</v>
      </c>
      <c r="G104" s="1096"/>
      <c r="H104" s="1131">
        <v>18</v>
      </c>
      <c r="I104" s="1097"/>
      <c r="J104" s="929" t="s">
        <v>626</v>
      </c>
      <c r="K104" s="929" t="s">
        <v>579</v>
      </c>
      <c r="L104" s="929">
        <v>1</v>
      </c>
      <c r="M104" s="1098"/>
      <c r="N104" s="1099" t="str">
        <f t="shared" si="8"/>
        <v>Included</v>
      </c>
      <c r="O104" s="1100">
        <f t="shared" si="9"/>
        <v>0</v>
      </c>
      <c r="P104" s="889"/>
      <c r="Q104" s="285">
        <f t="shared" si="10"/>
        <v>0</v>
      </c>
      <c r="R104" s="928">
        <f t="shared" si="11"/>
        <v>0</v>
      </c>
      <c r="S104" s="889"/>
      <c r="T104" s="925"/>
      <c r="V104" s="926"/>
      <c r="AB104" s="890"/>
      <c r="AL104" s="890"/>
      <c r="AM104" s="890"/>
      <c r="AN104" s="890"/>
      <c r="AO104" s="890"/>
      <c r="AP104" s="890"/>
      <c r="AQ104" s="890"/>
      <c r="AR104" s="890"/>
      <c r="AS104" s="890"/>
      <c r="AT104" s="890"/>
      <c r="AU104" s="890"/>
      <c r="AV104" s="890"/>
      <c r="AW104" s="890"/>
      <c r="AX104" s="890"/>
      <c r="AY104" s="890"/>
    </row>
    <row r="105" spans="1:51" ht="16.5">
      <c r="A105" s="929">
        <f t="shared" si="12"/>
        <v>11</v>
      </c>
      <c r="B105" s="929">
        <v>7000036176</v>
      </c>
      <c r="C105" s="929">
        <v>110</v>
      </c>
      <c r="D105" s="929" t="s">
        <v>595</v>
      </c>
      <c r="E105" s="929">
        <v>1000071654</v>
      </c>
      <c r="F105" s="929">
        <v>85364900</v>
      </c>
      <c r="G105" s="1096"/>
      <c r="H105" s="1131">
        <v>18</v>
      </c>
      <c r="I105" s="1097"/>
      <c r="J105" s="929" t="s">
        <v>613</v>
      </c>
      <c r="K105" s="929" t="s">
        <v>578</v>
      </c>
      <c r="L105" s="929">
        <v>28</v>
      </c>
      <c r="M105" s="1098"/>
      <c r="N105" s="1099" t="str">
        <f t="shared" si="8"/>
        <v>Included</v>
      </c>
      <c r="O105" s="1100">
        <f t="shared" si="9"/>
        <v>0</v>
      </c>
      <c r="P105" s="889"/>
      <c r="Q105" s="285">
        <f t="shared" si="10"/>
        <v>0</v>
      </c>
      <c r="R105" s="928">
        <f t="shared" si="11"/>
        <v>0</v>
      </c>
      <c r="S105" s="889"/>
      <c r="T105" s="925"/>
      <c r="V105" s="926"/>
      <c r="AB105" s="890"/>
      <c r="AL105" s="890"/>
      <c r="AM105" s="890"/>
      <c r="AN105" s="890"/>
      <c r="AO105" s="890"/>
      <c r="AP105" s="890"/>
      <c r="AQ105" s="890"/>
      <c r="AR105" s="890"/>
      <c r="AS105" s="890"/>
      <c r="AT105" s="890"/>
      <c r="AU105" s="890"/>
      <c r="AV105" s="890"/>
      <c r="AW105" s="890"/>
      <c r="AX105" s="890"/>
      <c r="AY105" s="890"/>
    </row>
    <row r="106" spans="1:51" ht="16.5">
      <c r="A106" s="929">
        <f t="shared" si="12"/>
        <v>12</v>
      </c>
      <c r="B106" s="929">
        <v>7000036176</v>
      </c>
      <c r="C106" s="929">
        <v>120</v>
      </c>
      <c r="D106" s="929" t="s">
        <v>595</v>
      </c>
      <c r="E106" s="929">
        <v>1000071653</v>
      </c>
      <c r="F106" s="929">
        <v>85364900</v>
      </c>
      <c r="G106" s="1096"/>
      <c r="H106" s="1131">
        <v>18</v>
      </c>
      <c r="I106" s="1097"/>
      <c r="J106" s="929" t="s">
        <v>614</v>
      </c>
      <c r="K106" s="929" t="s">
        <v>578</v>
      </c>
      <c r="L106" s="929">
        <v>2</v>
      </c>
      <c r="M106" s="1098"/>
      <c r="N106" s="1099" t="str">
        <f t="shared" si="8"/>
        <v>Included</v>
      </c>
      <c r="O106" s="1100">
        <f t="shared" si="9"/>
        <v>0</v>
      </c>
      <c r="P106" s="889"/>
      <c r="Q106" s="285">
        <f t="shared" si="10"/>
        <v>0</v>
      </c>
      <c r="R106" s="928">
        <f t="shared" si="11"/>
        <v>0</v>
      </c>
      <c r="S106" s="889"/>
      <c r="T106" s="925"/>
      <c r="V106" s="926"/>
      <c r="AB106" s="890"/>
      <c r="AL106" s="890"/>
      <c r="AM106" s="890"/>
      <c r="AN106" s="890"/>
      <c r="AO106" s="890"/>
      <c r="AP106" s="890"/>
      <c r="AQ106" s="890"/>
      <c r="AR106" s="890"/>
      <c r="AS106" s="890"/>
      <c r="AT106" s="890"/>
      <c r="AU106" s="890"/>
      <c r="AV106" s="890"/>
      <c r="AW106" s="890"/>
      <c r="AX106" s="890"/>
      <c r="AY106" s="890"/>
    </row>
    <row r="107" spans="1:51" ht="16.5">
      <c r="A107" s="929">
        <f t="shared" si="12"/>
        <v>13</v>
      </c>
      <c r="B107" s="929">
        <v>7000036176</v>
      </c>
      <c r="C107" s="929">
        <v>130</v>
      </c>
      <c r="D107" s="929" t="s">
        <v>595</v>
      </c>
      <c r="E107" s="929">
        <v>1000071652</v>
      </c>
      <c r="F107" s="929">
        <v>85364900</v>
      </c>
      <c r="G107" s="1096"/>
      <c r="H107" s="1131">
        <v>18</v>
      </c>
      <c r="I107" s="1097"/>
      <c r="J107" s="929" t="s">
        <v>606</v>
      </c>
      <c r="K107" s="929" t="s">
        <v>578</v>
      </c>
      <c r="L107" s="929">
        <v>3</v>
      </c>
      <c r="M107" s="1098"/>
      <c r="N107" s="1099" t="str">
        <f t="shared" si="8"/>
        <v>Included</v>
      </c>
      <c r="O107" s="1100">
        <f t="shared" si="9"/>
        <v>0</v>
      </c>
      <c r="P107" s="889"/>
      <c r="Q107" s="285">
        <f t="shared" si="10"/>
        <v>0</v>
      </c>
      <c r="R107" s="928">
        <f t="shared" si="11"/>
        <v>0</v>
      </c>
      <c r="S107" s="889"/>
      <c r="T107" s="925"/>
      <c r="V107" s="926"/>
      <c r="AB107" s="890"/>
      <c r="AL107" s="890"/>
      <c r="AM107" s="890"/>
      <c r="AN107" s="890"/>
      <c r="AO107" s="890"/>
      <c r="AP107" s="890"/>
      <c r="AQ107" s="890"/>
      <c r="AR107" s="890"/>
      <c r="AS107" s="890"/>
      <c r="AT107" s="890"/>
      <c r="AU107" s="890"/>
      <c r="AV107" s="890"/>
      <c r="AW107" s="890"/>
      <c r="AX107" s="890"/>
      <c r="AY107" s="890"/>
    </row>
    <row r="108" spans="1:51" ht="16.5">
      <c r="A108" s="929">
        <f t="shared" si="12"/>
        <v>14</v>
      </c>
      <c r="B108" s="929">
        <v>7000036176</v>
      </c>
      <c r="C108" s="929">
        <v>140</v>
      </c>
      <c r="D108" s="929" t="s">
        <v>595</v>
      </c>
      <c r="E108" s="929">
        <v>1000021642</v>
      </c>
      <c r="F108" s="929">
        <v>85371000</v>
      </c>
      <c r="G108" s="1096"/>
      <c r="H108" s="1131">
        <v>18</v>
      </c>
      <c r="I108" s="1097"/>
      <c r="J108" s="929" t="s">
        <v>627</v>
      </c>
      <c r="K108" s="929" t="s">
        <v>578</v>
      </c>
      <c r="L108" s="929">
        <v>5</v>
      </c>
      <c r="M108" s="1098"/>
      <c r="N108" s="1099" t="str">
        <f t="shared" si="8"/>
        <v>Included</v>
      </c>
      <c r="O108" s="1100">
        <f t="shared" si="9"/>
        <v>0</v>
      </c>
      <c r="P108" s="889"/>
      <c r="Q108" s="285">
        <f t="shared" si="10"/>
        <v>0</v>
      </c>
      <c r="R108" s="928">
        <f t="shared" si="11"/>
        <v>0</v>
      </c>
      <c r="S108" s="889"/>
      <c r="T108" s="925"/>
      <c r="V108" s="926"/>
      <c r="AB108" s="890"/>
      <c r="AL108" s="890"/>
      <c r="AM108" s="890"/>
      <c r="AN108" s="890"/>
      <c r="AO108" s="890"/>
      <c r="AP108" s="890"/>
      <c r="AQ108" s="890"/>
      <c r="AR108" s="890"/>
      <c r="AS108" s="890"/>
      <c r="AT108" s="890"/>
      <c r="AU108" s="890"/>
      <c r="AV108" s="890"/>
      <c r="AW108" s="890"/>
      <c r="AX108" s="890"/>
      <c r="AY108" s="890"/>
    </row>
    <row r="109" spans="1:51" ht="16.5">
      <c r="A109" s="929">
        <f t="shared" si="12"/>
        <v>15</v>
      </c>
      <c r="B109" s="929">
        <v>7000036176</v>
      </c>
      <c r="C109" s="929">
        <v>150</v>
      </c>
      <c r="D109" s="929" t="s">
        <v>597</v>
      </c>
      <c r="E109" s="929">
        <v>1000010638</v>
      </c>
      <c r="F109" s="929">
        <v>85176210</v>
      </c>
      <c r="G109" s="1096"/>
      <c r="H109" s="1131">
        <v>18</v>
      </c>
      <c r="I109" s="1097"/>
      <c r="J109" s="929" t="s">
        <v>604</v>
      </c>
      <c r="K109" s="929" t="s">
        <v>578</v>
      </c>
      <c r="L109" s="929">
        <v>16</v>
      </c>
      <c r="M109" s="1098"/>
      <c r="N109" s="1099" t="str">
        <f t="shared" si="8"/>
        <v>Included</v>
      </c>
      <c r="O109" s="1100">
        <f t="shared" si="9"/>
        <v>0</v>
      </c>
      <c r="P109" s="889"/>
      <c r="Q109" s="285">
        <f t="shared" si="10"/>
        <v>0</v>
      </c>
      <c r="R109" s="928">
        <f t="shared" si="11"/>
        <v>0</v>
      </c>
      <c r="S109" s="889"/>
      <c r="T109" s="925"/>
      <c r="V109" s="926"/>
      <c r="AB109" s="890"/>
      <c r="AL109" s="890"/>
      <c r="AM109" s="890"/>
      <c r="AN109" s="890"/>
      <c r="AO109" s="890"/>
      <c r="AP109" s="890"/>
      <c r="AQ109" s="890"/>
      <c r="AR109" s="890"/>
      <c r="AS109" s="890"/>
      <c r="AT109" s="890"/>
      <c r="AU109" s="890"/>
      <c r="AV109" s="890"/>
      <c r="AW109" s="890"/>
      <c r="AX109" s="890"/>
      <c r="AY109" s="890"/>
    </row>
    <row r="110" spans="1:51" ht="16.5">
      <c r="A110" s="929">
        <f t="shared" si="12"/>
        <v>16</v>
      </c>
      <c r="B110" s="929">
        <v>7000036176</v>
      </c>
      <c r="C110" s="929">
        <v>160</v>
      </c>
      <c r="D110" s="929" t="s">
        <v>620</v>
      </c>
      <c r="E110" s="929">
        <v>1000019912</v>
      </c>
      <c r="F110" s="929">
        <v>85371000</v>
      </c>
      <c r="G110" s="1096"/>
      <c r="H110" s="1131">
        <v>18</v>
      </c>
      <c r="I110" s="1097"/>
      <c r="J110" s="929" t="s">
        <v>585</v>
      </c>
      <c r="K110" s="929" t="s">
        <v>581</v>
      </c>
      <c r="L110" s="929">
        <v>1</v>
      </c>
      <c r="M110" s="1098"/>
      <c r="N110" s="1099" t="str">
        <f t="shared" si="8"/>
        <v>Included</v>
      </c>
      <c r="O110" s="1100">
        <f t="shared" si="9"/>
        <v>0</v>
      </c>
      <c r="P110" s="889"/>
      <c r="Q110" s="285">
        <f t="shared" si="10"/>
        <v>0</v>
      </c>
      <c r="R110" s="928">
        <f t="shared" si="11"/>
        <v>0</v>
      </c>
      <c r="S110" s="889"/>
      <c r="T110" s="925"/>
      <c r="V110" s="926"/>
      <c r="AB110" s="890"/>
      <c r="AL110" s="890"/>
      <c r="AM110" s="890"/>
      <c r="AN110" s="890"/>
      <c r="AO110" s="890"/>
      <c r="AP110" s="890"/>
      <c r="AQ110" s="890"/>
      <c r="AR110" s="890"/>
      <c r="AS110" s="890"/>
      <c r="AT110" s="890"/>
      <c r="AU110" s="890"/>
      <c r="AV110" s="890"/>
      <c r="AW110" s="890"/>
      <c r="AX110" s="890"/>
      <c r="AY110" s="890"/>
    </row>
    <row r="111" spans="1:51" ht="16.5">
      <c r="A111" s="929">
        <f t="shared" si="12"/>
        <v>17</v>
      </c>
      <c r="B111" s="929">
        <v>7000036176</v>
      </c>
      <c r="C111" s="929">
        <v>170</v>
      </c>
      <c r="D111" s="929" t="s">
        <v>620</v>
      </c>
      <c r="E111" s="929">
        <v>1000019927</v>
      </c>
      <c r="F111" s="929">
        <v>85389000</v>
      </c>
      <c r="G111" s="1096"/>
      <c r="H111" s="1131">
        <v>18</v>
      </c>
      <c r="I111" s="1097"/>
      <c r="J111" s="929" t="s">
        <v>586</v>
      </c>
      <c r="K111" s="929" t="s">
        <v>581</v>
      </c>
      <c r="L111" s="929">
        <v>1</v>
      </c>
      <c r="M111" s="1098"/>
      <c r="N111" s="1099" t="str">
        <f t="shared" si="8"/>
        <v>Included</v>
      </c>
      <c r="O111" s="1100">
        <f t="shared" si="9"/>
        <v>0</v>
      </c>
      <c r="P111" s="889"/>
      <c r="Q111" s="285">
        <f t="shared" si="10"/>
        <v>0</v>
      </c>
      <c r="R111" s="928">
        <f t="shared" si="11"/>
        <v>0</v>
      </c>
      <c r="S111" s="889"/>
      <c r="T111" s="925"/>
      <c r="V111" s="926"/>
      <c r="AB111" s="890"/>
      <c r="AL111" s="890"/>
      <c r="AM111" s="890"/>
      <c r="AN111" s="890"/>
      <c r="AO111" s="890"/>
      <c r="AP111" s="890"/>
      <c r="AQ111" s="890"/>
      <c r="AR111" s="890"/>
      <c r="AS111" s="890"/>
      <c r="AT111" s="890"/>
      <c r="AU111" s="890"/>
      <c r="AV111" s="890"/>
      <c r="AW111" s="890"/>
      <c r="AX111" s="890"/>
      <c r="AY111" s="890"/>
    </row>
    <row r="112" spans="1:51" ht="16.5">
      <c r="A112" s="929">
        <f t="shared" si="12"/>
        <v>18</v>
      </c>
      <c r="B112" s="929">
        <v>7000036176</v>
      </c>
      <c r="C112" s="929">
        <v>180</v>
      </c>
      <c r="D112" s="929" t="s">
        <v>620</v>
      </c>
      <c r="E112" s="929">
        <v>1000019912</v>
      </c>
      <c r="F112" s="929">
        <v>85371000</v>
      </c>
      <c r="G112" s="1096"/>
      <c r="H112" s="1131">
        <v>18</v>
      </c>
      <c r="I112" s="1097"/>
      <c r="J112" s="929" t="s">
        <v>585</v>
      </c>
      <c r="K112" s="929" t="s">
        <v>581</v>
      </c>
      <c r="L112" s="929">
        <v>1</v>
      </c>
      <c r="M112" s="1098"/>
      <c r="N112" s="1099" t="str">
        <f t="shared" si="8"/>
        <v>Included</v>
      </c>
      <c r="O112" s="1100">
        <f t="shared" si="9"/>
        <v>0</v>
      </c>
      <c r="P112" s="889"/>
      <c r="Q112" s="285">
        <f t="shared" si="10"/>
        <v>0</v>
      </c>
      <c r="R112" s="928">
        <f t="shared" si="11"/>
        <v>0</v>
      </c>
      <c r="S112" s="889"/>
      <c r="T112" s="925"/>
      <c r="V112" s="926"/>
      <c r="AB112" s="890"/>
      <c r="AL112" s="890"/>
      <c r="AM112" s="890"/>
      <c r="AN112" s="890"/>
      <c r="AO112" s="890"/>
      <c r="AP112" s="890"/>
      <c r="AQ112" s="890"/>
      <c r="AR112" s="890"/>
      <c r="AS112" s="890"/>
      <c r="AT112" s="890"/>
      <c r="AU112" s="890"/>
      <c r="AV112" s="890"/>
      <c r="AW112" s="890"/>
      <c r="AX112" s="890"/>
      <c r="AY112" s="890"/>
    </row>
    <row r="113" spans="1:51" ht="16.5">
      <c r="A113" s="929">
        <f t="shared" si="12"/>
        <v>19</v>
      </c>
      <c r="B113" s="929">
        <v>7000036176</v>
      </c>
      <c r="C113" s="929">
        <v>190</v>
      </c>
      <c r="D113" s="929" t="s">
        <v>621</v>
      </c>
      <c r="E113" s="929">
        <v>1000031976</v>
      </c>
      <c r="F113" s="929">
        <v>85446020</v>
      </c>
      <c r="G113" s="1096"/>
      <c r="H113" s="1131">
        <v>18</v>
      </c>
      <c r="I113" s="1097"/>
      <c r="J113" s="929" t="s">
        <v>628</v>
      </c>
      <c r="K113" s="929" t="s">
        <v>580</v>
      </c>
      <c r="L113" s="929">
        <v>14</v>
      </c>
      <c r="M113" s="1098"/>
      <c r="N113" s="1099" t="str">
        <f t="shared" si="8"/>
        <v>Included</v>
      </c>
      <c r="O113" s="1100">
        <f t="shared" si="9"/>
        <v>0</v>
      </c>
      <c r="P113" s="889"/>
      <c r="Q113" s="285">
        <f t="shared" si="10"/>
        <v>0</v>
      </c>
      <c r="R113" s="928">
        <f t="shared" si="11"/>
        <v>0</v>
      </c>
      <c r="S113" s="889"/>
      <c r="T113" s="925"/>
      <c r="V113" s="926"/>
      <c r="AB113" s="890"/>
      <c r="AL113" s="890"/>
      <c r="AM113" s="890"/>
      <c r="AN113" s="890"/>
      <c r="AO113" s="890"/>
      <c r="AP113" s="890"/>
      <c r="AQ113" s="890"/>
      <c r="AR113" s="890"/>
      <c r="AS113" s="890"/>
      <c r="AT113" s="890"/>
      <c r="AU113" s="890"/>
      <c r="AV113" s="890"/>
      <c r="AW113" s="890"/>
      <c r="AX113" s="890"/>
      <c r="AY113" s="890"/>
    </row>
    <row r="114" spans="1:51" ht="16.5">
      <c r="A114" s="929">
        <f t="shared" si="12"/>
        <v>20</v>
      </c>
      <c r="B114" s="929">
        <v>7000036176</v>
      </c>
      <c r="C114" s="929">
        <v>200</v>
      </c>
      <c r="D114" s="929" t="s">
        <v>621</v>
      </c>
      <c r="E114" s="929">
        <v>1000031936</v>
      </c>
      <c r="F114" s="929">
        <v>85446020</v>
      </c>
      <c r="G114" s="1096"/>
      <c r="H114" s="1131">
        <v>18</v>
      </c>
      <c r="I114" s="1097"/>
      <c r="J114" s="929" t="s">
        <v>629</v>
      </c>
      <c r="K114" s="929" t="s">
        <v>580</v>
      </c>
      <c r="L114" s="929">
        <v>6</v>
      </c>
      <c r="M114" s="1098"/>
      <c r="N114" s="1099" t="str">
        <f t="shared" si="8"/>
        <v>Included</v>
      </c>
      <c r="O114" s="1100">
        <f t="shared" si="9"/>
        <v>0</v>
      </c>
      <c r="P114" s="889"/>
      <c r="Q114" s="285">
        <f t="shared" si="10"/>
        <v>0</v>
      </c>
      <c r="R114" s="928">
        <f t="shared" si="11"/>
        <v>0</v>
      </c>
      <c r="S114" s="889"/>
      <c r="T114" s="925"/>
      <c r="V114" s="926"/>
      <c r="AB114" s="890"/>
      <c r="AL114" s="890"/>
      <c r="AM114" s="890"/>
      <c r="AN114" s="890"/>
      <c r="AO114" s="890"/>
      <c r="AP114" s="890"/>
      <c r="AQ114" s="890"/>
      <c r="AR114" s="890"/>
      <c r="AS114" s="890"/>
      <c r="AT114" s="890"/>
      <c r="AU114" s="890"/>
      <c r="AV114" s="890"/>
      <c r="AW114" s="890"/>
      <c r="AX114" s="890"/>
      <c r="AY114" s="890"/>
    </row>
    <row r="115" spans="1:51" ht="16.5">
      <c r="A115" s="929">
        <f t="shared" si="12"/>
        <v>21</v>
      </c>
      <c r="B115" s="929">
        <v>7000036176</v>
      </c>
      <c r="C115" s="929">
        <v>210</v>
      </c>
      <c r="D115" s="929" t="s">
        <v>621</v>
      </c>
      <c r="E115" s="929">
        <v>1000031987</v>
      </c>
      <c r="F115" s="929">
        <v>85446020</v>
      </c>
      <c r="G115" s="1096"/>
      <c r="H115" s="1131">
        <v>18</v>
      </c>
      <c r="I115" s="1097"/>
      <c r="J115" s="929" t="s">
        <v>630</v>
      </c>
      <c r="K115" s="929" t="s">
        <v>580</v>
      </c>
      <c r="L115" s="929">
        <v>10</v>
      </c>
      <c r="M115" s="1098"/>
      <c r="N115" s="1099" t="str">
        <f t="shared" si="8"/>
        <v>Included</v>
      </c>
      <c r="O115" s="1100">
        <f t="shared" si="9"/>
        <v>0</v>
      </c>
      <c r="P115" s="889"/>
      <c r="Q115" s="285">
        <f t="shared" si="10"/>
        <v>0</v>
      </c>
      <c r="R115" s="928">
        <f t="shared" si="11"/>
        <v>0</v>
      </c>
      <c r="S115" s="889"/>
      <c r="T115" s="925"/>
      <c r="V115" s="926"/>
      <c r="AB115" s="890"/>
      <c r="AL115" s="890"/>
      <c r="AM115" s="890"/>
      <c r="AN115" s="890"/>
      <c r="AO115" s="890"/>
      <c r="AP115" s="890"/>
      <c r="AQ115" s="890"/>
      <c r="AR115" s="890"/>
      <c r="AS115" s="890"/>
      <c r="AT115" s="890"/>
      <c r="AU115" s="890"/>
      <c r="AV115" s="890"/>
      <c r="AW115" s="890"/>
      <c r="AX115" s="890"/>
      <c r="AY115" s="890"/>
    </row>
    <row r="116" spans="1:51" ht="16.5">
      <c r="A116" s="929">
        <f t="shared" si="12"/>
        <v>22</v>
      </c>
      <c r="B116" s="929">
        <v>7000036176</v>
      </c>
      <c r="C116" s="929">
        <v>220</v>
      </c>
      <c r="D116" s="929" t="s">
        <v>621</v>
      </c>
      <c r="E116" s="929">
        <v>1000056264</v>
      </c>
      <c r="F116" s="929">
        <v>85446020</v>
      </c>
      <c r="G116" s="1096"/>
      <c r="H116" s="1131">
        <v>18</v>
      </c>
      <c r="I116" s="1097"/>
      <c r="J116" s="929" t="s">
        <v>632</v>
      </c>
      <c r="K116" s="929" t="s">
        <v>580</v>
      </c>
      <c r="L116" s="929">
        <v>15</v>
      </c>
      <c r="M116" s="1098"/>
      <c r="N116" s="1099" t="str">
        <f t="shared" si="8"/>
        <v>Included</v>
      </c>
      <c r="O116" s="1100">
        <f t="shared" si="9"/>
        <v>0</v>
      </c>
      <c r="P116" s="889"/>
      <c r="Q116" s="285">
        <f t="shared" si="10"/>
        <v>0</v>
      </c>
      <c r="R116" s="928">
        <f t="shared" si="11"/>
        <v>0</v>
      </c>
      <c r="S116" s="889"/>
      <c r="T116" s="925"/>
      <c r="V116" s="926"/>
      <c r="AB116" s="890"/>
      <c r="AL116" s="890"/>
      <c r="AM116" s="890"/>
      <c r="AN116" s="890"/>
      <c r="AO116" s="890"/>
      <c r="AP116" s="890"/>
      <c r="AQ116" s="890"/>
      <c r="AR116" s="890"/>
      <c r="AS116" s="890"/>
      <c r="AT116" s="890"/>
      <c r="AU116" s="890"/>
      <c r="AV116" s="890"/>
      <c r="AW116" s="890"/>
      <c r="AX116" s="890"/>
      <c r="AY116" s="890"/>
    </row>
    <row r="117" spans="1:51" ht="16.5">
      <c r="A117" s="929">
        <f t="shared" si="12"/>
        <v>23</v>
      </c>
      <c r="B117" s="929">
        <v>7000036176</v>
      </c>
      <c r="C117" s="929">
        <v>230</v>
      </c>
      <c r="D117" s="929" t="s">
        <v>621</v>
      </c>
      <c r="E117" s="929">
        <v>1000056265</v>
      </c>
      <c r="F117" s="929">
        <v>85446020</v>
      </c>
      <c r="G117" s="1096"/>
      <c r="H117" s="1131">
        <v>18</v>
      </c>
      <c r="I117" s="1097"/>
      <c r="J117" s="929" t="s">
        <v>633</v>
      </c>
      <c r="K117" s="929" t="s">
        <v>580</v>
      </c>
      <c r="L117" s="929">
        <v>5</v>
      </c>
      <c r="M117" s="1098"/>
      <c r="N117" s="1099" t="str">
        <f t="shared" si="8"/>
        <v>Included</v>
      </c>
      <c r="O117" s="1100">
        <f t="shared" si="9"/>
        <v>0</v>
      </c>
      <c r="P117" s="889"/>
      <c r="Q117" s="285">
        <f t="shared" si="10"/>
        <v>0</v>
      </c>
      <c r="R117" s="928">
        <f t="shared" si="11"/>
        <v>0</v>
      </c>
      <c r="S117" s="889"/>
      <c r="T117" s="925"/>
      <c r="V117" s="926"/>
      <c r="AB117" s="890"/>
      <c r="AL117" s="890"/>
      <c r="AM117" s="890"/>
      <c r="AN117" s="890"/>
      <c r="AO117" s="890"/>
      <c r="AP117" s="890"/>
      <c r="AQ117" s="890"/>
      <c r="AR117" s="890"/>
      <c r="AS117" s="890"/>
      <c r="AT117" s="890"/>
      <c r="AU117" s="890"/>
      <c r="AV117" s="890"/>
      <c r="AW117" s="890"/>
      <c r="AX117" s="890"/>
      <c r="AY117" s="890"/>
    </row>
    <row r="118" spans="1:51" ht="16.5">
      <c r="A118" s="929">
        <f t="shared" si="12"/>
        <v>24</v>
      </c>
      <c r="B118" s="929">
        <v>7000036176</v>
      </c>
      <c r="C118" s="929">
        <v>240</v>
      </c>
      <c r="D118" s="929" t="s">
        <v>621</v>
      </c>
      <c r="E118" s="929">
        <v>1000031887</v>
      </c>
      <c r="F118" s="929">
        <v>85446020</v>
      </c>
      <c r="G118" s="1096"/>
      <c r="H118" s="1131">
        <v>18</v>
      </c>
      <c r="I118" s="1097"/>
      <c r="J118" s="929" t="s">
        <v>631</v>
      </c>
      <c r="K118" s="929" t="s">
        <v>580</v>
      </c>
      <c r="L118" s="929">
        <v>45</v>
      </c>
      <c r="M118" s="1098"/>
      <c r="N118" s="1099" t="str">
        <f t="shared" si="8"/>
        <v>Included</v>
      </c>
      <c r="O118" s="1100">
        <f t="shared" si="9"/>
        <v>0</v>
      </c>
      <c r="P118" s="889"/>
      <c r="Q118" s="285">
        <f t="shared" si="10"/>
        <v>0</v>
      </c>
      <c r="R118" s="928">
        <f t="shared" si="11"/>
        <v>0</v>
      </c>
      <c r="S118" s="889"/>
      <c r="T118" s="925"/>
      <c r="V118" s="926"/>
      <c r="AB118" s="890"/>
      <c r="AL118" s="890"/>
      <c r="AM118" s="890"/>
      <c r="AN118" s="890"/>
      <c r="AO118" s="890"/>
      <c r="AP118" s="890"/>
      <c r="AQ118" s="890"/>
      <c r="AR118" s="890"/>
      <c r="AS118" s="890"/>
      <c r="AT118" s="890"/>
      <c r="AU118" s="890"/>
      <c r="AV118" s="890"/>
      <c r="AW118" s="890"/>
      <c r="AX118" s="890"/>
      <c r="AY118" s="890"/>
    </row>
    <row r="119" spans="1:51" ht="16.5">
      <c r="A119" s="929">
        <f t="shared" si="12"/>
        <v>25</v>
      </c>
      <c r="B119" s="929">
        <v>7000036176</v>
      </c>
      <c r="C119" s="929">
        <v>250</v>
      </c>
      <c r="D119" s="929" t="s">
        <v>621</v>
      </c>
      <c r="E119" s="929">
        <v>1000031976</v>
      </c>
      <c r="F119" s="929">
        <v>85446020</v>
      </c>
      <c r="G119" s="1096"/>
      <c r="H119" s="1131">
        <v>18</v>
      </c>
      <c r="I119" s="1097"/>
      <c r="J119" s="929" t="s">
        <v>628</v>
      </c>
      <c r="K119" s="929" t="s">
        <v>580</v>
      </c>
      <c r="L119" s="929">
        <v>19</v>
      </c>
      <c r="M119" s="1098"/>
      <c r="N119" s="1099" t="str">
        <f t="shared" si="8"/>
        <v>Included</v>
      </c>
      <c r="O119" s="1100">
        <f t="shared" si="9"/>
        <v>0</v>
      </c>
      <c r="P119" s="889"/>
      <c r="Q119" s="285">
        <f t="shared" si="10"/>
        <v>0</v>
      </c>
      <c r="R119" s="928">
        <f t="shared" si="11"/>
        <v>0</v>
      </c>
      <c r="S119" s="889"/>
      <c r="T119" s="925"/>
      <c r="V119" s="926"/>
      <c r="AB119" s="890"/>
      <c r="AL119" s="890"/>
      <c r="AM119" s="890"/>
      <c r="AN119" s="890"/>
      <c r="AO119" s="890"/>
      <c r="AP119" s="890"/>
      <c r="AQ119" s="890"/>
      <c r="AR119" s="890"/>
      <c r="AS119" s="890"/>
      <c r="AT119" s="890"/>
      <c r="AU119" s="890"/>
      <c r="AV119" s="890"/>
      <c r="AW119" s="890"/>
      <c r="AX119" s="890"/>
      <c r="AY119" s="890"/>
    </row>
    <row r="120" spans="1:51" ht="16.5">
      <c r="A120" s="929">
        <f t="shared" si="12"/>
        <v>26</v>
      </c>
      <c r="B120" s="929">
        <v>7000036176</v>
      </c>
      <c r="C120" s="929">
        <v>310</v>
      </c>
      <c r="D120" s="929" t="s">
        <v>622</v>
      </c>
      <c r="E120" s="929">
        <v>1000001330</v>
      </c>
      <c r="F120" s="929">
        <v>85371000</v>
      </c>
      <c r="G120" s="1096"/>
      <c r="H120" s="1131">
        <v>18</v>
      </c>
      <c r="I120" s="1097"/>
      <c r="J120" s="929" t="s">
        <v>635</v>
      </c>
      <c r="K120" s="929" t="s">
        <v>578</v>
      </c>
      <c r="L120" s="929">
        <v>4</v>
      </c>
      <c r="M120" s="1098"/>
      <c r="N120" s="1099" t="str">
        <f t="shared" ref="N120:N132" si="13">IF(M120=0, "Included",IF(ISERROR(L120*M120), M120, L120*M120))</f>
        <v>Included</v>
      </c>
      <c r="O120" s="1100">
        <f t="shared" ref="O120:O132" si="14">R120</f>
        <v>0</v>
      </c>
      <c r="P120" s="889"/>
      <c r="Q120" s="285">
        <f t="shared" ref="Q120:Q132" si="15">IF(N120="Included",0,N120)</f>
        <v>0</v>
      </c>
      <c r="R120" s="928">
        <f t="shared" si="11"/>
        <v>0</v>
      </c>
      <c r="S120" s="889"/>
      <c r="T120" s="925"/>
      <c r="V120" s="926"/>
      <c r="AB120" s="890"/>
      <c r="AL120" s="890"/>
      <c r="AM120" s="890"/>
      <c r="AN120" s="890"/>
      <c r="AO120" s="890"/>
      <c r="AP120" s="890"/>
      <c r="AQ120" s="890"/>
      <c r="AR120" s="890"/>
      <c r="AS120" s="890"/>
      <c r="AT120" s="890"/>
      <c r="AU120" s="890"/>
      <c r="AV120" s="890"/>
      <c r="AW120" s="890"/>
      <c r="AX120" s="890"/>
      <c r="AY120" s="890"/>
    </row>
    <row r="121" spans="1:51" ht="16.5">
      <c r="A121" s="929">
        <f t="shared" si="12"/>
        <v>27</v>
      </c>
      <c r="B121" s="929">
        <v>7000036176</v>
      </c>
      <c r="C121" s="929">
        <v>320</v>
      </c>
      <c r="D121" s="929" t="s">
        <v>622</v>
      </c>
      <c r="E121" s="929">
        <v>1000001166</v>
      </c>
      <c r="F121" s="929">
        <v>85371000</v>
      </c>
      <c r="G121" s="1096"/>
      <c r="H121" s="1131">
        <v>18</v>
      </c>
      <c r="I121" s="1097"/>
      <c r="J121" s="929" t="s">
        <v>636</v>
      </c>
      <c r="K121" s="929" t="s">
        <v>579</v>
      </c>
      <c r="L121" s="929">
        <v>1</v>
      </c>
      <c r="M121" s="1098"/>
      <c r="N121" s="1099" t="str">
        <f t="shared" si="13"/>
        <v>Included</v>
      </c>
      <c r="O121" s="1100">
        <f t="shared" si="14"/>
        <v>0</v>
      </c>
      <c r="P121" s="889"/>
      <c r="Q121" s="285">
        <f t="shared" si="15"/>
        <v>0</v>
      </c>
      <c r="R121" s="928">
        <f t="shared" si="11"/>
        <v>0</v>
      </c>
      <c r="S121" s="889"/>
      <c r="T121" s="925"/>
      <c r="V121" s="926"/>
      <c r="AB121" s="890"/>
      <c r="AL121" s="890"/>
      <c r="AM121" s="890"/>
      <c r="AN121" s="890"/>
      <c r="AO121" s="890"/>
      <c r="AP121" s="890"/>
      <c r="AQ121" s="890"/>
      <c r="AR121" s="890"/>
      <c r="AS121" s="890"/>
      <c r="AT121" s="890"/>
      <c r="AU121" s="890"/>
      <c r="AV121" s="890"/>
      <c r="AW121" s="890"/>
      <c r="AX121" s="890"/>
      <c r="AY121" s="890"/>
    </row>
    <row r="122" spans="1:51" ht="16.5">
      <c r="A122" s="929">
        <f t="shared" si="12"/>
        <v>28</v>
      </c>
      <c r="B122" s="929">
        <v>7000036176</v>
      </c>
      <c r="C122" s="929">
        <v>330</v>
      </c>
      <c r="D122" s="929" t="s">
        <v>622</v>
      </c>
      <c r="E122" s="929">
        <v>1000055443</v>
      </c>
      <c r="F122" s="929">
        <v>85371000</v>
      </c>
      <c r="G122" s="1096"/>
      <c r="H122" s="1131">
        <v>18</v>
      </c>
      <c r="I122" s="1097"/>
      <c r="J122" s="929" t="s">
        <v>615</v>
      </c>
      <c r="K122" s="929" t="s">
        <v>578</v>
      </c>
      <c r="L122" s="929">
        <v>8</v>
      </c>
      <c r="M122" s="1098"/>
      <c r="N122" s="1099" t="str">
        <f t="shared" si="13"/>
        <v>Included</v>
      </c>
      <c r="O122" s="1100">
        <f t="shared" si="14"/>
        <v>0</v>
      </c>
      <c r="P122" s="889"/>
      <c r="Q122" s="285">
        <f t="shared" si="15"/>
        <v>0</v>
      </c>
      <c r="R122" s="928">
        <f t="shared" si="11"/>
        <v>0</v>
      </c>
      <c r="S122" s="889"/>
      <c r="T122" s="925"/>
      <c r="V122" s="926"/>
      <c r="AB122" s="890"/>
      <c r="AL122" s="890"/>
      <c r="AM122" s="890"/>
      <c r="AN122" s="890"/>
      <c r="AO122" s="890"/>
      <c r="AP122" s="890"/>
      <c r="AQ122" s="890"/>
      <c r="AR122" s="890"/>
      <c r="AS122" s="890"/>
      <c r="AT122" s="890"/>
      <c r="AU122" s="890"/>
      <c r="AV122" s="890"/>
      <c r="AW122" s="890"/>
      <c r="AX122" s="890"/>
      <c r="AY122" s="890"/>
    </row>
    <row r="123" spans="1:51" ht="16.5">
      <c r="A123" s="929">
        <f t="shared" si="12"/>
        <v>29</v>
      </c>
      <c r="B123" s="929">
        <v>7000036176</v>
      </c>
      <c r="C123" s="929">
        <v>340</v>
      </c>
      <c r="D123" s="929" t="s">
        <v>612</v>
      </c>
      <c r="E123" s="929">
        <v>1000001332</v>
      </c>
      <c r="F123" s="929">
        <v>85371000</v>
      </c>
      <c r="G123" s="1096"/>
      <c r="H123" s="1131">
        <v>18</v>
      </c>
      <c r="I123" s="1097"/>
      <c r="J123" s="929" t="s">
        <v>617</v>
      </c>
      <c r="K123" s="929" t="s">
        <v>578</v>
      </c>
      <c r="L123" s="929">
        <v>6</v>
      </c>
      <c r="M123" s="1098"/>
      <c r="N123" s="1099" t="str">
        <f t="shared" si="13"/>
        <v>Included</v>
      </c>
      <c r="O123" s="1100">
        <f t="shared" si="14"/>
        <v>0</v>
      </c>
      <c r="P123" s="889"/>
      <c r="Q123" s="285">
        <f t="shared" si="15"/>
        <v>0</v>
      </c>
      <c r="R123" s="928">
        <f t="shared" si="11"/>
        <v>0</v>
      </c>
      <c r="S123" s="889"/>
      <c r="T123" s="925"/>
      <c r="V123" s="926"/>
      <c r="AB123" s="890"/>
      <c r="AL123" s="890"/>
      <c r="AM123" s="890"/>
      <c r="AN123" s="890"/>
      <c r="AO123" s="890"/>
      <c r="AP123" s="890"/>
      <c r="AQ123" s="890"/>
      <c r="AR123" s="890"/>
      <c r="AS123" s="890"/>
      <c r="AT123" s="890"/>
      <c r="AU123" s="890"/>
      <c r="AV123" s="890"/>
      <c r="AW123" s="890"/>
      <c r="AX123" s="890"/>
      <c r="AY123" s="890"/>
    </row>
    <row r="124" spans="1:51" ht="16.5">
      <c r="A124" s="929">
        <f t="shared" si="12"/>
        <v>30</v>
      </c>
      <c r="B124" s="929">
        <v>7000036176</v>
      </c>
      <c r="C124" s="929">
        <v>350</v>
      </c>
      <c r="D124" s="929" t="s">
        <v>612</v>
      </c>
      <c r="E124" s="929">
        <v>1000071651</v>
      </c>
      <c r="F124" s="929">
        <v>85364900</v>
      </c>
      <c r="G124" s="1096"/>
      <c r="H124" s="1131">
        <v>18</v>
      </c>
      <c r="I124" s="1097"/>
      <c r="J124" s="929" t="s">
        <v>616</v>
      </c>
      <c r="K124" s="929" t="s">
        <v>578</v>
      </c>
      <c r="L124" s="929">
        <v>11</v>
      </c>
      <c r="M124" s="1098"/>
      <c r="N124" s="1099" t="str">
        <f t="shared" si="13"/>
        <v>Included</v>
      </c>
      <c r="O124" s="1100">
        <f t="shared" si="14"/>
        <v>0</v>
      </c>
      <c r="P124" s="889"/>
      <c r="Q124" s="285">
        <f t="shared" si="15"/>
        <v>0</v>
      </c>
      <c r="R124" s="928">
        <f t="shared" si="11"/>
        <v>0</v>
      </c>
      <c r="S124" s="889"/>
      <c r="T124" s="925"/>
      <c r="V124" s="926"/>
      <c r="AB124" s="890"/>
      <c r="AL124" s="890"/>
      <c r="AM124" s="890"/>
      <c r="AN124" s="890"/>
      <c r="AO124" s="890"/>
      <c r="AP124" s="890"/>
      <c r="AQ124" s="890"/>
      <c r="AR124" s="890"/>
      <c r="AS124" s="890"/>
      <c r="AT124" s="890"/>
      <c r="AU124" s="890"/>
      <c r="AV124" s="890"/>
      <c r="AW124" s="890"/>
      <c r="AX124" s="890"/>
      <c r="AY124" s="890"/>
    </row>
    <row r="125" spans="1:51" ht="33">
      <c r="A125" s="929">
        <f t="shared" si="12"/>
        <v>31</v>
      </c>
      <c r="B125" s="929">
        <v>7000036176</v>
      </c>
      <c r="C125" s="929">
        <v>360</v>
      </c>
      <c r="D125" s="929" t="s">
        <v>612</v>
      </c>
      <c r="E125" s="929">
        <v>1000038471</v>
      </c>
      <c r="F125" s="929">
        <v>85371000</v>
      </c>
      <c r="G125" s="1096"/>
      <c r="H125" s="1131">
        <v>18</v>
      </c>
      <c r="I125" s="1097"/>
      <c r="J125" s="929" t="s">
        <v>637</v>
      </c>
      <c r="K125" s="929" t="s">
        <v>578</v>
      </c>
      <c r="L125" s="929">
        <v>1</v>
      </c>
      <c r="M125" s="1098"/>
      <c r="N125" s="1099" t="str">
        <f t="shared" si="13"/>
        <v>Included</v>
      </c>
      <c r="O125" s="1100">
        <f t="shared" si="14"/>
        <v>0</v>
      </c>
      <c r="P125" s="889"/>
      <c r="Q125" s="285">
        <f t="shared" si="15"/>
        <v>0</v>
      </c>
      <c r="R125" s="928">
        <f t="shared" si="11"/>
        <v>0</v>
      </c>
      <c r="S125" s="889"/>
      <c r="T125" s="925"/>
      <c r="V125" s="926"/>
      <c r="AB125" s="890"/>
      <c r="AL125" s="890"/>
      <c r="AM125" s="890"/>
      <c r="AN125" s="890"/>
      <c r="AO125" s="890"/>
      <c r="AP125" s="890"/>
      <c r="AQ125" s="890"/>
      <c r="AR125" s="890"/>
      <c r="AS125" s="890"/>
      <c r="AT125" s="890"/>
      <c r="AU125" s="890"/>
      <c r="AV125" s="890"/>
      <c r="AW125" s="890"/>
      <c r="AX125" s="890"/>
      <c r="AY125" s="890"/>
    </row>
    <row r="126" spans="1:51" ht="33">
      <c r="A126" s="929">
        <f t="shared" si="12"/>
        <v>32</v>
      </c>
      <c r="B126" s="929">
        <v>7000036176</v>
      </c>
      <c r="C126" s="929">
        <v>370</v>
      </c>
      <c r="D126" s="929" t="s">
        <v>612</v>
      </c>
      <c r="E126" s="929">
        <v>1000038470</v>
      </c>
      <c r="F126" s="929">
        <v>85371000</v>
      </c>
      <c r="G126" s="1096"/>
      <c r="H126" s="1131">
        <v>18</v>
      </c>
      <c r="I126" s="1097"/>
      <c r="J126" s="929" t="s">
        <v>638</v>
      </c>
      <c r="K126" s="929" t="s">
        <v>578</v>
      </c>
      <c r="L126" s="929">
        <v>1</v>
      </c>
      <c r="M126" s="1098"/>
      <c r="N126" s="1099" t="str">
        <f t="shared" si="13"/>
        <v>Included</v>
      </c>
      <c r="O126" s="1100">
        <f t="shared" si="14"/>
        <v>0</v>
      </c>
      <c r="P126" s="889"/>
      <c r="Q126" s="285">
        <f t="shared" si="15"/>
        <v>0</v>
      </c>
      <c r="R126" s="928">
        <f t="shared" si="11"/>
        <v>0</v>
      </c>
      <c r="S126" s="889"/>
      <c r="T126" s="925"/>
      <c r="V126" s="926"/>
      <c r="AB126" s="890"/>
      <c r="AL126" s="890"/>
      <c r="AM126" s="890"/>
      <c r="AN126" s="890"/>
      <c r="AO126" s="890"/>
      <c r="AP126" s="890"/>
      <c r="AQ126" s="890"/>
      <c r="AR126" s="890"/>
      <c r="AS126" s="890"/>
      <c r="AT126" s="890"/>
      <c r="AU126" s="890"/>
      <c r="AV126" s="890"/>
      <c r="AW126" s="890"/>
      <c r="AX126" s="890"/>
      <c r="AY126" s="890"/>
    </row>
    <row r="127" spans="1:51" ht="16.5">
      <c r="A127" s="929">
        <f t="shared" si="12"/>
        <v>33</v>
      </c>
      <c r="B127" s="929">
        <v>7000036175</v>
      </c>
      <c r="C127" s="929">
        <v>10</v>
      </c>
      <c r="D127" s="929" t="s">
        <v>610</v>
      </c>
      <c r="E127" s="929">
        <v>1000003407</v>
      </c>
      <c r="F127" s="929">
        <v>85371000</v>
      </c>
      <c r="G127" s="1096"/>
      <c r="H127" s="1131">
        <v>18</v>
      </c>
      <c r="I127" s="1097"/>
      <c r="J127" s="929" t="s">
        <v>605</v>
      </c>
      <c r="K127" s="929" t="s">
        <v>578</v>
      </c>
      <c r="L127" s="929">
        <v>1</v>
      </c>
      <c r="M127" s="1098"/>
      <c r="N127" s="1099" t="str">
        <f t="shared" si="13"/>
        <v>Included</v>
      </c>
      <c r="O127" s="1100">
        <f t="shared" si="14"/>
        <v>0</v>
      </c>
      <c r="P127" s="889"/>
      <c r="Q127" s="285">
        <f t="shared" si="15"/>
        <v>0</v>
      </c>
      <c r="R127" s="928">
        <f t="shared" si="11"/>
        <v>0</v>
      </c>
      <c r="S127" s="889"/>
      <c r="T127" s="925"/>
      <c r="V127" s="926"/>
      <c r="AB127" s="890"/>
      <c r="AL127" s="890"/>
      <c r="AM127" s="890"/>
      <c r="AN127" s="890"/>
      <c r="AO127" s="890"/>
      <c r="AP127" s="890"/>
      <c r="AQ127" s="890"/>
      <c r="AR127" s="890"/>
      <c r="AS127" s="890"/>
      <c r="AT127" s="890"/>
      <c r="AU127" s="890"/>
      <c r="AV127" s="890"/>
      <c r="AW127" s="890"/>
      <c r="AX127" s="890"/>
      <c r="AY127" s="890"/>
    </row>
    <row r="128" spans="1:51" ht="16.5">
      <c r="A128" s="929">
        <f t="shared" si="12"/>
        <v>34</v>
      </c>
      <c r="B128" s="929">
        <v>7000036175</v>
      </c>
      <c r="C128" s="929">
        <v>20</v>
      </c>
      <c r="D128" s="929" t="s">
        <v>610</v>
      </c>
      <c r="E128" s="929">
        <v>1000003398</v>
      </c>
      <c r="F128" s="929">
        <v>85371000</v>
      </c>
      <c r="G128" s="1096"/>
      <c r="H128" s="1131">
        <v>18</v>
      </c>
      <c r="I128" s="1097"/>
      <c r="J128" s="929" t="s">
        <v>600</v>
      </c>
      <c r="K128" s="929" t="s">
        <v>578</v>
      </c>
      <c r="L128" s="929">
        <v>2</v>
      </c>
      <c r="M128" s="1098"/>
      <c r="N128" s="1099" t="str">
        <f t="shared" si="13"/>
        <v>Included</v>
      </c>
      <c r="O128" s="1100">
        <f t="shared" si="14"/>
        <v>0</v>
      </c>
      <c r="P128" s="889"/>
      <c r="Q128" s="285">
        <f t="shared" si="15"/>
        <v>0</v>
      </c>
      <c r="R128" s="928">
        <f t="shared" si="11"/>
        <v>0</v>
      </c>
      <c r="S128" s="889"/>
      <c r="T128" s="925"/>
      <c r="V128" s="926"/>
      <c r="AB128" s="890"/>
      <c r="AL128" s="890"/>
      <c r="AM128" s="890"/>
      <c r="AN128" s="890"/>
      <c r="AO128" s="890"/>
      <c r="AP128" s="890"/>
      <c r="AQ128" s="890"/>
      <c r="AR128" s="890"/>
      <c r="AS128" s="890"/>
      <c r="AT128" s="890"/>
      <c r="AU128" s="890"/>
      <c r="AV128" s="890"/>
      <c r="AW128" s="890"/>
      <c r="AX128" s="890"/>
      <c r="AY128" s="890"/>
    </row>
    <row r="129" spans="1:51" ht="37.5" customHeight="1">
      <c r="A129" s="929">
        <f t="shared" si="12"/>
        <v>35</v>
      </c>
      <c r="B129" s="929">
        <v>7000036175</v>
      </c>
      <c r="C129" s="929">
        <v>30</v>
      </c>
      <c r="D129" s="929" t="s">
        <v>610</v>
      </c>
      <c r="E129" s="929">
        <v>1000055446</v>
      </c>
      <c r="F129" s="929">
        <v>85371000</v>
      </c>
      <c r="G129" s="1096"/>
      <c r="H129" s="1131">
        <v>18</v>
      </c>
      <c r="I129" s="1097"/>
      <c r="J129" s="929" t="s">
        <v>601</v>
      </c>
      <c r="K129" s="929" t="s">
        <v>578</v>
      </c>
      <c r="L129" s="929">
        <v>2</v>
      </c>
      <c r="M129" s="1098"/>
      <c r="N129" s="1099" t="str">
        <f t="shared" si="13"/>
        <v>Included</v>
      </c>
      <c r="O129" s="1100">
        <f t="shared" si="14"/>
        <v>0</v>
      </c>
      <c r="P129" s="889"/>
      <c r="Q129" s="285">
        <f t="shared" si="15"/>
        <v>0</v>
      </c>
      <c r="R129" s="928">
        <f t="shared" si="11"/>
        <v>0</v>
      </c>
      <c r="S129" s="889"/>
      <c r="T129" s="925"/>
      <c r="V129" s="926"/>
      <c r="AB129" s="890"/>
      <c r="AL129" s="890"/>
      <c r="AM129" s="890"/>
      <c r="AN129" s="890"/>
      <c r="AO129" s="890"/>
      <c r="AP129" s="890"/>
      <c r="AQ129" s="890"/>
      <c r="AR129" s="890"/>
      <c r="AS129" s="890"/>
      <c r="AT129" s="890"/>
      <c r="AU129" s="890"/>
      <c r="AV129" s="890"/>
      <c r="AW129" s="890"/>
      <c r="AX129" s="890"/>
      <c r="AY129" s="890"/>
    </row>
    <row r="130" spans="1:51" ht="42" customHeight="1">
      <c r="A130" s="929">
        <f t="shared" si="12"/>
        <v>36</v>
      </c>
      <c r="B130" s="929">
        <v>7000036175</v>
      </c>
      <c r="C130" s="929">
        <v>40</v>
      </c>
      <c r="D130" s="929" t="s">
        <v>595</v>
      </c>
      <c r="E130" s="929">
        <v>1000003408</v>
      </c>
      <c r="F130" s="929">
        <v>85371000</v>
      </c>
      <c r="G130" s="1096"/>
      <c r="H130" s="1131">
        <v>18</v>
      </c>
      <c r="I130" s="1097"/>
      <c r="J130" s="929" t="s">
        <v>602</v>
      </c>
      <c r="K130" s="929" t="s">
        <v>578</v>
      </c>
      <c r="L130" s="929">
        <v>2</v>
      </c>
      <c r="M130" s="1098"/>
      <c r="N130" s="1099" t="str">
        <f t="shared" si="13"/>
        <v>Included</v>
      </c>
      <c r="O130" s="1100">
        <f t="shared" si="14"/>
        <v>0</v>
      </c>
      <c r="P130" s="889"/>
      <c r="Q130" s="285">
        <f t="shared" si="15"/>
        <v>0</v>
      </c>
      <c r="R130" s="928">
        <f t="shared" si="11"/>
        <v>0</v>
      </c>
      <c r="S130" s="889"/>
      <c r="T130" s="925"/>
      <c r="V130" s="926"/>
      <c r="AB130" s="890"/>
      <c r="AL130" s="890"/>
      <c r="AM130" s="890"/>
      <c r="AN130" s="890"/>
      <c r="AO130" s="890"/>
      <c r="AP130" s="890"/>
      <c r="AQ130" s="890"/>
      <c r="AR130" s="890"/>
      <c r="AS130" s="890"/>
      <c r="AT130" s="890"/>
      <c r="AU130" s="890"/>
      <c r="AV130" s="890"/>
      <c r="AW130" s="890"/>
      <c r="AX130" s="890"/>
      <c r="AY130" s="890"/>
    </row>
    <row r="131" spans="1:51" ht="16.5">
      <c r="A131" s="929">
        <f t="shared" si="12"/>
        <v>37</v>
      </c>
      <c r="B131" s="929">
        <v>7000036175</v>
      </c>
      <c r="C131" s="929">
        <v>50</v>
      </c>
      <c r="D131" s="929" t="s">
        <v>595</v>
      </c>
      <c r="E131" s="929">
        <v>1000071654</v>
      </c>
      <c r="F131" s="929">
        <v>85364900</v>
      </c>
      <c r="G131" s="1096"/>
      <c r="H131" s="1131">
        <v>18</v>
      </c>
      <c r="I131" s="1097"/>
      <c r="J131" s="929" t="s">
        <v>613</v>
      </c>
      <c r="K131" s="929" t="s">
        <v>578</v>
      </c>
      <c r="L131" s="929">
        <v>2</v>
      </c>
      <c r="M131" s="1098"/>
      <c r="N131" s="1099" t="str">
        <f t="shared" si="13"/>
        <v>Included</v>
      </c>
      <c r="O131" s="1100">
        <f t="shared" si="14"/>
        <v>0</v>
      </c>
      <c r="P131" s="889"/>
      <c r="Q131" s="285">
        <f t="shared" si="15"/>
        <v>0</v>
      </c>
      <c r="R131" s="928">
        <f t="shared" si="11"/>
        <v>0</v>
      </c>
      <c r="S131" s="889"/>
      <c r="T131" s="925"/>
      <c r="V131" s="926"/>
      <c r="AB131" s="890"/>
      <c r="AL131" s="890"/>
      <c r="AM131" s="890"/>
      <c r="AN131" s="890"/>
      <c r="AO131" s="890"/>
      <c r="AP131" s="890"/>
      <c r="AQ131" s="890"/>
      <c r="AR131" s="890"/>
      <c r="AS131" s="890"/>
      <c r="AT131" s="890"/>
      <c r="AU131" s="890"/>
      <c r="AV131" s="890"/>
      <c r="AW131" s="890"/>
      <c r="AX131" s="890"/>
      <c r="AY131" s="890"/>
    </row>
    <row r="132" spans="1:51" ht="16.5">
      <c r="A132" s="929">
        <f t="shared" si="12"/>
        <v>38</v>
      </c>
      <c r="B132" s="929">
        <v>7000036175</v>
      </c>
      <c r="C132" s="929">
        <v>60</v>
      </c>
      <c r="D132" s="929" t="s">
        <v>595</v>
      </c>
      <c r="E132" s="929">
        <v>1000071652</v>
      </c>
      <c r="F132" s="929">
        <v>85364900</v>
      </c>
      <c r="G132" s="1096"/>
      <c r="H132" s="1131">
        <v>18</v>
      </c>
      <c r="I132" s="1097"/>
      <c r="J132" s="929" t="s">
        <v>606</v>
      </c>
      <c r="K132" s="929" t="s">
        <v>578</v>
      </c>
      <c r="L132" s="929">
        <v>1</v>
      </c>
      <c r="M132" s="1098"/>
      <c r="N132" s="1099" t="str">
        <f t="shared" si="13"/>
        <v>Included</v>
      </c>
      <c r="O132" s="1100">
        <f t="shared" si="14"/>
        <v>0</v>
      </c>
      <c r="P132" s="889"/>
      <c r="Q132" s="285">
        <f t="shared" si="15"/>
        <v>0</v>
      </c>
      <c r="R132" s="928">
        <f t="shared" si="11"/>
        <v>0</v>
      </c>
      <c r="S132" s="889"/>
      <c r="T132" s="925"/>
      <c r="V132" s="926"/>
      <c r="AB132" s="890"/>
      <c r="AL132" s="890"/>
      <c r="AM132" s="890"/>
      <c r="AN132" s="890"/>
      <c r="AO132" s="890"/>
      <c r="AP132" s="890"/>
      <c r="AQ132" s="890"/>
      <c r="AR132" s="890"/>
      <c r="AS132" s="890"/>
      <c r="AT132" s="890"/>
      <c r="AU132" s="890"/>
      <c r="AV132" s="890"/>
      <c r="AW132" s="890"/>
      <c r="AX132" s="890"/>
      <c r="AY132" s="890"/>
    </row>
    <row r="133" spans="1:51" ht="15" customHeight="1">
      <c r="A133" s="931"/>
      <c r="B133" s="932"/>
      <c r="C133" s="932"/>
      <c r="D133" s="932"/>
      <c r="E133" s="932"/>
      <c r="F133" s="932"/>
      <c r="G133" s="932"/>
      <c r="H133" s="1217" t="s">
        <v>574</v>
      </c>
      <c r="I133" s="1217"/>
      <c r="J133" s="1217"/>
      <c r="K133" s="1217"/>
      <c r="L133" s="1217"/>
      <c r="M133" s="1218"/>
      <c r="N133" s="933">
        <f>SUM(N22:N132)</f>
        <v>0</v>
      </c>
      <c r="O133" s="933">
        <f>SUM(O22:O132)</f>
        <v>0</v>
      </c>
      <c r="Q133" s="933">
        <f>SUM(Q22:Q132)</f>
        <v>0</v>
      </c>
      <c r="R133" s="933">
        <f>SUM(R22:R132)</f>
        <v>0</v>
      </c>
      <c r="S133" s="887"/>
      <c r="Z133" s="897"/>
      <c r="AA133" s="897"/>
      <c r="AC133" s="897"/>
      <c r="AD133" s="897"/>
      <c r="AF133" s="891"/>
      <c r="AL133" s="890"/>
      <c r="AM133" s="890"/>
      <c r="AN133" s="890"/>
      <c r="AO133" s="890"/>
      <c r="AP133" s="890"/>
      <c r="AQ133" s="890"/>
      <c r="AR133" s="890"/>
      <c r="AS133" s="890"/>
      <c r="AT133" s="890"/>
      <c r="AU133" s="890"/>
      <c r="AV133" s="890"/>
      <c r="AW133" s="890"/>
      <c r="AX133" s="890"/>
      <c r="AY133" s="890"/>
    </row>
    <row r="134" spans="1:51">
      <c r="A134" s="934"/>
      <c r="B134" s="935"/>
      <c r="C134" s="935"/>
      <c r="D134" s="935"/>
      <c r="E134" s="935"/>
      <c r="F134" s="935"/>
      <c r="G134" s="935"/>
      <c r="H134" s="1212" t="s">
        <v>506</v>
      </c>
      <c r="I134" s="1212"/>
      <c r="J134" s="1212"/>
      <c r="K134" s="1212"/>
      <c r="L134" s="1212"/>
      <c r="M134" s="1213"/>
      <c r="N134" s="936">
        <f>'Sch-7'!M20</f>
        <v>0</v>
      </c>
      <c r="O134" s="937"/>
      <c r="Z134" s="891"/>
      <c r="AA134" s="897"/>
      <c r="AC134" s="891"/>
      <c r="AD134" s="897"/>
      <c r="AL134" s="890"/>
      <c r="AM134" s="890"/>
      <c r="AN134" s="890"/>
      <c r="AO134" s="890"/>
      <c r="AP134" s="890"/>
      <c r="AQ134" s="890"/>
      <c r="AR134" s="890"/>
      <c r="AS134" s="890"/>
      <c r="AT134" s="890"/>
      <c r="AU134" s="890"/>
      <c r="AV134" s="890"/>
      <c r="AW134" s="890"/>
      <c r="AX134" s="890"/>
      <c r="AY134" s="890"/>
    </row>
    <row r="135" spans="1:51" ht="15.75" thickBot="1">
      <c r="A135" s="938"/>
      <c r="B135" s="939"/>
      <c r="C135" s="939"/>
      <c r="D135" s="939"/>
      <c r="E135" s="939"/>
      <c r="F135" s="939"/>
      <c r="G135" s="939"/>
      <c r="H135" s="1214" t="s">
        <v>423</v>
      </c>
      <c r="I135" s="1214"/>
      <c r="J135" s="1214"/>
      <c r="K135" s="1214"/>
      <c r="L135" s="1214"/>
      <c r="M135" s="1214"/>
      <c r="N135" s="940">
        <f>N134+N133</f>
        <v>0</v>
      </c>
      <c r="O135" s="941"/>
      <c r="Z135" s="891"/>
      <c r="AA135" s="930"/>
      <c r="AB135" s="922"/>
      <c r="AC135" s="922"/>
      <c r="AD135" s="930"/>
      <c r="AF135" s="921"/>
      <c r="AL135" s="890"/>
      <c r="AM135" s="890"/>
      <c r="AN135" s="890"/>
      <c r="AO135" s="890"/>
      <c r="AP135" s="890"/>
      <c r="AQ135" s="890"/>
      <c r="AR135" s="890"/>
      <c r="AS135" s="890"/>
      <c r="AT135" s="890"/>
      <c r="AU135" s="890"/>
      <c r="AV135" s="890"/>
      <c r="AW135" s="890"/>
      <c r="AX135" s="890"/>
      <c r="AY135" s="890"/>
    </row>
    <row r="136" spans="1:51" ht="15.75" thickBot="1">
      <c r="A136" s="942"/>
      <c r="B136" s="942"/>
      <c r="C136" s="942"/>
      <c r="D136" s="942"/>
      <c r="E136" s="942"/>
      <c r="F136" s="942"/>
      <c r="G136" s="942"/>
      <c r="H136" s="1221" t="s">
        <v>511</v>
      </c>
      <c r="I136" s="1222"/>
      <c r="J136" s="1222"/>
      <c r="K136" s="1222"/>
      <c r="L136" s="1222"/>
      <c r="M136" s="1223"/>
      <c r="N136" s="940">
        <f>O133</f>
        <v>0</v>
      </c>
      <c r="O136" s="941"/>
      <c r="Z136" s="891"/>
      <c r="AA136" s="930"/>
      <c r="AB136" s="922"/>
      <c r="AC136" s="922"/>
      <c r="AD136" s="930"/>
      <c r="AF136" s="921"/>
      <c r="AL136" s="890"/>
      <c r="AM136" s="890"/>
      <c r="AN136" s="890"/>
      <c r="AO136" s="890"/>
      <c r="AP136" s="890"/>
      <c r="AQ136" s="890"/>
      <c r="AR136" s="890"/>
      <c r="AS136" s="890"/>
      <c r="AT136" s="890"/>
      <c r="AU136" s="890"/>
      <c r="AV136" s="890"/>
      <c r="AW136" s="890"/>
      <c r="AX136" s="890"/>
      <c r="AY136" s="890"/>
    </row>
    <row r="137" spans="1:51">
      <c r="A137" s="1219"/>
      <c r="B137" s="1219"/>
      <c r="C137" s="1219"/>
      <c r="D137" s="1219"/>
      <c r="E137" s="1219"/>
      <c r="F137" s="1219"/>
      <c r="G137" s="1219"/>
      <c r="H137" s="1220"/>
      <c r="I137" s="1220"/>
      <c r="J137" s="1220"/>
      <c r="K137" s="1220"/>
      <c r="L137" s="1220"/>
      <c r="M137" s="1220"/>
      <c r="N137" s="1220"/>
      <c r="O137" s="1220"/>
      <c r="Z137" s="921"/>
      <c r="AA137" s="897"/>
      <c r="AC137" s="921"/>
      <c r="AD137" s="897"/>
      <c r="AL137" s="890"/>
      <c r="AM137" s="890"/>
      <c r="AN137" s="890"/>
      <c r="AO137" s="890"/>
      <c r="AP137" s="890"/>
      <c r="AQ137" s="890"/>
      <c r="AR137" s="890"/>
      <c r="AS137" s="890"/>
      <c r="AT137" s="890"/>
      <c r="AU137" s="890"/>
      <c r="AV137" s="890"/>
      <c r="AW137" s="890"/>
      <c r="AX137" s="890"/>
      <c r="AY137" s="890"/>
    </row>
    <row r="138" spans="1:51">
      <c r="A138" s="943" t="s">
        <v>410</v>
      </c>
      <c r="B138" s="1224" t="s">
        <v>487</v>
      </c>
      <c r="C138" s="1224"/>
      <c r="D138" s="1224"/>
      <c r="E138" s="1224"/>
      <c r="F138" s="1224"/>
      <c r="G138" s="1224"/>
      <c r="H138" s="1224"/>
      <c r="I138" s="1224"/>
      <c r="J138" s="1224"/>
      <c r="K138" s="1224"/>
      <c r="L138" s="1224"/>
      <c r="M138" s="1224"/>
      <c r="N138" s="1224"/>
      <c r="O138" s="1224"/>
      <c r="AL138" s="890"/>
      <c r="AM138" s="890"/>
      <c r="AN138" s="890"/>
      <c r="AO138" s="890"/>
      <c r="AP138" s="890"/>
      <c r="AQ138" s="890"/>
      <c r="AR138" s="890"/>
      <c r="AS138" s="890"/>
      <c r="AT138" s="890"/>
      <c r="AU138" s="890"/>
      <c r="AV138" s="890"/>
      <c r="AW138" s="890"/>
      <c r="AX138" s="890"/>
      <c r="AY138" s="890"/>
    </row>
    <row r="139" spans="1:51">
      <c r="A139" s="921" t="s">
        <v>489</v>
      </c>
      <c r="B139" s="1224" t="s">
        <v>488</v>
      </c>
      <c r="C139" s="1224"/>
      <c r="D139" s="1224"/>
      <c r="E139" s="1224"/>
      <c r="F139" s="1224"/>
      <c r="G139" s="1224"/>
      <c r="H139" s="1224"/>
      <c r="I139" s="1224"/>
      <c r="J139" s="1224"/>
      <c r="K139" s="1224"/>
      <c r="L139" s="1224"/>
      <c r="M139" s="1224"/>
      <c r="N139" s="1224"/>
      <c r="O139" s="1224"/>
      <c r="AL139" s="890"/>
      <c r="AM139" s="890"/>
      <c r="AN139" s="890"/>
      <c r="AO139" s="890"/>
      <c r="AP139" s="890"/>
      <c r="AQ139" s="890"/>
      <c r="AR139" s="890"/>
      <c r="AS139" s="890"/>
      <c r="AT139" s="890"/>
      <c r="AU139" s="890"/>
      <c r="AV139" s="890"/>
      <c r="AW139" s="890"/>
      <c r="AX139" s="890"/>
      <c r="AY139" s="890"/>
    </row>
    <row r="140" spans="1:51">
      <c r="A140" s="921"/>
      <c r="B140" s="921"/>
      <c r="C140" s="921"/>
      <c r="D140" s="921"/>
      <c r="E140" s="921"/>
      <c r="F140" s="1224"/>
      <c r="G140" s="1224"/>
      <c r="H140" s="1224"/>
      <c r="I140" s="1224"/>
      <c r="J140" s="1224"/>
      <c r="K140" s="1224"/>
      <c r="L140" s="1224"/>
      <c r="M140" s="1224"/>
      <c r="N140" s="1224"/>
      <c r="O140" s="1224"/>
      <c r="AL140" s="890"/>
      <c r="AM140" s="890"/>
      <c r="AN140" s="890"/>
      <c r="AO140" s="890"/>
      <c r="AP140" s="890"/>
      <c r="AQ140" s="890"/>
      <c r="AR140" s="890"/>
      <c r="AS140" s="890"/>
      <c r="AT140" s="890"/>
      <c r="AU140" s="890"/>
      <c r="AV140" s="890"/>
      <c r="AW140" s="890"/>
      <c r="AX140" s="890"/>
      <c r="AY140" s="890"/>
    </row>
    <row r="141" spans="1:51" ht="28.5">
      <c r="A141" s="944" t="s">
        <v>406</v>
      </c>
      <c r="B141" s="945" t="str">
        <f>'Names of Bidder'!D31&amp;"-"&amp; 'Names of Bidder'!E31&amp;"-" &amp;'Names of Bidder'!F31</f>
        <v>--</v>
      </c>
      <c r="C141" s="944"/>
      <c r="D141" s="944"/>
      <c r="E141" s="944"/>
      <c r="F141" s="890"/>
      <c r="G141" s="944"/>
      <c r="H141" s="944"/>
      <c r="I141" s="946"/>
      <c r="K141" s="947"/>
      <c r="L141" s="948"/>
      <c r="AL141" s="890"/>
      <c r="AM141" s="890"/>
      <c r="AN141" s="890"/>
      <c r="AO141" s="890"/>
      <c r="AP141" s="890"/>
      <c r="AQ141" s="890"/>
      <c r="AR141" s="890"/>
      <c r="AS141" s="890"/>
      <c r="AT141" s="890"/>
      <c r="AU141" s="890"/>
      <c r="AV141" s="890"/>
      <c r="AW141" s="890"/>
      <c r="AX141" s="890"/>
      <c r="AY141" s="890"/>
    </row>
    <row r="142" spans="1:51" ht="28.5">
      <c r="A142" s="944" t="s">
        <v>407</v>
      </c>
      <c r="B142" s="945" t="str">
        <f>IF('Names of Bidder'!D32=0, "", 'Names of Bidder'!D32)</f>
        <v/>
      </c>
      <c r="C142" s="944"/>
      <c r="D142" s="944"/>
      <c r="E142" s="944"/>
      <c r="F142" s="890"/>
      <c r="G142" s="944"/>
      <c r="H142" s="944"/>
      <c r="I142" s="946"/>
      <c r="L142" s="948" t="s">
        <v>408</v>
      </c>
      <c r="M142" s="920" t="str">
        <f>IF('Names of Bidder'!D24=0, "", 'Names of Bidder'!D24)</f>
        <v/>
      </c>
      <c r="AL142" s="890"/>
      <c r="AM142" s="890"/>
      <c r="AN142" s="890"/>
      <c r="AO142" s="890"/>
      <c r="AP142" s="890"/>
      <c r="AQ142" s="890"/>
      <c r="AR142" s="890"/>
      <c r="AS142" s="890"/>
      <c r="AT142" s="890"/>
      <c r="AU142" s="890"/>
      <c r="AV142" s="890"/>
      <c r="AW142" s="890"/>
      <c r="AX142" s="890"/>
      <c r="AY142" s="890"/>
    </row>
    <row r="143" spans="1:51">
      <c r="A143" s="888"/>
      <c r="B143" s="888"/>
      <c r="C143" s="888"/>
      <c r="D143" s="888"/>
      <c r="E143" s="888"/>
      <c r="F143" s="888"/>
      <c r="G143" s="888"/>
      <c r="H143" s="888"/>
      <c r="I143" s="949"/>
      <c r="J143" s="889"/>
      <c r="K143" s="888"/>
      <c r="L143" s="948" t="s">
        <v>409</v>
      </c>
      <c r="M143" s="920" t="str">
        <f>IF('Names of Bidder'!D25=0, "", 'Names of Bidder'!D25)</f>
        <v/>
      </c>
      <c r="N143" s="889"/>
      <c r="AL143" s="890"/>
      <c r="AM143" s="890"/>
      <c r="AN143" s="890"/>
      <c r="AO143" s="890"/>
      <c r="AP143" s="890"/>
      <c r="AQ143" s="890"/>
      <c r="AR143" s="890"/>
      <c r="AS143" s="890"/>
      <c r="AT143" s="890"/>
      <c r="AU143" s="890"/>
      <c r="AV143" s="890"/>
      <c r="AW143" s="890"/>
      <c r="AX143" s="890"/>
      <c r="AY143" s="890"/>
    </row>
    <row r="144" spans="1:51">
      <c r="A144" s="950"/>
      <c r="B144" s="950"/>
      <c r="C144" s="950"/>
      <c r="D144" s="950"/>
      <c r="E144" s="950"/>
      <c r="F144" s="950"/>
      <c r="G144" s="950"/>
      <c r="H144" s="950"/>
      <c r="I144" s="951"/>
      <c r="J144" s="926"/>
      <c r="K144" s="950"/>
      <c r="L144" s="948"/>
      <c r="M144" s="952"/>
      <c r="N144" s="926"/>
      <c r="O144" s="913"/>
      <c r="AL144" s="890"/>
      <c r="AM144" s="890"/>
      <c r="AN144" s="890"/>
      <c r="AO144" s="890"/>
      <c r="AP144" s="890"/>
      <c r="AQ144" s="890"/>
      <c r="AR144" s="890"/>
      <c r="AS144" s="890"/>
      <c r="AT144" s="890"/>
      <c r="AU144" s="890"/>
      <c r="AV144" s="890"/>
      <c r="AW144" s="890"/>
      <c r="AX144" s="890"/>
      <c r="AY144" s="890"/>
    </row>
    <row r="145" spans="1:51">
      <c r="A145" s="950"/>
      <c r="B145" s="950"/>
      <c r="C145" s="950"/>
      <c r="D145" s="950"/>
      <c r="E145" s="950"/>
      <c r="F145" s="950"/>
      <c r="G145" s="950"/>
      <c r="H145" s="950"/>
      <c r="I145" s="951"/>
      <c r="J145" s="926"/>
      <c r="K145" s="950"/>
      <c r="L145" s="950"/>
      <c r="M145" s="926"/>
      <c r="N145" s="926"/>
      <c r="O145" s="913"/>
      <c r="AL145" s="890"/>
      <c r="AM145" s="890"/>
      <c r="AN145" s="890"/>
      <c r="AO145" s="890"/>
      <c r="AP145" s="890"/>
      <c r="AQ145" s="890"/>
      <c r="AR145" s="890"/>
      <c r="AS145" s="890"/>
      <c r="AT145" s="890"/>
      <c r="AU145" s="890"/>
      <c r="AV145" s="890"/>
      <c r="AW145" s="890"/>
      <c r="AX145" s="890"/>
      <c r="AY145" s="890"/>
    </row>
    <row r="146" spans="1:51">
      <c r="A146" s="950"/>
      <c r="B146" s="950"/>
      <c r="C146" s="950"/>
      <c r="D146" s="950"/>
      <c r="E146" s="950"/>
      <c r="F146" s="950"/>
      <c r="G146" s="950"/>
      <c r="H146" s="950"/>
      <c r="I146" s="951"/>
      <c r="J146" s="926"/>
      <c r="K146" s="950"/>
      <c r="L146" s="950"/>
      <c r="M146" s="926"/>
      <c r="N146" s="926"/>
      <c r="O146" s="913"/>
      <c r="AL146" s="890"/>
      <c r="AM146" s="890"/>
      <c r="AN146" s="890"/>
      <c r="AO146" s="890"/>
      <c r="AP146" s="890"/>
      <c r="AQ146" s="890"/>
      <c r="AR146" s="890"/>
      <c r="AS146" s="890"/>
      <c r="AT146" s="890"/>
      <c r="AU146" s="890"/>
      <c r="AV146" s="890"/>
      <c r="AW146" s="890"/>
      <c r="AX146" s="890"/>
      <c r="AY146" s="890"/>
    </row>
    <row r="147" spans="1:51">
      <c r="A147" s="950"/>
      <c r="B147" s="950"/>
      <c r="C147" s="950"/>
      <c r="D147" s="950"/>
      <c r="E147" s="950"/>
      <c r="F147" s="950"/>
      <c r="G147" s="950"/>
      <c r="H147" s="950"/>
      <c r="I147" s="951"/>
      <c r="J147" s="926"/>
      <c r="K147" s="950"/>
      <c r="L147" s="950"/>
      <c r="M147" s="926"/>
      <c r="N147" s="926"/>
      <c r="O147" s="913"/>
      <c r="AL147" s="890"/>
      <c r="AM147" s="890"/>
      <c r="AN147" s="890"/>
      <c r="AO147" s="890"/>
      <c r="AP147" s="890"/>
      <c r="AQ147" s="890"/>
      <c r="AR147" s="890"/>
      <c r="AS147" s="890"/>
      <c r="AT147" s="890"/>
      <c r="AU147" s="890"/>
      <c r="AV147" s="890"/>
      <c r="AW147" s="890"/>
      <c r="AX147" s="890"/>
      <c r="AY147" s="890"/>
    </row>
    <row r="148" spans="1:51">
      <c r="A148" s="950"/>
      <c r="B148" s="950"/>
      <c r="C148" s="950"/>
      <c r="D148" s="950"/>
      <c r="E148" s="950"/>
      <c r="F148" s="950"/>
      <c r="G148" s="950"/>
      <c r="H148" s="950"/>
      <c r="I148" s="951"/>
      <c r="J148" s="926"/>
      <c r="K148" s="950"/>
      <c r="L148" s="950"/>
      <c r="M148" s="926"/>
      <c r="N148" s="926"/>
      <c r="O148" s="913"/>
      <c r="AL148" s="890"/>
      <c r="AM148" s="890"/>
      <c r="AN148" s="890"/>
      <c r="AO148" s="890"/>
      <c r="AP148" s="890"/>
      <c r="AQ148" s="890"/>
      <c r="AR148" s="890"/>
      <c r="AS148" s="890"/>
      <c r="AT148" s="890"/>
      <c r="AU148" s="890"/>
      <c r="AV148" s="890"/>
      <c r="AW148" s="890"/>
      <c r="AX148" s="890"/>
      <c r="AY148" s="890"/>
    </row>
    <row r="149" spans="1:51">
      <c r="A149" s="950"/>
      <c r="B149" s="950"/>
      <c r="C149" s="950"/>
      <c r="D149" s="950"/>
      <c r="E149" s="950"/>
      <c r="F149" s="950"/>
      <c r="G149" s="950"/>
      <c r="H149" s="950"/>
      <c r="I149" s="951"/>
      <c r="J149" s="926"/>
      <c r="K149" s="950"/>
      <c r="L149" s="950"/>
      <c r="M149" s="926"/>
      <c r="N149" s="926"/>
      <c r="O149" s="913"/>
      <c r="AL149" s="890"/>
      <c r="AM149" s="890"/>
      <c r="AN149" s="890"/>
      <c r="AO149" s="890"/>
      <c r="AP149" s="890"/>
      <c r="AQ149" s="890"/>
      <c r="AR149" s="890"/>
      <c r="AS149" s="890"/>
      <c r="AT149" s="890"/>
      <c r="AU149" s="890"/>
      <c r="AV149" s="890"/>
      <c r="AW149" s="890"/>
      <c r="AX149" s="890"/>
      <c r="AY149" s="890"/>
    </row>
    <row r="150" spans="1:51">
      <c r="A150" s="950"/>
      <c r="B150" s="950"/>
      <c r="C150" s="950"/>
      <c r="D150" s="950"/>
      <c r="E150" s="950"/>
      <c r="F150" s="950"/>
      <c r="G150" s="950"/>
      <c r="H150" s="950"/>
      <c r="I150" s="951"/>
      <c r="J150" s="926"/>
      <c r="K150" s="950"/>
      <c r="L150" s="950"/>
      <c r="M150" s="926"/>
      <c r="N150" s="926"/>
      <c r="O150" s="913"/>
      <c r="AL150" s="890"/>
      <c r="AM150" s="890"/>
      <c r="AN150" s="890"/>
      <c r="AO150" s="890"/>
      <c r="AP150" s="890"/>
      <c r="AQ150" s="890"/>
      <c r="AR150" s="890"/>
      <c r="AS150" s="890"/>
      <c r="AT150" s="890"/>
      <c r="AU150" s="890"/>
      <c r="AV150" s="890"/>
      <c r="AW150" s="890"/>
      <c r="AX150" s="890"/>
      <c r="AY150" s="890"/>
    </row>
    <row r="151" spans="1:51">
      <c r="A151" s="950"/>
      <c r="B151" s="950"/>
      <c r="C151" s="950"/>
      <c r="D151" s="950"/>
      <c r="E151" s="950"/>
      <c r="F151" s="950"/>
      <c r="G151" s="950"/>
      <c r="H151" s="950"/>
      <c r="I151" s="951"/>
      <c r="J151" s="926"/>
      <c r="K151" s="950"/>
      <c r="L151" s="950"/>
      <c r="M151" s="926"/>
      <c r="N151" s="926"/>
      <c r="O151" s="913"/>
      <c r="P151" s="890"/>
      <c r="Q151" s="890"/>
      <c r="R151" s="890"/>
      <c r="S151" s="890"/>
      <c r="T151" s="890"/>
      <c r="U151" s="890"/>
      <c r="V151" s="890"/>
      <c r="W151" s="890"/>
      <c r="X151" s="890"/>
      <c r="Y151" s="890"/>
      <c r="AB151" s="890"/>
      <c r="AL151" s="890"/>
      <c r="AM151" s="890"/>
      <c r="AN151" s="890"/>
      <c r="AO151" s="890"/>
      <c r="AP151" s="890"/>
      <c r="AQ151" s="890"/>
      <c r="AR151" s="890"/>
      <c r="AS151" s="890"/>
      <c r="AT151" s="890"/>
      <c r="AU151" s="890"/>
      <c r="AV151" s="890"/>
      <c r="AW151" s="890"/>
      <c r="AX151" s="890"/>
      <c r="AY151" s="890"/>
    </row>
    <row r="152" spans="1:51">
      <c r="A152" s="950"/>
      <c r="B152" s="950"/>
      <c r="C152" s="950"/>
      <c r="D152" s="950"/>
      <c r="E152" s="950"/>
      <c r="F152" s="950"/>
      <c r="G152" s="950"/>
      <c r="H152" s="950"/>
      <c r="I152" s="951"/>
      <c r="J152" s="926"/>
      <c r="K152" s="950"/>
      <c r="L152" s="950"/>
      <c r="M152" s="926"/>
      <c r="N152" s="926"/>
      <c r="O152" s="913"/>
      <c r="P152" s="890"/>
      <c r="Q152" s="890"/>
      <c r="R152" s="890"/>
      <c r="S152" s="890"/>
      <c r="T152" s="890"/>
      <c r="U152" s="890"/>
      <c r="V152" s="890"/>
      <c r="W152" s="890"/>
      <c r="X152" s="890"/>
      <c r="Y152" s="890"/>
      <c r="AB152" s="890"/>
      <c r="AL152" s="890"/>
      <c r="AM152" s="890"/>
      <c r="AN152" s="890"/>
      <c r="AO152" s="890"/>
      <c r="AP152" s="890"/>
      <c r="AQ152" s="890"/>
      <c r="AR152" s="890"/>
      <c r="AS152" s="890"/>
      <c r="AT152" s="890"/>
      <c r="AU152" s="890"/>
      <c r="AV152" s="890"/>
      <c r="AW152" s="890"/>
      <c r="AX152" s="890"/>
      <c r="AY152" s="890"/>
    </row>
    <row r="153" spans="1:51">
      <c r="A153" s="950"/>
      <c r="B153" s="950"/>
      <c r="C153" s="950"/>
      <c r="D153" s="950"/>
      <c r="E153" s="950"/>
      <c r="F153" s="950"/>
      <c r="G153" s="950"/>
      <c r="H153" s="950"/>
      <c r="I153" s="951"/>
      <c r="J153" s="926"/>
      <c r="K153" s="950"/>
      <c r="L153" s="950"/>
      <c r="M153" s="926"/>
      <c r="N153" s="926"/>
      <c r="O153" s="913"/>
      <c r="P153" s="890"/>
      <c r="Q153" s="890"/>
      <c r="R153" s="890"/>
      <c r="S153" s="890"/>
      <c r="T153" s="890"/>
      <c r="U153" s="890"/>
      <c r="V153" s="890"/>
      <c r="W153" s="890"/>
      <c r="X153" s="890"/>
      <c r="Y153" s="890"/>
      <c r="AB153" s="890"/>
      <c r="AL153" s="890"/>
      <c r="AM153" s="890"/>
      <c r="AN153" s="890"/>
      <c r="AO153" s="890"/>
      <c r="AP153" s="890"/>
      <c r="AQ153" s="890"/>
      <c r="AR153" s="890"/>
      <c r="AS153" s="890"/>
      <c r="AT153" s="890"/>
      <c r="AU153" s="890"/>
      <c r="AV153" s="890"/>
      <c r="AW153" s="890"/>
      <c r="AX153" s="890"/>
      <c r="AY153" s="890"/>
    </row>
    <row r="154" spans="1:51">
      <c r="A154" s="950"/>
      <c r="B154" s="950"/>
      <c r="C154" s="950"/>
      <c r="D154" s="950"/>
      <c r="E154" s="950"/>
      <c r="F154" s="950"/>
      <c r="G154" s="950"/>
      <c r="H154" s="950"/>
      <c r="I154" s="951"/>
      <c r="J154" s="926"/>
      <c r="K154" s="950"/>
      <c r="L154" s="950"/>
      <c r="M154" s="926"/>
      <c r="N154" s="926"/>
      <c r="O154" s="913"/>
      <c r="P154" s="890"/>
      <c r="Q154" s="890"/>
      <c r="R154" s="890"/>
      <c r="S154" s="890"/>
      <c r="T154" s="890"/>
      <c r="U154" s="890"/>
      <c r="V154" s="890"/>
      <c r="W154" s="890"/>
      <c r="X154" s="890"/>
      <c r="Y154" s="890"/>
      <c r="AB154" s="890"/>
      <c r="AL154" s="890"/>
      <c r="AM154" s="890"/>
      <c r="AN154" s="890"/>
      <c r="AO154" s="890"/>
      <c r="AP154" s="890"/>
      <c r="AQ154" s="890"/>
      <c r="AR154" s="890"/>
      <c r="AS154" s="890"/>
      <c r="AT154" s="890"/>
      <c r="AU154" s="890"/>
      <c r="AV154" s="890"/>
      <c r="AW154" s="890"/>
      <c r="AX154" s="890"/>
      <c r="AY154" s="890"/>
    </row>
    <row r="155" spans="1:51">
      <c r="A155" s="950"/>
      <c r="B155" s="950"/>
      <c r="C155" s="950"/>
      <c r="D155" s="950"/>
      <c r="E155" s="950"/>
      <c r="F155" s="950"/>
      <c r="G155" s="950"/>
      <c r="H155" s="950"/>
      <c r="I155" s="951"/>
      <c r="J155" s="926"/>
      <c r="K155" s="950"/>
      <c r="L155" s="950"/>
      <c r="M155" s="926"/>
      <c r="N155" s="926"/>
      <c r="O155" s="913"/>
      <c r="P155" s="890"/>
      <c r="Q155" s="890"/>
      <c r="R155" s="890"/>
      <c r="S155" s="890"/>
      <c r="T155" s="890"/>
      <c r="U155" s="890"/>
      <c r="V155" s="890"/>
      <c r="W155" s="890"/>
      <c r="X155" s="890"/>
      <c r="Y155" s="890"/>
      <c r="AB155" s="890"/>
      <c r="AL155" s="890"/>
      <c r="AM155" s="890"/>
      <c r="AN155" s="890"/>
      <c r="AO155" s="890"/>
      <c r="AP155" s="890"/>
      <c r="AQ155" s="890"/>
      <c r="AR155" s="890"/>
      <c r="AS155" s="890"/>
      <c r="AT155" s="890"/>
      <c r="AU155" s="890"/>
      <c r="AV155" s="890"/>
      <c r="AW155" s="890"/>
      <c r="AX155" s="890"/>
      <c r="AY155" s="890"/>
    </row>
    <row r="156" spans="1:51">
      <c r="A156" s="950"/>
      <c r="B156" s="950"/>
      <c r="C156" s="950"/>
      <c r="D156" s="950"/>
      <c r="E156" s="950"/>
      <c r="F156" s="950"/>
      <c r="G156" s="950"/>
      <c r="H156" s="950"/>
      <c r="I156" s="951"/>
      <c r="J156" s="926"/>
      <c r="K156" s="950"/>
      <c r="L156" s="950"/>
      <c r="M156" s="926"/>
      <c r="N156" s="926"/>
      <c r="O156" s="913"/>
      <c r="P156" s="890"/>
      <c r="Q156" s="890"/>
      <c r="R156" s="890"/>
      <c r="S156" s="890"/>
      <c r="T156" s="890"/>
      <c r="U156" s="890"/>
      <c r="V156" s="890"/>
      <c r="W156" s="890"/>
      <c r="X156" s="890"/>
      <c r="Y156" s="890"/>
      <c r="AB156" s="890"/>
      <c r="AL156" s="890"/>
      <c r="AM156" s="890"/>
      <c r="AN156" s="890"/>
      <c r="AO156" s="890"/>
      <c r="AP156" s="890"/>
      <c r="AQ156" s="890"/>
      <c r="AR156" s="890"/>
      <c r="AS156" s="890"/>
      <c r="AT156" s="890"/>
      <c r="AU156" s="890"/>
      <c r="AV156" s="890"/>
      <c r="AW156" s="890"/>
      <c r="AX156" s="890"/>
      <c r="AY156" s="890"/>
    </row>
    <row r="157" spans="1:51">
      <c r="A157" s="950"/>
      <c r="B157" s="950"/>
      <c r="C157" s="950"/>
      <c r="D157" s="950"/>
      <c r="E157" s="950"/>
      <c r="F157" s="950"/>
      <c r="G157" s="950"/>
      <c r="H157" s="950"/>
      <c r="I157" s="951"/>
      <c r="J157" s="926"/>
      <c r="K157" s="950"/>
      <c r="L157" s="950"/>
      <c r="M157" s="926"/>
      <c r="N157" s="926"/>
      <c r="O157" s="913"/>
      <c r="P157" s="890"/>
      <c r="Q157" s="890"/>
      <c r="R157" s="890"/>
      <c r="S157" s="890"/>
      <c r="T157" s="890"/>
      <c r="U157" s="890"/>
      <c r="V157" s="890"/>
      <c r="W157" s="890"/>
      <c r="X157" s="890"/>
      <c r="Y157" s="890"/>
      <c r="AB157" s="890"/>
      <c r="AL157" s="890"/>
      <c r="AM157" s="890"/>
      <c r="AN157" s="890"/>
      <c r="AO157" s="890"/>
      <c r="AP157" s="890"/>
      <c r="AQ157" s="890"/>
      <c r="AR157" s="890"/>
      <c r="AS157" s="890"/>
      <c r="AT157" s="890"/>
      <c r="AU157" s="890"/>
      <c r="AV157" s="890"/>
      <c r="AW157" s="890"/>
      <c r="AX157" s="890"/>
      <c r="AY157" s="890"/>
    </row>
    <row r="158" spans="1:51">
      <c r="A158" s="950"/>
      <c r="B158" s="950"/>
      <c r="C158" s="950"/>
      <c r="D158" s="950"/>
      <c r="E158" s="950"/>
      <c r="F158" s="950"/>
      <c r="G158" s="950"/>
      <c r="H158" s="950"/>
      <c r="I158" s="951"/>
      <c r="J158" s="926"/>
      <c r="K158" s="950"/>
      <c r="L158" s="950"/>
      <c r="M158" s="926"/>
      <c r="N158" s="926"/>
      <c r="O158" s="913"/>
      <c r="P158" s="890"/>
      <c r="Q158" s="890"/>
      <c r="R158" s="890"/>
      <c r="S158" s="890"/>
      <c r="T158" s="890"/>
      <c r="U158" s="890"/>
      <c r="V158" s="890"/>
      <c r="W158" s="890"/>
      <c r="X158" s="890"/>
      <c r="Y158" s="890"/>
      <c r="AB158" s="890"/>
      <c r="AL158" s="890"/>
      <c r="AM158" s="890"/>
      <c r="AN158" s="890"/>
      <c r="AO158" s="890"/>
      <c r="AP158" s="890"/>
      <c r="AQ158" s="890"/>
      <c r="AR158" s="890"/>
      <c r="AS158" s="890"/>
      <c r="AT158" s="890"/>
      <c r="AU158" s="890"/>
      <c r="AV158" s="890"/>
      <c r="AW158" s="890"/>
      <c r="AX158" s="890"/>
      <c r="AY158" s="890"/>
    </row>
    <row r="159" spans="1:51">
      <c r="A159" s="950"/>
      <c r="B159" s="950"/>
      <c r="C159" s="950"/>
      <c r="D159" s="950"/>
      <c r="E159" s="950"/>
      <c r="F159" s="950"/>
      <c r="G159" s="950"/>
      <c r="H159" s="950"/>
      <c r="I159" s="951"/>
      <c r="J159" s="926"/>
      <c r="K159" s="950"/>
      <c r="L159" s="950"/>
      <c r="M159" s="926"/>
      <c r="N159" s="926"/>
      <c r="O159" s="913"/>
      <c r="P159" s="890"/>
      <c r="Q159" s="890"/>
      <c r="R159" s="890"/>
      <c r="S159" s="890"/>
      <c r="T159" s="890"/>
      <c r="U159" s="890"/>
      <c r="V159" s="890"/>
      <c r="W159" s="890"/>
      <c r="X159" s="890"/>
      <c r="Y159" s="890"/>
      <c r="AB159" s="890"/>
      <c r="AL159" s="890"/>
      <c r="AM159" s="890"/>
      <c r="AN159" s="890"/>
      <c r="AO159" s="890"/>
      <c r="AP159" s="890"/>
      <c r="AQ159" s="890"/>
      <c r="AR159" s="890"/>
      <c r="AS159" s="890"/>
      <c r="AT159" s="890"/>
      <c r="AU159" s="890"/>
      <c r="AV159" s="890"/>
      <c r="AW159" s="890"/>
      <c r="AX159" s="890"/>
      <c r="AY159" s="890"/>
    </row>
    <row r="160" spans="1:51">
      <c r="A160" s="950"/>
      <c r="B160" s="950"/>
      <c r="C160" s="950"/>
      <c r="D160" s="950"/>
      <c r="E160" s="950"/>
      <c r="F160" s="950"/>
      <c r="G160" s="950"/>
      <c r="H160" s="950"/>
      <c r="I160" s="951"/>
      <c r="J160" s="926"/>
      <c r="K160" s="950"/>
      <c r="L160" s="950"/>
      <c r="M160" s="926"/>
      <c r="N160" s="926"/>
      <c r="O160" s="913"/>
      <c r="P160" s="890"/>
      <c r="Q160" s="890"/>
      <c r="R160" s="890"/>
      <c r="S160" s="890"/>
      <c r="T160" s="890"/>
      <c r="U160" s="890"/>
      <c r="V160" s="890"/>
      <c r="W160" s="890"/>
      <c r="X160" s="890"/>
      <c r="Y160" s="890"/>
      <c r="AB160" s="890"/>
      <c r="AL160" s="890"/>
      <c r="AM160" s="890"/>
      <c r="AN160" s="890"/>
      <c r="AO160" s="890"/>
      <c r="AP160" s="890"/>
      <c r="AQ160" s="890"/>
      <c r="AR160" s="890"/>
      <c r="AS160" s="890"/>
      <c r="AT160" s="890"/>
      <c r="AU160" s="890"/>
      <c r="AV160" s="890"/>
      <c r="AW160" s="890"/>
      <c r="AX160" s="890"/>
      <c r="AY160" s="890"/>
    </row>
    <row r="161" spans="1:51">
      <c r="A161" s="950"/>
      <c r="B161" s="950"/>
      <c r="C161" s="950"/>
      <c r="D161" s="950"/>
      <c r="E161" s="950"/>
      <c r="F161" s="950"/>
      <c r="G161" s="950"/>
      <c r="H161" s="950"/>
      <c r="I161" s="951"/>
      <c r="J161" s="926"/>
      <c r="K161" s="950"/>
      <c r="L161" s="950"/>
      <c r="M161" s="926"/>
      <c r="N161" s="926"/>
      <c r="O161" s="913"/>
      <c r="P161" s="890"/>
      <c r="Q161" s="890"/>
      <c r="R161" s="890"/>
      <c r="S161" s="890"/>
      <c r="T161" s="890"/>
      <c r="U161" s="890"/>
      <c r="V161" s="890"/>
      <c r="W161" s="890"/>
      <c r="X161" s="890"/>
      <c r="Y161" s="890"/>
      <c r="AB161" s="890"/>
      <c r="AL161" s="890"/>
      <c r="AM161" s="890"/>
      <c r="AN161" s="890"/>
      <c r="AO161" s="890"/>
      <c r="AP161" s="890"/>
      <c r="AQ161" s="890"/>
      <c r="AR161" s="890"/>
      <c r="AS161" s="890"/>
      <c r="AT161" s="890"/>
      <c r="AU161" s="890"/>
      <c r="AV161" s="890"/>
      <c r="AW161" s="890"/>
      <c r="AX161" s="890"/>
      <c r="AY161" s="890"/>
    </row>
    <row r="162" spans="1:51">
      <c r="A162" s="950"/>
      <c r="B162" s="950"/>
      <c r="C162" s="950"/>
      <c r="D162" s="950"/>
      <c r="E162" s="950"/>
      <c r="F162" s="950"/>
      <c r="G162" s="950"/>
      <c r="H162" s="950"/>
      <c r="I162" s="951"/>
      <c r="J162" s="926"/>
      <c r="K162" s="950"/>
      <c r="L162" s="950"/>
      <c r="M162" s="926"/>
      <c r="N162" s="926"/>
      <c r="O162" s="913"/>
      <c r="P162" s="890"/>
      <c r="Q162" s="890"/>
      <c r="R162" s="890"/>
      <c r="S162" s="890"/>
      <c r="T162" s="890"/>
      <c r="U162" s="890"/>
      <c r="V162" s="890"/>
      <c r="W162" s="890"/>
      <c r="X162" s="890"/>
      <c r="Y162" s="890"/>
      <c r="AB162" s="890"/>
      <c r="AL162" s="890"/>
      <c r="AM162" s="890"/>
      <c r="AN162" s="890"/>
      <c r="AO162" s="890"/>
      <c r="AP162" s="890"/>
      <c r="AQ162" s="890"/>
      <c r="AR162" s="890"/>
      <c r="AS162" s="890"/>
      <c r="AT162" s="890"/>
      <c r="AU162" s="890"/>
      <c r="AV162" s="890"/>
      <c r="AW162" s="890"/>
      <c r="AX162" s="890"/>
      <c r="AY162" s="890"/>
    </row>
    <row r="163" spans="1:51">
      <c r="A163" s="950"/>
      <c r="B163" s="950"/>
      <c r="C163" s="950"/>
      <c r="D163" s="950"/>
      <c r="E163" s="950"/>
      <c r="F163" s="950"/>
      <c r="G163" s="950"/>
      <c r="H163" s="950"/>
      <c r="I163" s="951"/>
      <c r="J163" s="926"/>
      <c r="K163" s="950"/>
      <c r="L163" s="950"/>
      <c r="M163" s="926"/>
      <c r="N163" s="926"/>
      <c r="O163" s="913"/>
      <c r="P163" s="890"/>
      <c r="Q163" s="890"/>
      <c r="R163" s="890"/>
      <c r="S163" s="890"/>
      <c r="T163" s="890"/>
      <c r="U163" s="890"/>
      <c r="V163" s="890"/>
      <c r="W163" s="890"/>
      <c r="X163" s="890"/>
      <c r="Y163" s="890"/>
      <c r="AB163" s="890"/>
      <c r="AL163" s="890"/>
      <c r="AM163" s="890"/>
      <c r="AN163" s="890"/>
      <c r="AO163" s="890"/>
      <c r="AP163" s="890"/>
      <c r="AQ163" s="890"/>
      <c r="AR163" s="890"/>
      <c r="AS163" s="890"/>
      <c r="AT163" s="890"/>
      <c r="AU163" s="890"/>
      <c r="AV163" s="890"/>
      <c r="AW163" s="890"/>
      <c r="AX163" s="890"/>
      <c r="AY163" s="890"/>
    </row>
    <row r="164" spans="1:51">
      <c r="A164" s="950"/>
      <c r="B164" s="950"/>
      <c r="C164" s="950"/>
      <c r="D164" s="950"/>
      <c r="E164" s="950"/>
      <c r="F164" s="950"/>
      <c r="G164" s="950"/>
      <c r="H164" s="950"/>
      <c r="I164" s="951"/>
      <c r="J164" s="926"/>
      <c r="K164" s="950"/>
      <c r="L164" s="950"/>
      <c r="M164" s="926"/>
      <c r="N164" s="926"/>
      <c r="O164" s="913"/>
      <c r="P164" s="890"/>
      <c r="Q164" s="890"/>
      <c r="R164" s="890"/>
      <c r="S164" s="890"/>
      <c r="T164" s="890"/>
      <c r="U164" s="890"/>
      <c r="V164" s="890"/>
      <c r="W164" s="890"/>
      <c r="X164" s="890"/>
      <c r="Y164" s="890"/>
      <c r="AB164" s="890"/>
      <c r="AL164" s="890"/>
      <c r="AM164" s="890"/>
      <c r="AN164" s="890"/>
      <c r="AO164" s="890"/>
      <c r="AP164" s="890"/>
      <c r="AQ164" s="890"/>
      <c r="AR164" s="890"/>
      <c r="AS164" s="890"/>
      <c r="AT164" s="890"/>
      <c r="AU164" s="890"/>
      <c r="AV164" s="890"/>
      <c r="AW164" s="890"/>
      <c r="AX164" s="890"/>
      <c r="AY164" s="890"/>
    </row>
    <row r="165" spans="1:51">
      <c r="A165" s="950"/>
      <c r="B165" s="950"/>
      <c r="C165" s="950"/>
      <c r="D165" s="950"/>
      <c r="E165" s="950"/>
      <c r="F165" s="950"/>
      <c r="G165" s="950"/>
      <c r="H165" s="950"/>
      <c r="I165" s="951"/>
      <c r="J165" s="926"/>
      <c r="K165" s="950"/>
      <c r="L165" s="950"/>
      <c r="M165" s="926"/>
      <c r="N165" s="926"/>
      <c r="O165" s="913"/>
      <c r="P165" s="890"/>
      <c r="Q165" s="890"/>
      <c r="R165" s="890"/>
      <c r="S165" s="890"/>
      <c r="T165" s="890"/>
      <c r="U165" s="890"/>
      <c r="V165" s="890"/>
      <c r="W165" s="890"/>
      <c r="X165" s="890"/>
      <c r="Y165" s="890"/>
      <c r="AB165" s="890"/>
      <c r="AL165" s="890"/>
      <c r="AM165" s="890"/>
      <c r="AN165" s="890"/>
      <c r="AO165" s="890"/>
      <c r="AP165" s="890"/>
      <c r="AQ165" s="890"/>
      <c r="AR165" s="890"/>
      <c r="AS165" s="890"/>
      <c r="AT165" s="890"/>
      <c r="AU165" s="890"/>
      <c r="AV165" s="890"/>
      <c r="AW165" s="890"/>
      <c r="AX165" s="890"/>
      <c r="AY165" s="890"/>
    </row>
    <row r="166" spans="1:51">
      <c r="A166" s="950"/>
      <c r="B166" s="950"/>
      <c r="C166" s="950"/>
      <c r="D166" s="950"/>
      <c r="E166" s="950"/>
      <c r="F166" s="950"/>
      <c r="G166" s="950"/>
      <c r="H166" s="950"/>
      <c r="I166" s="951"/>
      <c r="J166" s="926"/>
      <c r="K166" s="950"/>
      <c r="L166" s="950"/>
      <c r="M166" s="926"/>
      <c r="N166" s="926"/>
      <c r="O166" s="913"/>
      <c r="P166" s="890"/>
      <c r="Q166" s="890"/>
      <c r="R166" s="890"/>
      <c r="S166" s="890"/>
      <c r="T166" s="890"/>
      <c r="U166" s="890"/>
      <c r="V166" s="890"/>
      <c r="W166" s="890"/>
      <c r="X166" s="890"/>
      <c r="Y166" s="890"/>
      <c r="AB166" s="890"/>
      <c r="AL166" s="890"/>
      <c r="AM166" s="890"/>
      <c r="AN166" s="890"/>
      <c r="AO166" s="890"/>
      <c r="AP166" s="890"/>
      <c r="AQ166" s="890"/>
      <c r="AR166" s="890"/>
      <c r="AS166" s="890"/>
      <c r="AT166" s="890"/>
      <c r="AU166" s="890"/>
      <c r="AV166" s="890"/>
      <c r="AW166" s="890"/>
      <c r="AX166" s="890"/>
      <c r="AY166" s="890"/>
    </row>
    <row r="167" spans="1:51">
      <c r="A167" s="950"/>
      <c r="B167" s="950"/>
      <c r="C167" s="950"/>
      <c r="D167" s="950"/>
      <c r="E167" s="950"/>
      <c r="F167" s="950"/>
      <c r="G167" s="950"/>
      <c r="H167" s="950"/>
      <c r="I167" s="951"/>
      <c r="J167" s="926"/>
      <c r="K167" s="950"/>
      <c r="L167" s="950"/>
      <c r="M167" s="926"/>
      <c r="N167" s="926"/>
      <c r="O167" s="913"/>
      <c r="AL167" s="890"/>
      <c r="AM167" s="890"/>
      <c r="AN167" s="890"/>
      <c r="AO167" s="890"/>
      <c r="AP167" s="890"/>
      <c r="AQ167" s="890"/>
      <c r="AR167" s="890"/>
      <c r="AS167" s="890"/>
      <c r="AT167" s="890"/>
      <c r="AU167" s="890"/>
      <c r="AV167" s="890"/>
      <c r="AW167" s="890"/>
      <c r="AX167" s="890"/>
      <c r="AY167" s="890"/>
    </row>
    <row r="168" spans="1:51">
      <c r="A168" s="950"/>
      <c r="B168" s="950"/>
      <c r="C168" s="950"/>
      <c r="D168" s="950"/>
      <c r="E168" s="950"/>
      <c r="F168" s="950"/>
      <c r="G168" s="950"/>
      <c r="H168" s="950"/>
      <c r="I168" s="951"/>
      <c r="J168" s="926"/>
      <c r="K168" s="950"/>
      <c r="L168" s="950"/>
      <c r="M168" s="926"/>
      <c r="N168" s="926"/>
      <c r="O168" s="913"/>
      <c r="AL168" s="890"/>
      <c r="AM168" s="890"/>
      <c r="AN168" s="890"/>
      <c r="AO168" s="890"/>
      <c r="AP168" s="890"/>
      <c r="AQ168" s="890"/>
      <c r="AR168" s="890"/>
      <c r="AS168" s="890"/>
      <c r="AT168" s="890"/>
      <c r="AU168" s="890"/>
      <c r="AV168" s="890"/>
      <c r="AW168" s="890"/>
      <c r="AX168" s="890"/>
      <c r="AY168" s="890"/>
    </row>
    <row r="169" spans="1:51">
      <c r="A169" s="953"/>
      <c r="B169" s="953"/>
      <c r="C169" s="953"/>
      <c r="D169" s="953"/>
      <c r="E169" s="953"/>
      <c r="F169" s="953"/>
      <c r="G169" s="953"/>
      <c r="H169" s="953"/>
      <c r="I169" s="954"/>
      <c r="J169" s="926"/>
      <c r="K169" s="955"/>
      <c r="L169" s="953"/>
      <c r="M169" s="956"/>
      <c r="N169" s="956"/>
      <c r="O169" s="957"/>
      <c r="AD169" s="894"/>
      <c r="AL169" s="890"/>
      <c r="AM169" s="890"/>
      <c r="AN169" s="890"/>
      <c r="AO169" s="890"/>
      <c r="AP169" s="890"/>
      <c r="AQ169" s="890"/>
      <c r="AR169" s="890"/>
      <c r="AS169" s="890"/>
      <c r="AT169" s="890"/>
      <c r="AU169" s="890"/>
      <c r="AV169" s="890"/>
      <c r="AW169" s="890"/>
      <c r="AX169" s="890"/>
      <c r="AY169" s="890"/>
    </row>
    <row r="170" spans="1:51">
      <c r="A170" s="958"/>
      <c r="B170" s="958"/>
      <c r="C170" s="958"/>
      <c r="D170" s="958"/>
      <c r="E170" s="958"/>
      <c r="F170" s="958"/>
      <c r="G170" s="958"/>
      <c r="H170" s="958"/>
      <c r="I170" s="959"/>
      <c r="J170" s="926"/>
      <c r="K170" s="950"/>
      <c r="L170" s="958"/>
      <c r="M170" s="926"/>
      <c r="N170" s="926"/>
      <c r="O170" s="913"/>
      <c r="AA170" s="891"/>
      <c r="AD170" s="894"/>
      <c r="AL170" s="890"/>
      <c r="AM170" s="890"/>
      <c r="AN170" s="890"/>
      <c r="AO170" s="890"/>
      <c r="AP170" s="890"/>
      <c r="AQ170" s="890"/>
      <c r="AR170" s="890"/>
      <c r="AS170" s="890"/>
      <c r="AT170" s="890"/>
      <c r="AU170" s="890"/>
      <c r="AV170" s="890"/>
      <c r="AW170" s="890"/>
      <c r="AX170" s="890"/>
      <c r="AY170" s="890"/>
    </row>
    <row r="171" spans="1:51">
      <c r="A171" s="1216"/>
      <c r="B171" s="1216"/>
      <c r="C171" s="1216"/>
      <c r="D171" s="1216"/>
      <c r="E171" s="1216"/>
      <c r="F171" s="1216"/>
      <c r="G171" s="1216"/>
      <c r="H171" s="1216"/>
      <c r="I171" s="1216"/>
      <c r="J171" s="1216"/>
      <c r="K171" s="1216"/>
      <c r="L171" s="1216"/>
      <c r="M171" s="1216"/>
      <c r="N171" s="1216"/>
      <c r="O171" s="1216"/>
      <c r="Y171" s="898"/>
      <c r="Z171" s="899"/>
      <c r="AA171" s="899"/>
      <c r="AB171" s="899"/>
      <c r="AD171" s="894"/>
      <c r="AG171" s="1208"/>
      <c r="AH171" s="1208"/>
      <c r="AL171" s="890"/>
      <c r="AM171" s="890"/>
      <c r="AN171" s="890"/>
      <c r="AO171" s="890"/>
      <c r="AP171" s="890"/>
      <c r="AQ171" s="890"/>
      <c r="AR171" s="890"/>
      <c r="AS171" s="890"/>
      <c r="AT171" s="890"/>
      <c r="AU171" s="890"/>
      <c r="AV171" s="890"/>
      <c r="AW171" s="890"/>
      <c r="AX171" s="890"/>
      <c r="AY171" s="890"/>
    </row>
    <row r="172" spans="1:51">
      <c r="A172" s="1226"/>
      <c r="B172" s="1226"/>
      <c r="C172" s="1226"/>
      <c r="D172" s="1226"/>
      <c r="E172" s="1226"/>
      <c r="F172" s="1226"/>
      <c r="G172" s="1226"/>
      <c r="H172" s="1226"/>
      <c r="I172" s="1226"/>
      <c r="J172" s="1226"/>
      <c r="K172" s="1226"/>
      <c r="L172" s="1226"/>
      <c r="M172" s="1226"/>
      <c r="N172" s="1226"/>
      <c r="O172" s="1226"/>
      <c r="Y172" s="898"/>
      <c r="Z172" s="899"/>
      <c r="AA172" s="899"/>
      <c r="AB172" s="899"/>
      <c r="AD172" s="894"/>
      <c r="AL172" s="890"/>
      <c r="AM172" s="890"/>
      <c r="AN172" s="890"/>
      <c r="AO172" s="890"/>
      <c r="AP172" s="890"/>
      <c r="AQ172" s="890"/>
      <c r="AR172" s="890"/>
      <c r="AS172" s="890"/>
      <c r="AT172" s="890"/>
      <c r="AU172" s="890"/>
      <c r="AV172" s="890"/>
      <c r="AW172" s="890"/>
      <c r="AX172" s="890"/>
      <c r="AY172" s="890"/>
    </row>
    <row r="173" spans="1:51">
      <c r="A173" s="950"/>
      <c r="B173" s="950"/>
      <c r="C173" s="950"/>
      <c r="D173" s="950"/>
      <c r="E173" s="950"/>
      <c r="F173" s="950"/>
      <c r="G173" s="950"/>
      <c r="H173" s="950"/>
      <c r="I173" s="951"/>
      <c r="J173" s="926"/>
      <c r="K173" s="950"/>
      <c r="L173" s="950"/>
      <c r="M173" s="926"/>
      <c r="N173" s="926"/>
      <c r="O173" s="913"/>
      <c r="Y173" s="898"/>
      <c r="Z173" s="899"/>
      <c r="AA173" s="899"/>
      <c r="AB173" s="899"/>
      <c r="AL173" s="890"/>
      <c r="AM173" s="890"/>
      <c r="AN173" s="890"/>
      <c r="AO173" s="890"/>
      <c r="AP173" s="890"/>
      <c r="AQ173" s="890"/>
      <c r="AR173" s="890"/>
      <c r="AS173" s="890"/>
      <c r="AT173" s="890"/>
      <c r="AU173" s="890"/>
      <c r="AV173" s="890"/>
      <c r="AW173" s="890"/>
      <c r="AX173" s="890"/>
      <c r="AY173" s="890"/>
    </row>
    <row r="174" spans="1:51">
      <c r="A174" s="961"/>
      <c r="B174" s="961"/>
      <c r="C174" s="961"/>
      <c r="D174" s="961"/>
      <c r="E174" s="961"/>
      <c r="F174" s="961"/>
      <c r="G174" s="961"/>
      <c r="H174" s="961"/>
      <c r="I174" s="962"/>
      <c r="J174" s="963"/>
      <c r="K174" s="964"/>
      <c r="L174" s="961"/>
      <c r="M174" s="958"/>
      <c r="N174" s="926"/>
      <c r="O174" s="903"/>
      <c r="Y174" s="898"/>
      <c r="Z174" s="899"/>
      <c r="AA174" s="899"/>
      <c r="AB174" s="899"/>
      <c r="AL174" s="890"/>
      <c r="AM174" s="890"/>
      <c r="AN174" s="890"/>
      <c r="AO174" s="890"/>
      <c r="AP174" s="890"/>
      <c r="AQ174" s="890"/>
      <c r="AR174" s="890"/>
      <c r="AS174" s="890"/>
      <c r="AT174" s="890"/>
      <c r="AU174" s="890"/>
      <c r="AV174" s="890"/>
      <c r="AW174" s="890"/>
      <c r="AX174" s="890"/>
      <c r="AY174" s="890"/>
    </row>
    <row r="175" spans="1:51">
      <c r="A175" s="1215"/>
      <c r="B175" s="1215"/>
      <c r="C175" s="1215"/>
      <c r="D175" s="1215"/>
      <c r="E175" s="1215"/>
      <c r="F175" s="1215"/>
      <c r="G175" s="1215"/>
      <c r="H175" s="1215"/>
      <c r="I175" s="1215"/>
      <c r="J175" s="1215"/>
      <c r="K175" s="1215"/>
      <c r="L175" s="1215"/>
      <c r="M175" s="965"/>
      <c r="N175" s="926"/>
      <c r="O175" s="903"/>
      <c r="Y175" s="887"/>
      <c r="Z175" s="907"/>
      <c r="AA175" s="907"/>
      <c r="AB175" s="907"/>
      <c r="AG175" s="1208"/>
      <c r="AH175" s="1208"/>
      <c r="AL175" s="890"/>
      <c r="AM175" s="890"/>
      <c r="AN175" s="890"/>
      <c r="AO175" s="890"/>
      <c r="AP175" s="890"/>
      <c r="AQ175" s="890"/>
      <c r="AR175" s="890"/>
      <c r="AS175" s="890"/>
      <c r="AT175" s="890"/>
      <c r="AU175" s="890"/>
      <c r="AV175" s="890"/>
      <c r="AW175" s="890"/>
      <c r="AX175" s="890"/>
      <c r="AY175" s="890"/>
    </row>
    <row r="176" spans="1:51">
      <c r="A176" s="961"/>
      <c r="B176" s="961"/>
      <c r="C176" s="961"/>
      <c r="D176" s="961"/>
      <c r="E176" s="961"/>
      <c r="F176" s="961"/>
      <c r="G176" s="961"/>
      <c r="H176" s="961"/>
      <c r="I176" s="962"/>
      <c r="J176" s="1228"/>
      <c r="K176" s="1228"/>
      <c r="L176" s="1228"/>
      <c r="M176" s="965"/>
      <c r="N176" s="926"/>
      <c r="O176" s="903"/>
      <c r="Y176" s="898"/>
      <c r="Z176" s="908"/>
      <c r="AA176" s="908"/>
      <c r="AB176" s="908"/>
      <c r="AL176" s="890"/>
      <c r="AM176" s="890"/>
      <c r="AN176" s="890"/>
      <c r="AO176" s="890"/>
      <c r="AP176" s="890"/>
      <c r="AQ176" s="890"/>
      <c r="AR176" s="890"/>
      <c r="AS176" s="890"/>
      <c r="AT176" s="890"/>
      <c r="AU176" s="890"/>
      <c r="AV176" s="890"/>
      <c r="AW176" s="890"/>
      <c r="AX176" s="890"/>
      <c r="AY176" s="890"/>
    </row>
    <row r="177" spans="1:51">
      <c r="A177" s="961"/>
      <c r="B177" s="961"/>
      <c r="C177" s="961"/>
      <c r="D177" s="961"/>
      <c r="E177" s="961"/>
      <c r="F177" s="961"/>
      <c r="G177" s="961"/>
      <c r="H177" s="961"/>
      <c r="I177" s="962"/>
      <c r="J177" s="1228"/>
      <c r="K177" s="1228"/>
      <c r="L177" s="1228"/>
      <c r="M177" s="965"/>
      <c r="N177" s="926"/>
      <c r="O177" s="903"/>
      <c r="Y177" s="898"/>
      <c r="Z177" s="908"/>
      <c r="AA177" s="908"/>
      <c r="AB177" s="908"/>
      <c r="AL177" s="890"/>
      <c r="AM177" s="890"/>
      <c r="AN177" s="890"/>
      <c r="AO177" s="890"/>
      <c r="AP177" s="890"/>
      <c r="AQ177" s="890"/>
      <c r="AR177" s="890"/>
      <c r="AS177" s="890"/>
      <c r="AT177" s="890"/>
      <c r="AU177" s="890"/>
      <c r="AV177" s="890"/>
      <c r="AW177" s="890"/>
      <c r="AX177" s="890"/>
      <c r="AY177" s="890"/>
    </row>
    <row r="178" spans="1:51">
      <c r="A178" s="963"/>
      <c r="B178" s="963"/>
      <c r="C178" s="963"/>
      <c r="D178" s="963"/>
      <c r="E178" s="963"/>
      <c r="F178" s="963"/>
      <c r="G178" s="963"/>
      <c r="H178" s="963"/>
      <c r="I178" s="966"/>
      <c r="J178" s="1228"/>
      <c r="K178" s="1228"/>
      <c r="L178" s="1228"/>
      <c r="M178" s="965"/>
      <c r="N178" s="926"/>
      <c r="O178" s="903"/>
      <c r="Y178" s="887"/>
      <c r="Z178" s="930"/>
      <c r="AA178" s="967"/>
      <c r="AB178" s="911"/>
      <c r="AL178" s="890"/>
      <c r="AM178" s="890"/>
      <c r="AN178" s="890"/>
      <c r="AO178" s="890"/>
      <c r="AP178" s="890"/>
      <c r="AQ178" s="890"/>
      <c r="AR178" s="890"/>
      <c r="AS178" s="890"/>
      <c r="AT178" s="890"/>
      <c r="AU178" s="890"/>
      <c r="AV178" s="890"/>
      <c r="AW178" s="890"/>
      <c r="AX178" s="890"/>
      <c r="AY178" s="890"/>
    </row>
    <row r="179" spans="1:51">
      <c r="A179" s="963"/>
      <c r="B179" s="963"/>
      <c r="C179" s="963"/>
      <c r="D179" s="963"/>
      <c r="E179" s="963"/>
      <c r="F179" s="963"/>
      <c r="G179" s="963"/>
      <c r="H179" s="963"/>
      <c r="I179" s="966"/>
      <c r="J179" s="1228"/>
      <c r="K179" s="1228"/>
      <c r="L179" s="1228"/>
      <c r="M179" s="965"/>
      <c r="N179" s="926"/>
      <c r="O179" s="903"/>
      <c r="AG179" s="1208"/>
      <c r="AH179" s="1208"/>
      <c r="AL179" s="890"/>
      <c r="AM179" s="890"/>
      <c r="AN179" s="890"/>
      <c r="AO179" s="890"/>
      <c r="AP179" s="890"/>
      <c r="AQ179" s="890"/>
      <c r="AR179" s="890"/>
      <c r="AS179" s="890"/>
      <c r="AT179" s="890"/>
      <c r="AU179" s="890"/>
      <c r="AV179" s="890"/>
      <c r="AW179" s="890"/>
      <c r="AX179" s="890"/>
      <c r="AY179" s="890"/>
    </row>
    <row r="180" spans="1:51">
      <c r="A180" s="963"/>
      <c r="B180" s="963"/>
      <c r="C180" s="963"/>
      <c r="D180" s="963"/>
      <c r="E180" s="963"/>
      <c r="F180" s="963"/>
      <c r="G180" s="963"/>
      <c r="H180" s="963"/>
      <c r="I180" s="966"/>
      <c r="J180" s="963"/>
      <c r="K180" s="968"/>
      <c r="L180" s="963"/>
      <c r="M180" s="961"/>
      <c r="N180" s="926"/>
      <c r="O180" s="913"/>
      <c r="AI180" s="914"/>
      <c r="AL180" s="890"/>
      <c r="AM180" s="890"/>
      <c r="AN180" s="890"/>
      <c r="AO180" s="890"/>
      <c r="AP180" s="890"/>
      <c r="AQ180" s="890"/>
      <c r="AR180" s="890"/>
      <c r="AS180" s="890"/>
      <c r="AT180" s="890"/>
      <c r="AU180" s="890"/>
      <c r="AV180" s="890"/>
      <c r="AW180" s="890"/>
      <c r="AX180" s="890"/>
      <c r="AY180" s="890"/>
    </row>
    <row r="181" spans="1:51">
      <c r="A181" s="1230"/>
      <c r="B181" s="1230"/>
      <c r="C181" s="1230"/>
      <c r="D181" s="1230"/>
      <c r="E181" s="1230"/>
      <c r="F181" s="1230"/>
      <c r="G181" s="1230"/>
      <c r="H181" s="1230"/>
      <c r="I181" s="1230"/>
      <c r="J181" s="1230"/>
      <c r="K181" s="1230"/>
      <c r="L181" s="1230"/>
      <c r="M181" s="1230"/>
      <c r="N181" s="1230"/>
      <c r="O181" s="1230"/>
      <c r="P181" s="915"/>
      <c r="Q181" s="915"/>
      <c r="R181" s="915"/>
      <c r="S181" s="916"/>
      <c r="T181" s="917"/>
      <c r="U181" s="917"/>
      <c r="V181" s="917"/>
      <c r="W181" s="917"/>
      <c r="AA181" s="891"/>
      <c r="AI181" s="914"/>
      <c r="AL181" s="890"/>
      <c r="AM181" s="890"/>
      <c r="AN181" s="890"/>
      <c r="AO181" s="890"/>
      <c r="AP181" s="890"/>
      <c r="AQ181" s="890"/>
      <c r="AR181" s="890"/>
      <c r="AS181" s="890"/>
      <c r="AT181" s="890"/>
      <c r="AU181" s="890"/>
      <c r="AV181" s="890"/>
      <c r="AW181" s="890"/>
      <c r="AX181" s="890"/>
      <c r="AY181" s="890"/>
    </row>
    <row r="182" spans="1:51">
      <c r="A182" s="950"/>
      <c r="B182" s="950"/>
      <c r="C182" s="950"/>
      <c r="D182" s="950"/>
      <c r="E182" s="950"/>
      <c r="F182" s="950"/>
      <c r="G182" s="950"/>
      <c r="H182" s="950"/>
      <c r="I182" s="951"/>
      <c r="J182" s="926"/>
      <c r="K182" s="950"/>
      <c r="L182" s="950"/>
      <c r="M182" s="956"/>
      <c r="N182" s="956"/>
      <c r="O182" s="957"/>
      <c r="Z182" s="1206"/>
      <c r="AA182" s="1206"/>
      <c r="AC182" s="1207"/>
      <c r="AD182" s="1207"/>
      <c r="AG182" s="1208"/>
      <c r="AH182" s="1208"/>
      <c r="AL182" s="890"/>
      <c r="AM182" s="890"/>
      <c r="AN182" s="890"/>
      <c r="AO182" s="890"/>
      <c r="AP182" s="890"/>
      <c r="AQ182" s="890"/>
      <c r="AR182" s="890"/>
      <c r="AS182" s="890"/>
      <c r="AT182" s="890"/>
      <c r="AU182" s="890"/>
      <c r="AV182" s="890"/>
      <c r="AW182" s="890"/>
      <c r="AX182" s="890"/>
      <c r="AY182" s="890"/>
    </row>
    <row r="183" spans="1:51">
      <c r="A183" s="960"/>
      <c r="B183" s="960"/>
      <c r="C183" s="960"/>
      <c r="D183" s="960"/>
      <c r="E183" s="960"/>
      <c r="F183" s="960"/>
      <c r="G183" s="960"/>
      <c r="H183" s="960"/>
      <c r="I183" s="969"/>
      <c r="J183" s="970"/>
      <c r="K183" s="955"/>
      <c r="L183" s="955"/>
      <c r="M183" s="960"/>
      <c r="N183" s="960"/>
      <c r="O183" s="971"/>
      <c r="Z183" s="923"/>
      <c r="AA183" s="923"/>
      <c r="AC183" s="923"/>
      <c r="AD183" s="923"/>
      <c r="AL183" s="890"/>
      <c r="AM183" s="890"/>
      <c r="AN183" s="890"/>
      <c r="AO183" s="890"/>
      <c r="AP183" s="890"/>
      <c r="AQ183" s="890"/>
      <c r="AR183" s="890"/>
      <c r="AS183" s="890"/>
      <c r="AT183" s="890"/>
      <c r="AU183" s="890"/>
      <c r="AV183" s="890"/>
      <c r="AW183" s="890"/>
      <c r="AX183" s="890"/>
      <c r="AY183" s="890"/>
    </row>
    <row r="184" spans="1:51">
      <c r="A184" s="955"/>
      <c r="B184" s="955"/>
      <c r="C184" s="955"/>
      <c r="D184" s="955"/>
      <c r="E184" s="955"/>
      <c r="F184" s="955"/>
      <c r="G184" s="955"/>
      <c r="H184" s="955"/>
      <c r="I184" s="972"/>
      <c r="J184" s="956"/>
      <c r="K184" s="955"/>
      <c r="L184" s="955"/>
      <c r="M184" s="955"/>
      <c r="N184" s="955"/>
      <c r="O184" s="973"/>
      <c r="Z184" s="924"/>
      <c r="AA184" s="924"/>
      <c r="AC184" s="924"/>
      <c r="AD184" s="924"/>
      <c r="AL184" s="890"/>
      <c r="AM184" s="890"/>
      <c r="AN184" s="890"/>
      <c r="AO184" s="890"/>
      <c r="AP184" s="890"/>
      <c r="AQ184" s="890"/>
      <c r="AR184" s="890"/>
      <c r="AS184" s="890"/>
      <c r="AT184" s="890"/>
      <c r="AU184" s="890"/>
      <c r="AV184" s="890"/>
      <c r="AW184" s="890"/>
      <c r="AX184" s="890"/>
      <c r="AY184" s="890"/>
    </row>
    <row r="185" spans="1:51">
      <c r="A185" s="974"/>
      <c r="B185" s="974"/>
      <c r="C185" s="974"/>
      <c r="D185" s="974"/>
      <c r="E185" s="974"/>
      <c r="F185" s="974"/>
      <c r="G185" s="974"/>
      <c r="H185" s="974"/>
      <c r="I185" s="975"/>
      <c r="J185" s="976"/>
      <c r="K185" s="977"/>
      <c r="L185" s="978"/>
      <c r="M185" s="979"/>
      <c r="N185" s="980"/>
      <c r="O185" s="913"/>
      <c r="Z185" s="924"/>
      <c r="AA185" s="981"/>
      <c r="AC185" s="924"/>
      <c r="AD185" s="981"/>
      <c r="AL185" s="890"/>
      <c r="AM185" s="890"/>
      <c r="AN185" s="890"/>
      <c r="AO185" s="890"/>
      <c r="AP185" s="890"/>
      <c r="AQ185" s="890"/>
      <c r="AR185" s="890"/>
      <c r="AS185" s="890"/>
      <c r="AT185" s="890"/>
      <c r="AU185" s="890"/>
      <c r="AV185" s="890"/>
      <c r="AW185" s="890"/>
      <c r="AX185" s="890"/>
      <c r="AY185" s="890"/>
    </row>
    <row r="186" spans="1:51">
      <c r="A186" s="982"/>
      <c r="B186" s="982"/>
      <c r="C186" s="982"/>
      <c r="D186" s="982"/>
      <c r="E186" s="982"/>
      <c r="F186" s="982"/>
      <c r="G186" s="982"/>
      <c r="H186" s="982"/>
      <c r="I186" s="983"/>
      <c r="J186" s="984"/>
      <c r="K186" s="977"/>
      <c r="L186" s="977"/>
      <c r="M186" s="985"/>
      <c r="N186" s="986"/>
      <c r="O186" s="987"/>
      <c r="Z186" s="988"/>
      <c r="AA186" s="989"/>
      <c r="AC186" s="988"/>
      <c r="AD186" s="989"/>
      <c r="AG186" s="1208"/>
      <c r="AH186" s="1208"/>
      <c r="AL186" s="890"/>
      <c r="AM186" s="890"/>
      <c r="AN186" s="890"/>
      <c r="AO186" s="890"/>
      <c r="AP186" s="890"/>
      <c r="AQ186" s="890"/>
      <c r="AR186" s="890"/>
      <c r="AS186" s="890"/>
      <c r="AT186" s="890"/>
      <c r="AU186" s="890"/>
      <c r="AV186" s="890"/>
      <c r="AW186" s="890"/>
      <c r="AX186" s="890"/>
      <c r="AY186" s="890"/>
    </row>
    <row r="187" spans="1:51">
      <c r="A187" s="982"/>
      <c r="B187" s="982"/>
      <c r="C187" s="982"/>
      <c r="D187" s="982"/>
      <c r="E187" s="982"/>
      <c r="F187" s="982"/>
      <c r="G187" s="982"/>
      <c r="H187" s="982"/>
      <c r="I187" s="983"/>
      <c r="J187" s="990"/>
      <c r="K187" s="977"/>
      <c r="L187" s="977"/>
      <c r="M187" s="991"/>
      <c r="N187" s="992"/>
      <c r="O187" s="913"/>
      <c r="Z187" s="897"/>
      <c r="AA187" s="993"/>
      <c r="AC187" s="897"/>
      <c r="AD187" s="993"/>
      <c r="AL187" s="890"/>
      <c r="AM187" s="890"/>
      <c r="AN187" s="890"/>
      <c r="AO187" s="890"/>
      <c r="AP187" s="890"/>
      <c r="AQ187" s="890"/>
      <c r="AR187" s="890"/>
      <c r="AS187" s="890"/>
      <c r="AT187" s="890"/>
      <c r="AU187" s="890"/>
      <c r="AV187" s="890"/>
      <c r="AW187" s="890"/>
      <c r="AX187" s="890"/>
      <c r="AY187" s="890"/>
    </row>
    <row r="188" spans="1:51">
      <c r="A188" s="994"/>
      <c r="B188" s="994"/>
      <c r="C188" s="994"/>
      <c r="D188" s="994"/>
      <c r="E188" s="994"/>
      <c r="F188" s="994"/>
      <c r="G188" s="994"/>
      <c r="H188" s="994"/>
      <c r="I188" s="983"/>
      <c r="J188" s="984"/>
      <c r="K188" s="977"/>
      <c r="L188" s="978"/>
      <c r="M188" s="979"/>
      <c r="N188" s="980"/>
      <c r="O188" s="913"/>
      <c r="Z188" s="897"/>
      <c r="AA188" s="993"/>
      <c r="AC188" s="897"/>
      <c r="AD188" s="993"/>
      <c r="AF188" s="891"/>
      <c r="AL188" s="890"/>
      <c r="AM188" s="890"/>
      <c r="AN188" s="890"/>
      <c r="AO188" s="890"/>
      <c r="AP188" s="890"/>
      <c r="AQ188" s="890"/>
      <c r="AR188" s="890"/>
      <c r="AS188" s="890"/>
      <c r="AT188" s="890"/>
      <c r="AU188" s="890"/>
      <c r="AV188" s="890"/>
      <c r="AW188" s="890"/>
      <c r="AX188" s="890"/>
      <c r="AY188" s="890"/>
    </row>
    <row r="189" spans="1:51">
      <c r="A189" s="994"/>
      <c r="B189" s="994"/>
      <c r="C189" s="994"/>
      <c r="D189" s="994"/>
      <c r="E189" s="994"/>
      <c r="F189" s="994"/>
      <c r="G189" s="994"/>
      <c r="H189" s="994"/>
      <c r="I189" s="983"/>
      <c r="J189" s="984"/>
      <c r="K189" s="977"/>
      <c r="L189" s="978"/>
      <c r="M189" s="979"/>
      <c r="N189" s="980"/>
      <c r="O189" s="913"/>
      <c r="Z189" s="897"/>
      <c r="AA189" s="993"/>
      <c r="AC189" s="897"/>
      <c r="AD189" s="993"/>
      <c r="AF189" s="891"/>
      <c r="AL189" s="890"/>
      <c r="AM189" s="890"/>
      <c r="AN189" s="890"/>
      <c r="AO189" s="890"/>
      <c r="AP189" s="890"/>
      <c r="AQ189" s="890"/>
      <c r="AR189" s="890"/>
      <c r="AS189" s="890"/>
      <c r="AT189" s="890"/>
      <c r="AU189" s="890"/>
      <c r="AV189" s="890"/>
      <c r="AW189" s="890"/>
      <c r="AX189" s="890"/>
      <c r="AY189" s="890"/>
    </row>
    <row r="190" spans="1:51">
      <c r="A190" s="982"/>
      <c r="B190" s="982"/>
      <c r="C190" s="982"/>
      <c r="D190" s="982"/>
      <c r="E190" s="982"/>
      <c r="F190" s="982"/>
      <c r="G190" s="982"/>
      <c r="H190" s="982"/>
      <c r="I190" s="983"/>
      <c r="J190" s="984"/>
      <c r="K190" s="977"/>
      <c r="L190" s="978"/>
      <c r="M190" s="979"/>
      <c r="N190" s="980"/>
      <c r="O190" s="913"/>
      <c r="Z190" s="897"/>
      <c r="AA190" s="993"/>
      <c r="AC190" s="897"/>
      <c r="AD190" s="993"/>
      <c r="AF190" s="891"/>
      <c r="AG190" s="1208"/>
      <c r="AH190" s="1208"/>
      <c r="AL190" s="890"/>
      <c r="AM190" s="890"/>
      <c r="AN190" s="890"/>
      <c r="AO190" s="890"/>
      <c r="AP190" s="890"/>
      <c r="AQ190" s="890"/>
      <c r="AR190" s="890"/>
      <c r="AS190" s="890"/>
      <c r="AT190" s="890"/>
      <c r="AU190" s="890"/>
      <c r="AV190" s="890"/>
      <c r="AW190" s="890"/>
      <c r="AX190" s="890"/>
      <c r="AY190" s="890"/>
    </row>
    <row r="191" spans="1:51">
      <c r="A191" s="982"/>
      <c r="B191" s="982"/>
      <c r="C191" s="982"/>
      <c r="D191" s="982"/>
      <c r="E191" s="982"/>
      <c r="F191" s="982"/>
      <c r="G191" s="982"/>
      <c r="H191" s="982"/>
      <c r="I191" s="983"/>
      <c r="J191" s="990"/>
      <c r="K191" s="977"/>
      <c r="L191" s="978"/>
      <c r="M191" s="979"/>
      <c r="N191" s="980"/>
      <c r="O191" s="987"/>
      <c r="Z191" s="897"/>
      <c r="AA191" s="993"/>
      <c r="AC191" s="897"/>
      <c r="AD191" s="993"/>
      <c r="AF191" s="891"/>
      <c r="AL191" s="890"/>
      <c r="AM191" s="890"/>
      <c r="AN191" s="890"/>
      <c r="AO191" s="890"/>
      <c r="AP191" s="890"/>
      <c r="AQ191" s="890"/>
      <c r="AR191" s="890"/>
      <c r="AS191" s="890"/>
      <c r="AT191" s="890"/>
      <c r="AU191" s="890"/>
      <c r="AV191" s="890"/>
      <c r="AW191" s="890"/>
      <c r="AX191" s="890"/>
      <c r="AY191" s="890"/>
    </row>
    <row r="192" spans="1:51">
      <c r="A192" s="982"/>
      <c r="B192" s="982"/>
      <c r="C192" s="982"/>
      <c r="D192" s="982"/>
      <c r="E192" s="982"/>
      <c r="F192" s="982"/>
      <c r="G192" s="982"/>
      <c r="H192" s="982"/>
      <c r="I192" s="983"/>
      <c r="J192" s="984"/>
      <c r="K192" s="977"/>
      <c r="L192" s="978"/>
      <c r="M192" s="979"/>
      <c r="N192" s="980"/>
      <c r="O192" s="913"/>
      <c r="Z192" s="897"/>
      <c r="AA192" s="993"/>
      <c r="AC192" s="897"/>
      <c r="AD192" s="993"/>
      <c r="AF192" s="891"/>
      <c r="AL192" s="890"/>
      <c r="AM192" s="890"/>
      <c r="AN192" s="890"/>
      <c r="AO192" s="890"/>
      <c r="AP192" s="890"/>
      <c r="AQ192" s="890"/>
      <c r="AR192" s="890"/>
      <c r="AS192" s="890"/>
      <c r="AT192" s="890"/>
      <c r="AU192" s="890"/>
      <c r="AV192" s="890"/>
      <c r="AW192" s="890"/>
      <c r="AX192" s="890"/>
      <c r="AY192" s="890"/>
    </row>
    <row r="193" spans="1:51">
      <c r="A193" s="982"/>
      <c r="B193" s="982"/>
      <c r="C193" s="982"/>
      <c r="D193" s="982"/>
      <c r="E193" s="982"/>
      <c r="F193" s="982"/>
      <c r="G193" s="982"/>
      <c r="H193" s="982"/>
      <c r="I193" s="983"/>
      <c r="J193" s="984"/>
      <c r="K193" s="977"/>
      <c r="L193" s="978"/>
      <c r="M193" s="979"/>
      <c r="N193" s="980"/>
      <c r="O193" s="913"/>
      <c r="Z193" s="897"/>
      <c r="AA193" s="993"/>
      <c r="AC193" s="897"/>
      <c r="AD193" s="993"/>
      <c r="AF193" s="891"/>
      <c r="AL193" s="890"/>
      <c r="AM193" s="890"/>
      <c r="AN193" s="890"/>
      <c r="AO193" s="890"/>
      <c r="AP193" s="890"/>
      <c r="AQ193" s="890"/>
      <c r="AR193" s="890"/>
      <c r="AS193" s="890"/>
      <c r="AT193" s="890"/>
      <c r="AU193" s="890"/>
      <c r="AV193" s="890"/>
      <c r="AW193" s="890"/>
      <c r="AX193" s="890"/>
      <c r="AY193" s="890"/>
    </row>
    <row r="194" spans="1:51">
      <c r="A194" s="982"/>
      <c r="B194" s="982"/>
      <c r="C194" s="982"/>
      <c r="D194" s="982"/>
      <c r="E194" s="982"/>
      <c r="F194" s="982"/>
      <c r="G194" s="982"/>
      <c r="H194" s="982"/>
      <c r="I194" s="983"/>
      <c r="J194" s="984"/>
      <c r="K194" s="977"/>
      <c r="L194" s="977"/>
      <c r="M194" s="979"/>
      <c r="N194" s="980"/>
      <c r="O194" s="987"/>
      <c r="Z194" s="897"/>
      <c r="AA194" s="993"/>
      <c r="AC194" s="897"/>
      <c r="AD194" s="993"/>
      <c r="AF194" s="891"/>
      <c r="AL194" s="890"/>
      <c r="AM194" s="890"/>
      <c r="AN194" s="890"/>
      <c r="AO194" s="890"/>
      <c r="AP194" s="890"/>
      <c r="AQ194" s="890"/>
      <c r="AR194" s="890"/>
      <c r="AS194" s="890"/>
      <c r="AT194" s="890"/>
      <c r="AU194" s="890"/>
      <c r="AV194" s="890"/>
      <c r="AW194" s="890"/>
      <c r="AX194" s="890"/>
      <c r="AY194" s="890"/>
    </row>
    <row r="195" spans="1:51">
      <c r="A195" s="982"/>
      <c r="B195" s="982"/>
      <c r="C195" s="982"/>
      <c r="D195" s="982"/>
      <c r="E195" s="982"/>
      <c r="F195" s="982"/>
      <c r="G195" s="982"/>
      <c r="H195" s="982"/>
      <c r="I195" s="983"/>
      <c r="J195" s="990"/>
      <c r="K195" s="977"/>
      <c r="L195" s="977"/>
      <c r="M195" s="995"/>
      <c r="N195" s="980"/>
      <c r="O195" s="996"/>
      <c r="Z195" s="897"/>
      <c r="AA195" s="993"/>
      <c r="AC195" s="897"/>
      <c r="AD195" s="993"/>
      <c r="AF195" s="891"/>
      <c r="AL195" s="890"/>
      <c r="AM195" s="890"/>
      <c r="AN195" s="890"/>
      <c r="AO195" s="890"/>
      <c r="AP195" s="890"/>
      <c r="AQ195" s="890"/>
      <c r="AR195" s="890"/>
      <c r="AS195" s="890"/>
      <c r="AT195" s="890"/>
      <c r="AU195" s="890"/>
      <c r="AV195" s="890"/>
      <c r="AW195" s="890"/>
      <c r="AX195" s="890"/>
      <c r="AY195" s="890"/>
    </row>
    <row r="196" spans="1:51">
      <c r="A196" s="994"/>
      <c r="B196" s="994"/>
      <c r="C196" s="994"/>
      <c r="D196" s="994"/>
      <c r="E196" s="994"/>
      <c r="F196" s="994"/>
      <c r="G196" s="994"/>
      <c r="H196" s="994"/>
      <c r="I196" s="983"/>
      <c r="J196" s="997"/>
      <c r="K196" s="977"/>
      <c r="L196" s="978"/>
      <c r="M196" s="979"/>
      <c r="N196" s="980"/>
      <c r="O196" s="913"/>
      <c r="X196" s="898"/>
      <c r="Z196" s="897"/>
      <c r="AA196" s="993"/>
      <c r="AC196" s="897"/>
      <c r="AD196" s="993"/>
      <c r="AF196" s="891"/>
      <c r="AL196" s="890"/>
      <c r="AM196" s="890"/>
      <c r="AN196" s="890"/>
      <c r="AO196" s="890"/>
      <c r="AP196" s="890"/>
      <c r="AQ196" s="890"/>
      <c r="AR196" s="890"/>
      <c r="AS196" s="890"/>
      <c r="AT196" s="890"/>
      <c r="AU196" s="890"/>
      <c r="AV196" s="890"/>
      <c r="AW196" s="890"/>
      <c r="AX196" s="890"/>
      <c r="AY196" s="890"/>
    </row>
    <row r="197" spans="1:51">
      <c r="A197" s="994"/>
      <c r="B197" s="994"/>
      <c r="C197" s="994"/>
      <c r="D197" s="994"/>
      <c r="E197" s="994"/>
      <c r="F197" s="994"/>
      <c r="G197" s="994"/>
      <c r="H197" s="994"/>
      <c r="I197" s="983"/>
      <c r="J197" s="998"/>
      <c r="K197" s="977"/>
      <c r="L197" s="978"/>
      <c r="M197" s="995"/>
      <c r="N197" s="980"/>
      <c r="O197" s="913"/>
      <c r="X197" s="898"/>
      <c r="Z197" s="897"/>
      <c r="AA197" s="993"/>
      <c r="AC197" s="897"/>
      <c r="AD197" s="993"/>
      <c r="AF197" s="891"/>
      <c r="AL197" s="890"/>
      <c r="AM197" s="890"/>
      <c r="AN197" s="890"/>
      <c r="AO197" s="890"/>
      <c r="AP197" s="890"/>
      <c r="AQ197" s="890"/>
      <c r="AR197" s="890"/>
      <c r="AS197" s="890"/>
      <c r="AT197" s="890"/>
      <c r="AU197" s="890"/>
      <c r="AV197" s="890"/>
      <c r="AW197" s="890"/>
      <c r="AX197" s="890"/>
      <c r="AY197" s="890"/>
    </row>
    <row r="198" spans="1:51">
      <c r="A198" s="994"/>
      <c r="B198" s="994"/>
      <c r="C198" s="994"/>
      <c r="D198" s="994"/>
      <c r="E198" s="994"/>
      <c r="F198" s="994"/>
      <c r="G198" s="994"/>
      <c r="H198" s="994"/>
      <c r="I198" s="983"/>
      <c r="J198" s="998"/>
      <c r="K198" s="977"/>
      <c r="L198" s="978"/>
      <c r="M198" s="995"/>
      <c r="N198" s="980"/>
      <c r="O198" s="913"/>
      <c r="X198" s="898"/>
      <c r="Z198" s="897"/>
      <c r="AA198" s="993"/>
      <c r="AC198" s="897"/>
      <c r="AD198" s="993"/>
      <c r="AF198" s="891"/>
      <c r="AL198" s="890"/>
      <c r="AM198" s="890"/>
      <c r="AN198" s="890"/>
      <c r="AO198" s="890"/>
      <c r="AP198" s="890"/>
      <c r="AQ198" s="890"/>
      <c r="AR198" s="890"/>
      <c r="AS198" s="890"/>
      <c r="AT198" s="890"/>
      <c r="AU198" s="890"/>
      <c r="AV198" s="890"/>
      <c r="AW198" s="890"/>
      <c r="AX198" s="890"/>
      <c r="AY198" s="890"/>
    </row>
    <row r="199" spans="1:51">
      <c r="A199" s="974"/>
      <c r="B199" s="974"/>
      <c r="C199" s="974"/>
      <c r="D199" s="974"/>
      <c r="E199" s="974"/>
      <c r="F199" s="974"/>
      <c r="G199" s="974"/>
      <c r="H199" s="974"/>
      <c r="I199" s="975"/>
      <c r="J199" s="999"/>
      <c r="K199" s="977"/>
      <c r="L199" s="978"/>
      <c r="M199" s="979"/>
      <c r="N199" s="980"/>
      <c r="O199" s="913"/>
      <c r="Z199" s="897"/>
      <c r="AA199" s="993"/>
      <c r="AC199" s="897"/>
      <c r="AD199" s="993"/>
      <c r="AF199" s="891"/>
      <c r="AL199" s="890"/>
      <c r="AM199" s="890"/>
      <c r="AN199" s="890"/>
      <c r="AO199" s="890"/>
      <c r="AP199" s="890"/>
      <c r="AQ199" s="890"/>
      <c r="AR199" s="890"/>
      <c r="AS199" s="890"/>
      <c r="AT199" s="890"/>
      <c r="AU199" s="890"/>
      <c r="AV199" s="890"/>
      <c r="AW199" s="890"/>
      <c r="AX199" s="890"/>
      <c r="AY199" s="890"/>
    </row>
    <row r="200" spans="1:51">
      <c r="A200" s="994"/>
      <c r="B200" s="994"/>
      <c r="C200" s="994"/>
      <c r="D200" s="994"/>
      <c r="E200" s="994"/>
      <c r="F200" s="994"/>
      <c r="G200" s="994"/>
      <c r="H200" s="994"/>
      <c r="I200" s="983"/>
      <c r="J200" s="1000"/>
      <c r="K200" s="977"/>
      <c r="L200" s="978"/>
      <c r="M200" s="979"/>
      <c r="N200" s="980"/>
      <c r="O200" s="913"/>
      <c r="Z200" s="897"/>
      <c r="AA200" s="993"/>
      <c r="AC200" s="897"/>
      <c r="AD200" s="993"/>
      <c r="AF200" s="891"/>
      <c r="AL200" s="890"/>
      <c r="AM200" s="890"/>
      <c r="AN200" s="890"/>
      <c r="AO200" s="890"/>
      <c r="AP200" s="890"/>
      <c r="AQ200" s="890"/>
      <c r="AR200" s="890"/>
      <c r="AS200" s="890"/>
      <c r="AT200" s="890"/>
      <c r="AU200" s="890"/>
      <c r="AV200" s="890"/>
      <c r="AW200" s="890"/>
      <c r="AX200" s="890"/>
      <c r="AY200" s="890"/>
    </row>
    <row r="201" spans="1:51">
      <c r="A201" s="982"/>
      <c r="B201" s="982"/>
      <c r="C201" s="982"/>
      <c r="D201" s="982"/>
      <c r="E201" s="982"/>
      <c r="F201" s="982"/>
      <c r="G201" s="982"/>
      <c r="H201" s="982"/>
      <c r="I201" s="983"/>
      <c r="J201" s="984"/>
      <c r="K201" s="977"/>
      <c r="L201" s="978"/>
      <c r="M201" s="979"/>
      <c r="N201" s="980"/>
      <c r="O201" s="913"/>
      <c r="Z201" s="897"/>
      <c r="AA201" s="993"/>
      <c r="AC201" s="897"/>
      <c r="AD201" s="993"/>
      <c r="AF201" s="891"/>
      <c r="AL201" s="890"/>
      <c r="AM201" s="890"/>
      <c r="AN201" s="890"/>
      <c r="AO201" s="890"/>
      <c r="AP201" s="890"/>
      <c r="AQ201" s="890"/>
      <c r="AR201" s="890"/>
      <c r="AS201" s="890"/>
      <c r="AT201" s="890"/>
      <c r="AU201" s="890"/>
      <c r="AV201" s="890"/>
      <c r="AW201" s="890"/>
      <c r="AX201" s="890"/>
      <c r="AY201" s="890"/>
    </row>
    <row r="202" spans="1:51">
      <c r="A202" s="994"/>
      <c r="B202" s="994"/>
      <c r="C202" s="994"/>
      <c r="D202" s="994"/>
      <c r="E202" s="994"/>
      <c r="F202" s="994"/>
      <c r="G202" s="994"/>
      <c r="H202" s="994"/>
      <c r="I202" s="983"/>
      <c r="J202" s="998"/>
      <c r="K202" s="977"/>
      <c r="L202" s="978"/>
      <c r="M202" s="995"/>
      <c r="N202" s="980"/>
      <c r="O202" s="913"/>
      <c r="Z202" s="897"/>
      <c r="AA202" s="993"/>
      <c r="AC202" s="897"/>
      <c r="AD202" s="993"/>
      <c r="AF202" s="891"/>
      <c r="AL202" s="890"/>
      <c r="AM202" s="890"/>
      <c r="AN202" s="890"/>
      <c r="AO202" s="890"/>
      <c r="AP202" s="890"/>
      <c r="AQ202" s="890"/>
      <c r="AR202" s="890"/>
      <c r="AS202" s="890"/>
      <c r="AT202" s="890"/>
      <c r="AU202" s="890"/>
      <c r="AV202" s="890"/>
      <c r="AW202" s="890"/>
      <c r="AX202" s="890"/>
      <c r="AY202" s="890"/>
    </row>
    <row r="203" spans="1:51">
      <c r="A203" s="974"/>
      <c r="B203" s="974"/>
      <c r="C203" s="974"/>
      <c r="D203" s="974"/>
      <c r="E203" s="974"/>
      <c r="F203" s="974"/>
      <c r="G203" s="974"/>
      <c r="H203" s="974"/>
      <c r="I203" s="975"/>
      <c r="J203" s="976"/>
      <c r="K203" s="977"/>
      <c r="L203" s="978"/>
      <c r="M203" s="979"/>
      <c r="N203" s="980"/>
      <c r="O203" s="913"/>
      <c r="Z203" s="897"/>
      <c r="AA203" s="1001"/>
      <c r="AC203" s="897"/>
      <c r="AD203" s="1001"/>
      <c r="AF203" s="891"/>
      <c r="AL203" s="890"/>
      <c r="AM203" s="890"/>
      <c r="AN203" s="890"/>
      <c r="AO203" s="890"/>
      <c r="AP203" s="890"/>
      <c r="AQ203" s="890"/>
      <c r="AR203" s="890"/>
      <c r="AS203" s="890"/>
      <c r="AT203" s="890"/>
      <c r="AU203" s="890"/>
      <c r="AV203" s="890"/>
      <c r="AW203" s="890"/>
      <c r="AX203" s="890"/>
      <c r="AY203" s="890"/>
    </row>
    <row r="204" spans="1:51">
      <c r="A204" s="982"/>
      <c r="B204" s="982"/>
      <c r="C204" s="982"/>
      <c r="D204" s="982"/>
      <c r="E204" s="982"/>
      <c r="F204" s="982"/>
      <c r="G204" s="982"/>
      <c r="H204" s="982"/>
      <c r="I204" s="983"/>
      <c r="J204" s="984"/>
      <c r="K204" s="977"/>
      <c r="L204" s="977"/>
      <c r="M204" s="995"/>
      <c r="N204" s="980"/>
      <c r="O204" s="996"/>
      <c r="Z204" s="897"/>
      <c r="AA204" s="1001"/>
      <c r="AC204" s="897"/>
      <c r="AD204" s="1001"/>
      <c r="AF204" s="891"/>
      <c r="AL204" s="890"/>
      <c r="AM204" s="890"/>
      <c r="AN204" s="890"/>
      <c r="AO204" s="890"/>
      <c r="AP204" s="890"/>
      <c r="AQ204" s="890"/>
      <c r="AR204" s="890"/>
      <c r="AS204" s="890"/>
      <c r="AT204" s="890"/>
      <c r="AU204" s="890"/>
      <c r="AV204" s="890"/>
      <c r="AW204" s="890"/>
      <c r="AX204" s="890"/>
      <c r="AY204" s="890"/>
    </row>
    <row r="205" spans="1:51">
      <c r="A205" s="982"/>
      <c r="B205" s="982"/>
      <c r="C205" s="982"/>
      <c r="D205" s="982"/>
      <c r="E205" s="982"/>
      <c r="F205" s="982"/>
      <c r="G205" s="982"/>
      <c r="H205" s="982"/>
      <c r="I205" s="983"/>
      <c r="J205" s="984"/>
      <c r="K205" s="994"/>
      <c r="L205" s="978"/>
      <c r="M205" s="995"/>
      <c r="N205" s="980"/>
      <c r="O205" s="913"/>
      <c r="Z205" s="897"/>
      <c r="AA205" s="993"/>
      <c r="AC205" s="897"/>
      <c r="AD205" s="993"/>
      <c r="AF205" s="891"/>
      <c r="AL205" s="890"/>
      <c r="AM205" s="890"/>
      <c r="AN205" s="890"/>
      <c r="AO205" s="890"/>
      <c r="AP205" s="890"/>
      <c r="AQ205" s="890"/>
      <c r="AR205" s="890"/>
      <c r="AS205" s="890"/>
      <c r="AT205" s="890"/>
      <c r="AU205" s="890"/>
      <c r="AV205" s="890"/>
      <c r="AW205" s="890"/>
      <c r="AX205" s="890"/>
      <c r="AY205" s="890"/>
    </row>
    <row r="206" spans="1:51">
      <c r="A206" s="994"/>
      <c r="B206" s="994"/>
      <c r="C206" s="994"/>
      <c r="D206" s="994"/>
      <c r="E206" s="994"/>
      <c r="F206" s="994"/>
      <c r="G206" s="994"/>
      <c r="H206" s="994"/>
      <c r="I206" s="983"/>
      <c r="J206" s="984"/>
      <c r="K206" s="994"/>
      <c r="L206" s="978"/>
      <c r="M206" s="995"/>
      <c r="N206" s="980"/>
      <c r="O206" s="913"/>
      <c r="Z206" s="897"/>
      <c r="AA206" s="993"/>
      <c r="AC206" s="897"/>
      <c r="AD206" s="993"/>
      <c r="AF206" s="891"/>
      <c r="AL206" s="890"/>
      <c r="AM206" s="890"/>
      <c r="AN206" s="890"/>
      <c r="AO206" s="890"/>
      <c r="AP206" s="890"/>
      <c r="AQ206" s="890"/>
      <c r="AR206" s="890"/>
      <c r="AS206" s="890"/>
      <c r="AT206" s="890"/>
      <c r="AU206" s="890"/>
      <c r="AV206" s="890"/>
      <c r="AW206" s="890"/>
      <c r="AX206" s="890"/>
      <c r="AY206" s="890"/>
    </row>
    <row r="207" spans="1:51">
      <c r="A207" s="994"/>
      <c r="B207" s="994"/>
      <c r="C207" s="994"/>
      <c r="D207" s="994"/>
      <c r="E207" s="994"/>
      <c r="F207" s="994"/>
      <c r="G207" s="994"/>
      <c r="H207" s="994"/>
      <c r="I207" s="983"/>
      <c r="J207" s="984"/>
      <c r="K207" s="994"/>
      <c r="L207" s="978"/>
      <c r="M207" s="995"/>
      <c r="N207" s="980"/>
      <c r="O207" s="913"/>
      <c r="Z207" s="897"/>
      <c r="AA207" s="993"/>
      <c r="AC207" s="897"/>
      <c r="AD207" s="993"/>
      <c r="AF207" s="891"/>
      <c r="AL207" s="890"/>
      <c r="AM207" s="890"/>
      <c r="AN207" s="890"/>
      <c r="AO207" s="890"/>
      <c r="AP207" s="890"/>
      <c r="AQ207" s="890"/>
      <c r="AR207" s="890"/>
      <c r="AS207" s="890"/>
      <c r="AT207" s="890"/>
      <c r="AU207" s="890"/>
      <c r="AV207" s="890"/>
      <c r="AW207" s="890"/>
      <c r="AX207" s="890"/>
      <c r="AY207" s="890"/>
    </row>
    <row r="208" spans="1:51">
      <c r="A208" s="994"/>
      <c r="B208" s="994"/>
      <c r="C208" s="994"/>
      <c r="D208" s="994"/>
      <c r="E208" s="994"/>
      <c r="F208" s="994"/>
      <c r="G208" s="994"/>
      <c r="H208" s="994"/>
      <c r="I208" s="983"/>
      <c r="J208" s="984"/>
      <c r="K208" s="994"/>
      <c r="L208" s="978"/>
      <c r="M208" s="995"/>
      <c r="N208" s="980"/>
      <c r="O208" s="913"/>
      <c r="Z208" s="897"/>
      <c r="AA208" s="993"/>
      <c r="AC208" s="897"/>
      <c r="AD208" s="993"/>
      <c r="AF208" s="891"/>
      <c r="AL208" s="890"/>
      <c r="AM208" s="890"/>
      <c r="AN208" s="890"/>
      <c r="AO208" s="890"/>
      <c r="AP208" s="890"/>
      <c r="AQ208" s="890"/>
      <c r="AR208" s="890"/>
      <c r="AS208" s="890"/>
      <c r="AT208" s="890"/>
      <c r="AU208" s="890"/>
      <c r="AV208" s="890"/>
      <c r="AW208" s="890"/>
      <c r="AX208" s="890"/>
      <c r="AY208" s="890"/>
    </row>
    <row r="209" spans="1:51">
      <c r="A209" s="994"/>
      <c r="B209" s="994"/>
      <c r="C209" s="994"/>
      <c r="D209" s="994"/>
      <c r="E209" s="994"/>
      <c r="F209" s="994"/>
      <c r="G209" s="994"/>
      <c r="H209" s="994"/>
      <c r="I209" s="983"/>
      <c r="J209" s="984"/>
      <c r="K209" s="994"/>
      <c r="L209" s="978"/>
      <c r="M209" s="995"/>
      <c r="N209" s="980"/>
      <c r="O209" s="913"/>
      <c r="Z209" s="897"/>
      <c r="AA209" s="993"/>
      <c r="AC209" s="897"/>
      <c r="AD209" s="993"/>
      <c r="AF209" s="891"/>
      <c r="AL209" s="890"/>
      <c r="AM209" s="890"/>
      <c r="AN209" s="890"/>
      <c r="AO209" s="890"/>
      <c r="AP209" s="890"/>
      <c r="AQ209" s="890"/>
      <c r="AR209" s="890"/>
      <c r="AS209" s="890"/>
      <c r="AT209" s="890"/>
      <c r="AU209" s="890"/>
      <c r="AV209" s="890"/>
      <c r="AW209" s="890"/>
      <c r="AX209" s="890"/>
      <c r="AY209" s="890"/>
    </row>
    <row r="210" spans="1:51">
      <c r="A210" s="994"/>
      <c r="B210" s="994"/>
      <c r="C210" s="994"/>
      <c r="D210" s="994"/>
      <c r="E210" s="994"/>
      <c r="F210" s="994"/>
      <c r="G210" s="994"/>
      <c r="H210" s="994"/>
      <c r="I210" s="983"/>
      <c r="J210" s="984"/>
      <c r="K210" s="994"/>
      <c r="L210" s="978"/>
      <c r="M210" s="995"/>
      <c r="N210" s="980"/>
      <c r="O210" s="913"/>
      <c r="Z210" s="897"/>
      <c r="AA210" s="993"/>
      <c r="AC210" s="897"/>
      <c r="AD210" s="993"/>
      <c r="AF210" s="891"/>
      <c r="AL210" s="890"/>
      <c r="AM210" s="890"/>
      <c r="AN210" s="890"/>
      <c r="AO210" s="890"/>
      <c r="AP210" s="890"/>
      <c r="AQ210" s="890"/>
      <c r="AR210" s="890"/>
      <c r="AS210" s="890"/>
      <c r="AT210" s="890"/>
      <c r="AU210" s="890"/>
      <c r="AV210" s="890"/>
      <c r="AW210" s="890"/>
      <c r="AX210" s="890"/>
      <c r="AY210" s="890"/>
    </row>
    <row r="211" spans="1:51">
      <c r="A211" s="994"/>
      <c r="B211" s="994"/>
      <c r="C211" s="994"/>
      <c r="D211" s="994"/>
      <c r="E211" s="994"/>
      <c r="F211" s="994"/>
      <c r="G211" s="994"/>
      <c r="H211" s="994"/>
      <c r="I211" s="983"/>
      <c r="J211" s="984"/>
      <c r="K211" s="994"/>
      <c r="L211" s="978"/>
      <c r="M211" s="995"/>
      <c r="N211" s="980"/>
      <c r="O211" s="913"/>
      <c r="Z211" s="897"/>
      <c r="AA211" s="993"/>
      <c r="AC211" s="897"/>
      <c r="AD211" s="993"/>
      <c r="AF211" s="891"/>
      <c r="AL211" s="890"/>
      <c r="AM211" s="890"/>
      <c r="AN211" s="890"/>
      <c r="AO211" s="890"/>
      <c r="AP211" s="890"/>
      <c r="AQ211" s="890"/>
      <c r="AR211" s="890"/>
      <c r="AS211" s="890"/>
      <c r="AT211" s="890"/>
      <c r="AU211" s="890"/>
      <c r="AV211" s="890"/>
      <c r="AW211" s="890"/>
      <c r="AX211" s="890"/>
      <c r="AY211" s="890"/>
    </row>
    <row r="212" spans="1:51">
      <c r="A212" s="974"/>
      <c r="B212" s="974"/>
      <c r="C212" s="974"/>
      <c r="D212" s="974"/>
      <c r="E212" s="974"/>
      <c r="F212" s="974"/>
      <c r="G212" s="974"/>
      <c r="H212" s="974"/>
      <c r="I212" s="975"/>
      <c r="J212" s="976"/>
      <c r="K212" s="977"/>
      <c r="L212" s="978"/>
      <c r="M212" s="979"/>
      <c r="N212" s="980"/>
      <c r="O212" s="913"/>
      <c r="Z212" s="897"/>
      <c r="AA212" s="1001"/>
      <c r="AC212" s="897"/>
      <c r="AD212" s="1001"/>
      <c r="AF212" s="891"/>
      <c r="AL212" s="890"/>
      <c r="AM212" s="890"/>
      <c r="AN212" s="890"/>
      <c r="AO212" s="890"/>
      <c r="AP212" s="890"/>
      <c r="AQ212" s="890"/>
      <c r="AR212" s="890"/>
      <c r="AS212" s="890"/>
      <c r="AT212" s="890"/>
      <c r="AU212" s="890"/>
      <c r="AV212" s="890"/>
      <c r="AW212" s="890"/>
      <c r="AX212" s="890"/>
      <c r="AY212" s="890"/>
    </row>
    <row r="213" spans="1:51">
      <c r="A213" s="982"/>
      <c r="B213" s="982"/>
      <c r="C213" s="982"/>
      <c r="D213" s="982"/>
      <c r="E213" s="982"/>
      <c r="F213" s="982"/>
      <c r="G213" s="982"/>
      <c r="H213" s="982"/>
      <c r="I213" s="983"/>
      <c r="J213" s="1002"/>
      <c r="K213" s="977"/>
      <c r="L213" s="978"/>
      <c r="M213" s="995"/>
      <c r="N213" s="980"/>
      <c r="O213" s="996"/>
      <c r="Z213" s="897"/>
      <c r="AA213" s="1001"/>
      <c r="AC213" s="897"/>
      <c r="AD213" s="1001"/>
      <c r="AF213" s="891"/>
      <c r="AL213" s="890"/>
      <c r="AM213" s="890"/>
      <c r="AN213" s="890"/>
      <c r="AO213" s="890"/>
      <c r="AP213" s="890"/>
      <c r="AQ213" s="890"/>
      <c r="AR213" s="890"/>
      <c r="AS213" s="890"/>
      <c r="AT213" s="890"/>
      <c r="AU213" s="890"/>
      <c r="AV213" s="890"/>
      <c r="AW213" s="890"/>
      <c r="AX213" s="890"/>
      <c r="AY213" s="890"/>
    </row>
    <row r="214" spans="1:51">
      <c r="A214" s="982"/>
      <c r="B214" s="982"/>
      <c r="C214" s="982"/>
      <c r="D214" s="982"/>
      <c r="E214" s="982"/>
      <c r="F214" s="982"/>
      <c r="G214" s="982"/>
      <c r="H214" s="982"/>
      <c r="I214" s="983"/>
      <c r="J214" s="984"/>
      <c r="K214" s="994"/>
      <c r="L214" s="1002"/>
      <c r="M214" s="995"/>
      <c r="N214" s="980"/>
      <c r="O214" s="913"/>
      <c r="Z214" s="897"/>
      <c r="AA214" s="993"/>
      <c r="AC214" s="897"/>
      <c r="AD214" s="993"/>
      <c r="AF214" s="891"/>
      <c r="AL214" s="890"/>
      <c r="AM214" s="890"/>
      <c r="AN214" s="890"/>
      <c r="AO214" s="890"/>
      <c r="AP214" s="890"/>
      <c r="AQ214" s="890"/>
      <c r="AR214" s="890"/>
      <c r="AS214" s="890"/>
      <c r="AT214" s="890"/>
      <c r="AU214" s="890"/>
      <c r="AV214" s="890"/>
      <c r="AW214" s="890"/>
      <c r="AX214" s="890"/>
      <c r="AY214" s="890"/>
    </row>
    <row r="215" spans="1:51">
      <c r="A215" s="982"/>
      <c r="B215" s="982"/>
      <c r="C215" s="982"/>
      <c r="D215" s="982"/>
      <c r="E215" s="982"/>
      <c r="F215" s="982"/>
      <c r="G215" s="982"/>
      <c r="H215" s="982"/>
      <c r="I215" s="983"/>
      <c r="J215" s="976"/>
      <c r="K215" s="977"/>
      <c r="L215" s="978"/>
      <c r="M215" s="979"/>
      <c r="N215" s="980"/>
      <c r="O215" s="913"/>
      <c r="Z215" s="897"/>
      <c r="AA215" s="993"/>
      <c r="AC215" s="897"/>
      <c r="AD215" s="993"/>
      <c r="AF215" s="891"/>
      <c r="AL215" s="890"/>
      <c r="AM215" s="890"/>
      <c r="AN215" s="890"/>
      <c r="AO215" s="890"/>
      <c r="AP215" s="890"/>
      <c r="AQ215" s="890"/>
      <c r="AR215" s="890"/>
      <c r="AS215" s="890"/>
      <c r="AT215" s="890"/>
      <c r="AU215" s="890"/>
      <c r="AV215" s="890"/>
      <c r="AW215" s="890"/>
      <c r="AX215" s="890"/>
      <c r="AY215" s="890"/>
    </row>
    <row r="216" spans="1:51">
      <c r="A216" s="974"/>
      <c r="B216" s="974"/>
      <c r="C216" s="974"/>
      <c r="D216" s="974"/>
      <c r="E216" s="974"/>
      <c r="F216" s="974"/>
      <c r="G216" s="974"/>
      <c r="H216" s="974"/>
      <c r="I216" s="975"/>
      <c r="J216" s="1003"/>
      <c r="K216" s="994"/>
      <c r="L216" s="978"/>
      <c r="M216" s="980"/>
      <c r="N216" s="980"/>
      <c r="O216" s="913"/>
      <c r="Z216" s="897"/>
      <c r="AA216" s="993"/>
      <c r="AC216" s="897"/>
      <c r="AD216" s="993"/>
      <c r="AF216" s="891"/>
      <c r="AL216" s="890"/>
      <c r="AM216" s="890"/>
      <c r="AN216" s="890"/>
      <c r="AO216" s="890"/>
      <c r="AP216" s="890"/>
      <c r="AQ216" s="890"/>
      <c r="AR216" s="890"/>
      <c r="AS216" s="890"/>
      <c r="AT216" s="890"/>
      <c r="AU216" s="890"/>
      <c r="AV216" s="890"/>
      <c r="AW216" s="890"/>
      <c r="AX216" s="890"/>
      <c r="AY216" s="890"/>
    </row>
    <row r="217" spans="1:51">
      <c r="A217" s="974"/>
      <c r="B217" s="974"/>
      <c r="C217" s="974"/>
      <c r="D217" s="974"/>
      <c r="E217" s="974"/>
      <c r="F217" s="974"/>
      <c r="G217" s="974"/>
      <c r="H217" s="974"/>
      <c r="I217" s="975"/>
      <c r="J217" s="1003"/>
      <c r="K217" s="994"/>
      <c r="L217" s="978"/>
      <c r="M217" s="979"/>
      <c r="N217" s="980"/>
      <c r="O217" s="913"/>
      <c r="Z217" s="897"/>
      <c r="AA217" s="993"/>
      <c r="AC217" s="897"/>
      <c r="AD217" s="993"/>
      <c r="AF217" s="891"/>
      <c r="AL217" s="890"/>
      <c r="AM217" s="890"/>
      <c r="AN217" s="890"/>
      <c r="AO217" s="890"/>
      <c r="AP217" s="890"/>
      <c r="AQ217" s="890"/>
      <c r="AR217" s="890"/>
      <c r="AS217" s="890"/>
      <c r="AT217" s="890"/>
      <c r="AU217" s="890"/>
      <c r="AV217" s="890"/>
      <c r="AW217" s="890"/>
      <c r="AX217" s="890"/>
      <c r="AY217" s="890"/>
    </row>
    <row r="218" spans="1:51">
      <c r="A218" s="974"/>
      <c r="B218" s="974"/>
      <c r="C218" s="974"/>
      <c r="D218" s="974"/>
      <c r="E218" s="974"/>
      <c r="F218" s="974"/>
      <c r="G218" s="974"/>
      <c r="H218" s="974"/>
      <c r="I218" s="975"/>
      <c r="J218" s="1003"/>
      <c r="K218" s="994"/>
      <c r="L218" s="978"/>
      <c r="M218" s="980"/>
      <c r="N218" s="980"/>
      <c r="O218" s="913"/>
      <c r="Z218" s="897"/>
      <c r="AA218" s="993"/>
      <c r="AC218" s="897"/>
      <c r="AD218" s="993"/>
      <c r="AF218" s="891"/>
      <c r="AL218" s="890"/>
      <c r="AM218" s="890"/>
      <c r="AN218" s="890"/>
      <c r="AO218" s="890"/>
      <c r="AP218" s="890"/>
      <c r="AQ218" s="890"/>
      <c r="AR218" s="890"/>
      <c r="AS218" s="890"/>
      <c r="AT218" s="890"/>
      <c r="AU218" s="890"/>
      <c r="AV218" s="890"/>
      <c r="AW218" s="890"/>
      <c r="AX218" s="890"/>
      <c r="AY218" s="890"/>
    </row>
    <row r="219" spans="1:51">
      <c r="A219" s="974"/>
      <c r="B219" s="974"/>
      <c r="C219" s="974"/>
      <c r="D219" s="974"/>
      <c r="E219" s="974"/>
      <c r="F219" s="974"/>
      <c r="G219" s="974"/>
      <c r="H219" s="974"/>
      <c r="I219" s="975"/>
      <c r="J219" s="1003"/>
      <c r="K219" s="994"/>
      <c r="L219" s="978"/>
      <c r="M219" s="980"/>
      <c r="N219" s="980"/>
      <c r="O219" s="913"/>
      <c r="Z219" s="897"/>
      <c r="AA219" s="993"/>
      <c r="AC219" s="897"/>
      <c r="AD219" s="993"/>
      <c r="AF219" s="891"/>
      <c r="AL219" s="890"/>
      <c r="AM219" s="890"/>
      <c r="AN219" s="890"/>
      <c r="AO219" s="890"/>
      <c r="AP219" s="890"/>
      <c r="AQ219" s="890"/>
      <c r="AR219" s="890"/>
      <c r="AS219" s="890"/>
      <c r="AT219" s="890"/>
      <c r="AU219" s="890"/>
      <c r="AV219" s="890"/>
      <c r="AW219" s="890"/>
      <c r="AX219" s="890"/>
      <c r="AY219" s="890"/>
    </row>
    <row r="220" spans="1:51">
      <c r="A220" s="974"/>
      <c r="B220" s="974"/>
      <c r="C220" s="974"/>
      <c r="D220" s="974"/>
      <c r="E220" s="974"/>
      <c r="F220" s="974"/>
      <c r="G220" s="974"/>
      <c r="H220" s="974"/>
      <c r="I220" s="975"/>
      <c r="J220" s="984"/>
      <c r="K220" s="994"/>
      <c r="L220" s="978"/>
      <c r="M220" s="980"/>
      <c r="N220" s="980"/>
      <c r="O220" s="913"/>
      <c r="Z220" s="897"/>
      <c r="AA220" s="993"/>
      <c r="AC220" s="897"/>
      <c r="AD220" s="993"/>
      <c r="AF220" s="891"/>
      <c r="AL220" s="890"/>
      <c r="AM220" s="890"/>
      <c r="AN220" s="890"/>
      <c r="AO220" s="890"/>
      <c r="AP220" s="890"/>
      <c r="AQ220" s="890"/>
      <c r="AR220" s="890"/>
      <c r="AS220" s="890"/>
      <c r="AT220" s="890"/>
      <c r="AU220" s="890"/>
      <c r="AV220" s="890"/>
      <c r="AW220" s="890"/>
      <c r="AX220" s="890"/>
      <c r="AY220" s="890"/>
    </row>
    <row r="221" spans="1:51">
      <c r="A221" s="974"/>
      <c r="B221" s="974"/>
      <c r="C221" s="974"/>
      <c r="D221" s="974"/>
      <c r="E221" s="974"/>
      <c r="F221" s="974"/>
      <c r="G221" s="974"/>
      <c r="H221" s="974"/>
      <c r="I221" s="975"/>
      <c r="J221" s="984"/>
      <c r="K221" s="994"/>
      <c r="L221" s="978"/>
      <c r="M221" s="980"/>
      <c r="N221" s="980"/>
      <c r="O221" s="913"/>
      <c r="Z221" s="897"/>
      <c r="AA221" s="993"/>
      <c r="AC221" s="897"/>
      <c r="AD221" s="993"/>
      <c r="AF221" s="891"/>
      <c r="AL221" s="890"/>
      <c r="AM221" s="890"/>
      <c r="AN221" s="890"/>
      <c r="AO221" s="890"/>
      <c r="AP221" s="890"/>
      <c r="AQ221" s="890"/>
      <c r="AR221" s="890"/>
      <c r="AS221" s="890"/>
      <c r="AT221" s="890"/>
      <c r="AU221" s="890"/>
      <c r="AV221" s="890"/>
      <c r="AW221" s="890"/>
      <c r="AX221" s="890"/>
      <c r="AY221" s="890"/>
    </row>
    <row r="222" spans="1:51">
      <c r="A222" s="974"/>
      <c r="B222" s="974"/>
      <c r="C222" s="974"/>
      <c r="D222" s="974"/>
      <c r="E222" s="974"/>
      <c r="F222" s="974"/>
      <c r="G222" s="974"/>
      <c r="H222" s="974"/>
      <c r="I222" s="975"/>
      <c r="J222" s="976"/>
      <c r="K222" s="977"/>
      <c r="L222" s="978"/>
      <c r="M222" s="979"/>
      <c r="N222" s="980"/>
      <c r="O222" s="913"/>
      <c r="Z222" s="897"/>
      <c r="AA222" s="993"/>
      <c r="AC222" s="897"/>
      <c r="AD222" s="993"/>
      <c r="AF222" s="891"/>
      <c r="AL222" s="890"/>
      <c r="AM222" s="890"/>
      <c r="AN222" s="890"/>
      <c r="AO222" s="890"/>
      <c r="AP222" s="890"/>
      <c r="AQ222" s="890"/>
      <c r="AR222" s="890"/>
      <c r="AS222" s="890"/>
      <c r="AT222" s="890"/>
      <c r="AU222" s="890"/>
      <c r="AV222" s="890"/>
      <c r="AW222" s="890"/>
      <c r="AX222" s="890"/>
      <c r="AY222" s="890"/>
    </row>
    <row r="223" spans="1:51">
      <c r="A223" s="982"/>
      <c r="B223" s="982"/>
      <c r="C223" s="982"/>
      <c r="D223" s="982"/>
      <c r="E223" s="982"/>
      <c r="F223" s="982"/>
      <c r="G223" s="982"/>
      <c r="H223" s="982"/>
      <c r="I223" s="983"/>
      <c r="J223" s="1003"/>
      <c r="K223" s="994"/>
      <c r="L223" s="1004"/>
      <c r="M223" s="980"/>
      <c r="N223" s="980"/>
      <c r="O223" s="913"/>
      <c r="Z223" s="897"/>
      <c r="AA223" s="993"/>
      <c r="AC223" s="897"/>
      <c r="AD223" s="993"/>
      <c r="AF223" s="891"/>
      <c r="AL223" s="890"/>
      <c r="AM223" s="890"/>
      <c r="AN223" s="890"/>
      <c r="AO223" s="890"/>
      <c r="AP223" s="890"/>
      <c r="AQ223" s="890"/>
      <c r="AR223" s="890"/>
      <c r="AS223" s="890"/>
      <c r="AT223" s="890"/>
      <c r="AU223" s="890"/>
      <c r="AV223" s="890"/>
      <c r="AW223" s="890"/>
      <c r="AX223" s="890"/>
      <c r="AY223" s="890"/>
    </row>
    <row r="224" spans="1:51">
      <c r="A224" s="982"/>
      <c r="B224" s="982"/>
      <c r="C224" s="982"/>
      <c r="D224" s="982"/>
      <c r="E224" s="982"/>
      <c r="F224" s="982"/>
      <c r="G224" s="982"/>
      <c r="H224" s="982"/>
      <c r="I224" s="983"/>
      <c r="J224" s="1003"/>
      <c r="K224" s="994"/>
      <c r="L224" s="1004"/>
      <c r="M224" s="980"/>
      <c r="N224" s="980"/>
      <c r="O224" s="913"/>
      <c r="Z224" s="897"/>
      <c r="AA224" s="993"/>
      <c r="AC224" s="897"/>
      <c r="AD224" s="993"/>
      <c r="AF224" s="891"/>
      <c r="AL224" s="890"/>
      <c r="AM224" s="890"/>
      <c r="AN224" s="890"/>
      <c r="AO224" s="890"/>
      <c r="AP224" s="890"/>
      <c r="AQ224" s="890"/>
      <c r="AR224" s="890"/>
      <c r="AS224" s="890"/>
      <c r="AT224" s="890"/>
      <c r="AU224" s="890"/>
      <c r="AV224" s="890"/>
      <c r="AW224" s="890"/>
      <c r="AX224" s="890"/>
      <c r="AY224" s="890"/>
    </row>
    <row r="225" spans="1:51">
      <c r="A225" s="982"/>
      <c r="B225" s="982"/>
      <c r="C225" s="982"/>
      <c r="D225" s="982"/>
      <c r="E225" s="982"/>
      <c r="F225" s="982"/>
      <c r="G225" s="982"/>
      <c r="H225" s="982"/>
      <c r="I225" s="983"/>
      <c r="J225" s="1003"/>
      <c r="K225" s="994"/>
      <c r="L225" s="1004"/>
      <c r="M225" s="980"/>
      <c r="N225" s="980"/>
      <c r="O225" s="913"/>
      <c r="Z225" s="897"/>
      <c r="AA225" s="993"/>
      <c r="AC225" s="897"/>
      <c r="AD225" s="993"/>
      <c r="AF225" s="891"/>
      <c r="AL225" s="890"/>
      <c r="AM225" s="890"/>
      <c r="AN225" s="890"/>
      <c r="AO225" s="890"/>
      <c r="AP225" s="890"/>
      <c r="AQ225" s="890"/>
      <c r="AR225" s="890"/>
      <c r="AS225" s="890"/>
      <c r="AT225" s="890"/>
      <c r="AU225" s="890"/>
      <c r="AV225" s="890"/>
      <c r="AW225" s="890"/>
      <c r="AX225" s="890"/>
      <c r="AY225" s="890"/>
    </row>
    <row r="226" spans="1:51">
      <c r="A226" s="982"/>
      <c r="B226" s="982"/>
      <c r="C226" s="982"/>
      <c r="D226" s="982"/>
      <c r="E226" s="982"/>
      <c r="F226" s="982"/>
      <c r="G226" s="982"/>
      <c r="H226" s="982"/>
      <c r="I226" s="983"/>
      <c r="J226" s="1003"/>
      <c r="K226" s="994"/>
      <c r="L226" s="1004"/>
      <c r="M226" s="980"/>
      <c r="N226" s="980"/>
      <c r="O226" s="913"/>
      <c r="Z226" s="897"/>
      <c r="AA226" s="993"/>
      <c r="AC226" s="897"/>
      <c r="AD226" s="993"/>
      <c r="AF226" s="891"/>
      <c r="AL226" s="890"/>
      <c r="AM226" s="890"/>
      <c r="AN226" s="890"/>
      <c r="AO226" s="890"/>
      <c r="AP226" s="890"/>
      <c r="AQ226" s="890"/>
      <c r="AR226" s="890"/>
      <c r="AS226" s="890"/>
      <c r="AT226" s="890"/>
      <c r="AU226" s="890"/>
      <c r="AV226" s="890"/>
      <c r="AW226" s="890"/>
      <c r="AX226" s="890"/>
      <c r="AY226" s="890"/>
    </row>
    <row r="227" spans="1:51">
      <c r="A227" s="1005"/>
      <c r="B227" s="1005"/>
      <c r="C227" s="1005"/>
      <c r="D227" s="1005"/>
      <c r="E227" s="1005"/>
      <c r="F227" s="1005"/>
      <c r="G227" s="1005"/>
      <c r="H227" s="1005"/>
      <c r="I227" s="975"/>
      <c r="J227" s="976"/>
      <c r="K227" s="977"/>
      <c r="L227" s="978"/>
      <c r="M227" s="979"/>
      <c r="N227" s="980"/>
      <c r="O227" s="913"/>
      <c r="Z227" s="897"/>
      <c r="AA227" s="993"/>
      <c r="AC227" s="897"/>
      <c r="AD227" s="993"/>
      <c r="AF227" s="891"/>
      <c r="AL227" s="890"/>
      <c r="AM227" s="890"/>
      <c r="AN227" s="890"/>
      <c r="AO227" s="890"/>
      <c r="AP227" s="890"/>
      <c r="AQ227" s="890"/>
      <c r="AR227" s="890"/>
      <c r="AS227" s="890"/>
      <c r="AT227" s="890"/>
      <c r="AU227" s="890"/>
      <c r="AV227" s="890"/>
      <c r="AW227" s="890"/>
      <c r="AX227" s="890"/>
      <c r="AY227" s="890"/>
    </row>
    <row r="228" spans="1:51">
      <c r="A228" s="1006"/>
      <c r="B228" s="1006"/>
      <c r="C228" s="1006"/>
      <c r="D228" s="1006"/>
      <c r="E228" s="1006"/>
      <c r="F228" s="1006"/>
      <c r="G228" s="1006"/>
      <c r="H228" s="1006"/>
      <c r="I228" s="1007"/>
      <c r="J228" s="1003"/>
      <c r="K228" s="1006"/>
      <c r="L228" s="1008"/>
      <c r="M228" s="980"/>
      <c r="N228" s="980"/>
      <c r="O228" s="913"/>
      <c r="Z228" s="897"/>
      <c r="AA228" s="993"/>
      <c r="AC228" s="897"/>
      <c r="AD228" s="993"/>
      <c r="AF228" s="891"/>
      <c r="AL228" s="890"/>
      <c r="AM228" s="890"/>
      <c r="AN228" s="890"/>
      <c r="AO228" s="890"/>
      <c r="AP228" s="890"/>
      <c r="AQ228" s="890"/>
      <c r="AR228" s="890"/>
      <c r="AS228" s="890"/>
      <c r="AT228" s="890"/>
      <c r="AU228" s="890"/>
      <c r="AV228" s="890"/>
      <c r="AW228" s="890"/>
      <c r="AX228" s="890"/>
      <c r="AY228" s="890"/>
    </row>
    <row r="229" spans="1:51">
      <c r="A229" s="1006"/>
      <c r="B229" s="1006"/>
      <c r="C229" s="1006"/>
      <c r="D229" s="1006"/>
      <c r="E229" s="1006"/>
      <c r="F229" s="1006"/>
      <c r="G229" s="1006"/>
      <c r="H229" s="1006"/>
      <c r="I229" s="1007"/>
      <c r="J229" s="1003"/>
      <c r="K229" s="1006"/>
      <c r="L229" s="1008"/>
      <c r="M229" s="980"/>
      <c r="N229" s="980"/>
      <c r="O229" s="913"/>
      <c r="Z229" s="897"/>
      <c r="AA229" s="993"/>
      <c r="AC229" s="897"/>
      <c r="AD229" s="993"/>
      <c r="AF229" s="891"/>
      <c r="AL229" s="890"/>
      <c r="AM229" s="890"/>
      <c r="AN229" s="890"/>
      <c r="AO229" s="890"/>
      <c r="AP229" s="890"/>
      <c r="AQ229" s="890"/>
      <c r="AR229" s="890"/>
      <c r="AS229" s="890"/>
      <c r="AT229" s="890"/>
      <c r="AU229" s="890"/>
      <c r="AV229" s="890"/>
      <c r="AW229" s="890"/>
      <c r="AX229" s="890"/>
      <c r="AY229" s="890"/>
    </row>
    <row r="230" spans="1:51">
      <c r="A230" s="1006"/>
      <c r="B230" s="1006"/>
      <c r="C230" s="1006"/>
      <c r="D230" s="1006"/>
      <c r="E230" s="1006"/>
      <c r="F230" s="1006"/>
      <c r="G230" s="1006"/>
      <c r="H230" s="1006"/>
      <c r="I230" s="1007"/>
      <c r="J230" s="1003"/>
      <c r="K230" s="1006"/>
      <c r="L230" s="1008"/>
      <c r="M230" s="980"/>
      <c r="N230" s="980"/>
      <c r="O230" s="913"/>
      <c r="Z230" s="897"/>
      <c r="AA230" s="993"/>
      <c r="AC230" s="897"/>
      <c r="AD230" s="993"/>
      <c r="AF230" s="891"/>
      <c r="AL230" s="890"/>
      <c r="AM230" s="890"/>
      <c r="AN230" s="890"/>
      <c r="AO230" s="890"/>
      <c r="AP230" s="890"/>
      <c r="AQ230" s="890"/>
      <c r="AR230" s="890"/>
      <c r="AS230" s="890"/>
      <c r="AT230" s="890"/>
      <c r="AU230" s="890"/>
      <c r="AV230" s="890"/>
      <c r="AW230" s="890"/>
      <c r="AX230" s="890"/>
      <c r="AY230" s="890"/>
    </row>
    <row r="231" spans="1:51">
      <c r="A231" s="1006"/>
      <c r="B231" s="1006"/>
      <c r="C231" s="1006"/>
      <c r="D231" s="1006"/>
      <c r="E231" s="1006"/>
      <c r="F231" s="1006"/>
      <c r="G231" s="1006"/>
      <c r="H231" s="1006"/>
      <c r="I231" s="1007"/>
      <c r="J231" s="1003"/>
      <c r="K231" s="1006"/>
      <c r="L231" s="1008"/>
      <c r="M231" s="980"/>
      <c r="N231" s="980"/>
      <c r="O231" s="913"/>
      <c r="Z231" s="897"/>
      <c r="AA231" s="993"/>
      <c r="AC231" s="897"/>
      <c r="AD231" s="993"/>
      <c r="AF231" s="891"/>
      <c r="AL231" s="890"/>
      <c r="AM231" s="890"/>
      <c r="AN231" s="890"/>
      <c r="AO231" s="890"/>
      <c r="AP231" s="890"/>
      <c r="AQ231" s="890"/>
      <c r="AR231" s="890"/>
      <c r="AS231" s="890"/>
      <c r="AT231" s="890"/>
      <c r="AU231" s="890"/>
      <c r="AV231" s="890"/>
      <c r="AW231" s="890"/>
      <c r="AX231" s="890"/>
      <c r="AY231" s="890"/>
    </row>
    <row r="232" spans="1:51">
      <c r="A232" s="1006"/>
      <c r="B232" s="1006"/>
      <c r="C232" s="1006"/>
      <c r="D232" s="1006"/>
      <c r="E232" s="1006"/>
      <c r="F232" s="1006"/>
      <c r="G232" s="1006"/>
      <c r="H232" s="1006"/>
      <c r="I232" s="1007"/>
      <c r="J232" s="1003"/>
      <c r="K232" s="1006"/>
      <c r="L232" s="1008"/>
      <c r="M232" s="980"/>
      <c r="N232" s="980"/>
      <c r="O232" s="913"/>
      <c r="Z232" s="897"/>
      <c r="AA232" s="993"/>
      <c r="AC232" s="897"/>
      <c r="AD232" s="993"/>
      <c r="AF232" s="891"/>
      <c r="AL232" s="890"/>
      <c r="AM232" s="890"/>
      <c r="AN232" s="890"/>
      <c r="AO232" s="890"/>
      <c r="AP232" s="890"/>
      <c r="AQ232" s="890"/>
      <c r="AR232" s="890"/>
      <c r="AS232" s="890"/>
      <c r="AT232" s="890"/>
      <c r="AU232" s="890"/>
      <c r="AV232" s="890"/>
      <c r="AW232" s="890"/>
      <c r="AX232" s="890"/>
      <c r="AY232" s="890"/>
    </row>
    <row r="233" spans="1:51">
      <c r="A233" s="994"/>
      <c r="B233" s="994"/>
      <c r="C233" s="994"/>
      <c r="D233" s="994"/>
      <c r="E233" s="994"/>
      <c r="F233" s="994"/>
      <c r="G233" s="994"/>
      <c r="H233" s="994"/>
      <c r="I233" s="983"/>
      <c r="J233" s="1229"/>
      <c r="K233" s="1229"/>
      <c r="L233" s="1229"/>
      <c r="M233" s="980"/>
      <c r="N233" s="980"/>
      <c r="O233" s="913"/>
      <c r="Z233" s="973"/>
      <c r="AA233" s="993"/>
      <c r="AC233" s="973"/>
      <c r="AD233" s="993"/>
      <c r="AF233" s="891"/>
      <c r="AL233" s="890"/>
      <c r="AM233" s="890"/>
      <c r="AN233" s="890"/>
      <c r="AO233" s="890"/>
      <c r="AP233" s="890"/>
      <c r="AQ233" s="890"/>
      <c r="AR233" s="890"/>
      <c r="AS233" s="890"/>
      <c r="AT233" s="890"/>
      <c r="AU233" s="890"/>
      <c r="AV233" s="890"/>
      <c r="AW233" s="890"/>
      <c r="AX233" s="890"/>
      <c r="AY233" s="890"/>
    </row>
    <row r="234" spans="1:51">
      <c r="A234" s="1006"/>
      <c r="B234" s="1006"/>
      <c r="C234" s="1006"/>
      <c r="D234" s="1006"/>
      <c r="E234" s="1006"/>
      <c r="F234" s="1006"/>
      <c r="G234" s="1006"/>
      <c r="H234" s="1006"/>
      <c r="I234" s="1007"/>
      <c r="J234" s="1225"/>
      <c r="K234" s="1225"/>
      <c r="L234" s="1225"/>
      <c r="M234" s="980"/>
      <c r="N234" s="980"/>
      <c r="O234" s="913"/>
      <c r="Z234" s="973"/>
      <c r="AA234" s="993"/>
      <c r="AC234" s="973"/>
      <c r="AD234" s="993"/>
      <c r="AL234" s="890"/>
      <c r="AM234" s="890"/>
      <c r="AN234" s="890"/>
      <c r="AO234" s="890"/>
      <c r="AP234" s="890"/>
      <c r="AQ234" s="890"/>
      <c r="AR234" s="890"/>
      <c r="AS234" s="890"/>
      <c r="AT234" s="890"/>
      <c r="AU234" s="890"/>
      <c r="AV234" s="890"/>
      <c r="AW234" s="890"/>
      <c r="AX234" s="890"/>
      <c r="AY234" s="890"/>
    </row>
    <row r="235" spans="1:51">
      <c r="A235" s="1006"/>
      <c r="B235" s="1006"/>
      <c r="C235" s="1006"/>
      <c r="D235" s="1006"/>
      <c r="E235" s="1006"/>
      <c r="F235" s="1006"/>
      <c r="G235" s="1006"/>
      <c r="H235" s="1006"/>
      <c r="I235" s="1007"/>
      <c r="J235" s="1227"/>
      <c r="K235" s="1227"/>
      <c r="L235" s="1227"/>
      <c r="M235" s="980"/>
      <c r="N235" s="980"/>
      <c r="O235" s="913"/>
      <c r="Z235" s="973"/>
      <c r="AA235" s="993"/>
      <c r="AC235" s="973"/>
      <c r="AD235" s="993"/>
      <c r="AF235" s="921"/>
      <c r="AL235" s="890"/>
      <c r="AM235" s="890"/>
      <c r="AN235" s="890"/>
      <c r="AO235" s="890"/>
      <c r="AP235" s="890"/>
      <c r="AQ235" s="890"/>
      <c r="AR235" s="890"/>
      <c r="AS235" s="890"/>
      <c r="AT235" s="890"/>
      <c r="AU235" s="890"/>
      <c r="AV235" s="890"/>
      <c r="AW235" s="890"/>
      <c r="AX235" s="890"/>
      <c r="AY235" s="890"/>
    </row>
    <row r="236" spans="1:51">
      <c r="A236" s="950"/>
      <c r="B236" s="950"/>
      <c r="C236" s="950"/>
      <c r="D236" s="950"/>
      <c r="E236" s="950"/>
      <c r="F236" s="950"/>
      <c r="G236" s="950"/>
      <c r="H236" s="950"/>
      <c r="I236" s="951"/>
      <c r="J236" s="926"/>
      <c r="K236" s="950"/>
      <c r="L236" s="950"/>
      <c r="M236" s="926"/>
      <c r="N236" s="926"/>
      <c r="O236" s="913"/>
      <c r="AL236" s="890"/>
      <c r="AM236" s="890"/>
      <c r="AN236" s="890"/>
      <c r="AO236" s="890"/>
      <c r="AP236" s="890"/>
      <c r="AQ236" s="890"/>
      <c r="AR236" s="890"/>
      <c r="AS236" s="890"/>
      <c r="AT236" s="890"/>
      <c r="AU236" s="890"/>
      <c r="AV236" s="890"/>
      <c r="AW236" s="890"/>
      <c r="AX236" s="890"/>
      <c r="AY236" s="890"/>
    </row>
    <row r="237" spans="1:51">
      <c r="A237" s="950"/>
      <c r="B237" s="950"/>
      <c r="C237" s="950"/>
      <c r="D237" s="950"/>
      <c r="E237" s="950"/>
      <c r="F237" s="950"/>
      <c r="G237" s="950"/>
      <c r="H237" s="950"/>
      <c r="I237" s="951"/>
      <c r="J237" s="926"/>
      <c r="K237" s="950"/>
      <c r="L237" s="950"/>
      <c r="M237" s="926"/>
      <c r="N237" s="926"/>
      <c r="O237" s="913"/>
      <c r="AL237" s="890"/>
      <c r="AM237" s="890"/>
      <c r="AN237" s="890"/>
      <c r="AO237" s="890"/>
      <c r="AP237" s="890"/>
      <c r="AQ237" s="890"/>
      <c r="AR237" s="890"/>
      <c r="AS237" s="890"/>
      <c r="AT237" s="890"/>
      <c r="AU237" s="890"/>
      <c r="AV237" s="890"/>
      <c r="AW237" s="890"/>
      <c r="AX237" s="890"/>
      <c r="AY237" s="890"/>
    </row>
    <row r="238" spans="1:51">
      <c r="A238" s="950"/>
      <c r="B238" s="950"/>
      <c r="C238" s="950"/>
      <c r="D238" s="950"/>
      <c r="E238" s="950"/>
      <c r="F238" s="950"/>
      <c r="G238" s="950"/>
      <c r="H238" s="950"/>
      <c r="I238" s="951"/>
      <c r="J238" s="926"/>
      <c r="K238" s="950"/>
      <c r="L238" s="950"/>
      <c r="M238" s="926"/>
      <c r="N238" s="926"/>
      <c r="O238" s="913"/>
      <c r="AL238" s="890"/>
      <c r="AM238" s="890"/>
      <c r="AN238" s="890"/>
      <c r="AO238" s="890"/>
      <c r="AP238" s="890"/>
      <c r="AQ238" s="890"/>
      <c r="AR238" s="890"/>
      <c r="AS238" s="890"/>
      <c r="AT238" s="890"/>
      <c r="AU238" s="890"/>
      <c r="AV238" s="890"/>
      <c r="AW238" s="890"/>
      <c r="AX238" s="890"/>
      <c r="AY238" s="890"/>
    </row>
    <row r="239" spans="1:51">
      <c r="A239" s="950"/>
      <c r="B239" s="950"/>
      <c r="C239" s="950"/>
      <c r="D239" s="950"/>
      <c r="E239" s="950"/>
      <c r="F239" s="950"/>
      <c r="G239" s="950"/>
      <c r="H239" s="950"/>
      <c r="I239" s="951"/>
      <c r="J239" s="926"/>
      <c r="K239" s="950"/>
      <c r="L239" s="950"/>
      <c r="M239" s="926"/>
      <c r="N239" s="926"/>
      <c r="O239" s="913"/>
      <c r="AL239" s="890"/>
      <c r="AM239" s="890"/>
      <c r="AN239" s="890"/>
      <c r="AO239" s="890"/>
      <c r="AP239" s="890"/>
      <c r="AQ239" s="890"/>
      <c r="AR239" s="890"/>
      <c r="AS239" s="890"/>
      <c r="AT239" s="890"/>
      <c r="AU239" s="890"/>
      <c r="AV239" s="890"/>
      <c r="AW239" s="890"/>
      <c r="AX239" s="890"/>
      <c r="AY239" s="890"/>
    </row>
    <row r="240" spans="1:51">
      <c r="A240" s="950"/>
      <c r="B240" s="950"/>
      <c r="C240" s="950"/>
      <c r="D240" s="950"/>
      <c r="E240" s="950"/>
      <c r="F240" s="950"/>
      <c r="G240" s="950"/>
      <c r="H240" s="950"/>
      <c r="I240" s="951"/>
      <c r="J240" s="926"/>
      <c r="K240" s="950"/>
      <c r="L240" s="950"/>
      <c r="M240" s="926"/>
      <c r="N240" s="926"/>
      <c r="O240" s="913"/>
      <c r="AL240" s="890"/>
      <c r="AM240" s="890"/>
      <c r="AN240" s="890"/>
      <c r="AO240" s="890"/>
      <c r="AP240" s="890"/>
      <c r="AQ240" s="890"/>
      <c r="AR240" s="890"/>
      <c r="AS240" s="890"/>
      <c r="AT240" s="890"/>
      <c r="AU240" s="890"/>
      <c r="AV240" s="890"/>
      <c r="AW240" s="890"/>
      <c r="AX240" s="890"/>
      <c r="AY240" s="890"/>
    </row>
    <row r="241" spans="1:51">
      <c r="A241" s="950"/>
      <c r="B241" s="950"/>
      <c r="C241" s="950"/>
      <c r="D241" s="950"/>
      <c r="E241" s="950"/>
      <c r="F241" s="950"/>
      <c r="G241" s="950"/>
      <c r="H241" s="950"/>
      <c r="I241" s="951"/>
      <c r="J241" s="926"/>
      <c r="K241" s="950"/>
      <c r="L241" s="950"/>
      <c r="M241" s="926"/>
      <c r="N241" s="926"/>
      <c r="O241" s="913"/>
      <c r="AL241" s="890"/>
      <c r="AM241" s="890"/>
      <c r="AN241" s="890"/>
      <c r="AO241" s="890"/>
      <c r="AP241" s="890"/>
      <c r="AQ241" s="890"/>
      <c r="AR241" s="890"/>
      <c r="AS241" s="890"/>
      <c r="AT241" s="890"/>
      <c r="AU241" s="890"/>
      <c r="AV241" s="890"/>
      <c r="AW241" s="890"/>
      <c r="AX241" s="890"/>
      <c r="AY241" s="890"/>
    </row>
    <row r="242" spans="1:51">
      <c r="A242" s="950"/>
      <c r="B242" s="950"/>
      <c r="C242" s="950"/>
      <c r="D242" s="950"/>
      <c r="E242" s="950"/>
      <c r="F242" s="950"/>
      <c r="G242" s="950"/>
      <c r="H242" s="950"/>
      <c r="I242" s="951"/>
      <c r="J242" s="926"/>
      <c r="K242" s="950"/>
      <c r="L242" s="950"/>
      <c r="M242" s="926"/>
      <c r="N242" s="926"/>
      <c r="O242" s="913"/>
      <c r="AL242" s="890"/>
      <c r="AM242" s="890"/>
      <c r="AN242" s="890"/>
      <c r="AO242" s="890"/>
      <c r="AP242" s="890"/>
      <c r="AQ242" s="890"/>
      <c r="AR242" s="890"/>
      <c r="AS242" s="890"/>
      <c r="AT242" s="890"/>
      <c r="AU242" s="890"/>
      <c r="AV242" s="890"/>
      <c r="AW242" s="890"/>
      <c r="AX242" s="890"/>
      <c r="AY242" s="890"/>
    </row>
    <row r="243" spans="1:51">
      <c r="A243" s="950"/>
      <c r="B243" s="950"/>
      <c r="C243" s="950"/>
      <c r="D243" s="950"/>
      <c r="E243" s="950"/>
      <c r="F243" s="950"/>
      <c r="G243" s="950"/>
      <c r="H243" s="950"/>
      <c r="I243" s="951"/>
      <c r="J243" s="926"/>
      <c r="K243" s="950"/>
      <c r="L243" s="950"/>
      <c r="M243" s="926"/>
      <c r="N243" s="926"/>
      <c r="O243" s="913"/>
      <c r="AL243" s="890"/>
      <c r="AM243" s="890"/>
      <c r="AN243" s="890"/>
      <c r="AO243" s="890"/>
      <c r="AP243" s="890"/>
      <c r="AQ243" s="890"/>
      <c r="AR243" s="890"/>
      <c r="AS243" s="890"/>
      <c r="AT243" s="890"/>
      <c r="AU243" s="890"/>
      <c r="AV243" s="890"/>
      <c r="AW243" s="890"/>
      <c r="AX243" s="890"/>
      <c r="AY243" s="890"/>
    </row>
  </sheetData>
  <sheetProtection algorithmName="SHA-512" hashValue="c9pf37Il9Juuh7B8U4SRJbNJP7KW+RXeZTDit6UcOkpKzj2CVHCAOV1r+pBUtmi7AdoHpmwwZk2zZnbnPqXueQ==" saltValue="96ApxOq4rHpWP9K1qXgPaw==" spinCount="100000" sheet="1" formatColumns="0" formatRows="0" selectLockedCells="1"/>
  <customSheetViews>
    <customSheetView guid="{C5511DF2-7367-4292-8F90-6EDA131DE06A}" scale="70" printArea="1" hiddenRows="1" hiddenColumns="1" view="pageBreakPreview" topLeftCell="A273">
      <selection activeCell="M273" sqref="M273"/>
      <pageMargins left="0.1" right="0.25" top="0.5" bottom="0.5" header="0.05" footer="0.05"/>
      <printOptions horizontalCentered="1"/>
      <pageSetup paperSize="9" scale="57" fitToHeight="0" orientation="landscape" r:id="rId1"/>
      <headerFooter alignWithMargins="0">
        <oddFooter>&amp;R&amp;"Book Antiqua,Bold"&amp;10Schedule-1/ Page &amp;P of &amp;N</oddFooter>
      </headerFooter>
    </customSheetView>
    <customSheetView guid="{B53AB765-D844-4672-9326-008E7DD94E4F}" scale="60" printArea="1" hiddenRows="1" hiddenColumns="1" view="pageBreakPreview" topLeftCell="A5">
      <selection activeCell="G22" sqref="G22"/>
      <pageMargins left="0.25" right="0.25" top="0.5" bottom="0.5" header="0.05" footer="0.05"/>
      <printOptions horizontalCentered="1"/>
      <pageSetup paperSize="9" scale="57" fitToHeight="0" orientation="landscape" r:id="rId2"/>
      <headerFooter alignWithMargins="0">
        <oddFooter>&amp;R&amp;"Book Antiqua,Bold"&amp;10Schedule-1/ Page &amp;P of &amp;N</oddFooter>
      </headerFooter>
    </customSheetView>
    <customSheetView guid="{A41EE4DE-0D82-4A56-8210-F78316511D11}" scale="90" printArea="1" hiddenRows="1" hiddenColumns="1" view="pageBreakPreview" topLeftCell="A113">
      <selection activeCell="M124" sqref="M124"/>
      <pageMargins left="0.25" right="0.25" top="0.5" bottom="0.5" header="0.05" footer="0.05"/>
      <printOptions horizontalCentered="1"/>
      <pageSetup paperSize="9" scale="57" fitToHeight="0" orientation="landscape" r:id="rId3"/>
      <headerFooter alignWithMargins="0">
        <oddFooter>&amp;R&amp;"Book Antiqua,Bold"&amp;10Schedule-1/ Page &amp;P of &amp;N</oddFooter>
      </headerFooter>
    </customSheetView>
    <customSheetView guid="{1E0C44A1-9358-4FBD-8C2C-4DB661DA1476}" scale="85" fitToPage="1" printArea="1" hiddenRows="1" hiddenColumns="1" view="pageBreakPreview" topLeftCell="A34">
      <selection activeCell="G52" sqref="G52"/>
      <pageMargins left="0.25" right="0.25" top="0.5" bottom="0.5" header="0.05" footer="0.05"/>
      <printOptions horizontalCentered="1"/>
      <pageSetup paperSize="9" scale="57" fitToHeight="0" orientation="landscape" r:id="rId4"/>
      <headerFooter alignWithMargins="0">
        <oddFooter>&amp;R&amp;"Book Antiqua,Bold"&amp;10Schedule-1/ Page &amp;P of &amp;N</oddFooter>
      </headerFooter>
    </customSheetView>
    <customSheetView guid="{498493C3-769C-4143-9114-C68CD1D40B11}" scale="85" fitToPage="1" printArea="1" hiddenColumns="1" view="pageBreakPreview" topLeftCell="E307">
      <selection activeCell="M349" sqref="M349"/>
      <pageMargins left="0.25" right="0.25" top="0.5" bottom="0.5" header="0.05" footer="0.05"/>
      <printOptions horizontalCentered="1"/>
      <pageSetup paperSize="9" scale="61" fitToHeight="0" orientation="landscape" r:id="rId5"/>
      <headerFooter alignWithMargins="0">
        <oddFooter>&amp;R&amp;"Book Antiqua,Bold"&amp;10Schedule-1/ Page &amp;P of &amp;N</oddFooter>
      </headerFooter>
    </customSheetView>
    <customSheetView guid="{C431BC99-7569-44AB-83F6-AB73BDED3783}" printArea="1" hiddenRows="1" hiddenColumns="1" view="pageBreakPreview">
      <selection activeCell="E299" sqref="E299"/>
      <pageMargins left="0.511811023622047" right="0.26" top="0.96" bottom="0.54" header="0.69" footer="0.27"/>
      <printOptions horizontalCentered="1"/>
      <pageSetup paperSize="9" scale="93" orientation="portrait" r:id="rId6"/>
      <headerFooter alignWithMargins="0">
        <oddFooter>&amp;R&amp;"Book Antiqua,Bold"&amp;10Schedule-1/ Page &amp;P of &amp;N</oddFooter>
      </headerFooter>
    </customSheetView>
    <customSheetView guid="{E97134B6-5E8D-4951-8DA0-73D065532361}" printArea="1" hiddenRows="1" hiddenColumns="1" view="pageBreakPreview">
      <selection activeCell="E180" sqref="E180"/>
      <pageMargins left="0.511811023622047" right="0.26" top="0.96" bottom="0.54" header="0.69" footer="0.27"/>
      <printOptions horizontalCentered="1"/>
      <pageSetup paperSize="9" orientation="landscape" r:id="rId7"/>
      <headerFooter alignWithMargins="0">
        <oddFooter>&amp;R&amp;"Book Antiqua,Bold"&amp;10Schedule-1/ Page &amp;P of &amp;N</oddFooter>
      </headerFooter>
    </customSheetView>
    <customSheetView guid="{D0757F9E-DF41-4B40-A5E5-F4F8FDD8D61D}" printArea="1" view="pageBreakPreview" topLeftCell="A17">
      <selection activeCell="E20" sqref="E20"/>
      <pageMargins left="0.511811023622047" right="0.26" top="0.96" bottom="0.54" header="0.69" footer="0.27"/>
      <printOptions horizontalCentered="1"/>
      <pageSetup paperSize="9" orientation="landscape" r:id="rId8"/>
      <headerFooter alignWithMargins="0">
        <oddFooter>&amp;R&amp;"Book Antiqua,Bold"&amp;10Schedule-1/ Page &amp;P of &amp;N</oddFooter>
      </headerFooter>
    </customSheetView>
    <customSheetView guid="{EE46BCD1-F715-4FA9-A5FC-1B125AD601E0}" scale="95" printArea="1" view="pageBreakPreview" topLeftCell="A20">
      <selection activeCell="E20" sqref="E20"/>
      <pageMargins left="0.511811023622047" right="0.26" top="0.96" bottom="0.54" header="0.69" footer="0.27"/>
      <printOptions horizontalCentered="1"/>
      <pageSetup paperSize="9" orientation="landscape" r:id="rId9"/>
      <headerFooter alignWithMargins="0">
        <oddFooter>&amp;R&amp;"Book Antiqua,Bold"&amp;10Schedule-1/ Page &amp;P of &amp;N</oddFooter>
      </headerFooter>
    </customSheetView>
    <customSheetView guid="{4AA1107B-A795-4744-B566-827168772C7A}" scale="95" printArea="1" view="pageBreakPreview" topLeftCell="A20">
      <selection activeCell="E20" sqref="E20"/>
      <pageMargins left="0.511811023622047" right="0.26" top="0.96" bottom="0.54" header="0.69" footer="0.27"/>
      <printOptions horizontalCentered="1"/>
      <pageSetup paperSize="9" orientation="landscape" r:id="rId10"/>
      <headerFooter alignWithMargins="0">
        <oddFooter>&amp;R&amp;"Book Antiqua,Bold"&amp;10Schedule-1/ Page &amp;P of &amp;N</oddFooter>
      </headerFooter>
    </customSheetView>
    <customSheetView guid="{B23AD343-29DA-4CE0-BD10-47BF44F3782F}" scale="95" printArea="1" hiddenColumns="1" view="pageBreakPreview" topLeftCell="A59">
      <selection activeCell="G71" sqref="G71"/>
      <pageMargins left="0.511811023622047" right="0.26" top="0.96" bottom="0.54" header="0.69" footer="0.27"/>
      <printOptions horizontalCentered="1"/>
      <pageSetup paperSize="9" orientation="landscape" horizontalDpi="300" verticalDpi="300" r:id="rId11"/>
      <headerFooter alignWithMargins="0">
        <oddFooter>&amp;R&amp;"Book Antiqua,Bold"&amp;10Schedule-1/ Page &amp;P of &amp;N</oddFooter>
      </headerFooter>
    </customSheetView>
    <customSheetView guid="{ECE9294F-C910-4036-88BC-B1F2176FB06B}" hiddenRows="1" hiddenColumns="1">
      <selection activeCell="E19" sqref="E19"/>
      <rowBreaks count="2" manualBreakCount="2">
        <brk id="42" max="6" man="1"/>
        <brk id="84" max="6" man="1"/>
      </rowBreaks>
      <colBreaks count="1" manualBreakCount="1">
        <brk id="7" max="1048575" man="1"/>
      </colBreaks>
      <pageMargins left="0.511811023622047" right="0.26" top="0.48" bottom="0.54" header="0.25" footer="0.27"/>
      <printOptions horizontalCentered="1"/>
      <pageSetup paperSize="9" scale="86" orientation="portrait" horizontalDpi="300" verticalDpi="300" r:id="rId12"/>
      <headerFooter alignWithMargins="0">
        <oddFooter>&amp;R&amp;"Book Antiqua,Bold"&amp;10Schedule-1/ Page &amp;P of &amp;N</oddFooter>
      </headerFooter>
    </customSheetView>
    <customSheetView guid="{4F65FF32-EC61-4022-A399-2986D7B6B8B3}" hiddenRows="1" hiddenColumns="1" showRuler="0">
      <selection activeCell="G20" sqref="G20"/>
      <rowBreaks count="1" manualBreakCount="1">
        <brk id="58" max="6" man="1"/>
      </rowBreaks>
      <colBreaks count="1" manualBreakCount="1">
        <brk id="7" max="1048575" man="1"/>
      </colBreaks>
      <pageMargins left="0.511811023622047" right="0.26" top="0.48" bottom="0.54" header="0.25" footer="0.27"/>
      <printOptions horizontalCentered="1"/>
      <pageSetup paperSize="9" orientation="portrait" horizontalDpi="300" verticalDpi="300" r:id="rId13"/>
      <headerFooter alignWithMargins="0">
        <oddFooter>&amp;R&amp;"Book Antiqua,Bold"&amp;10Schedule-1/ Page &amp;P of &amp;N</oddFooter>
      </headerFooter>
    </customSheetView>
    <customSheetView guid="{01ACF2E1-8E61-4459-ABC1-B6C183DEED61}" showRuler="0">
      <selection activeCell="E20" sqref="E20"/>
      <rowBreaks count="1" manualBreakCount="1">
        <brk id="58" max="6" man="1"/>
      </rowBreaks>
      <colBreaks count="1" manualBreakCount="1">
        <brk id="7" max="1048575" man="1"/>
      </colBreaks>
      <pageMargins left="0.511811023622047" right="0.26" top="0.48" bottom="0.54" header="0.25" footer="0.27"/>
      <printOptions horizontalCentered="1"/>
      <pageSetup paperSize="9" orientation="portrait" horizontalDpi="300" verticalDpi="300" r:id="rId14"/>
      <headerFooter alignWithMargins="0">
        <oddFooter>&amp;R&amp;"Book Antiqua,Bold"&amp;10Schedule-1/ Page &amp;P of &amp;N</oddFooter>
      </headerFooter>
    </customSheetView>
    <customSheetView guid="{14D7F02E-BCCA-4517-ABC7-537FF4AEB67A}" scale="90">
      <selection activeCell="G20" sqref="G20"/>
      <rowBreaks count="2" manualBreakCount="2">
        <brk id="27" max="6" man="1"/>
        <brk id="49" max="6" man="1"/>
      </rowBreaks>
      <colBreaks count="1" manualBreakCount="1">
        <brk id="7" max="1048575" man="1"/>
      </colBreaks>
      <pageMargins left="0.511811023622047" right="0.26" top="0.48" bottom="0.54" header="0.25" footer="0.27"/>
      <printOptions horizontalCentered="1"/>
      <pageSetup paperSize="9" orientation="portrait" horizontalDpi="300" verticalDpi="300" r:id="rId15"/>
      <headerFooter alignWithMargins="0">
        <oddFooter>&amp;R&amp;"Book Antiqua,Bold"&amp;10Schedule-1/ Page &amp;P of &amp;N</oddFooter>
      </headerFooter>
    </customSheetView>
    <customSheetView guid="{27A45B7A-04F2-4516-B80B-5ED0825D4ED3}" showPageBreaks="1" printArea="1" hiddenColumns="1" view="pageBreakPreview" topLeftCell="A123">
      <selection activeCell="E127" sqref="E127"/>
      <rowBreaks count="5" manualBreakCount="5">
        <brk id="31" max="6" man="1"/>
        <brk id="66" max="6" man="1"/>
        <brk id="100" max="6" man="1"/>
        <brk id="113" max="6" man="1"/>
        <brk id="141" max="6" man="1"/>
      </rowBreaks>
      <colBreaks count="1" manualBreakCount="1">
        <brk id="7" max="1048575" man="1"/>
      </colBreaks>
      <pageMargins left="0.511811023622047" right="0.26" top="0.48" bottom="0.54" header="0.25" footer="0.27"/>
      <printOptions horizontalCentered="1"/>
      <pageSetup paperSize="9" scale="89" orientation="portrait" horizontalDpi="300" verticalDpi="300" r:id="rId16"/>
      <headerFooter alignWithMargins="0">
        <oddFooter>&amp;R&amp;"Book Antiqua,Bold"&amp;10Schedule-1/ Page &amp;P of &amp;N</oddFooter>
      </headerFooter>
    </customSheetView>
    <customSheetView guid="{E9F4E142-7D26-464D-BECA-4F3806DB1FE1}" scale="95" printArea="1" hiddenColumns="1" view="pageBreakPreview" topLeftCell="A59">
      <selection activeCell="G71" sqref="G71"/>
      <pageMargins left="0.511811023622047" right="0.26" top="0.96" bottom="0.54" header="0.69" footer="0.27"/>
      <printOptions horizontalCentered="1"/>
      <pageSetup paperSize="9" orientation="landscape" horizontalDpi="300" verticalDpi="300" r:id="rId17"/>
      <headerFooter alignWithMargins="0">
        <oddFooter>&amp;R&amp;"Book Antiqua,Bold"&amp;10Schedule-1/ Page &amp;P of &amp;N</oddFooter>
      </headerFooter>
    </customSheetView>
    <customSheetView guid="{A7DBDDEF-9245-44C6-9EBF-032DB6E1C0A2}" scale="95" printArea="1" hiddenRows="1" hiddenColumns="1" view="pageBreakPreview" topLeftCell="A199">
      <selection activeCell="E208" sqref="E208:E209"/>
      <pageMargins left="0.511811023622047" right="0.26" top="0.96" bottom="0.54" header="0.69" footer="0.27"/>
      <printOptions horizontalCentered="1"/>
      <pageSetup paperSize="9" orientation="landscape" r:id="rId18"/>
      <headerFooter alignWithMargins="0">
        <oddFooter>&amp;R&amp;"Book Antiqua,Bold"&amp;10Schedule-1/ Page &amp;P of &amp;N</oddFooter>
      </headerFooter>
    </customSheetView>
    <customSheetView guid="{7487ED9F-BBED-4B2A-9631-22F1A430946B}" scale="95" printArea="1" view="pageBreakPreview" topLeftCell="A10">
      <selection activeCell="E20" sqref="E20"/>
      <pageMargins left="0.511811023622047" right="0.26" top="0.96" bottom="0.54" header="0.69" footer="0.27"/>
      <printOptions horizontalCentered="1"/>
      <pageSetup paperSize="9" orientation="landscape" r:id="rId19"/>
      <headerFooter alignWithMargins="0">
        <oddFooter>&amp;R&amp;"Book Antiqua,Bold"&amp;10Schedule-1/ Page &amp;P of &amp;N</oddFooter>
      </headerFooter>
    </customSheetView>
    <customSheetView guid="{B3CE7B10-A914-4559-A6DA-AED8C22AFD6D}" scale="95" printArea="1" hiddenColumns="1" view="pageBreakPreview" topLeftCell="A16">
      <selection activeCell="E26" sqref="E26"/>
      <pageMargins left="0.511811023622047" right="0.26" top="0.96" bottom="0.54" header="0.69" footer="0.27"/>
      <printOptions horizontalCentered="1"/>
      <pageSetup paperSize="9" orientation="landscape" r:id="rId20"/>
      <headerFooter alignWithMargins="0">
        <oddFooter>&amp;R&amp;"Book Antiqua,Bold"&amp;10Schedule-1/ Page &amp;P of &amp;N</oddFooter>
      </headerFooter>
    </customSheetView>
    <customSheetView guid="{D53177B2-31EC-4222-B97A-A37DCFD9E45B}" printArea="1" hiddenRows="1" hiddenColumns="1" view="pageBreakPreview" topLeftCell="A127">
      <selection activeCell="E149" sqref="E149"/>
      <pageMargins left="0.511811023622047" right="0.26" top="0.96" bottom="0.54" header="0.69" footer="0.27"/>
      <printOptions horizontalCentered="1"/>
      <pageSetup paperSize="9" orientation="landscape" r:id="rId21"/>
      <headerFooter alignWithMargins="0">
        <oddFooter>&amp;R&amp;"Book Antiqua,Bold"&amp;10Schedule-1/ Page &amp;P of &amp;N</oddFooter>
      </headerFooter>
    </customSheetView>
    <customSheetView guid="{223BC0FC-814D-40F0-9795-CE82A16FF3A5}" printArea="1" hiddenRows="1" view="pageBreakPreview" topLeftCell="A445">
      <selection activeCell="E28" sqref="E28"/>
      <pageMargins left="0.511811023622047" right="0.26" top="0.96" bottom="0.54" header="0.69" footer="0.27"/>
      <printOptions horizontalCentered="1"/>
      <pageSetup paperSize="9" orientation="landscape" r:id="rId22"/>
      <headerFooter alignWithMargins="0">
        <oddFooter>&amp;R&amp;"Book Antiqua,Bold"&amp;10Schedule-1/ Page &amp;P of &amp;N</oddFooter>
      </headerFooter>
    </customSheetView>
    <customSheetView guid="{B835C05C-B615-4DCB-982D-4519616B3CD8}" printArea="1" hiddenRows="1" hiddenColumns="1" view="pageBreakPreview" topLeftCell="A149">
      <selection activeCell="E160" sqref="E160"/>
      <pageMargins left="0.511811023622047" right="0.26" top="0.96" bottom="0.54" header="0.69" footer="0.27"/>
      <printOptions horizontalCentered="1"/>
      <pageSetup paperSize="9" scale="93" orientation="portrait" r:id="rId23"/>
      <headerFooter alignWithMargins="0">
        <oddFooter>&amp;R&amp;"Book Antiqua,Bold"&amp;10Schedule-1/ Page &amp;P of &amp;N</oddFooter>
      </headerFooter>
    </customSheetView>
    <customSheetView guid="{A34CC49F-E309-4C23-B4F6-1E3B307C10D1}" scale="115" fitToPage="1" printArea="1" hiddenColumns="1" view="pageBreakPreview" topLeftCell="A22">
      <selection activeCell="I758" sqref="I758"/>
      <pageMargins left="0.25" right="0.25" top="0.5" bottom="0.5" header="0.05" footer="0.05"/>
      <printOptions horizontalCentered="1"/>
      <pageSetup paperSize="9" scale="61" fitToHeight="0" orientation="landscape" r:id="rId24"/>
      <headerFooter alignWithMargins="0">
        <oddFooter>&amp;R&amp;"Book Antiqua,Bold"&amp;10Schedule-1/ Page &amp;P of &amp;N</oddFooter>
      </headerFooter>
    </customSheetView>
    <customSheetView guid="{8909CFDD-4F29-4C72-886E-908773EE94A2}" scale="70" printArea="1" hiddenRows="1" hiddenColumns="1" view="pageBreakPreview" topLeftCell="A273">
      <selection activeCell="M273" sqref="M273"/>
      <pageMargins left="0.1" right="0.25" top="0.5" bottom="0.5" header="0.05" footer="0.05"/>
      <printOptions horizontalCentered="1"/>
      <pageSetup paperSize="9" scale="57" fitToHeight="0" orientation="landscape" r:id="rId25"/>
      <headerFooter alignWithMargins="0">
        <oddFooter>&amp;R&amp;"Book Antiqua,Bold"&amp;10Schedule-1/ Page &amp;P of &amp;N</oddFooter>
      </headerFooter>
    </customSheetView>
  </customSheetViews>
  <mergeCells count="39">
    <mergeCell ref="A3:O3"/>
    <mergeCell ref="A4:O4"/>
    <mergeCell ref="A7:L7"/>
    <mergeCell ref="AG3:AH3"/>
    <mergeCell ref="AG7:AH7"/>
    <mergeCell ref="AG11:AH11"/>
    <mergeCell ref="AG15:AH15"/>
    <mergeCell ref="Z15:AA15"/>
    <mergeCell ref="AC15:AD15"/>
    <mergeCell ref="C11:E11"/>
    <mergeCell ref="A13:O13"/>
    <mergeCell ref="J234:L234"/>
    <mergeCell ref="B138:O138"/>
    <mergeCell ref="B139:O139"/>
    <mergeCell ref="A172:O172"/>
    <mergeCell ref="J235:L235"/>
    <mergeCell ref="J176:L176"/>
    <mergeCell ref="J177:L177"/>
    <mergeCell ref="J178:L178"/>
    <mergeCell ref="J179:L179"/>
    <mergeCell ref="J233:L233"/>
    <mergeCell ref="A181:O181"/>
    <mergeCell ref="AG171:AH171"/>
    <mergeCell ref="AG175:AH175"/>
    <mergeCell ref="AG179:AH179"/>
    <mergeCell ref="B20:J20"/>
    <mergeCell ref="H134:M134"/>
    <mergeCell ref="H135:M135"/>
    <mergeCell ref="A175:L175"/>
    <mergeCell ref="A171:O171"/>
    <mergeCell ref="H133:M133"/>
    <mergeCell ref="A137:O137"/>
    <mergeCell ref="H136:M136"/>
    <mergeCell ref="F140:O140"/>
    <mergeCell ref="Z182:AA182"/>
    <mergeCell ref="AC182:AD182"/>
    <mergeCell ref="AG182:AH182"/>
    <mergeCell ref="AG186:AH186"/>
    <mergeCell ref="AG190:AH190"/>
  </mergeCells>
  <phoneticPr fontId="2" type="noConversion"/>
  <conditionalFormatting sqref="G95:G132 M132">
    <cfRule type="expression" dxfId="55" priority="117" stopIfTrue="1">
      <formula>F95&gt;0</formula>
    </cfRule>
  </conditionalFormatting>
  <conditionalFormatting sqref="I22:I26 I28:I37 I39:I81 I83:I93 M22:M26 M28:M37 M39:M81 M83:M93 M95:M131 M18:M20 G22:G26 G28:G37 G39:G81 G83:G93">
    <cfRule type="expression" dxfId="54" priority="6494" stopIfTrue="1">
      <formula>F18&gt;0</formula>
    </cfRule>
  </conditionalFormatting>
  <conditionalFormatting sqref="I22:I26 I28:I37 I39:I81 I83:I93">
    <cfRule type="expression" dxfId="53" priority="3047" stopIfTrue="1">
      <formula>F22&gt;0</formula>
    </cfRule>
  </conditionalFormatting>
  <conditionalFormatting sqref="I95:I132">
    <cfRule type="cellIs" dxfId="52" priority="4" stopIfTrue="1" operator="equal">
      <formula>"a"</formula>
    </cfRule>
    <cfRule type="expression" dxfId="51" priority="5" stopIfTrue="1">
      <formula>F95&gt;0</formula>
    </cfRule>
    <cfRule type="expression" dxfId="50" priority="6" stopIfTrue="1">
      <formula>H95&gt;0</formula>
    </cfRule>
  </conditionalFormatting>
  <conditionalFormatting sqref="M18:M20">
    <cfRule type="cellIs" dxfId="49" priority="6495" stopIfTrue="1" operator="equal">
      <formula>"a"</formula>
    </cfRule>
  </conditionalFormatting>
  <conditionalFormatting sqref="M95:M132 I22:I26 M22:M26 I28:I37 M28:M37 I39:I81 M39:M81 I83:I93 M83:M93">
    <cfRule type="cellIs" dxfId="48" priority="593" stopIfTrue="1" operator="equal">
      <formula>"a"</formula>
    </cfRule>
  </conditionalFormatting>
  <conditionalFormatting sqref="M195 O195 M202 AA203:AA204 AD203:AD204 O204 M204:M211 AA212:AA213 AD212:AD213 O213 M213:M214">
    <cfRule type="cellIs" dxfId="47" priority="6497" stopIfTrue="1" operator="equal">
      <formula>"a"</formula>
    </cfRule>
  </conditionalFormatting>
  <conditionalFormatting sqref="O18:O19 O188:O189 O192:O193 O196:O198 O201:O202 O205:O211 O214 O216:O221 O223:O226 O228:O232">
    <cfRule type="expression" dxfId="46" priority="6496" stopIfTrue="1">
      <formula>M18=""</formula>
    </cfRule>
  </conditionalFormatting>
  <conditionalFormatting sqref="AA18:AA133 AD18:AD133">
    <cfRule type="cellIs" dxfId="45" priority="10" stopIfTrue="1" operator="equal">
      <formula>#REF!</formula>
    </cfRule>
  </conditionalFormatting>
  <conditionalFormatting sqref="AA187:AA198 AD187:AD198 AA201:AA202 AD201:AD202 AA205:AA211 AD205:AD211 AA214 AD214 AA216:AA226 AD216:AD226 AA228:AA232 AD228:AD232">
    <cfRule type="cellIs" dxfId="44" priority="6498" stopIfTrue="1" operator="equal">
      <formula>#REF!</formula>
    </cfRule>
  </conditionalFormatting>
  <dataValidations xWindow="884" yWindow="499" count="4">
    <dataValidation allowBlank="1" showInputMessage="1" showErrorMessage="1" error="Enter Direct or Bought-out only" sqref="O140:O65481 O134:O137 O1:O132" xr:uid="{00000000-0002-0000-0400-000000000000}"/>
    <dataValidation type="decimal" operator="greaterThan" allowBlank="1" showInputMessage="1" showErrorMessage="1" sqref="M95:M132 M39:M50 M51:M81 M83:M93 M22:M26 M28:M37" xr:uid="{00000000-0002-0000-0400-000001000000}">
      <formula1>0</formula1>
    </dataValidation>
    <dataValidation type="whole" operator="greaterThan" allowBlank="1" showInputMessage="1" showErrorMessage="1" sqref="G95:G132 G39:G50 G51:G81 G83:G93 G22:G26 G28:G37" xr:uid="{00000000-0002-0000-0400-000002000000}">
      <formula1>1</formula1>
    </dataValidation>
    <dataValidation type="list" operator="greaterThan" allowBlank="1" showInputMessage="1" showErrorMessage="1" sqref="I95:I132 I39:I50 I51:I81 I83:I93 I22:I26 I28:I37" xr:uid="{E3523326-AC29-4610-B3E3-1F0A96334209}">
      <formula1>"0%,5%,18%"</formula1>
    </dataValidation>
  </dataValidations>
  <printOptions horizontalCentered="1"/>
  <pageMargins left="0.1" right="0.25" top="0.5" bottom="0.5" header="0.05" footer="0.05"/>
  <pageSetup paperSize="9" scale="57" fitToHeight="0" orientation="landscape" r:id="rId26"/>
  <headerFooter alignWithMargins="0">
    <oddFooter>&amp;R&amp;"Book Antiqua,Bold"&amp;10Schedule-1/ Page &amp;P of &amp;N</oddFooter>
  </headerFooter>
  <drawing r:id="rId2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tabColor indexed="12"/>
  </sheetPr>
  <dimension ref="A1:AO183"/>
  <sheetViews>
    <sheetView topLeftCell="A52" zoomScaleNormal="100" zoomScaleSheetLayoutView="100" workbookViewId="0">
      <selection activeCell="G71" sqref="G71"/>
    </sheetView>
  </sheetViews>
  <sheetFormatPr defaultRowHeight="16.5"/>
  <cols>
    <col min="1" max="1" width="11.375" style="331" customWidth="1"/>
    <col min="2" max="2" width="32.75" style="331" customWidth="1"/>
    <col min="3" max="3" width="7.625" style="331" customWidth="1"/>
    <col min="4" max="4" width="9.625" style="331" customWidth="1"/>
    <col min="5" max="5" width="11.625" style="330" customWidth="1"/>
    <col min="6" max="6" width="20" style="330" customWidth="1"/>
    <col min="7" max="7" width="11.625" style="330" customWidth="1"/>
    <col min="8" max="8" width="19.75" style="365" customWidth="1"/>
    <col min="9" max="9" width="9" style="251"/>
    <col min="10" max="13" width="9" style="80"/>
    <col min="14" max="14" width="14.25" style="37" customWidth="1"/>
    <col min="15" max="15" width="24.125" style="37" customWidth="1"/>
    <col min="16" max="16" width="11.125" style="1" customWidth="1"/>
    <col min="17" max="17" width="12.75" style="1" customWidth="1"/>
    <col min="18" max="18" width="11.375" style="348" customWidth="1"/>
    <col min="19" max="19" width="10.375" style="37" customWidth="1"/>
    <col min="20" max="20" width="17.75" style="37" customWidth="1"/>
    <col min="21" max="21" width="10.5" style="37" customWidth="1"/>
    <col min="22" max="22" width="12.375" style="37" customWidth="1"/>
    <col min="23" max="24" width="9" style="1"/>
    <col min="25" max="25" width="10.875" style="37" customWidth="1"/>
    <col min="26" max="26" width="18.75" style="37" customWidth="1"/>
    <col min="27" max="27" width="9" style="37"/>
    <col min="28" max="41" width="9" style="80"/>
    <col min="42" max="16384" width="9" style="328"/>
  </cols>
  <sheetData>
    <row r="1" spans="1:27" ht="18" customHeight="1">
      <c r="A1" s="59" t="str">
        <f>Cover!B3</f>
        <v>Specification No.: CC/NT/W-MISC/DOM/A04/26/01660</v>
      </c>
      <c r="B1" s="66"/>
      <c r="C1" s="59"/>
      <c r="D1" s="59"/>
      <c r="E1" s="7"/>
      <c r="F1" s="7"/>
      <c r="G1" s="8" t="s">
        <v>418</v>
      </c>
      <c r="T1" s="382" t="s">
        <v>256</v>
      </c>
      <c r="U1" s="368">
        <f>SUMIF(G17:G70, "Direct",F17:F70)</f>
        <v>0</v>
      </c>
      <c r="Z1" s="368" t="str">
        <f>'Names of Bidder'!D6</f>
        <v>Sole Bidder</v>
      </c>
      <c r="AA1" s="37" t="s">
        <v>257</v>
      </c>
    </row>
    <row r="2" spans="1:27" ht="14.1" customHeight="1">
      <c r="A2" s="329"/>
      <c r="B2" s="329"/>
      <c r="C2" s="329"/>
      <c r="D2" s="329"/>
      <c r="Q2" s="6"/>
      <c r="T2" s="382" t="s">
        <v>258</v>
      </c>
      <c r="U2" s="383" t="e">
        <f>#REF!-U1</f>
        <v>#REF!</v>
      </c>
      <c r="V2" s="350"/>
      <c r="Z2" s="368">
        <f>'Names of Bidder'!L6</f>
        <v>0</v>
      </c>
    </row>
    <row r="3" spans="1:27" ht="49.5" customHeight="1">
      <c r="A3" s="1252" t="str">
        <f>Cover!$B$2</f>
        <v>Package RCP-01 for Retrofit of existing conventional control and protection system with new IEC 61850 Process Bus based Control and Protection System at 400/220 Hissar S/s and 400kV Ballabhgarh S/s</v>
      </c>
      <c r="B3" s="1252"/>
      <c r="C3" s="1252"/>
      <c r="D3" s="1252"/>
      <c r="E3" s="1252"/>
      <c r="F3" s="1252"/>
      <c r="G3" s="1252"/>
      <c r="O3" s="4"/>
      <c r="P3" s="311"/>
      <c r="Q3" s="311"/>
      <c r="R3" s="311"/>
      <c r="T3" s="4"/>
      <c r="U3" s="1"/>
      <c r="W3" s="1238"/>
      <c r="X3" s="1238"/>
    </row>
    <row r="4" spans="1:27" ht="21.95" customHeight="1">
      <c r="A4" s="1253" t="s">
        <v>420</v>
      </c>
      <c r="B4" s="1253"/>
      <c r="C4" s="1253"/>
      <c r="D4" s="1253"/>
      <c r="E4" s="1253"/>
      <c r="F4" s="1253"/>
      <c r="G4" s="1253"/>
      <c r="O4" s="4"/>
      <c r="P4" s="311"/>
      <c r="Q4" s="311"/>
      <c r="R4" s="311"/>
      <c r="T4" s="4"/>
      <c r="U4" s="351"/>
      <c r="V4" s="350"/>
    </row>
    <row r="5" spans="1:27" ht="14.1" customHeight="1">
      <c r="O5" s="4"/>
      <c r="P5" s="311"/>
      <c r="Q5" s="311"/>
      <c r="R5" s="311"/>
      <c r="T5" s="4"/>
    </row>
    <row r="6" spans="1:27" ht="18" customHeight="1">
      <c r="A6" s="31" t="str">
        <f>"Bidder’s Name and Address (" &amp; MID('Names of Bidder'!B9,9, 20) &amp; ") :"</f>
        <v>Bidder’s Name and Address (Sole Bidder) :</v>
      </c>
      <c r="B6" s="32"/>
      <c r="C6" s="31"/>
      <c r="D6" s="31"/>
      <c r="E6" s="63" t="s">
        <v>396</v>
      </c>
      <c r="F6" s="1"/>
      <c r="G6" s="32"/>
      <c r="O6" s="4"/>
      <c r="P6" s="311"/>
      <c r="Q6" s="311"/>
      <c r="R6" s="311"/>
      <c r="T6" s="4"/>
      <c r="U6" s="349"/>
    </row>
    <row r="7" spans="1:27" ht="35.25" customHeight="1">
      <c r="A7" s="1254" t="str">
        <f>IF('Names of Bidder'!D9="", "", IF('Names of Bidder'!D6= "JV (Joint Venture)", "JV of " &amp; Z8, ""))</f>
        <v/>
      </c>
      <c r="B7" s="1254"/>
      <c r="C7" s="1254"/>
      <c r="D7" s="1254"/>
      <c r="E7" s="62" t="s">
        <v>398</v>
      </c>
      <c r="F7" s="1"/>
      <c r="G7" s="32"/>
      <c r="O7" s="365"/>
      <c r="P7" s="352"/>
      <c r="Q7" s="352"/>
      <c r="R7" s="352"/>
      <c r="W7" s="1238"/>
      <c r="X7" s="1238"/>
    </row>
    <row r="8" spans="1:27" ht="18" customHeight="1">
      <c r="A8" s="31" t="s">
        <v>397</v>
      </c>
      <c r="B8" s="1255" t="str">
        <f>IF('Names of Bidder'!D9=0, "", 'Names of Bidder'!D9)</f>
        <v xml:space="preserve">…….. …….. …….. …….. …….. …….. </v>
      </c>
      <c r="C8" s="1255"/>
      <c r="D8" s="1255"/>
      <c r="E8" s="62" t="s">
        <v>400</v>
      </c>
      <c r="F8" s="1"/>
      <c r="G8" s="32"/>
      <c r="O8" s="4"/>
      <c r="P8" s="353"/>
      <c r="Q8" s="353"/>
      <c r="R8" s="353"/>
      <c r="Z8" s="368" t="str">
        <f>IF('Names of Bidder'!D7=1,'Names of Bidder'!D9&amp;" &amp; "&amp;'Names of Bidder'!D14,IF('Names of Bidder'!D7="2 or More",'Names of Bidder'!D9&amp;" , "&amp;'Names of Bidder'!D14&amp;" &amp; "&amp;'Names of Bidder'!D19,""))</f>
        <v/>
      </c>
    </row>
    <row r="9" spans="1:27" ht="18" customHeight="1">
      <c r="A9" s="31" t="s">
        <v>399</v>
      </c>
      <c r="B9" s="1255" t="str">
        <f>IF('Names of Bidder'!D10=0, "", 'Names of Bidder'!D10)</f>
        <v xml:space="preserve">…….. …….. …….. …….. …….. …….. </v>
      </c>
      <c r="C9" s="1255"/>
      <c r="D9" s="1255"/>
      <c r="E9" s="62" t="s">
        <v>401</v>
      </c>
      <c r="F9" s="1"/>
      <c r="G9" s="32"/>
      <c r="O9" s="4"/>
      <c r="P9" s="353"/>
      <c r="Q9" s="353"/>
      <c r="R9" s="353"/>
    </row>
    <row r="10" spans="1:27" ht="18" customHeight="1">
      <c r="A10" s="332"/>
      <c r="B10" s="1256" t="str">
        <f>IF('Names of Bidder'!D11=0, "", 'Names of Bidder'!D11)</f>
        <v xml:space="preserve">…….. …….. …….. …….. …….. …….. </v>
      </c>
      <c r="C10" s="1256"/>
      <c r="D10" s="1256"/>
      <c r="E10" s="333" t="s">
        <v>282</v>
      </c>
      <c r="G10" s="332"/>
      <c r="O10" s="365"/>
      <c r="P10" s="366"/>
      <c r="Q10" s="311"/>
      <c r="R10" s="354"/>
    </row>
    <row r="11" spans="1:27" ht="18" customHeight="1">
      <c r="A11" s="332"/>
      <c r="B11" s="1256" t="str">
        <f>IF('Names of Bidder'!D12=0, "", 'Names of Bidder'!D12)</f>
        <v xml:space="preserve">…….. …….. …….. …….. …….. …….. </v>
      </c>
      <c r="C11" s="1256"/>
      <c r="D11" s="1256"/>
      <c r="E11" s="333" t="s">
        <v>402</v>
      </c>
      <c r="G11" s="332"/>
      <c r="W11" s="1238"/>
      <c r="X11" s="1238"/>
    </row>
    <row r="12" spans="1:27" ht="14.1" customHeight="1">
      <c r="A12" s="332"/>
      <c r="B12" s="332"/>
      <c r="C12" s="332"/>
      <c r="D12" s="332"/>
      <c r="E12" s="31"/>
      <c r="F12" s="34"/>
      <c r="G12" s="34"/>
      <c r="Y12" s="355"/>
    </row>
    <row r="13" spans="1:27" ht="40.5" customHeight="1">
      <c r="A13" s="1257" t="s">
        <v>376</v>
      </c>
      <c r="B13" s="1257"/>
      <c r="C13" s="1257"/>
      <c r="D13" s="1257"/>
      <c r="E13" s="1257"/>
      <c r="F13" s="1257"/>
      <c r="G13" s="1257"/>
      <c r="H13" s="393"/>
      <c r="I13" s="253"/>
      <c r="J13" s="254"/>
      <c r="K13" s="254"/>
      <c r="L13" s="254"/>
      <c r="M13" s="254"/>
      <c r="Q13" s="6"/>
      <c r="U13" t="s">
        <v>424</v>
      </c>
      <c r="Y13" s="355"/>
    </row>
    <row r="14" spans="1:27" ht="14.1" customHeight="1">
      <c r="E14" s="7"/>
      <c r="F14" s="7"/>
      <c r="G14" s="8" t="s">
        <v>275</v>
      </c>
      <c r="P14" s="1240"/>
      <c r="Q14" s="1240"/>
      <c r="S14" s="1243"/>
      <c r="T14" s="1243"/>
      <c r="U14" t="s">
        <v>72</v>
      </c>
      <c r="W14" s="1238"/>
      <c r="X14" s="1238"/>
    </row>
    <row r="15" spans="1:27" ht="66" customHeight="1">
      <c r="A15" s="5" t="s">
        <v>361</v>
      </c>
      <c r="B15" s="5" t="s">
        <v>391</v>
      </c>
      <c r="C15" s="9" t="s">
        <v>353</v>
      </c>
      <c r="D15" s="9" t="s">
        <v>362</v>
      </c>
      <c r="E15" s="5" t="s">
        <v>363</v>
      </c>
      <c r="F15" s="5" t="s">
        <v>364</v>
      </c>
      <c r="G15" s="5" t="s">
        <v>403</v>
      </c>
      <c r="P15" s="312"/>
      <c r="Q15" s="312"/>
      <c r="S15" s="312"/>
      <c r="T15" s="312"/>
    </row>
    <row r="16" spans="1:27" ht="18" customHeight="1">
      <c r="A16" s="9">
        <v>1</v>
      </c>
      <c r="B16" s="9">
        <v>2</v>
      </c>
      <c r="C16" s="9">
        <v>3</v>
      </c>
      <c r="D16" s="9">
        <v>4</v>
      </c>
      <c r="E16" s="9">
        <v>5</v>
      </c>
      <c r="F16" s="9" t="s">
        <v>405</v>
      </c>
      <c r="G16" s="9">
        <v>7</v>
      </c>
      <c r="P16" s="189"/>
      <c r="Q16" s="189"/>
      <c r="S16" s="189"/>
      <c r="T16" s="189"/>
    </row>
    <row r="17" spans="1:10" s="471" customFormat="1" ht="66.75" customHeight="1">
      <c r="A17" s="470">
        <f>'Sch-1'!A18</f>
        <v>0</v>
      </c>
      <c r="B17" s="470">
        <f>'Sch-1'!J18</f>
        <v>0</v>
      </c>
      <c r="C17" s="470"/>
      <c r="D17" s="470"/>
      <c r="E17" s="564"/>
      <c r="F17" s="334"/>
      <c r="G17" s="565"/>
    </row>
    <row r="18" spans="1:10" s="471" customFormat="1" ht="18.75" customHeight="1">
      <c r="A18" s="470" t="e">
        <f>'Sch-1'!#REF!</f>
        <v>#REF!</v>
      </c>
      <c r="B18" s="470" t="e">
        <f>'Sch-1'!#REF!</f>
        <v>#REF!</v>
      </c>
      <c r="C18" s="470"/>
      <c r="D18" s="470"/>
      <c r="E18" s="564"/>
      <c r="F18" s="334"/>
      <c r="G18" s="565"/>
    </row>
    <row r="19" spans="1:10" s="471" customFormat="1" ht="15.75" customHeight="1">
      <c r="A19" s="470">
        <f>'Sch-1'!A18</f>
        <v>0</v>
      </c>
      <c r="B19" s="470">
        <f>'Sch-1'!J18</f>
        <v>0</v>
      </c>
      <c r="C19" s="470"/>
      <c r="D19" s="470"/>
      <c r="E19" s="564"/>
      <c r="F19" s="334"/>
      <c r="G19" s="565"/>
      <c r="J19" s="545"/>
    </row>
    <row r="20" spans="1:10" s="471" customFormat="1" ht="15.75" customHeight="1">
      <c r="A20" s="470" t="e">
        <f>'Sch-1'!#REF!</f>
        <v>#REF!</v>
      </c>
      <c r="B20" s="470" t="e">
        <f>'Sch-1'!#REF!</f>
        <v>#REF!</v>
      </c>
      <c r="C20" s="470" t="e">
        <f>'Sch-1'!#REF!</f>
        <v>#REF!</v>
      </c>
      <c r="D20" s="470" t="e">
        <f>'Sch-1'!#REF!</f>
        <v>#REF!</v>
      </c>
      <c r="E20" s="564" t="e">
        <f>'Sch-1'!#REF!</f>
        <v>#REF!</v>
      </c>
      <c r="F20" s="334" t="e">
        <f>IF(E20=0, "Included",IF(ISERROR(D20*E20), E20, D20*E20))</f>
        <v>#REF!</v>
      </c>
      <c r="G20" s="565" t="e">
        <f>'Sch-1'!#REF!</f>
        <v>#REF!</v>
      </c>
    </row>
    <row r="21" spans="1:10" s="471" customFormat="1" ht="15.75" customHeight="1">
      <c r="A21" s="470" t="e">
        <f>'Sch-1'!#REF!</f>
        <v>#REF!</v>
      </c>
      <c r="B21" s="470" t="e">
        <f>'Sch-1'!#REF!</f>
        <v>#REF!</v>
      </c>
      <c r="C21" s="470" t="e">
        <f>'Sch-1'!#REF!</f>
        <v>#REF!</v>
      </c>
      <c r="D21" s="470" t="e">
        <f>'Sch-1'!#REF!</f>
        <v>#REF!</v>
      </c>
      <c r="E21" s="564" t="e">
        <f>'Sch-1'!#REF!</f>
        <v>#REF!</v>
      </c>
      <c r="F21" s="334" t="e">
        <f>IF(E21=0, "Included",IF(ISERROR(D21*E21), E21, D21*E21))</f>
        <v>#REF!</v>
      </c>
      <c r="G21" s="565" t="e">
        <f>'Sch-1'!#REF!</f>
        <v>#REF!</v>
      </c>
    </row>
    <row r="22" spans="1:10" s="471" customFormat="1" ht="15.75" customHeight="1">
      <c r="A22" s="470"/>
      <c r="B22" s="470"/>
      <c r="C22" s="470"/>
      <c r="D22" s="470"/>
      <c r="E22" s="564"/>
      <c r="F22" s="334"/>
      <c r="G22" s="565"/>
    </row>
    <row r="23" spans="1:10" s="471" customFormat="1" ht="15.75" customHeight="1">
      <c r="A23" s="470" t="e">
        <f>'Sch-1'!#REF!</f>
        <v>#REF!</v>
      </c>
      <c r="B23" s="470" t="e">
        <f>'Sch-1'!#REF!</f>
        <v>#REF!</v>
      </c>
      <c r="C23" s="470"/>
      <c r="D23" s="470"/>
      <c r="E23" s="564"/>
      <c r="F23" s="334"/>
      <c r="G23" s="565"/>
    </row>
    <row r="24" spans="1:10" s="471" customFormat="1" ht="15.75" customHeight="1">
      <c r="A24" s="470" t="e">
        <f>'Sch-1'!#REF!</f>
        <v>#REF!</v>
      </c>
      <c r="B24" s="470" t="e">
        <f>'Sch-1'!#REF!</f>
        <v>#REF!</v>
      </c>
      <c r="C24" s="470" t="e">
        <f>'Sch-1'!#REF!</f>
        <v>#REF!</v>
      </c>
      <c r="D24" s="470" t="e">
        <f>'Sch-1'!#REF!</f>
        <v>#REF!</v>
      </c>
      <c r="E24" s="564" t="e">
        <f>'Sch-1'!#REF!</f>
        <v>#REF!</v>
      </c>
      <c r="F24" s="334" t="e">
        <f>IF(E24=0, "Included",IF(ISERROR(D24*E24), E24, D24*E24))</f>
        <v>#REF!</v>
      </c>
      <c r="G24" s="565" t="e">
        <f>'Sch-1'!#REF!</f>
        <v>#REF!</v>
      </c>
    </row>
    <row r="25" spans="1:10" s="471" customFormat="1" ht="15.75" customHeight="1">
      <c r="A25" s="470" t="e">
        <f>'Sch-1'!#REF!</f>
        <v>#REF!</v>
      </c>
      <c r="B25" s="470" t="e">
        <f>'Sch-1'!#REF!</f>
        <v>#REF!</v>
      </c>
      <c r="C25" s="470" t="e">
        <f>'Sch-1'!#REF!</f>
        <v>#REF!</v>
      </c>
      <c r="D25" s="470" t="e">
        <f>'Sch-1'!#REF!</f>
        <v>#REF!</v>
      </c>
      <c r="E25" s="564" t="e">
        <f>'Sch-1'!#REF!</f>
        <v>#REF!</v>
      </c>
      <c r="F25" s="334" t="e">
        <f>IF(E25=0, "Included",IF(ISERROR(D25*E25), E25, D25*E25))</f>
        <v>#REF!</v>
      </c>
      <c r="G25" s="565" t="e">
        <f>'Sch-1'!#REF!</f>
        <v>#REF!</v>
      </c>
    </row>
    <row r="26" spans="1:10" s="471" customFormat="1" ht="15.75" customHeight="1">
      <c r="A26" s="470"/>
      <c r="B26" s="470"/>
      <c r="C26" s="470"/>
      <c r="D26" s="470"/>
      <c r="E26" s="564"/>
      <c r="F26" s="334"/>
      <c r="G26" s="565"/>
    </row>
    <row r="27" spans="1:10" s="471" customFormat="1" ht="15.75" customHeight="1">
      <c r="A27" s="470" t="e">
        <f>'Sch-1'!#REF!</f>
        <v>#REF!</v>
      </c>
      <c r="B27" s="470" t="e">
        <f>'Sch-1'!#REF!</f>
        <v>#REF!</v>
      </c>
      <c r="C27" s="470"/>
      <c r="D27" s="470"/>
      <c r="E27" s="564"/>
      <c r="F27" s="334"/>
      <c r="G27" s="565"/>
    </row>
    <row r="28" spans="1:10" s="471" customFormat="1" ht="15.75" customHeight="1">
      <c r="A28" s="470" t="e">
        <f>'Sch-1'!#REF!</f>
        <v>#REF!</v>
      </c>
      <c r="B28" s="470" t="e">
        <f>'Sch-1'!#REF!</f>
        <v>#REF!</v>
      </c>
      <c r="C28" s="470" t="e">
        <f>'Sch-1'!#REF!</f>
        <v>#REF!</v>
      </c>
      <c r="D28" s="470" t="e">
        <f>'Sch-1'!#REF!</f>
        <v>#REF!</v>
      </c>
      <c r="E28" s="564" t="e">
        <f>'Sch-1'!#REF!</f>
        <v>#REF!</v>
      </c>
      <c r="F28" s="334" t="e">
        <f>IF(E28=0, "Included",IF(ISERROR(D28*E28), E28, D28*E28))</f>
        <v>#REF!</v>
      </c>
      <c r="G28" s="565" t="e">
        <f>'Sch-1'!#REF!</f>
        <v>#REF!</v>
      </c>
    </row>
    <row r="29" spans="1:10" s="471" customFormat="1" ht="15.75" customHeight="1">
      <c r="A29" s="470" t="e">
        <f>'Sch-1'!#REF!</f>
        <v>#REF!</v>
      </c>
      <c r="B29" s="470" t="e">
        <f>'Sch-1'!#REF!</f>
        <v>#REF!</v>
      </c>
      <c r="C29" s="470" t="e">
        <f>'Sch-1'!#REF!</f>
        <v>#REF!</v>
      </c>
      <c r="D29" s="470" t="e">
        <f>'Sch-1'!#REF!</f>
        <v>#REF!</v>
      </c>
      <c r="E29" s="564" t="e">
        <f>'Sch-1'!#REF!</f>
        <v>#REF!</v>
      </c>
      <c r="F29" s="334" t="e">
        <f>IF(E29=0, "Included",IF(ISERROR(D29*E29), E29, D29*E29))</f>
        <v>#REF!</v>
      </c>
      <c r="G29" s="565" t="e">
        <f>'Sch-1'!#REF!</f>
        <v>#REF!</v>
      </c>
    </row>
    <row r="30" spans="1:10" s="471" customFormat="1" ht="15.75" customHeight="1">
      <c r="A30" s="470"/>
      <c r="B30" s="470"/>
      <c r="C30" s="470"/>
      <c r="D30" s="470"/>
      <c r="E30" s="564"/>
      <c r="F30" s="334"/>
      <c r="G30" s="565"/>
    </row>
    <row r="31" spans="1:10" s="471" customFormat="1" ht="15.75" customHeight="1">
      <c r="A31" s="470" t="e">
        <f>'Sch-1'!#REF!</f>
        <v>#REF!</v>
      </c>
      <c r="B31" s="470" t="e">
        <f>'Sch-1'!#REF!</f>
        <v>#REF!</v>
      </c>
      <c r="C31" s="470"/>
      <c r="D31" s="470"/>
      <c r="E31" s="564"/>
      <c r="F31" s="334"/>
      <c r="G31" s="565"/>
    </row>
    <row r="32" spans="1:10" s="471" customFormat="1" ht="15.75" customHeight="1">
      <c r="A32" s="470" t="e">
        <f>'Sch-1'!#REF!</f>
        <v>#REF!</v>
      </c>
      <c r="B32" s="470" t="e">
        <f>'Sch-1'!#REF!</f>
        <v>#REF!</v>
      </c>
      <c r="C32" s="470"/>
      <c r="D32" s="470"/>
      <c r="E32" s="564"/>
      <c r="F32" s="334"/>
      <c r="G32" s="565"/>
    </row>
    <row r="33" spans="1:7" s="471" customFormat="1" ht="15.75" customHeight="1">
      <c r="A33" s="470" t="e">
        <f>'Sch-1'!#REF!</f>
        <v>#REF!</v>
      </c>
      <c r="B33" s="470" t="e">
        <f>'Sch-1'!#REF!</f>
        <v>#REF!</v>
      </c>
      <c r="C33" s="470" t="e">
        <f>'Sch-1'!#REF!</f>
        <v>#REF!</v>
      </c>
      <c r="D33" s="470" t="e">
        <f>'Sch-1'!#REF!</f>
        <v>#REF!</v>
      </c>
      <c r="E33" s="564" t="e">
        <f>'Sch-1'!#REF!</f>
        <v>#REF!</v>
      </c>
      <c r="F33" s="334" t="e">
        <f t="shared" ref="F33:F68" si="0">IF(E33=0, "Included",IF(ISERROR(D33*E33), E33, D33*E33))</f>
        <v>#REF!</v>
      </c>
      <c r="G33" s="565" t="e">
        <f>'Sch-1'!#REF!</f>
        <v>#REF!</v>
      </c>
    </row>
    <row r="34" spans="1:7" s="471" customFormat="1" ht="15.75" customHeight="1">
      <c r="A34" s="470" t="e">
        <f>'Sch-1'!#REF!</f>
        <v>#REF!</v>
      </c>
      <c r="B34" s="470" t="e">
        <f>'Sch-1'!#REF!</f>
        <v>#REF!</v>
      </c>
      <c r="C34" s="470" t="e">
        <f>'Sch-1'!#REF!</f>
        <v>#REF!</v>
      </c>
      <c r="D34" s="470" t="e">
        <f>'Sch-1'!#REF!</f>
        <v>#REF!</v>
      </c>
      <c r="E34" s="564" t="e">
        <f>'Sch-1'!#REF!</f>
        <v>#REF!</v>
      </c>
      <c r="F34" s="334" t="e">
        <f t="shared" si="0"/>
        <v>#REF!</v>
      </c>
      <c r="G34" s="565" t="e">
        <f>'Sch-1'!#REF!</f>
        <v>#REF!</v>
      </c>
    </row>
    <row r="35" spans="1:7" s="471" customFormat="1" ht="15.75" customHeight="1">
      <c r="A35" s="470"/>
      <c r="B35" s="470"/>
      <c r="C35" s="470"/>
      <c r="D35" s="470"/>
      <c r="E35" s="564"/>
      <c r="F35" s="334"/>
      <c r="G35" s="565"/>
    </row>
    <row r="36" spans="1:7" s="471" customFormat="1" ht="15.75" customHeight="1">
      <c r="A36" s="470" t="e">
        <f>'Sch-1'!#REF!</f>
        <v>#REF!</v>
      </c>
      <c r="B36" s="470" t="e">
        <f>'Sch-1'!#REF!</f>
        <v>#REF!</v>
      </c>
      <c r="C36" s="470"/>
      <c r="D36" s="470"/>
      <c r="E36" s="564"/>
      <c r="F36" s="334"/>
      <c r="G36" s="565"/>
    </row>
    <row r="37" spans="1:7" s="471" customFormat="1" ht="51" customHeight="1">
      <c r="A37" s="470" t="e">
        <f>'Sch-1'!#REF!</f>
        <v>#REF!</v>
      </c>
      <c r="B37" s="470" t="e">
        <f>'Sch-1'!#REF!</f>
        <v>#REF!</v>
      </c>
      <c r="C37" s="470" t="e">
        <f>'Sch-1'!#REF!</f>
        <v>#REF!</v>
      </c>
      <c r="D37" s="470" t="e">
        <f>'Sch-1'!#REF!</f>
        <v>#REF!</v>
      </c>
      <c r="E37" s="564" t="e">
        <f>'Sch-1'!#REF!</f>
        <v>#REF!</v>
      </c>
      <c r="F37" s="334" t="e">
        <f t="shared" si="0"/>
        <v>#REF!</v>
      </c>
      <c r="G37" s="565" t="e">
        <f>'Sch-1'!#REF!</f>
        <v>#REF!</v>
      </c>
    </row>
    <row r="38" spans="1:7" s="471" customFormat="1" ht="17.25" customHeight="1">
      <c r="A38" s="470" t="e">
        <f>'Sch-1'!#REF!</f>
        <v>#REF!</v>
      </c>
      <c r="B38" s="470" t="e">
        <f>'Sch-1'!#REF!</f>
        <v>#REF!</v>
      </c>
      <c r="C38" s="470" t="e">
        <f>'Sch-1'!#REF!</f>
        <v>#REF!</v>
      </c>
      <c r="D38" s="470" t="e">
        <f>'Sch-1'!#REF!</f>
        <v>#REF!</v>
      </c>
      <c r="E38" s="564" t="e">
        <f>'Sch-1'!#REF!</f>
        <v>#REF!</v>
      </c>
      <c r="F38" s="334" t="e">
        <f t="shared" si="0"/>
        <v>#REF!</v>
      </c>
      <c r="G38" s="565" t="e">
        <f>'Sch-1'!#REF!</f>
        <v>#REF!</v>
      </c>
    </row>
    <row r="39" spans="1:7" s="471" customFormat="1" ht="15.75" customHeight="1">
      <c r="A39" s="470" t="e">
        <f>'Sch-1'!#REF!</f>
        <v>#REF!</v>
      </c>
      <c r="B39" s="470" t="e">
        <f>'Sch-1'!#REF!</f>
        <v>#REF!</v>
      </c>
      <c r="C39" s="470" t="e">
        <f>'Sch-1'!#REF!</f>
        <v>#REF!</v>
      </c>
      <c r="D39" s="470" t="e">
        <f>'Sch-1'!#REF!</f>
        <v>#REF!</v>
      </c>
      <c r="E39" s="564" t="e">
        <f>'Sch-1'!#REF!</f>
        <v>#REF!</v>
      </c>
      <c r="F39" s="334" t="e">
        <f t="shared" si="0"/>
        <v>#REF!</v>
      </c>
      <c r="G39" s="565" t="e">
        <f>'Sch-1'!#REF!</f>
        <v>#REF!</v>
      </c>
    </row>
    <row r="40" spans="1:7" s="471" customFormat="1" ht="15.75" customHeight="1">
      <c r="A40" s="470" t="e">
        <f>'Sch-1'!#REF!</f>
        <v>#REF!</v>
      </c>
      <c r="B40" s="470" t="e">
        <f>'Sch-1'!#REF!</f>
        <v>#REF!</v>
      </c>
      <c r="C40" s="470" t="e">
        <f>'Sch-1'!#REF!</f>
        <v>#REF!</v>
      </c>
      <c r="D40" s="470" t="e">
        <f>'Sch-1'!#REF!</f>
        <v>#REF!</v>
      </c>
      <c r="E40" s="564" t="e">
        <f>'Sch-1'!#REF!</f>
        <v>#REF!</v>
      </c>
      <c r="F40" s="334" t="e">
        <f t="shared" si="0"/>
        <v>#REF!</v>
      </c>
      <c r="G40" s="565" t="e">
        <f>'Sch-1'!#REF!</f>
        <v>#REF!</v>
      </c>
    </row>
    <row r="41" spans="1:7" s="471" customFormat="1" ht="15.75" customHeight="1">
      <c r="A41" s="470" t="e">
        <f>'Sch-1'!#REF!</f>
        <v>#REF!</v>
      </c>
      <c r="B41" s="470" t="e">
        <f>'Sch-1'!#REF!</f>
        <v>#REF!</v>
      </c>
      <c r="C41" s="470" t="e">
        <f>'Sch-1'!#REF!</f>
        <v>#REF!</v>
      </c>
      <c r="D41" s="470" t="e">
        <f>'Sch-1'!#REF!</f>
        <v>#REF!</v>
      </c>
      <c r="E41" s="564" t="e">
        <f>'Sch-1'!#REF!</f>
        <v>#REF!</v>
      </c>
      <c r="F41" s="334" t="e">
        <f t="shared" si="0"/>
        <v>#REF!</v>
      </c>
      <c r="G41" s="565" t="e">
        <f>'Sch-1'!#REF!</f>
        <v>#REF!</v>
      </c>
    </row>
    <row r="42" spans="1:7" s="471" customFormat="1" ht="18.75" customHeight="1">
      <c r="A42" s="470" t="e">
        <f>'Sch-1'!#REF!</f>
        <v>#REF!</v>
      </c>
      <c r="B42" s="470" t="e">
        <f>'Sch-1'!#REF!</f>
        <v>#REF!</v>
      </c>
      <c r="C42" s="470" t="e">
        <f>'Sch-1'!#REF!</f>
        <v>#REF!</v>
      </c>
      <c r="D42" s="470" t="e">
        <f>'Sch-1'!#REF!</f>
        <v>#REF!</v>
      </c>
      <c r="E42" s="564" t="e">
        <f>'Sch-1'!#REF!</f>
        <v>#REF!</v>
      </c>
      <c r="F42" s="334" t="e">
        <f t="shared" si="0"/>
        <v>#REF!</v>
      </c>
      <c r="G42" s="565" t="e">
        <f>'Sch-1'!#REF!</f>
        <v>#REF!</v>
      </c>
    </row>
    <row r="43" spans="1:7" s="471" customFormat="1">
      <c r="A43" s="470"/>
      <c r="B43" s="470"/>
      <c r="C43" s="470"/>
      <c r="D43" s="470"/>
      <c r="E43" s="564"/>
      <c r="F43" s="334"/>
      <c r="G43" s="565"/>
    </row>
    <row r="44" spans="1:7" s="471" customFormat="1" ht="17.25" customHeight="1">
      <c r="A44" s="470" t="e">
        <f>'Sch-1'!#REF!</f>
        <v>#REF!</v>
      </c>
      <c r="B44" s="470" t="e">
        <f>'Sch-1'!#REF!</f>
        <v>#REF!</v>
      </c>
      <c r="C44" s="470"/>
      <c r="D44" s="470"/>
      <c r="E44" s="564"/>
      <c r="F44" s="334"/>
      <c r="G44" s="565"/>
    </row>
    <row r="45" spans="1:7" s="471" customFormat="1" ht="17.25" customHeight="1">
      <c r="A45" s="470" t="e">
        <f>'Sch-1'!#REF!</f>
        <v>#REF!</v>
      </c>
      <c r="B45" s="470" t="e">
        <f>'Sch-1'!#REF!</f>
        <v>#REF!</v>
      </c>
      <c r="C45" s="470" t="e">
        <f>'Sch-1'!#REF!</f>
        <v>#REF!</v>
      </c>
      <c r="D45" s="470" t="e">
        <f>'Sch-1'!#REF!</f>
        <v>#REF!</v>
      </c>
      <c r="E45" s="564" t="e">
        <f>'Sch-1'!#REF!</f>
        <v>#REF!</v>
      </c>
      <c r="F45" s="334" t="e">
        <f t="shared" si="0"/>
        <v>#REF!</v>
      </c>
      <c r="G45" s="565" t="e">
        <f>'Sch-1'!#REF!</f>
        <v>#REF!</v>
      </c>
    </row>
    <row r="46" spans="1:7" s="471" customFormat="1" ht="17.25" customHeight="1">
      <c r="A46" s="470"/>
      <c r="B46" s="470"/>
      <c r="C46" s="470"/>
      <c r="D46" s="470"/>
      <c r="E46" s="564"/>
      <c r="F46" s="334"/>
      <c r="G46" s="565"/>
    </row>
    <row r="47" spans="1:7" s="474" customFormat="1">
      <c r="A47" s="470" t="e">
        <f>'Sch-1'!#REF!</f>
        <v>#REF!</v>
      </c>
      <c r="B47" s="470" t="e">
        <f>'Sch-1'!#REF!</f>
        <v>#REF!</v>
      </c>
      <c r="C47" s="470"/>
      <c r="D47" s="470"/>
      <c r="E47" s="564"/>
      <c r="F47" s="334"/>
      <c r="G47" s="565"/>
    </row>
    <row r="48" spans="1:7" s="474" customFormat="1">
      <c r="A48" s="470" t="e">
        <f>'Sch-1'!#REF!</f>
        <v>#REF!</v>
      </c>
      <c r="B48" s="470" t="e">
        <f>'Sch-1'!#REF!</f>
        <v>#REF!</v>
      </c>
      <c r="C48" s="470" t="e">
        <f>'Sch-1'!#REF!</f>
        <v>#REF!</v>
      </c>
      <c r="D48" s="470" t="e">
        <f>'Sch-1'!#REF!</f>
        <v>#REF!</v>
      </c>
      <c r="E48" s="564" t="e">
        <f>'Sch-1'!#REF!</f>
        <v>#REF!</v>
      </c>
      <c r="F48" s="334" t="e">
        <f t="shared" si="0"/>
        <v>#REF!</v>
      </c>
      <c r="G48" s="565" t="e">
        <f>'Sch-1'!#REF!</f>
        <v>#REF!</v>
      </c>
    </row>
    <row r="49" spans="1:7" s="474" customFormat="1" ht="15" customHeight="1">
      <c r="A49" s="470" t="e">
        <f>'Sch-1'!#REF!</f>
        <v>#REF!</v>
      </c>
      <c r="B49" s="470" t="e">
        <f>'Sch-1'!#REF!</f>
        <v>#REF!</v>
      </c>
      <c r="C49" s="470" t="e">
        <f>'Sch-1'!#REF!</f>
        <v>#REF!</v>
      </c>
      <c r="D49" s="470" t="e">
        <f>'Sch-1'!#REF!</f>
        <v>#REF!</v>
      </c>
      <c r="E49" s="564" t="e">
        <f>'Sch-1'!#REF!</f>
        <v>#REF!</v>
      </c>
      <c r="F49" s="334" t="e">
        <f t="shared" si="0"/>
        <v>#REF!</v>
      </c>
      <c r="G49" s="565" t="e">
        <f>'Sch-1'!#REF!</f>
        <v>#REF!</v>
      </c>
    </row>
    <row r="50" spans="1:7" s="474" customFormat="1" ht="15" customHeight="1">
      <c r="A50" s="470" t="e">
        <f>'Sch-1'!#REF!</f>
        <v>#REF!</v>
      </c>
      <c r="B50" s="470" t="e">
        <f>'Sch-1'!#REF!</f>
        <v>#REF!</v>
      </c>
      <c r="C50" s="470" t="e">
        <f>'Sch-1'!#REF!</f>
        <v>#REF!</v>
      </c>
      <c r="D50" s="470" t="e">
        <f>'Sch-1'!#REF!</f>
        <v>#REF!</v>
      </c>
      <c r="E50" s="564" t="e">
        <f>'Sch-1'!#REF!</f>
        <v>#REF!</v>
      </c>
      <c r="F50" s="334" t="e">
        <f t="shared" si="0"/>
        <v>#REF!</v>
      </c>
      <c r="G50" s="565" t="e">
        <f>'Sch-1'!#REF!</f>
        <v>#REF!</v>
      </c>
    </row>
    <row r="51" spans="1:7" s="474" customFormat="1">
      <c r="A51" s="470" t="e">
        <f>'Sch-1'!#REF!</f>
        <v>#REF!</v>
      </c>
      <c r="B51" s="470" t="e">
        <f>'Sch-1'!#REF!</f>
        <v>#REF!</v>
      </c>
      <c r="C51" s="470" t="e">
        <f>'Sch-1'!#REF!</f>
        <v>#REF!</v>
      </c>
      <c r="D51" s="470" t="e">
        <f>'Sch-1'!#REF!</f>
        <v>#REF!</v>
      </c>
      <c r="E51" s="564" t="e">
        <f>'Sch-1'!#REF!</f>
        <v>#REF!</v>
      </c>
      <c r="F51" s="334" t="e">
        <f t="shared" si="0"/>
        <v>#REF!</v>
      </c>
      <c r="G51" s="565" t="e">
        <f>'Sch-1'!#REF!</f>
        <v>#REF!</v>
      </c>
    </row>
    <row r="52" spans="1:7" s="474" customFormat="1">
      <c r="A52" s="470"/>
      <c r="B52" s="470"/>
      <c r="C52" s="470"/>
      <c r="D52" s="470"/>
      <c r="E52" s="564"/>
      <c r="F52" s="334"/>
      <c r="G52" s="565"/>
    </row>
    <row r="53" spans="1:7" s="471" customFormat="1" ht="17.25" customHeight="1">
      <c r="A53" s="470" t="e">
        <f>'Sch-1'!#REF!</f>
        <v>#REF!</v>
      </c>
      <c r="B53" s="470" t="e">
        <f>'Sch-1'!#REF!</f>
        <v>#REF!</v>
      </c>
      <c r="C53" s="470"/>
      <c r="D53" s="470"/>
      <c r="E53" s="564"/>
      <c r="F53" s="334"/>
      <c r="G53" s="565"/>
    </row>
    <row r="54" spans="1:7" s="475" customFormat="1" ht="18">
      <c r="A54" s="470" t="e">
        <f>'Sch-1'!#REF!</f>
        <v>#REF!</v>
      </c>
      <c r="B54" s="470" t="e">
        <f>'Sch-1'!#REF!</f>
        <v>#REF!</v>
      </c>
      <c r="C54" s="470" t="e">
        <f>'Sch-1'!#REF!</f>
        <v>#REF!</v>
      </c>
      <c r="D54" s="470" t="e">
        <f>'Sch-1'!#REF!</f>
        <v>#REF!</v>
      </c>
      <c r="E54" s="564" t="e">
        <f>'Sch-1'!#REF!</f>
        <v>#REF!</v>
      </c>
      <c r="F54" s="334" t="e">
        <f t="shared" si="0"/>
        <v>#REF!</v>
      </c>
      <c r="G54" s="565" t="e">
        <f>'Sch-1'!#REF!</f>
        <v>#REF!</v>
      </c>
    </row>
    <row r="55" spans="1:7" s="471" customFormat="1">
      <c r="A55" s="470" t="e">
        <f>'Sch-1'!#REF!</f>
        <v>#REF!</v>
      </c>
      <c r="B55" s="470" t="e">
        <f>'Sch-1'!#REF!</f>
        <v>#REF!</v>
      </c>
      <c r="C55" s="470" t="e">
        <f>'Sch-1'!#REF!</f>
        <v>#REF!</v>
      </c>
      <c r="D55" s="470" t="e">
        <f>'Sch-1'!#REF!</f>
        <v>#REF!</v>
      </c>
      <c r="E55" s="564" t="e">
        <f>'Sch-1'!#REF!</f>
        <v>#REF!</v>
      </c>
      <c r="F55" s="334" t="e">
        <f t="shared" si="0"/>
        <v>#REF!</v>
      </c>
      <c r="G55" s="565" t="e">
        <f>'Sch-1'!#REF!</f>
        <v>#REF!</v>
      </c>
    </row>
    <row r="56" spans="1:7" s="471" customFormat="1" ht="18" customHeight="1">
      <c r="A56" s="470" t="e">
        <f>'Sch-1'!#REF!</f>
        <v>#REF!</v>
      </c>
      <c r="B56" s="470" t="e">
        <f>'Sch-1'!#REF!</f>
        <v>#REF!</v>
      </c>
      <c r="C56" s="470" t="e">
        <f>'Sch-1'!#REF!</f>
        <v>#REF!</v>
      </c>
      <c r="D56" s="470" t="e">
        <f>'Sch-1'!#REF!</f>
        <v>#REF!</v>
      </c>
      <c r="E56" s="564" t="e">
        <f>'Sch-1'!#REF!</f>
        <v>#REF!</v>
      </c>
      <c r="F56" s="334" t="e">
        <f t="shared" si="0"/>
        <v>#REF!</v>
      </c>
      <c r="G56" s="565" t="e">
        <f>'Sch-1'!#REF!</f>
        <v>#REF!</v>
      </c>
    </row>
    <row r="57" spans="1:7" s="471" customFormat="1" ht="18.75" customHeight="1">
      <c r="A57" s="470" t="e">
        <f>'Sch-1'!#REF!</f>
        <v>#REF!</v>
      </c>
      <c r="B57" s="470" t="e">
        <f>'Sch-1'!#REF!</f>
        <v>#REF!</v>
      </c>
      <c r="C57" s="470"/>
      <c r="D57" s="470"/>
      <c r="E57" s="564"/>
      <c r="F57" s="334"/>
      <c r="G57" s="565"/>
    </row>
    <row r="58" spans="1:7" s="471" customFormat="1" ht="18.75" customHeight="1">
      <c r="A58" s="470" t="e">
        <f>'Sch-1'!#REF!</f>
        <v>#REF!</v>
      </c>
      <c r="B58" s="470" t="e">
        <f>'Sch-1'!#REF!</f>
        <v>#REF!</v>
      </c>
      <c r="C58" s="470" t="e">
        <f>'Sch-1'!#REF!</f>
        <v>#REF!</v>
      </c>
      <c r="D58" s="470" t="e">
        <f>'Sch-1'!#REF!</f>
        <v>#REF!</v>
      </c>
      <c r="E58" s="564" t="e">
        <f>'Sch-1'!#REF!</f>
        <v>#REF!</v>
      </c>
      <c r="F58" s="334" t="e">
        <f t="shared" si="0"/>
        <v>#REF!</v>
      </c>
      <c r="G58" s="565" t="e">
        <f>'Sch-1'!#REF!</f>
        <v>#REF!</v>
      </c>
    </row>
    <row r="59" spans="1:7" s="475" customFormat="1" ht="18.75" customHeight="1">
      <c r="A59" s="470" t="e">
        <f>'Sch-1'!#REF!</f>
        <v>#REF!</v>
      </c>
      <c r="B59" s="470" t="e">
        <f>'Sch-1'!#REF!</f>
        <v>#REF!</v>
      </c>
      <c r="C59" s="470" t="e">
        <f>'Sch-1'!#REF!</f>
        <v>#REF!</v>
      </c>
      <c r="D59" s="470" t="e">
        <f>'Sch-1'!#REF!</f>
        <v>#REF!</v>
      </c>
      <c r="E59" s="564" t="e">
        <f>'Sch-1'!#REF!</f>
        <v>#REF!</v>
      </c>
      <c r="F59" s="334" t="e">
        <f t="shared" si="0"/>
        <v>#REF!</v>
      </c>
      <c r="G59" s="565" t="e">
        <f>'Sch-1'!#REF!</f>
        <v>#REF!</v>
      </c>
    </row>
    <row r="60" spans="1:7" s="471" customFormat="1" ht="18.75" customHeight="1">
      <c r="A60" s="470" t="e">
        <f>'Sch-1'!#REF!</f>
        <v>#REF!</v>
      </c>
      <c r="B60" s="470" t="e">
        <f>'Sch-1'!#REF!</f>
        <v>#REF!</v>
      </c>
      <c r="C60" s="470" t="e">
        <f>'Sch-1'!#REF!</f>
        <v>#REF!</v>
      </c>
      <c r="D60" s="470" t="e">
        <f>'Sch-1'!#REF!</f>
        <v>#REF!</v>
      </c>
      <c r="E60" s="564" t="e">
        <f>'Sch-1'!#REF!</f>
        <v>#REF!</v>
      </c>
      <c r="F60" s="334" t="e">
        <f t="shared" si="0"/>
        <v>#REF!</v>
      </c>
      <c r="G60" s="565" t="e">
        <f>'Sch-1'!#REF!</f>
        <v>#REF!</v>
      </c>
    </row>
    <row r="61" spans="1:7" s="471" customFormat="1" ht="17.25" customHeight="1">
      <c r="A61" s="470" t="e">
        <f>'Sch-1'!#REF!</f>
        <v>#REF!</v>
      </c>
      <c r="B61" s="470" t="e">
        <f>'Sch-1'!#REF!</f>
        <v>#REF!</v>
      </c>
      <c r="C61" s="470" t="e">
        <f>'Sch-1'!#REF!</f>
        <v>#REF!</v>
      </c>
      <c r="D61" s="470" t="e">
        <f>'Sch-1'!#REF!</f>
        <v>#REF!</v>
      </c>
      <c r="E61" s="564" t="e">
        <f>'Sch-1'!#REF!</f>
        <v>#REF!</v>
      </c>
      <c r="F61" s="334" t="e">
        <f t="shared" si="0"/>
        <v>#REF!</v>
      </c>
      <c r="G61" s="565" t="e">
        <f>'Sch-1'!#REF!</f>
        <v>#REF!</v>
      </c>
    </row>
    <row r="62" spans="1:7" s="471" customFormat="1" ht="17.25" customHeight="1">
      <c r="A62" s="470" t="e">
        <f>'Sch-1'!#REF!</f>
        <v>#REF!</v>
      </c>
      <c r="B62" s="470" t="e">
        <f>'Sch-1'!#REF!</f>
        <v>#REF!</v>
      </c>
      <c r="C62" s="470" t="e">
        <f>'Sch-1'!#REF!</f>
        <v>#REF!</v>
      </c>
      <c r="D62" s="470" t="e">
        <f>'Sch-1'!#REF!</f>
        <v>#REF!</v>
      </c>
      <c r="E62" s="564" t="e">
        <f>'Sch-1'!#REF!</f>
        <v>#REF!</v>
      </c>
      <c r="F62" s="334" t="e">
        <f t="shared" si="0"/>
        <v>#REF!</v>
      </c>
      <c r="G62" s="565" t="e">
        <f>'Sch-1'!#REF!</f>
        <v>#REF!</v>
      </c>
    </row>
    <row r="63" spans="1:7" s="471" customFormat="1" ht="17.25" customHeight="1">
      <c r="A63" s="470"/>
      <c r="B63" s="470"/>
      <c r="C63" s="470"/>
      <c r="D63" s="470"/>
      <c r="E63" s="564"/>
      <c r="F63" s="334"/>
      <c r="G63" s="565"/>
    </row>
    <row r="64" spans="1:7" s="471" customFormat="1" ht="17.25" customHeight="1">
      <c r="A64" s="470"/>
      <c r="B64" s="470"/>
      <c r="C64" s="470"/>
      <c r="D64" s="470"/>
      <c r="E64" s="564"/>
      <c r="F64" s="334"/>
      <c r="G64" s="565"/>
    </row>
    <row r="65" spans="1:22" s="471" customFormat="1" ht="17.25" customHeight="1">
      <c r="A65" s="470" t="e">
        <f>'Sch-1'!#REF!</f>
        <v>#REF!</v>
      </c>
      <c r="B65" s="470" t="e">
        <f>'Sch-1'!#REF!</f>
        <v>#REF!</v>
      </c>
      <c r="C65" s="470"/>
      <c r="D65" s="470"/>
      <c r="E65" s="564"/>
      <c r="F65" s="334"/>
      <c r="G65" s="565"/>
    </row>
    <row r="66" spans="1:22" s="471" customFormat="1" ht="17.25" customHeight="1">
      <c r="A66" s="470"/>
      <c r="B66" s="470" t="e">
        <f>'Sch-1'!#REF!</f>
        <v>#REF!</v>
      </c>
      <c r="C66" s="470" t="e">
        <f>'Sch-1'!#REF!</f>
        <v>#REF!</v>
      </c>
      <c r="D66" s="470" t="e">
        <f>'Sch-1'!#REF!</f>
        <v>#REF!</v>
      </c>
      <c r="E66" s="564" t="e">
        <f>'Sch-1'!#REF!</f>
        <v>#REF!</v>
      </c>
      <c r="F66" s="334" t="e">
        <f t="shared" si="0"/>
        <v>#REF!</v>
      </c>
      <c r="G66" s="565" t="e">
        <f>'Sch-1'!#REF!</f>
        <v>#REF!</v>
      </c>
    </row>
    <row r="67" spans="1:22" s="471" customFormat="1" ht="17.25" customHeight="1">
      <c r="A67" s="470"/>
      <c r="B67" s="470" t="e">
        <f>'Sch-1'!#REF!</f>
        <v>#REF!</v>
      </c>
      <c r="C67" s="470"/>
      <c r="D67" s="470"/>
      <c r="E67" s="564"/>
      <c r="F67" s="334"/>
      <c r="G67" s="565"/>
    </row>
    <row r="68" spans="1:22" s="471" customFormat="1" ht="17.25" customHeight="1">
      <c r="A68" s="470"/>
      <c r="B68" s="470" t="e">
        <f>'Sch-1'!#REF!</f>
        <v>#REF!</v>
      </c>
      <c r="C68" s="470" t="e">
        <f>'Sch-1'!#REF!</f>
        <v>#REF!</v>
      </c>
      <c r="D68" s="470" t="e">
        <f>'Sch-1'!#REF!</f>
        <v>#REF!</v>
      </c>
      <c r="E68" s="564" t="e">
        <f>'Sch-1'!#REF!</f>
        <v>#REF!</v>
      </c>
      <c r="F68" s="334" t="e">
        <f t="shared" si="0"/>
        <v>#REF!</v>
      </c>
      <c r="G68" s="565" t="e">
        <f>'Sch-1'!#REF!</f>
        <v>#REF!</v>
      </c>
    </row>
    <row r="69" spans="1:22" s="471" customFormat="1" ht="17.25" customHeight="1">
      <c r="A69" s="470"/>
      <c r="B69" s="470" t="e">
        <f>'Sch-1'!#REF!</f>
        <v>#REF!</v>
      </c>
      <c r="C69" s="470" t="e">
        <f>'Sch-1'!#REF!</f>
        <v>#REF!</v>
      </c>
      <c r="D69" s="470" t="e">
        <f>'Sch-1'!#REF!</f>
        <v>#REF!</v>
      </c>
      <c r="E69" s="564" t="e">
        <f>'Sch-1'!#REF!</f>
        <v>#REF!</v>
      </c>
      <c r="F69" s="334" t="e">
        <f>IF(E69=0, "Included",IF(ISERROR(D69*E69), E69, D69*E69))</f>
        <v>#REF!</v>
      </c>
      <c r="G69" s="565" t="e">
        <f>'Sch-1'!#REF!</f>
        <v>#REF!</v>
      </c>
    </row>
    <row r="70" spans="1:22" s="471" customFormat="1" ht="18" customHeight="1">
      <c r="A70" s="470"/>
      <c r="B70" s="470"/>
      <c r="C70" s="470"/>
      <c r="D70" s="470"/>
      <c r="E70" s="564"/>
      <c r="F70" s="334"/>
      <c r="G70" s="565"/>
    </row>
    <row r="71" spans="1:22" s="471" customFormat="1" ht="18" customHeight="1">
      <c r="A71" s="476"/>
      <c r="B71" s="407" t="s">
        <v>468</v>
      </c>
      <c r="C71" s="477"/>
      <c r="D71" s="478"/>
      <c r="E71" s="472"/>
      <c r="F71" s="334">
        <f>SUMIF(G18:G70,"Direct",F18:F70)</f>
        <v>0</v>
      </c>
      <c r="G71" s="479" t="s">
        <v>424</v>
      </c>
    </row>
    <row r="72" spans="1:22" s="471" customFormat="1" ht="18" customHeight="1">
      <c r="A72" s="476"/>
      <c r="B72" s="407" t="s">
        <v>469</v>
      </c>
      <c r="C72" s="477"/>
      <c r="D72" s="478"/>
      <c r="E72" s="472"/>
      <c r="F72" s="334">
        <f>SUMIF(G18:G70,"Bought-Out",F18:F70)</f>
        <v>0</v>
      </c>
      <c r="G72" s="479"/>
    </row>
    <row r="73" spans="1:22" ht="44.1" customHeight="1">
      <c r="A73" s="406"/>
      <c r="B73" s="407" t="s">
        <v>467</v>
      </c>
      <c r="C73" s="408"/>
      <c r="D73" s="409"/>
      <c r="E73" s="405"/>
      <c r="F73" s="405">
        <f>F71+F72</f>
        <v>0</v>
      </c>
      <c r="G73" s="410"/>
      <c r="I73" s="365"/>
      <c r="P73" s="360"/>
      <c r="Q73" s="359"/>
      <c r="S73" s="360"/>
      <c r="T73" s="359"/>
      <c r="V73" s="348"/>
    </row>
    <row r="74" spans="1:22" ht="26.1" customHeight="1">
      <c r="A74" s="335"/>
      <c r="B74" s="1246" t="s">
        <v>470</v>
      </c>
      <c r="C74" s="1246"/>
      <c r="D74" s="1246"/>
      <c r="E74" s="104"/>
      <c r="F74" s="104" t="e">
        <f>'Sch-7 Dis'!F19</f>
        <v>#REF!</v>
      </c>
      <c r="G74" s="10"/>
      <c r="I74" s="252"/>
      <c r="J74" s="185"/>
      <c r="K74" s="185"/>
      <c r="L74" s="185"/>
      <c r="M74" s="185"/>
      <c r="N74" s="1"/>
      <c r="O74" s="1"/>
      <c r="P74" s="89"/>
      <c r="Q74" s="359" t="e">
        <f>'Sch-7'!#REF!</f>
        <v>#REF!</v>
      </c>
      <c r="R74" s="6"/>
      <c r="S74" s="89"/>
      <c r="T74" s="359" t="e">
        <f>'Sch-7'!#REF!</f>
        <v>#REF!</v>
      </c>
      <c r="U74" s="1"/>
      <c r="V74" s="1"/>
    </row>
    <row r="75" spans="1:22" ht="26.1" customHeight="1">
      <c r="A75" s="411"/>
      <c r="B75" s="1247" t="s">
        <v>423</v>
      </c>
      <c r="C75" s="1247"/>
      <c r="D75" s="1247"/>
      <c r="E75" s="412"/>
      <c r="F75" s="412" t="e">
        <f>F73+F74</f>
        <v>#REF!</v>
      </c>
      <c r="G75" s="413"/>
      <c r="I75" s="252"/>
      <c r="J75" s="185"/>
      <c r="K75" s="185"/>
      <c r="L75" s="185"/>
      <c r="M75" s="185"/>
      <c r="N75" s="1"/>
      <c r="O75" s="1"/>
      <c r="P75" s="89"/>
      <c r="Q75" s="362" t="e">
        <f>SUM(#REF!,Q74)</f>
        <v>#REF!</v>
      </c>
      <c r="R75" s="11"/>
      <c r="S75" s="189"/>
      <c r="T75" s="362" t="e">
        <f>#REF!+T74</f>
        <v>#REF!</v>
      </c>
      <c r="U75" s="1"/>
      <c r="V75" s="363"/>
    </row>
    <row r="76" spans="1:22" ht="16.5" customHeight="1">
      <c r="A76" s="1248"/>
      <c r="B76" s="1248"/>
      <c r="C76" s="1248"/>
      <c r="D76" s="1248"/>
      <c r="E76" s="1248"/>
      <c r="F76" s="1248"/>
      <c r="G76" s="1248"/>
      <c r="P76" s="363" t="s">
        <v>261</v>
      </c>
      <c r="Q76" s="360" t="e">
        <f>F75-Q75</f>
        <v>#REF!</v>
      </c>
      <c r="S76" s="363" t="s">
        <v>277</v>
      </c>
      <c r="T76" s="360" t="e">
        <f>Q75-T75</f>
        <v>#REF!</v>
      </c>
    </row>
    <row r="77" spans="1:22" ht="16.5" customHeight="1">
      <c r="B77" s="1249" t="str">
        <f>IF((18-COUNTA(G17:G70))&gt;0,"Do not leave Mode of Transaction Blank for any item. "&amp;(18-COUNTA(G17:G70))&amp;" item(s) is(are) left blank, if you leave it blank, the same shall be deemed to be 'Bought-out'", " ")</f>
        <v xml:space="preserve"> </v>
      </c>
      <c r="C77" s="1249"/>
      <c r="D77" s="1249"/>
      <c r="E77" s="1249"/>
      <c r="F77" s="1249"/>
      <c r="G77" s="1249"/>
      <c r="P77" s="1" t="s">
        <v>287</v>
      </c>
      <c r="Q77" s="1" t="e">
        <f>IF(#REF!&gt;0,#REF! &amp; " item(s) in Sch-1", "")</f>
        <v>#REF!</v>
      </c>
    </row>
    <row r="78" spans="1:22" ht="24" customHeight="1">
      <c r="A78" s="74"/>
      <c r="B78" s="1249"/>
      <c r="C78" s="1249"/>
      <c r="D78" s="1249"/>
      <c r="E78" s="1249"/>
      <c r="F78" s="1249"/>
      <c r="G78" s="1249"/>
    </row>
    <row r="79" spans="1:22" ht="117.75" customHeight="1">
      <c r="A79" s="75" t="s">
        <v>410</v>
      </c>
      <c r="B79" s="1250" t="s">
        <v>70</v>
      </c>
      <c r="C79" s="1250"/>
      <c r="D79" s="1250"/>
      <c r="E79" s="1250"/>
      <c r="F79" s="1250"/>
      <c r="G79" s="1250"/>
    </row>
    <row r="80" spans="1:22" ht="33.6" customHeight="1">
      <c r="A80" s="11"/>
      <c r="B80" s="2"/>
      <c r="C80" s="2"/>
      <c r="D80" s="6"/>
      <c r="E80" s="1"/>
      <c r="F80" s="1"/>
      <c r="G80" s="1"/>
    </row>
    <row r="81" spans="1:7" ht="33.6" customHeight="1">
      <c r="A81" s="35" t="s">
        <v>406</v>
      </c>
      <c r="B81" s="113" t="str">
        <f>'Names of Bidder'!D31&amp;"-"&amp; 'Names of Bidder'!E31&amp;"-" &amp;'Names of Bidder'!F31</f>
        <v>--</v>
      </c>
      <c r="C81" s="12"/>
      <c r="D81" s="36"/>
      <c r="E81" s="1"/>
      <c r="F81" s="1"/>
      <c r="G81" s="188"/>
    </row>
    <row r="82" spans="1:7" ht="33.6" customHeight="1">
      <c r="A82" s="35" t="s">
        <v>407</v>
      </c>
      <c r="B82" s="113" t="str">
        <f>IF('Names of Bidder'!D32=0, "", 'Names of Bidder'!D32)</f>
        <v/>
      </c>
      <c r="C82" s="1"/>
      <c r="D82" s="36" t="s">
        <v>408</v>
      </c>
      <c r="E82" s="188" t="str">
        <f>IF('Names of Bidder'!D24=0, "", 'Names of Bidder'!D24)</f>
        <v/>
      </c>
      <c r="F82" s="1"/>
      <c r="G82" s="188"/>
    </row>
    <row r="83" spans="1:7" ht="33.6" customHeight="1">
      <c r="A83" s="201"/>
      <c r="B83" s="200"/>
      <c r="C83" s="194"/>
      <c r="D83" s="36" t="s">
        <v>409</v>
      </c>
      <c r="E83" s="188" t="str">
        <f>IF('Names of Bidder'!D25=0, "", 'Names of Bidder'!D25)</f>
        <v/>
      </c>
      <c r="F83" s="194"/>
      <c r="G83" s="194"/>
    </row>
    <row r="84" spans="1:7" ht="33.6" customHeight="1">
      <c r="A84" s="201"/>
      <c r="B84" s="200"/>
      <c r="C84" s="194"/>
      <c r="D84" s="36"/>
      <c r="E84" s="209"/>
      <c r="F84" s="194"/>
      <c r="G84" s="194"/>
    </row>
    <row r="85" spans="1:7">
      <c r="A85" s="201"/>
      <c r="B85" s="201"/>
      <c r="C85" s="201"/>
      <c r="D85" s="201"/>
      <c r="E85" s="194"/>
      <c r="F85" s="194"/>
      <c r="G85" s="194"/>
    </row>
    <row r="86" spans="1:7">
      <c r="A86" s="201"/>
      <c r="B86" s="201"/>
      <c r="C86" s="201"/>
      <c r="D86" s="201"/>
      <c r="E86" s="194"/>
      <c r="F86" s="194"/>
      <c r="G86" s="194"/>
    </row>
    <row r="87" spans="1:7">
      <c r="A87" s="201"/>
      <c r="B87" s="201"/>
      <c r="C87" s="201"/>
      <c r="D87" s="201"/>
      <c r="E87" s="194"/>
      <c r="F87" s="194"/>
      <c r="G87" s="194"/>
    </row>
    <row r="88" spans="1:7">
      <c r="A88" s="201"/>
      <c r="B88" s="201"/>
      <c r="C88" s="201"/>
      <c r="D88" s="201"/>
      <c r="E88" s="194"/>
      <c r="F88" s="194"/>
      <c r="G88" s="194"/>
    </row>
    <row r="89" spans="1:7">
      <c r="A89" s="201"/>
      <c r="B89" s="201"/>
      <c r="C89" s="201"/>
      <c r="D89" s="201"/>
      <c r="E89" s="194"/>
      <c r="F89" s="194"/>
      <c r="G89" s="194"/>
    </row>
    <row r="90" spans="1:7">
      <c r="A90" s="201"/>
      <c r="B90" s="201"/>
      <c r="C90" s="201"/>
      <c r="D90" s="201"/>
      <c r="E90" s="194"/>
      <c r="F90" s="194"/>
      <c r="G90" s="194"/>
    </row>
    <row r="91" spans="1:7">
      <c r="A91" s="201"/>
      <c r="B91" s="201"/>
      <c r="C91" s="201"/>
      <c r="D91" s="201"/>
      <c r="E91" s="194"/>
      <c r="F91" s="194"/>
      <c r="G91" s="194"/>
    </row>
    <row r="92" spans="1:7">
      <c r="A92" s="201"/>
      <c r="B92" s="201"/>
      <c r="C92" s="201"/>
      <c r="D92" s="201"/>
      <c r="E92" s="194"/>
      <c r="F92" s="194"/>
      <c r="G92" s="194"/>
    </row>
    <row r="93" spans="1:7">
      <c r="A93" s="201"/>
      <c r="B93" s="201"/>
      <c r="C93" s="201"/>
      <c r="D93" s="201"/>
      <c r="E93" s="194"/>
      <c r="F93" s="194"/>
      <c r="G93" s="194"/>
    </row>
    <row r="94" spans="1:7">
      <c r="A94" s="201"/>
      <c r="B94" s="201"/>
      <c r="C94" s="201"/>
      <c r="D94" s="201"/>
      <c r="E94" s="194"/>
      <c r="F94" s="194"/>
      <c r="G94" s="194"/>
    </row>
    <row r="95" spans="1:7">
      <c r="A95" s="201"/>
      <c r="B95" s="201"/>
      <c r="C95" s="201"/>
      <c r="D95" s="201"/>
      <c r="E95" s="194"/>
      <c r="F95" s="194"/>
      <c r="G95" s="194"/>
    </row>
    <row r="96" spans="1:7">
      <c r="A96" s="201"/>
      <c r="B96" s="201"/>
      <c r="C96" s="201"/>
      <c r="D96" s="201"/>
      <c r="E96" s="194"/>
      <c r="F96" s="194"/>
      <c r="G96" s="194"/>
    </row>
    <row r="97" spans="1:24">
      <c r="A97" s="201"/>
      <c r="B97" s="201"/>
      <c r="C97" s="201"/>
      <c r="D97" s="201"/>
      <c r="E97" s="194"/>
      <c r="F97" s="194"/>
      <c r="G97" s="194"/>
    </row>
    <row r="98" spans="1:24">
      <c r="A98" s="201"/>
      <c r="B98" s="201"/>
      <c r="C98" s="201"/>
      <c r="D98" s="201"/>
      <c r="E98" s="194"/>
      <c r="F98" s="194"/>
      <c r="G98" s="194"/>
    </row>
    <row r="99" spans="1:24">
      <c r="A99" s="201"/>
      <c r="B99" s="201"/>
      <c r="C99" s="201"/>
      <c r="D99" s="201"/>
      <c r="E99" s="194"/>
      <c r="F99" s="194"/>
      <c r="G99" s="194"/>
    </row>
    <row r="100" spans="1:24">
      <c r="A100" s="201"/>
      <c r="B100" s="201"/>
      <c r="C100" s="201"/>
      <c r="D100" s="201"/>
      <c r="E100" s="194"/>
      <c r="F100" s="194"/>
      <c r="G100" s="194"/>
    </row>
    <row r="101" spans="1:24">
      <c r="A101" s="201"/>
      <c r="B101" s="201"/>
      <c r="C101" s="201"/>
      <c r="D101" s="201"/>
      <c r="E101" s="194"/>
      <c r="F101" s="194"/>
      <c r="G101" s="194"/>
    </row>
    <row r="102" spans="1:24">
      <c r="A102" s="201"/>
      <c r="B102" s="201"/>
      <c r="C102" s="201"/>
      <c r="D102" s="201"/>
      <c r="E102" s="194"/>
      <c r="F102" s="194"/>
      <c r="G102" s="194"/>
    </row>
    <row r="103" spans="1:24">
      <c r="A103" s="201"/>
      <c r="B103" s="201"/>
      <c r="C103" s="201"/>
      <c r="D103" s="201"/>
      <c r="E103" s="194"/>
      <c r="F103" s="194"/>
      <c r="G103" s="194"/>
    </row>
    <row r="104" spans="1:24">
      <c r="A104" s="201"/>
      <c r="B104" s="201"/>
      <c r="C104" s="201"/>
      <c r="D104" s="201"/>
      <c r="E104" s="194"/>
      <c r="F104" s="194"/>
      <c r="G104" s="194"/>
    </row>
    <row r="105" spans="1:24">
      <c r="A105" s="201"/>
      <c r="B105" s="201"/>
      <c r="C105" s="201"/>
      <c r="D105" s="201"/>
      <c r="E105" s="194"/>
      <c r="F105" s="194"/>
      <c r="G105" s="194"/>
    </row>
    <row r="106" spans="1:24">
      <c r="A106" s="201"/>
      <c r="B106" s="201"/>
      <c r="C106" s="201"/>
      <c r="D106" s="201"/>
      <c r="E106" s="194"/>
      <c r="F106" s="194"/>
      <c r="G106" s="194"/>
    </row>
    <row r="107" spans="1:24">
      <c r="A107" s="201"/>
      <c r="B107" s="201"/>
      <c r="C107" s="201"/>
      <c r="D107" s="201"/>
      <c r="E107" s="194"/>
      <c r="F107" s="194"/>
      <c r="G107" s="194"/>
    </row>
    <row r="108" spans="1:24">
      <c r="A108" s="201"/>
      <c r="B108" s="201"/>
      <c r="C108" s="201"/>
      <c r="D108" s="201"/>
      <c r="E108" s="194"/>
      <c r="F108" s="194"/>
      <c r="G108" s="194"/>
    </row>
    <row r="109" spans="1:24" ht="18" customHeight="1">
      <c r="A109" s="207"/>
      <c r="B109" s="199"/>
      <c r="C109" s="207"/>
      <c r="D109" s="207"/>
      <c r="E109" s="208"/>
      <c r="F109" s="208"/>
      <c r="G109" s="209"/>
      <c r="T109" s="4"/>
    </row>
    <row r="110" spans="1:24" ht="18" customHeight="1">
      <c r="A110" s="199"/>
      <c r="B110" s="199"/>
      <c r="C110" s="199"/>
      <c r="D110" s="199"/>
      <c r="E110" s="194"/>
      <c r="F110" s="194"/>
      <c r="G110" s="194"/>
      <c r="Q110" s="6"/>
      <c r="T110" s="4"/>
    </row>
    <row r="111" spans="1:24" ht="39.950000000000003" customHeight="1">
      <c r="A111" s="1251"/>
      <c r="B111" s="1251"/>
      <c r="C111" s="1251"/>
      <c r="D111" s="1251"/>
      <c r="E111" s="1251"/>
      <c r="F111" s="1251"/>
      <c r="G111" s="1251"/>
      <c r="O111" s="4"/>
      <c r="P111" s="311"/>
      <c r="Q111" s="311"/>
      <c r="R111" s="311"/>
      <c r="T111" s="4"/>
      <c r="U111" s="1"/>
      <c r="W111" s="1238"/>
      <c r="X111" s="1238"/>
    </row>
    <row r="112" spans="1:24" ht="21.95" customHeight="1">
      <c r="A112" s="1244"/>
      <c r="B112" s="1244"/>
      <c r="C112" s="1244"/>
      <c r="D112" s="1244"/>
      <c r="E112" s="1244"/>
      <c r="F112" s="1244"/>
      <c r="G112" s="1244"/>
      <c r="O112" s="4"/>
      <c r="P112" s="311"/>
      <c r="Q112" s="311"/>
      <c r="R112" s="311"/>
      <c r="T112" s="4"/>
      <c r="U112" s="1"/>
    </row>
    <row r="113" spans="1:41" ht="18" customHeight="1">
      <c r="A113" s="201"/>
      <c r="B113" s="201"/>
      <c r="C113" s="201"/>
      <c r="D113" s="201"/>
      <c r="E113" s="194"/>
      <c r="F113" s="194"/>
      <c r="G113" s="194"/>
      <c r="O113" s="4"/>
      <c r="P113" s="311"/>
      <c r="Q113" s="311"/>
      <c r="R113" s="311"/>
    </row>
    <row r="114" spans="1:41" ht="18" customHeight="1">
      <c r="A114" s="206"/>
      <c r="B114" s="193"/>
      <c r="C114" s="206"/>
      <c r="D114" s="206"/>
      <c r="E114" s="203"/>
      <c r="F114" s="194"/>
      <c r="G114" s="193"/>
      <c r="O114" s="4"/>
      <c r="P114" s="311"/>
      <c r="Q114" s="311"/>
      <c r="R114" s="311"/>
    </row>
    <row r="115" spans="1:41" ht="35.25" customHeight="1">
      <c r="A115" s="1245"/>
      <c r="B115" s="1245"/>
      <c r="C115" s="1245"/>
      <c r="D115" s="1245"/>
      <c r="E115" s="204"/>
      <c r="F115" s="194"/>
      <c r="G115" s="193"/>
      <c r="O115" s="365"/>
      <c r="P115" s="352"/>
      <c r="Q115" s="352"/>
      <c r="R115" s="352"/>
      <c r="W115" s="1238"/>
      <c r="X115" s="1238"/>
    </row>
    <row r="116" spans="1:41" ht="18" customHeight="1">
      <c r="A116" s="206"/>
      <c r="B116" s="1237"/>
      <c r="C116" s="1237"/>
      <c r="D116" s="1237"/>
      <c r="E116" s="204"/>
      <c r="F116" s="194"/>
      <c r="G116" s="193"/>
      <c r="O116" s="4"/>
      <c r="P116" s="353"/>
      <c r="Q116" s="353"/>
      <c r="R116" s="353"/>
    </row>
    <row r="117" spans="1:41" ht="18" customHeight="1">
      <c r="A117" s="206"/>
      <c r="B117" s="1237"/>
      <c r="C117" s="1237"/>
      <c r="D117" s="1237"/>
      <c r="E117" s="204"/>
      <c r="F117" s="194"/>
      <c r="G117" s="193"/>
      <c r="O117" s="4"/>
      <c r="P117" s="353"/>
      <c r="Q117" s="353"/>
      <c r="R117" s="353"/>
    </row>
    <row r="118" spans="1:41" ht="18" customHeight="1">
      <c r="A118" s="193"/>
      <c r="B118" s="1237"/>
      <c r="C118" s="1237"/>
      <c r="D118" s="1237"/>
      <c r="E118" s="204"/>
      <c r="F118" s="194"/>
      <c r="G118" s="193"/>
      <c r="O118" s="365"/>
      <c r="P118" s="367"/>
      <c r="Q118" s="364"/>
      <c r="R118" s="354"/>
    </row>
    <row r="119" spans="1:41" ht="18" customHeight="1">
      <c r="A119" s="193"/>
      <c r="B119" s="1237"/>
      <c r="C119" s="1237"/>
      <c r="D119" s="1237"/>
      <c r="E119" s="204"/>
      <c r="F119" s="194"/>
      <c r="G119" s="193"/>
      <c r="W119" s="1238"/>
      <c r="X119" s="1238"/>
    </row>
    <row r="120" spans="1:41" ht="18" customHeight="1">
      <c r="A120" s="193"/>
      <c r="B120" s="193"/>
      <c r="C120" s="193"/>
      <c r="D120" s="193"/>
      <c r="E120" s="206"/>
      <c r="F120" s="194"/>
      <c r="G120" s="194"/>
      <c r="Y120" s="355"/>
    </row>
    <row r="121" spans="1:41" ht="40.5" customHeight="1">
      <c r="A121" s="1239"/>
      <c r="B121" s="1239"/>
      <c r="C121" s="1239"/>
      <c r="D121" s="1239"/>
      <c r="E121" s="1239"/>
      <c r="F121" s="1239"/>
      <c r="G121" s="1239"/>
      <c r="H121" s="393"/>
      <c r="I121" s="253"/>
      <c r="J121" s="254"/>
      <c r="K121" s="254"/>
      <c r="L121" s="254"/>
      <c r="M121" s="254"/>
      <c r="Q121" s="6"/>
      <c r="Y121" s="355"/>
    </row>
    <row r="122" spans="1:41" ht="18" customHeight="1">
      <c r="A122" s="201"/>
      <c r="B122" s="201"/>
      <c r="C122" s="201"/>
      <c r="D122" s="201"/>
      <c r="E122" s="208"/>
      <c r="F122" s="208"/>
      <c r="G122" s="209"/>
      <c r="P122" s="1240"/>
      <c r="Q122" s="1240"/>
      <c r="S122" s="1243"/>
      <c r="T122" s="1243"/>
      <c r="W122" s="1238"/>
      <c r="X122" s="1238"/>
    </row>
    <row r="123" spans="1:41" ht="66" customHeight="1">
      <c r="A123" s="223"/>
      <c r="B123" s="223"/>
      <c r="C123" s="197"/>
      <c r="D123" s="197"/>
      <c r="E123" s="223"/>
      <c r="F123" s="223"/>
      <c r="G123" s="223"/>
      <c r="P123" s="312"/>
      <c r="Q123" s="312"/>
      <c r="S123" s="312"/>
      <c r="T123" s="312"/>
    </row>
    <row r="124" spans="1:41" ht="18" customHeight="1">
      <c r="A124" s="197"/>
      <c r="B124" s="197"/>
      <c r="C124" s="197"/>
      <c r="D124" s="197"/>
      <c r="E124" s="197"/>
      <c r="F124" s="197"/>
      <c r="G124" s="197"/>
      <c r="P124" s="189"/>
      <c r="Q124" s="189"/>
      <c r="S124" s="189"/>
      <c r="T124" s="189"/>
    </row>
    <row r="125" spans="1:41" s="330" customFormat="1" ht="18" customHeight="1">
      <c r="A125" s="215"/>
      <c r="B125" s="231"/>
      <c r="C125" s="212"/>
      <c r="D125" s="232"/>
      <c r="E125" s="233"/>
      <c r="F125" s="234"/>
      <c r="G125" s="194"/>
      <c r="H125" s="365"/>
      <c r="I125" s="252"/>
      <c r="J125" s="185"/>
      <c r="K125" s="185"/>
      <c r="L125" s="185"/>
      <c r="M125" s="185"/>
      <c r="N125" s="1"/>
      <c r="O125" s="1"/>
      <c r="P125" s="189"/>
      <c r="Q125" s="356"/>
      <c r="R125" s="6"/>
      <c r="S125" s="189"/>
      <c r="T125" s="356"/>
      <c r="U125" s="1"/>
      <c r="V125" s="1"/>
      <c r="W125" s="1"/>
      <c r="X125" s="1"/>
      <c r="Y125" s="1"/>
      <c r="Z125" s="1"/>
      <c r="AA125" s="1"/>
      <c r="AB125" s="185"/>
      <c r="AC125" s="185"/>
      <c r="AD125" s="185"/>
      <c r="AE125" s="185"/>
      <c r="AF125" s="185"/>
      <c r="AG125" s="185"/>
      <c r="AH125" s="185"/>
      <c r="AI125" s="185"/>
      <c r="AJ125" s="185"/>
      <c r="AK125" s="185"/>
      <c r="AL125" s="185"/>
      <c r="AM125" s="185"/>
      <c r="AN125" s="185"/>
      <c r="AO125" s="185"/>
    </row>
    <row r="126" spans="1:41" ht="111" customHeight="1">
      <c r="A126" s="216"/>
      <c r="B126" s="235"/>
      <c r="C126" s="212"/>
      <c r="D126" s="212"/>
      <c r="E126" s="236"/>
      <c r="F126" s="237"/>
      <c r="G126" s="238"/>
      <c r="P126" s="358"/>
      <c r="Q126" s="357"/>
      <c r="S126" s="358"/>
      <c r="T126" s="357"/>
      <c r="W126" s="1238"/>
      <c r="X126" s="1238"/>
    </row>
    <row r="127" spans="1:41" ht="21.95" customHeight="1">
      <c r="A127" s="216"/>
      <c r="B127" s="239"/>
      <c r="C127" s="212"/>
      <c r="D127" s="212"/>
      <c r="E127" s="240"/>
      <c r="F127" s="241"/>
      <c r="G127" s="194"/>
      <c r="P127" s="360"/>
      <c r="Q127" s="359"/>
      <c r="S127" s="360"/>
      <c r="T127" s="359"/>
    </row>
    <row r="128" spans="1:41" ht="21.95" customHeight="1">
      <c r="A128" s="214"/>
      <c r="B128" s="218"/>
      <c r="C128" s="212"/>
      <c r="D128" s="232"/>
      <c r="E128" s="233"/>
      <c r="F128" s="234"/>
      <c r="G128" s="194"/>
      <c r="P128" s="360"/>
      <c r="Q128" s="359"/>
      <c r="S128" s="360"/>
      <c r="T128" s="359"/>
      <c r="V128" s="348"/>
    </row>
    <row r="129" spans="1:24" ht="21.95" customHeight="1">
      <c r="A129" s="214"/>
      <c r="B129" s="218"/>
      <c r="C129" s="212"/>
      <c r="D129" s="232"/>
      <c r="E129" s="233"/>
      <c r="F129" s="234"/>
      <c r="G129" s="194"/>
      <c r="P129" s="360"/>
      <c r="Q129" s="359"/>
      <c r="S129" s="360"/>
      <c r="T129" s="359"/>
      <c r="V129" s="348"/>
    </row>
    <row r="130" spans="1:24">
      <c r="A130" s="216"/>
      <c r="B130" s="235"/>
      <c r="C130" s="212"/>
      <c r="D130" s="232"/>
      <c r="E130" s="233"/>
      <c r="F130" s="234"/>
      <c r="G130" s="194"/>
      <c r="P130" s="360"/>
      <c r="Q130" s="359"/>
      <c r="S130" s="360"/>
      <c r="T130" s="359"/>
      <c r="V130" s="348"/>
      <c r="W130" s="1238"/>
      <c r="X130" s="1238"/>
    </row>
    <row r="131" spans="1:24" ht="21.95" customHeight="1">
      <c r="A131" s="216"/>
      <c r="B131" s="239"/>
      <c r="C131" s="212"/>
      <c r="D131" s="232"/>
      <c r="E131" s="233"/>
      <c r="F131" s="234"/>
      <c r="G131" s="238"/>
      <c r="P131" s="360"/>
      <c r="Q131" s="359"/>
      <c r="S131" s="360"/>
      <c r="T131" s="359"/>
      <c r="V131" s="348"/>
    </row>
    <row r="132" spans="1:24" ht="21.95" customHeight="1">
      <c r="A132" s="216"/>
      <c r="B132" s="218"/>
      <c r="C132" s="212"/>
      <c r="D132" s="232"/>
      <c r="E132" s="233"/>
      <c r="F132" s="234"/>
      <c r="G132" s="194"/>
      <c r="P132" s="360"/>
      <c r="Q132" s="359"/>
      <c r="S132" s="360"/>
      <c r="T132" s="359"/>
      <c r="V132" s="348"/>
    </row>
    <row r="133" spans="1:24" ht="21.95" customHeight="1">
      <c r="A133" s="216"/>
      <c r="B133" s="218"/>
      <c r="C133" s="212"/>
      <c r="D133" s="232"/>
      <c r="E133" s="233"/>
      <c r="F133" s="234"/>
      <c r="G133" s="194"/>
      <c r="P133" s="360"/>
      <c r="Q133" s="359"/>
      <c r="S133" s="360"/>
      <c r="T133" s="359"/>
      <c r="V133" s="348"/>
    </row>
    <row r="134" spans="1:24">
      <c r="A134" s="216"/>
      <c r="B134" s="235"/>
      <c r="C134" s="212"/>
      <c r="D134" s="212"/>
      <c r="E134" s="233"/>
      <c r="F134" s="234"/>
      <c r="G134" s="238"/>
      <c r="P134" s="360"/>
      <c r="Q134" s="359"/>
      <c r="S134" s="360"/>
      <c r="T134" s="359"/>
      <c r="V134" s="348"/>
    </row>
    <row r="135" spans="1:24" ht="21.95" customHeight="1">
      <c r="A135" s="216"/>
      <c r="B135" s="239"/>
      <c r="C135" s="212"/>
      <c r="D135" s="212"/>
      <c r="E135" s="242"/>
      <c r="F135" s="234"/>
      <c r="G135" s="243"/>
      <c r="P135" s="360"/>
      <c r="Q135" s="359"/>
      <c r="S135" s="360"/>
      <c r="T135" s="359"/>
      <c r="V135" s="348"/>
    </row>
    <row r="136" spans="1:24" ht="35.1" customHeight="1">
      <c r="A136" s="214"/>
      <c r="B136" s="244"/>
      <c r="C136" s="212"/>
      <c r="D136" s="232"/>
      <c r="E136" s="233"/>
      <c r="F136" s="234"/>
      <c r="G136" s="194"/>
      <c r="N136" s="4"/>
      <c r="P136" s="360"/>
      <c r="Q136" s="359"/>
      <c r="S136" s="360"/>
      <c r="T136" s="359"/>
      <c r="V136" s="348"/>
    </row>
    <row r="137" spans="1:24" ht="21.95" customHeight="1">
      <c r="A137" s="214"/>
      <c r="B137" s="245"/>
      <c r="C137" s="212"/>
      <c r="D137" s="232"/>
      <c r="E137" s="242"/>
      <c r="F137" s="234"/>
      <c r="G137" s="194"/>
      <c r="N137" s="4"/>
      <c r="P137" s="360"/>
      <c r="Q137" s="359"/>
      <c r="S137" s="360"/>
      <c r="T137" s="359"/>
      <c r="V137" s="348"/>
    </row>
    <row r="138" spans="1:24" ht="21.95" customHeight="1">
      <c r="A138" s="214"/>
      <c r="B138" s="245"/>
      <c r="C138" s="212"/>
      <c r="D138" s="232"/>
      <c r="E138" s="242"/>
      <c r="F138" s="234"/>
      <c r="G138" s="194"/>
      <c r="N138" s="4"/>
      <c r="P138" s="360"/>
      <c r="Q138" s="359"/>
      <c r="S138" s="360"/>
      <c r="T138" s="359"/>
      <c r="V138" s="348"/>
    </row>
    <row r="139" spans="1:24" ht="24" customHeight="1">
      <c r="A139" s="215"/>
      <c r="B139" s="219"/>
      <c r="C139" s="212"/>
      <c r="D139" s="232"/>
      <c r="E139" s="233"/>
      <c r="F139" s="234"/>
      <c r="G139" s="194"/>
      <c r="J139" s="185"/>
      <c r="K139" s="185"/>
      <c r="L139" s="185"/>
      <c r="M139" s="185"/>
      <c r="N139" s="1"/>
      <c r="O139" s="1"/>
      <c r="P139" s="360"/>
      <c r="Q139" s="359"/>
      <c r="R139" s="6"/>
      <c r="S139" s="360"/>
      <c r="T139" s="359"/>
      <c r="U139" s="1"/>
      <c r="V139" s="6"/>
    </row>
    <row r="140" spans="1:24" ht="24" customHeight="1">
      <c r="A140" s="214"/>
      <c r="B140" s="246"/>
      <c r="C140" s="212"/>
      <c r="D140" s="232"/>
      <c r="E140" s="233"/>
      <c r="F140" s="234"/>
      <c r="G140" s="194"/>
      <c r="P140" s="360"/>
      <c r="Q140" s="359"/>
      <c r="S140" s="360"/>
      <c r="T140" s="359"/>
      <c r="V140" s="348"/>
    </row>
    <row r="141" spans="1:24" ht="24" customHeight="1">
      <c r="A141" s="216"/>
      <c r="B141" s="211"/>
      <c r="C141" s="212"/>
      <c r="D141" s="232"/>
      <c r="E141" s="233"/>
      <c r="F141" s="234"/>
      <c r="G141" s="194"/>
      <c r="P141" s="360"/>
      <c r="Q141" s="359"/>
      <c r="S141" s="360"/>
      <c r="T141" s="359"/>
      <c r="V141" s="348"/>
    </row>
    <row r="142" spans="1:24" ht="24" customHeight="1">
      <c r="A142" s="214"/>
      <c r="B142" s="245"/>
      <c r="C142" s="212"/>
      <c r="D142" s="232"/>
      <c r="E142" s="242"/>
      <c r="F142" s="234"/>
      <c r="G142" s="194"/>
      <c r="P142" s="360"/>
      <c r="Q142" s="359"/>
      <c r="S142" s="360"/>
      <c r="T142" s="359"/>
      <c r="V142" s="348"/>
    </row>
    <row r="143" spans="1:24" ht="24" customHeight="1">
      <c r="A143" s="215"/>
      <c r="B143" s="231"/>
      <c r="C143" s="212"/>
      <c r="D143" s="232"/>
      <c r="E143" s="233"/>
      <c r="F143" s="234"/>
      <c r="G143" s="194"/>
      <c r="J143" s="185"/>
      <c r="K143" s="185"/>
      <c r="L143" s="185"/>
      <c r="M143" s="185"/>
      <c r="N143" s="1"/>
      <c r="O143" s="1"/>
      <c r="P143" s="360"/>
      <c r="Q143" s="361"/>
      <c r="R143" s="6"/>
      <c r="S143" s="360"/>
      <c r="T143" s="361"/>
      <c r="U143" s="1"/>
      <c r="V143" s="6"/>
    </row>
    <row r="144" spans="1:24" ht="35.1" customHeight="1">
      <c r="A144" s="216"/>
      <c r="B144" s="211"/>
      <c r="C144" s="212"/>
      <c r="D144" s="212"/>
      <c r="E144" s="242"/>
      <c r="F144" s="234"/>
      <c r="G144" s="243"/>
      <c r="P144" s="360"/>
      <c r="Q144" s="361"/>
      <c r="S144" s="360"/>
      <c r="T144" s="361"/>
      <c r="V144" s="348"/>
    </row>
    <row r="145" spans="1:22" ht="24" customHeight="1">
      <c r="A145" s="216"/>
      <c r="B145" s="211"/>
      <c r="C145" s="214"/>
      <c r="D145" s="232"/>
      <c r="E145" s="242"/>
      <c r="F145" s="234"/>
      <c r="G145" s="194"/>
      <c r="P145" s="360"/>
      <c r="Q145" s="359"/>
      <c r="S145" s="360"/>
      <c r="T145" s="359"/>
      <c r="V145" s="348"/>
    </row>
    <row r="146" spans="1:22" ht="24" customHeight="1">
      <c r="A146" s="214"/>
      <c r="B146" s="211"/>
      <c r="C146" s="214"/>
      <c r="D146" s="232"/>
      <c r="E146" s="242"/>
      <c r="F146" s="234"/>
      <c r="G146" s="194"/>
      <c r="P146" s="360"/>
      <c r="Q146" s="359"/>
      <c r="S146" s="360"/>
      <c r="T146" s="359"/>
      <c r="V146" s="348"/>
    </row>
    <row r="147" spans="1:22" ht="24" customHeight="1">
      <c r="A147" s="214"/>
      <c r="B147" s="211"/>
      <c r="C147" s="214"/>
      <c r="D147" s="232"/>
      <c r="E147" s="242"/>
      <c r="F147" s="234"/>
      <c r="G147" s="194"/>
      <c r="P147" s="360"/>
      <c r="Q147" s="359"/>
      <c r="S147" s="360"/>
      <c r="T147" s="359"/>
      <c r="V147" s="348"/>
    </row>
    <row r="148" spans="1:22" ht="24" customHeight="1">
      <c r="A148" s="214"/>
      <c r="B148" s="211"/>
      <c r="C148" s="214"/>
      <c r="D148" s="232"/>
      <c r="E148" s="242"/>
      <c r="F148" s="234"/>
      <c r="G148" s="194"/>
      <c r="P148" s="360"/>
      <c r="Q148" s="359"/>
      <c r="S148" s="360"/>
      <c r="T148" s="359"/>
      <c r="V148" s="348"/>
    </row>
    <row r="149" spans="1:22" ht="24" customHeight="1">
      <c r="A149" s="214"/>
      <c r="B149" s="211"/>
      <c r="C149" s="214"/>
      <c r="D149" s="232"/>
      <c r="E149" s="242"/>
      <c r="F149" s="234"/>
      <c r="G149" s="194"/>
      <c r="P149" s="360"/>
      <c r="Q149" s="359"/>
      <c r="S149" s="360"/>
      <c r="T149" s="359"/>
      <c r="V149" s="348"/>
    </row>
    <row r="150" spans="1:22" ht="24" customHeight="1">
      <c r="A150" s="214"/>
      <c r="B150" s="211"/>
      <c r="C150" s="214"/>
      <c r="D150" s="232"/>
      <c r="E150" s="242"/>
      <c r="F150" s="234"/>
      <c r="G150" s="194"/>
      <c r="P150" s="360"/>
      <c r="Q150" s="359"/>
      <c r="S150" s="360"/>
      <c r="T150" s="359"/>
      <c r="V150" s="348"/>
    </row>
    <row r="151" spans="1:22" ht="24" customHeight="1">
      <c r="A151" s="214"/>
      <c r="B151" s="211"/>
      <c r="C151" s="214"/>
      <c r="D151" s="232"/>
      <c r="E151" s="242"/>
      <c r="F151" s="234"/>
      <c r="G151" s="194"/>
      <c r="P151" s="360"/>
      <c r="Q151" s="359"/>
      <c r="S151" s="360"/>
      <c r="T151" s="359"/>
      <c r="V151" s="348"/>
    </row>
    <row r="152" spans="1:22" ht="35.1" customHeight="1">
      <c r="A152" s="215"/>
      <c r="B152" s="231"/>
      <c r="C152" s="212"/>
      <c r="D152" s="232"/>
      <c r="E152" s="233"/>
      <c r="F152" s="234"/>
      <c r="G152" s="194"/>
      <c r="P152" s="360"/>
      <c r="Q152" s="361"/>
      <c r="S152" s="360"/>
      <c r="T152" s="361"/>
      <c r="V152" s="348"/>
    </row>
    <row r="153" spans="1:22" ht="24" customHeight="1">
      <c r="A153" s="216"/>
      <c r="B153" s="217"/>
      <c r="C153" s="212"/>
      <c r="D153" s="232"/>
      <c r="E153" s="242"/>
      <c r="F153" s="234"/>
      <c r="G153" s="243"/>
      <c r="P153" s="360"/>
      <c r="Q153" s="361"/>
      <c r="S153" s="360"/>
      <c r="T153" s="361"/>
      <c r="V153" s="348"/>
    </row>
    <row r="154" spans="1:22" ht="24" customHeight="1">
      <c r="A154" s="216"/>
      <c r="B154" s="211"/>
      <c r="C154" s="214"/>
      <c r="D154" s="217"/>
      <c r="E154" s="242"/>
      <c r="F154" s="234"/>
      <c r="G154" s="194"/>
      <c r="P154" s="360"/>
      <c r="Q154" s="359"/>
      <c r="S154" s="360"/>
      <c r="T154" s="359"/>
      <c r="V154" s="348"/>
    </row>
    <row r="155" spans="1:22" ht="35.1" customHeight="1">
      <c r="A155" s="216"/>
      <c r="B155" s="231"/>
      <c r="C155" s="212"/>
      <c r="D155" s="232"/>
      <c r="E155" s="233"/>
      <c r="F155" s="234"/>
      <c r="G155" s="194"/>
      <c r="P155" s="360"/>
      <c r="Q155" s="359"/>
      <c r="S155" s="360"/>
      <c r="T155" s="359"/>
      <c r="V155" s="348"/>
    </row>
    <row r="156" spans="1:22" ht="24" customHeight="1">
      <c r="A156" s="215"/>
      <c r="B156" s="213"/>
      <c r="C156" s="214"/>
      <c r="D156" s="232"/>
      <c r="E156" s="234"/>
      <c r="F156" s="234"/>
      <c r="G156" s="194"/>
      <c r="P156" s="360"/>
      <c r="Q156" s="359"/>
      <c r="S156" s="360"/>
      <c r="T156" s="359"/>
      <c r="V156" s="348"/>
    </row>
    <row r="157" spans="1:22" ht="24" customHeight="1">
      <c r="A157" s="215"/>
      <c r="B157" s="213"/>
      <c r="C157" s="214"/>
      <c r="D157" s="232"/>
      <c r="E157" s="233"/>
      <c r="F157" s="234"/>
      <c r="G157" s="194"/>
      <c r="P157" s="360"/>
      <c r="Q157" s="359"/>
      <c r="S157" s="360"/>
      <c r="T157" s="359"/>
      <c r="V157" s="348"/>
    </row>
    <row r="158" spans="1:22" ht="24" customHeight="1">
      <c r="A158" s="215"/>
      <c r="B158" s="213"/>
      <c r="C158" s="214"/>
      <c r="D158" s="232"/>
      <c r="E158" s="234"/>
      <c r="F158" s="234"/>
      <c r="G158" s="194"/>
      <c r="P158" s="360"/>
      <c r="Q158" s="359"/>
      <c r="S158" s="360"/>
      <c r="T158" s="359"/>
      <c r="V158" s="348"/>
    </row>
    <row r="159" spans="1:22" ht="24" customHeight="1">
      <c r="A159" s="215"/>
      <c r="B159" s="213"/>
      <c r="C159" s="214"/>
      <c r="D159" s="232"/>
      <c r="E159" s="234"/>
      <c r="F159" s="234"/>
      <c r="G159" s="194"/>
      <c r="P159" s="360"/>
      <c r="Q159" s="359"/>
      <c r="S159" s="360"/>
      <c r="T159" s="359"/>
      <c r="V159" s="348"/>
    </row>
    <row r="160" spans="1:22" ht="35.1" customHeight="1">
      <c r="A160" s="215"/>
      <c r="B160" s="218"/>
      <c r="C160" s="214"/>
      <c r="D160" s="232"/>
      <c r="E160" s="234"/>
      <c r="F160" s="234"/>
      <c r="G160" s="194"/>
      <c r="P160" s="360"/>
      <c r="Q160" s="359"/>
      <c r="S160" s="360"/>
      <c r="T160" s="359"/>
      <c r="V160" s="348"/>
    </row>
    <row r="161" spans="1:22" ht="30" customHeight="1">
      <c r="A161" s="215"/>
      <c r="B161" s="211"/>
      <c r="C161" s="214"/>
      <c r="D161" s="232"/>
      <c r="E161" s="234"/>
      <c r="F161" s="234"/>
      <c r="G161" s="194"/>
      <c r="P161" s="360"/>
      <c r="Q161" s="359"/>
      <c r="S161" s="360"/>
      <c r="T161" s="359"/>
      <c r="V161" s="348"/>
    </row>
    <row r="162" spans="1:22" ht="26.1" customHeight="1">
      <c r="A162" s="215"/>
      <c r="B162" s="231"/>
      <c r="C162" s="212"/>
      <c r="D162" s="232"/>
      <c r="E162" s="233"/>
      <c r="F162" s="234"/>
      <c r="G162" s="194"/>
      <c r="J162" s="185"/>
      <c r="K162" s="185"/>
      <c r="L162" s="185"/>
      <c r="M162" s="185"/>
      <c r="N162" s="1"/>
      <c r="O162" s="1"/>
      <c r="P162" s="360"/>
      <c r="Q162" s="359"/>
      <c r="R162" s="6"/>
      <c r="S162" s="360"/>
      <c r="T162" s="359"/>
      <c r="U162" s="1"/>
      <c r="V162" s="6"/>
    </row>
    <row r="163" spans="1:22" ht="30" customHeight="1">
      <c r="A163" s="216"/>
      <c r="B163" s="213"/>
      <c r="C163" s="214"/>
      <c r="D163" s="247"/>
      <c r="E163" s="234"/>
      <c r="F163" s="234"/>
      <c r="G163" s="194"/>
      <c r="P163" s="360"/>
      <c r="Q163" s="359"/>
      <c r="S163" s="360"/>
      <c r="T163" s="359"/>
      <c r="V163" s="348"/>
    </row>
    <row r="164" spans="1:22" ht="30" customHeight="1">
      <c r="A164" s="216"/>
      <c r="B164" s="213"/>
      <c r="C164" s="214"/>
      <c r="D164" s="247"/>
      <c r="E164" s="234"/>
      <c r="F164" s="234"/>
      <c r="G164" s="194"/>
      <c r="P164" s="360"/>
      <c r="Q164" s="359"/>
      <c r="S164" s="360"/>
      <c r="T164" s="359"/>
      <c r="V164" s="348"/>
    </row>
    <row r="165" spans="1:22" ht="30" customHeight="1">
      <c r="A165" s="216"/>
      <c r="B165" s="213"/>
      <c r="C165" s="214"/>
      <c r="D165" s="247"/>
      <c r="E165" s="234"/>
      <c r="F165" s="234"/>
      <c r="G165" s="194"/>
      <c r="P165" s="360"/>
      <c r="Q165" s="359"/>
      <c r="S165" s="360"/>
      <c r="T165" s="359"/>
      <c r="V165" s="348"/>
    </row>
    <row r="166" spans="1:22" ht="30" customHeight="1">
      <c r="A166" s="216"/>
      <c r="B166" s="213"/>
      <c r="C166" s="214"/>
      <c r="D166" s="247"/>
      <c r="E166" s="234"/>
      <c r="F166" s="234"/>
      <c r="G166" s="194"/>
      <c r="P166" s="360"/>
      <c r="Q166" s="359"/>
      <c r="S166" s="360"/>
      <c r="T166" s="359"/>
      <c r="V166" s="348"/>
    </row>
    <row r="167" spans="1:22" ht="33" customHeight="1">
      <c r="A167" s="248"/>
      <c r="B167" s="231"/>
      <c r="C167" s="212"/>
      <c r="D167" s="232"/>
      <c r="E167" s="233"/>
      <c r="F167" s="234"/>
      <c r="G167" s="194"/>
      <c r="P167" s="360"/>
      <c r="Q167" s="359"/>
      <c r="S167" s="360"/>
      <c r="T167" s="359"/>
      <c r="V167" s="348"/>
    </row>
    <row r="168" spans="1:22" ht="24" customHeight="1">
      <c r="A168" s="249"/>
      <c r="B168" s="213"/>
      <c r="C168" s="249"/>
      <c r="D168" s="250"/>
      <c r="E168" s="234"/>
      <c r="F168" s="234"/>
      <c r="G168" s="194"/>
      <c r="P168" s="360"/>
      <c r="Q168" s="359"/>
      <c r="S168" s="360"/>
      <c r="T168" s="359"/>
      <c r="V168" s="348"/>
    </row>
    <row r="169" spans="1:22" ht="24" customHeight="1">
      <c r="A169" s="249"/>
      <c r="B169" s="213"/>
      <c r="C169" s="249"/>
      <c r="D169" s="250"/>
      <c r="E169" s="234"/>
      <c r="F169" s="234"/>
      <c r="G169" s="194"/>
      <c r="P169" s="360"/>
      <c r="Q169" s="359"/>
      <c r="S169" s="360"/>
      <c r="T169" s="359"/>
      <c r="V169" s="348"/>
    </row>
    <row r="170" spans="1:22" ht="24" customHeight="1">
      <c r="A170" s="249"/>
      <c r="B170" s="213"/>
      <c r="C170" s="249"/>
      <c r="D170" s="250"/>
      <c r="E170" s="234"/>
      <c r="F170" s="234"/>
      <c r="G170" s="194"/>
      <c r="P170" s="360"/>
      <c r="Q170" s="359"/>
      <c r="S170" s="360"/>
      <c r="T170" s="359"/>
      <c r="V170" s="348"/>
    </row>
    <row r="171" spans="1:22" ht="24" customHeight="1">
      <c r="A171" s="249"/>
      <c r="B171" s="213"/>
      <c r="C171" s="249"/>
      <c r="D171" s="250"/>
      <c r="E171" s="234"/>
      <c r="F171" s="234"/>
      <c r="G171" s="194"/>
      <c r="P171" s="360"/>
      <c r="Q171" s="359"/>
      <c r="S171" s="360"/>
      <c r="T171" s="359"/>
      <c r="V171" s="348"/>
    </row>
    <row r="172" spans="1:22" ht="24" customHeight="1">
      <c r="A172" s="249"/>
      <c r="B172" s="213"/>
      <c r="C172" s="249"/>
      <c r="D172" s="250"/>
      <c r="E172" s="234"/>
      <c r="F172" s="234"/>
      <c r="G172" s="194"/>
      <c r="P172" s="360"/>
      <c r="Q172" s="359"/>
      <c r="S172" s="360"/>
      <c r="T172" s="359"/>
      <c r="V172" s="348"/>
    </row>
    <row r="173" spans="1:22" ht="26.1" customHeight="1">
      <c r="A173" s="214"/>
      <c r="B173" s="1241"/>
      <c r="C173" s="1241"/>
      <c r="D173" s="1241"/>
      <c r="E173" s="234"/>
      <c r="F173" s="234"/>
      <c r="G173" s="194"/>
      <c r="I173" s="252"/>
      <c r="J173" s="185"/>
      <c r="K173" s="185"/>
      <c r="L173" s="185"/>
      <c r="M173" s="185"/>
      <c r="N173" s="1"/>
      <c r="O173" s="1"/>
      <c r="P173" s="89"/>
      <c r="Q173" s="359"/>
      <c r="R173" s="6"/>
      <c r="S173" s="89"/>
      <c r="T173" s="359"/>
      <c r="U173" s="1"/>
      <c r="V173" s="6"/>
    </row>
    <row r="174" spans="1:22" ht="26.1" customHeight="1">
      <c r="A174" s="249"/>
      <c r="B174" s="1242"/>
      <c r="C174" s="1242"/>
      <c r="D174" s="1242"/>
      <c r="E174" s="234"/>
      <c r="F174" s="234"/>
      <c r="G174" s="194"/>
      <c r="I174" s="252"/>
      <c r="J174" s="185"/>
      <c r="K174" s="185"/>
      <c r="L174" s="185"/>
      <c r="M174" s="185"/>
      <c r="N174" s="1"/>
      <c r="O174" s="1"/>
      <c r="P174" s="89"/>
      <c r="Q174" s="359"/>
      <c r="R174" s="6"/>
      <c r="S174" s="89"/>
      <c r="T174" s="359"/>
      <c r="U174" s="1"/>
      <c r="V174" s="1"/>
    </row>
    <row r="175" spans="1:22" ht="26.1" customHeight="1">
      <c r="A175" s="249"/>
      <c r="B175" s="1236"/>
      <c r="C175" s="1236"/>
      <c r="D175" s="1236"/>
      <c r="E175" s="234"/>
      <c r="F175" s="234"/>
      <c r="G175" s="194"/>
      <c r="I175" s="252"/>
      <c r="J175" s="185"/>
      <c r="K175" s="185"/>
      <c r="L175" s="185"/>
      <c r="M175" s="185"/>
      <c r="N175" s="1"/>
      <c r="O175" s="1"/>
      <c r="P175" s="89"/>
      <c r="Q175" s="359"/>
      <c r="R175" s="6"/>
      <c r="S175" s="89"/>
      <c r="T175" s="359"/>
      <c r="U175" s="1"/>
      <c r="V175" s="363"/>
    </row>
    <row r="176" spans="1:22">
      <c r="A176" s="201"/>
      <c r="B176" s="201"/>
      <c r="C176" s="201"/>
      <c r="D176" s="201"/>
      <c r="E176" s="194"/>
      <c r="F176" s="194"/>
      <c r="G176" s="194"/>
    </row>
    <row r="177" spans="1:7">
      <c r="A177" s="201"/>
      <c r="B177" s="201"/>
      <c r="C177" s="201"/>
      <c r="D177" s="201"/>
      <c r="E177" s="194"/>
      <c r="F177" s="194"/>
      <c r="G177" s="194"/>
    </row>
    <row r="178" spans="1:7">
      <c r="A178" s="201"/>
      <c r="B178" s="201"/>
      <c r="C178" s="201"/>
      <c r="D178" s="201"/>
      <c r="E178" s="194"/>
      <c r="F178" s="194"/>
      <c r="G178" s="194"/>
    </row>
    <row r="179" spans="1:7">
      <c r="A179" s="201"/>
      <c r="B179" s="201"/>
      <c r="C179" s="201"/>
      <c r="D179" s="201"/>
      <c r="E179" s="194"/>
      <c r="F179" s="194"/>
      <c r="G179" s="194"/>
    </row>
    <row r="180" spans="1:7">
      <c r="A180" s="201"/>
      <c r="B180" s="201"/>
      <c r="C180" s="201"/>
      <c r="D180" s="201"/>
      <c r="E180" s="194"/>
      <c r="F180" s="194"/>
      <c r="G180" s="194"/>
    </row>
    <row r="181" spans="1:7">
      <c r="A181" s="201"/>
      <c r="B181" s="201"/>
      <c r="C181" s="201"/>
      <c r="D181" s="201"/>
      <c r="E181" s="194"/>
      <c r="F181" s="194"/>
      <c r="G181" s="194"/>
    </row>
    <row r="182" spans="1:7">
      <c r="A182" s="201"/>
      <c r="B182" s="201"/>
      <c r="C182" s="201"/>
      <c r="D182" s="201"/>
      <c r="E182" s="194"/>
      <c r="F182" s="194"/>
      <c r="G182" s="194"/>
    </row>
    <row r="183" spans="1:7">
      <c r="A183" s="201"/>
      <c r="B183" s="201"/>
      <c r="C183" s="201"/>
      <c r="D183" s="201"/>
      <c r="E183" s="194"/>
      <c r="F183" s="194"/>
      <c r="G183" s="194"/>
    </row>
  </sheetData>
  <sheetProtection password="CFB5" sheet="1" objects="1" scenarios="1" formatColumns="0" formatRows="0" selectLockedCells="1"/>
  <customSheetViews>
    <customSheetView guid="{C5511DF2-7367-4292-8F90-6EDA131DE06A}" state="hidden" topLeftCell="A52">
      <selection activeCell="G71" sqref="G71"/>
      <colBreaks count="1" manualBreakCount="1">
        <brk id="7" max="1048575" man="1"/>
      </colBreaks>
      <pageMargins left="0.511811023622047" right="0.26" top="0.48" bottom="0.54" header="0.25" footer="0.27"/>
      <printOptions horizontalCentered="1"/>
      <pageSetup paperSize="9" orientation="portrait" horizontalDpi="300" verticalDpi="300" r:id="rId1"/>
      <headerFooter alignWithMargins="0">
        <oddFooter>&amp;R&amp;"Book Antiqua,Bold"&amp;10Schedule-1/ Page &amp;P of &amp;N</oddFooter>
      </headerFooter>
    </customSheetView>
    <customSheetView guid="{B53AB765-D844-4672-9326-008E7DD94E4F}" state="hidden" topLeftCell="A52">
      <selection activeCell="G71" sqref="G71"/>
      <colBreaks count="1" manualBreakCount="1">
        <brk id="7" max="1048575" man="1"/>
      </colBreaks>
      <pageMargins left="0.511811023622047" right="0.26" top="0.48" bottom="0.54" header="0.25" footer="0.27"/>
      <printOptions horizontalCentered="1"/>
      <pageSetup paperSize="9" orientation="portrait" horizontalDpi="300" verticalDpi="300" r:id="rId2"/>
      <headerFooter alignWithMargins="0">
        <oddFooter>&amp;R&amp;"Book Antiqua,Bold"&amp;10Schedule-1/ Page &amp;P of &amp;N</oddFooter>
      </headerFooter>
    </customSheetView>
    <customSheetView guid="{A41EE4DE-0D82-4A56-8210-F78316511D11}" state="hidden" topLeftCell="A52">
      <selection activeCell="G71" sqref="G71"/>
      <colBreaks count="1" manualBreakCount="1">
        <brk id="7" max="1048575" man="1"/>
      </colBreaks>
      <pageMargins left="0.511811023622047" right="0.26" top="0.48" bottom="0.54" header="0.25" footer="0.27"/>
      <printOptions horizontalCentered="1"/>
      <pageSetup paperSize="9" orientation="portrait" horizontalDpi="300" verticalDpi="300" r:id="rId3"/>
      <headerFooter alignWithMargins="0">
        <oddFooter>&amp;R&amp;"Book Antiqua,Bold"&amp;10Schedule-1/ Page &amp;P of &amp;N</oddFooter>
      </headerFooter>
    </customSheetView>
    <customSheetView guid="{1E0C44A1-9358-4FBD-8C2C-4DB661DA1476}" state="hidden" topLeftCell="A52">
      <selection activeCell="G71" sqref="G71"/>
      <colBreaks count="1" manualBreakCount="1">
        <brk id="7" max="1048575" man="1"/>
      </colBreaks>
      <pageMargins left="0.511811023622047" right="0.26" top="0.48" bottom="0.54" header="0.25" footer="0.27"/>
      <printOptions horizontalCentered="1"/>
      <pageSetup paperSize="9" orientation="portrait" horizontalDpi="300" verticalDpi="300" r:id="rId4"/>
      <headerFooter alignWithMargins="0">
        <oddFooter>&amp;R&amp;"Book Antiqua,Bold"&amp;10Schedule-1/ Page &amp;P of &amp;N</oddFooter>
      </headerFooter>
    </customSheetView>
    <customSheetView guid="{498493C3-769C-4143-9114-C68CD1D40B11}" state="hidden" topLeftCell="A67">
      <selection activeCell="G71" sqref="G71"/>
      <colBreaks count="1" manualBreakCount="1">
        <brk id="7" max="1048575" man="1"/>
      </colBreaks>
      <pageMargins left="0.511811023622047" right="0.26" top="0.48" bottom="0.54" header="0.25" footer="0.27"/>
      <printOptions horizontalCentered="1"/>
      <pageSetup paperSize="9" orientation="portrait" horizontalDpi="300" verticalDpi="300" r:id="rId5"/>
      <headerFooter alignWithMargins="0">
        <oddFooter>&amp;R&amp;"Book Antiqua,Bold"&amp;10Schedule-1/ Page &amp;P of &amp;N</oddFooter>
      </headerFooter>
    </customSheetView>
    <customSheetView guid="{C431BC99-7569-44AB-83F6-AB73BDED3783}" state="hidden" topLeftCell="A67">
      <selection activeCell="G71" sqref="G71"/>
      <colBreaks count="1" manualBreakCount="1">
        <brk id="7" max="1048575" man="1"/>
      </colBreaks>
      <pageMargins left="0.511811023622047" right="0.26" top="0.48" bottom="0.54" header="0.25" footer="0.27"/>
      <printOptions horizontalCentered="1"/>
      <pageSetup paperSize="9" orientation="portrait" horizontalDpi="300" verticalDpi="300" r:id="rId6"/>
      <headerFooter alignWithMargins="0">
        <oddFooter>&amp;R&amp;"Book Antiqua,Bold"&amp;10Schedule-1/ Page &amp;P of &amp;N</oddFooter>
      </headerFooter>
    </customSheetView>
    <customSheetView guid="{E97134B6-5E8D-4951-8DA0-73D065532361}" state="hidden" topLeftCell="A67">
      <selection activeCell="G71" sqref="G71"/>
      <colBreaks count="1" manualBreakCount="1">
        <brk id="7" max="1048575" man="1"/>
      </colBreaks>
      <pageMargins left="0.511811023622047" right="0.26" top="0.48" bottom="0.54" header="0.25" footer="0.27"/>
      <printOptions horizontalCentered="1"/>
      <pageSetup paperSize="9" orientation="portrait" horizontalDpi="300" verticalDpi="300" r:id="rId7"/>
      <headerFooter alignWithMargins="0">
        <oddFooter>&amp;R&amp;"Book Antiqua,Bold"&amp;10Schedule-1/ Page &amp;P of &amp;N</oddFooter>
      </headerFooter>
    </customSheetView>
    <customSheetView guid="{D0757F9E-DF41-4B40-A5E5-F4F8FDD8D61D}" state="hidden" topLeftCell="A67">
      <selection activeCell="G71" sqref="G71"/>
      <colBreaks count="1" manualBreakCount="1">
        <brk id="7" max="1048575" man="1"/>
      </colBreaks>
      <pageMargins left="0.511811023622047" right="0.26" top="0.48" bottom="0.54" header="0.25" footer="0.27"/>
      <printOptions horizontalCentered="1"/>
      <pageSetup paperSize="9" orientation="portrait" horizontalDpi="300" verticalDpi="300" r:id="rId8"/>
      <headerFooter alignWithMargins="0">
        <oddFooter>&amp;R&amp;"Book Antiqua,Bold"&amp;10Schedule-1/ Page &amp;P of &amp;N</oddFooter>
      </headerFooter>
    </customSheetView>
    <customSheetView guid="{EE46BCD1-F715-4FA9-A5FC-1B125AD601E0}" state="hidden" topLeftCell="A67">
      <selection activeCell="F71" sqref="F71"/>
      <colBreaks count="1" manualBreakCount="1">
        <brk id="7" max="1048575" man="1"/>
      </colBreaks>
      <pageMargins left="0.511811023622047" right="0.26" top="0.48" bottom="0.54" header="0.25" footer="0.27"/>
      <printOptions horizontalCentered="1"/>
      <pageSetup paperSize="9" orientation="portrait" horizontalDpi="300" verticalDpi="300" r:id="rId9"/>
      <headerFooter alignWithMargins="0">
        <oddFooter>&amp;R&amp;"Book Antiqua,Bold"&amp;10Schedule-1/ Page &amp;P of &amp;N</oddFooter>
      </headerFooter>
    </customSheetView>
    <customSheetView guid="{4AA1107B-A795-4744-B566-827168772C7A}" state="hidden" topLeftCell="A67">
      <selection activeCell="F71" sqref="F71"/>
      <colBreaks count="1" manualBreakCount="1">
        <brk id="7" max="1048575" man="1"/>
      </colBreaks>
      <pageMargins left="0.511811023622047" right="0.26" top="0.48" bottom="0.54" header="0.25" footer="0.27"/>
      <printOptions horizontalCentered="1"/>
      <pageSetup paperSize="9" orientation="portrait" horizontalDpi="300" verticalDpi="300" r:id="rId10"/>
      <headerFooter alignWithMargins="0">
        <oddFooter>&amp;R&amp;"Book Antiqua,Bold"&amp;10Schedule-1/ Page &amp;P of &amp;N</oddFooter>
      </headerFooter>
    </customSheetView>
    <customSheetView guid="{B23AD343-29DA-4CE0-BD10-47BF44F3782F}" state="hidden" topLeftCell="A67">
      <selection activeCell="F71" sqref="F71"/>
      <colBreaks count="1" manualBreakCount="1">
        <brk id="7" max="1048575" man="1"/>
      </colBreaks>
      <pageMargins left="0.511811023622047" right="0.26" top="0.48" bottom="0.54" header="0.25" footer="0.27"/>
      <printOptions horizontalCentered="1"/>
      <pageSetup paperSize="9" orientation="portrait" horizontalDpi="300" verticalDpi="300" r:id="rId11"/>
      <headerFooter alignWithMargins="0">
        <oddFooter>&amp;R&amp;"Book Antiqua,Bold"&amp;10Schedule-1/ Page &amp;P of &amp;N</oddFooter>
      </headerFooter>
    </customSheetView>
    <customSheetView guid="{ECE9294F-C910-4036-88BC-B1F2176FB06B}" state="hidden" topLeftCell="A67">
      <selection activeCell="F71" sqref="F71"/>
      <colBreaks count="1" manualBreakCount="1">
        <brk id="7" max="1048575" man="1"/>
      </colBreaks>
      <pageMargins left="0.511811023622047" right="0.26" top="0.48" bottom="0.54" header="0.25" footer="0.27"/>
      <printOptions horizontalCentered="1"/>
      <pageSetup paperSize="9" orientation="portrait" horizontalDpi="300" verticalDpi="300" r:id="rId12"/>
      <headerFooter alignWithMargins="0">
        <oddFooter>&amp;R&amp;"Book Antiqua,Bold"&amp;10Schedule-1/ Page &amp;P of &amp;N</oddFooter>
      </headerFooter>
    </customSheetView>
    <customSheetView guid="{27A45B7A-04F2-4516-B80B-5ED0825D4ED3}" state="hidden" topLeftCell="A10">
      <selection activeCell="G129" sqref="G129"/>
      <colBreaks count="1" manualBreakCount="1">
        <brk id="7" max="1048575" man="1"/>
      </colBreaks>
      <pageMargins left="0.511811023622047" right="0.26" top="0.48" bottom="0.54" header="0.25" footer="0.27"/>
      <printOptions horizontalCentered="1"/>
      <pageSetup paperSize="9" orientation="portrait" horizontalDpi="300" verticalDpi="300" r:id="rId13"/>
      <headerFooter alignWithMargins="0">
        <oddFooter>&amp;R&amp;"Book Antiqua,Bold"&amp;10Schedule-1/ Page &amp;P of &amp;N</oddFooter>
      </headerFooter>
    </customSheetView>
    <customSheetView guid="{E9F4E142-7D26-464D-BECA-4F3806DB1FE1}" state="hidden" topLeftCell="A67">
      <selection activeCell="F71" sqref="F71"/>
      <colBreaks count="1" manualBreakCount="1">
        <brk id="7" max="1048575" man="1"/>
      </colBreaks>
      <pageMargins left="0.511811023622047" right="0.26" top="0.48" bottom="0.54" header="0.25" footer="0.27"/>
      <printOptions horizontalCentered="1"/>
      <pageSetup paperSize="9" orientation="portrait" horizontalDpi="300" verticalDpi="300" r:id="rId14"/>
      <headerFooter alignWithMargins="0">
        <oddFooter>&amp;R&amp;"Book Antiqua,Bold"&amp;10Schedule-1/ Page &amp;P of &amp;N</oddFooter>
      </headerFooter>
    </customSheetView>
    <customSheetView guid="{A7DBDDEF-9245-44C6-9EBF-032DB6E1C0A2}" state="hidden" topLeftCell="A67">
      <selection activeCell="F71" sqref="F71"/>
      <colBreaks count="1" manualBreakCount="1">
        <brk id="7" max="1048575" man="1"/>
      </colBreaks>
      <pageMargins left="0.511811023622047" right="0.26" top="0.48" bottom="0.54" header="0.25" footer="0.27"/>
      <printOptions horizontalCentered="1"/>
      <pageSetup paperSize="9" orientation="portrait" horizontalDpi="300" verticalDpi="300" r:id="rId15"/>
      <headerFooter alignWithMargins="0">
        <oddFooter>&amp;R&amp;"Book Antiqua,Bold"&amp;10Schedule-1/ Page &amp;P of &amp;N</oddFooter>
      </headerFooter>
    </customSheetView>
    <customSheetView guid="{7487ED9F-BBED-4B2A-9631-22F1A430946B}" state="hidden" topLeftCell="A67">
      <selection activeCell="F71" sqref="F71"/>
      <colBreaks count="1" manualBreakCount="1">
        <brk id="7" max="1048575" man="1"/>
      </colBreaks>
      <pageMargins left="0.511811023622047" right="0.26" top="0.48" bottom="0.54" header="0.25" footer="0.27"/>
      <printOptions horizontalCentered="1"/>
      <pageSetup paperSize="9" orientation="portrait" horizontalDpi="300" verticalDpi="300" r:id="rId16"/>
      <headerFooter alignWithMargins="0">
        <oddFooter>&amp;R&amp;"Book Antiqua,Bold"&amp;10Schedule-1/ Page &amp;P of &amp;N</oddFooter>
      </headerFooter>
    </customSheetView>
    <customSheetView guid="{B3CE7B10-A914-4559-A6DA-AED8C22AFD6D}" state="hidden" topLeftCell="A67">
      <selection activeCell="G71" sqref="G71"/>
      <colBreaks count="1" manualBreakCount="1">
        <brk id="7" max="1048575" man="1"/>
      </colBreaks>
      <pageMargins left="0.511811023622047" right="0.26" top="0.48" bottom="0.54" header="0.25" footer="0.27"/>
      <printOptions horizontalCentered="1"/>
      <pageSetup paperSize="9" orientation="portrait" horizontalDpi="300" verticalDpi="300" r:id="rId17"/>
      <headerFooter alignWithMargins="0">
        <oddFooter>&amp;R&amp;"Book Antiqua,Bold"&amp;10Schedule-1/ Page &amp;P of &amp;N</oddFooter>
      </headerFooter>
    </customSheetView>
    <customSheetView guid="{D53177B2-31EC-4222-B97A-A37DCFD9E45B}" state="hidden" topLeftCell="A67">
      <selection activeCell="G71" sqref="G71"/>
      <colBreaks count="1" manualBreakCount="1">
        <brk id="7" max="1048575" man="1"/>
      </colBreaks>
      <pageMargins left="0.511811023622047" right="0.26" top="0.48" bottom="0.54" header="0.25" footer="0.27"/>
      <printOptions horizontalCentered="1"/>
      <pageSetup paperSize="9" orientation="portrait" horizontalDpi="300" verticalDpi="300" r:id="rId18"/>
      <headerFooter alignWithMargins="0">
        <oddFooter>&amp;R&amp;"Book Antiqua,Bold"&amp;10Schedule-1/ Page &amp;P of &amp;N</oddFooter>
      </headerFooter>
    </customSheetView>
    <customSheetView guid="{223BC0FC-814D-40F0-9795-CE82A16FF3A5}" state="hidden" topLeftCell="A67">
      <selection activeCell="G71" sqref="G71"/>
      <colBreaks count="1" manualBreakCount="1">
        <brk id="7" max="1048575" man="1"/>
      </colBreaks>
      <pageMargins left="0.511811023622047" right="0.26" top="0.48" bottom="0.54" header="0.25" footer="0.27"/>
      <printOptions horizontalCentered="1"/>
      <pageSetup paperSize="9" orientation="portrait" horizontalDpi="300" verticalDpi="300" r:id="rId19"/>
      <headerFooter alignWithMargins="0">
        <oddFooter>&amp;R&amp;"Book Antiqua,Bold"&amp;10Schedule-1/ Page &amp;P of &amp;N</oddFooter>
      </headerFooter>
    </customSheetView>
    <customSheetView guid="{B835C05C-B615-4DCB-982D-4519616B3CD8}" state="hidden" topLeftCell="A67">
      <selection activeCell="G71" sqref="G71"/>
      <colBreaks count="1" manualBreakCount="1">
        <brk id="7" max="1048575" man="1"/>
      </colBreaks>
      <pageMargins left="0.511811023622047" right="0.26" top="0.48" bottom="0.54" header="0.25" footer="0.27"/>
      <printOptions horizontalCentered="1"/>
      <pageSetup paperSize="9" orientation="portrait" horizontalDpi="300" verticalDpi="300" r:id="rId20"/>
      <headerFooter alignWithMargins="0">
        <oddFooter>&amp;R&amp;"Book Antiqua,Bold"&amp;10Schedule-1/ Page &amp;P of &amp;N</oddFooter>
      </headerFooter>
    </customSheetView>
    <customSheetView guid="{A34CC49F-E309-4C23-B4F6-1E3B307C10D1}" state="hidden" topLeftCell="A67">
      <selection activeCell="G71" sqref="G71"/>
      <colBreaks count="1" manualBreakCount="1">
        <brk id="7" max="1048575" man="1"/>
      </colBreaks>
      <pageMargins left="0.511811023622047" right="0.26" top="0.48" bottom="0.54" header="0.25" footer="0.27"/>
      <printOptions horizontalCentered="1"/>
      <pageSetup paperSize="9" orientation="portrait" horizontalDpi="300" verticalDpi="300" r:id="rId21"/>
      <headerFooter alignWithMargins="0">
        <oddFooter>&amp;R&amp;"Book Antiqua,Bold"&amp;10Schedule-1/ Page &amp;P of &amp;N</oddFooter>
      </headerFooter>
    </customSheetView>
    <customSheetView guid="{8909CFDD-4F29-4C72-886E-908773EE94A2}" state="hidden" topLeftCell="A52">
      <selection activeCell="G71" sqref="G71"/>
      <colBreaks count="1" manualBreakCount="1">
        <brk id="7" max="1048575" man="1"/>
      </colBreaks>
      <pageMargins left="0.511811023622047" right="0.26" top="0.48" bottom="0.54" header="0.25" footer="0.27"/>
      <printOptions horizontalCentered="1"/>
      <pageSetup paperSize="9" orientation="portrait" horizontalDpi="300" verticalDpi="300" r:id="rId22"/>
      <headerFooter alignWithMargins="0">
        <oddFooter>&amp;R&amp;"Book Antiqua,Bold"&amp;10Schedule-1/ Page &amp;P of &amp;N</oddFooter>
      </headerFooter>
    </customSheetView>
  </customSheetViews>
  <mergeCells count="38">
    <mergeCell ref="P14:Q14"/>
    <mergeCell ref="S14:T14"/>
    <mergeCell ref="W14:X14"/>
    <mergeCell ref="A3:G3"/>
    <mergeCell ref="W3:X3"/>
    <mergeCell ref="A4:G4"/>
    <mergeCell ref="A7:D7"/>
    <mergeCell ref="W7:X7"/>
    <mergeCell ref="B8:D8"/>
    <mergeCell ref="B9:D9"/>
    <mergeCell ref="B10:D10"/>
    <mergeCell ref="B11:D11"/>
    <mergeCell ref="W11:X11"/>
    <mergeCell ref="A13:G13"/>
    <mergeCell ref="B117:D117"/>
    <mergeCell ref="B74:D74"/>
    <mergeCell ref="B75:D75"/>
    <mergeCell ref="A76:G76"/>
    <mergeCell ref="B77:G78"/>
    <mergeCell ref="B79:G79"/>
    <mergeCell ref="A111:G111"/>
    <mergeCell ref="W111:X111"/>
    <mergeCell ref="A112:G112"/>
    <mergeCell ref="A115:D115"/>
    <mergeCell ref="W115:X115"/>
    <mergeCell ref="B116:D116"/>
    <mergeCell ref="B175:D175"/>
    <mergeCell ref="B118:D118"/>
    <mergeCell ref="B119:D119"/>
    <mergeCell ref="W119:X119"/>
    <mergeCell ref="A121:G121"/>
    <mergeCell ref="P122:Q122"/>
    <mergeCell ref="W126:X126"/>
    <mergeCell ref="W130:X130"/>
    <mergeCell ref="B173:D173"/>
    <mergeCell ref="B174:D174"/>
    <mergeCell ref="S122:T122"/>
    <mergeCell ref="W122:X122"/>
  </mergeCells>
  <phoneticPr fontId="30" type="noConversion"/>
  <conditionalFormatting sqref="E30:E72 G55 G59:G60">
    <cfRule type="cellIs" dxfId="43" priority="2" stopIfTrue="1" operator="equal">
      <formula>"a"</formula>
    </cfRule>
  </conditionalFormatting>
  <conditionalFormatting sqref="E30:E72">
    <cfRule type="expression" dxfId="42" priority="1" stopIfTrue="1">
      <formula>D30&gt;0</formula>
    </cfRule>
  </conditionalFormatting>
  <conditionalFormatting sqref="E135 G135 E142 Q143:Q144 T143:T144 G144 E144:E151 Q152:Q153 T152:T153 G153 E153:E154">
    <cfRule type="cellIs" dxfId="41" priority="4" stopIfTrue="1" operator="equal">
      <formula>"a"</formula>
    </cfRule>
  </conditionalFormatting>
  <conditionalFormatting sqref="G17:G72 G128:G129 G132:G133 G136:G138 G141:G142 G145:G151 G154 G156:G161 G163:G166 G168:G172">
    <cfRule type="expression" dxfId="40" priority="5" stopIfTrue="1">
      <formula>E17=""</formula>
    </cfRule>
  </conditionalFormatting>
  <conditionalFormatting sqref="Q17:Q73 T17:T73 Q127:Q138 T127:T138 Q141:Q142 T141:T142 Q145:Q151 T145:T151 Q154 T154 Q156:Q166 T156:T166 Q168:Q172 T168:T172">
    <cfRule type="cellIs" dxfId="39" priority="3" stopIfTrue="1" operator="equal">
      <formula>#REF!</formula>
    </cfRule>
  </conditionalFormatting>
  <printOptions horizontalCentered="1"/>
  <pageMargins left="0.511811023622047" right="0.26" top="0.48" bottom="0.54" header="0.25" footer="0.27"/>
  <pageSetup paperSize="9" orientation="portrait" horizontalDpi="300" verticalDpi="300" r:id="rId23"/>
  <headerFooter alignWithMargins="0">
    <oddFooter>&amp;R&amp;"Book Antiqua,Bold"&amp;10Schedule-1/ Page &amp;P of &amp;N</oddFooter>
  </headerFooter>
  <colBreaks count="1" manualBreakCount="1">
    <brk id="7" max="1048575" man="1"/>
  </colBreaks>
  <drawing r:id="rId2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indexed="53"/>
    <pageSetUpPr autoPageBreaks="0" fitToPage="1"/>
  </sheetPr>
  <dimension ref="A1:AJ220"/>
  <sheetViews>
    <sheetView view="pageBreakPreview" topLeftCell="A39" zoomScale="80" zoomScaleNormal="100" zoomScaleSheetLayoutView="80" workbookViewId="0">
      <selection activeCell="I39" sqref="I39"/>
    </sheetView>
  </sheetViews>
  <sheetFormatPr defaultRowHeight="16.5"/>
  <cols>
    <col min="1" max="1" width="5.625" style="1022" customWidth="1"/>
    <col min="2" max="2" width="12.625" style="1022" customWidth="1"/>
    <col min="3" max="3" width="8.75" style="1022" customWidth="1"/>
    <col min="4" max="4" width="18.5" style="1022" customWidth="1"/>
    <col min="5" max="5" width="13.875" style="1022" customWidth="1"/>
    <col min="6" max="6" width="74.75" style="1023" customWidth="1"/>
    <col min="7" max="7" width="6.75" style="1022" customWidth="1"/>
    <col min="8" max="8" width="8" style="1022" customWidth="1"/>
    <col min="9" max="9" width="13.875" style="1024" customWidth="1"/>
    <col min="10" max="10" width="19.75" style="1024" customWidth="1"/>
    <col min="11" max="11" width="9" style="1014" customWidth="1"/>
    <col min="12" max="13" width="9" style="285" customWidth="1"/>
    <col min="14" max="20" width="9" style="1014" customWidth="1"/>
    <col min="21" max="32" width="9" style="1014"/>
    <col min="33" max="16384" width="9" style="285"/>
  </cols>
  <sheetData>
    <row r="1" spans="1:36" ht="18" customHeight="1">
      <c r="A1" s="1009" t="str">
        <f>Cover!B3</f>
        <v>Specification No.: CC/NT/W-MISC/DOM/A04/26/01660</v>
      </c>
      <c r="B1" s="1009"/>
      <c r="C1" s="1009"/>
      <c r="D1" s="1009"/>
      <c r="E1" s="1009"/>
      <c r="F1" s="1010"/>
      <c r="G1" s="1011"/>
      <c r="H1" s="1011"/>
      <c r="I1" s="1012"/>
      <c r="J1" s="1013" t="s">
        <v>425</v>
      </c>
    </row>
    <row r="2" spans="1:36" ht="6.75" customHeight="1">
      <c r="A2" s="1015"/>
      <c r="B2" s="1015"/>
      <c r="C2" s="1015"/>
      <c r="D2" s="1015"/>
      <c r="E2" s="1015"/>
      <c r="F2" s="1016"/>
      <c r="G2" s="1015"/>
      <c r="H2" s="1015"/>
      <c r="I2" s="285"/>
      <c r="J2" s="285"/>
    </row>
    <row r="3" spans="1:36" ht="58.5" customHeight="1">
      <c r="A3" s="1233" t="str">
        <f>Cover!$B$2</f>
        <v>Package RCP-01 for Retrofit of existing conventional control and protection system with new IEC 61850 Process Bus based Control and Protection System at 400/220 Hissar S/s and 400kV Ballabhgarh S/s</v>
      </c>
      <c r="B3" s="1233"/>
      <c r="C3" s="1233"/>
      <c r="D3" s="1233"/>
      <c r="E3" s="1233"/>
      <c r="F3" s="1233"/>
      <c r="G3" s="1233"/>
      <c r="H3" s="1233"/>
      <c r="I3" s="1233"/>
      <c r="J3" s="1233"/>
      <c r="K3" s="1017"/>
      <c r="L3" s="1018"/>
      <c r="M3" s="1019"/>
      <c r="O3" s="1020"/>
      <c r="R3" s="1261"/>
      <c r="S3" s="1261"/>
      <c r="AG3" s="1014"/>
      <c r="AH3" s="1014"/>
      <c r="AI3" s="1014"/>
      <c r="AJ3" s="1014"/>
    </row>
    <row r="4" spans="1:36" ht="21.95" customHeight="1">
      <c r="A4" s="1262" t="s">
        <v>23</v>
      </c>
      <c r="B4" s="1262"/>
      <c r="C4" s="1262"/>
      <c r="D4" s="1262"/>
      <c r="E4" s="1262"/>
      <c r="F4" s="1262"/>
      <c r="G4" s="1262"/>
      <c r="H4" s="1262"/>
      <c r="I4" s="1262"/>
      <c r="J4" s="1262"/>
      <c r="K4" s="1021"/>
    </row>
    <row r="5" spans="1:36" ht="9.75" customHeight="1">
      <c r="J5" s="285"/>
    </row>
    <row r="6" spans="1:36" ht="18" customHeight="1">
      <c r="A6" s="1258" t="str">
        <f>'Sch-1'!A6</f>
        <v>Bidder’s Name and Address (Sole Bidder) :</v>
      </c>
      <c r="B6" s="1258"/>
      <c r="C6" s="1258"/>
      <c r="D6" s="1258"/>
      <c r="E6" s="1025"/>
      <c r="F6" s="1026"/>
      <c r="G6" s="1027"/>
      <c r="H6" s="1027"/>
      <c r="I6" s="1028" t="s">
        <v>396</v>
      </c>
      <c r="J6" s="285"/>
      <c r="K6" s="1029"/>
    </row>
    <row r="7" spans="1:36">
      <c r="A7" s="1263" t="str">
        <f>'Sch-1'!A7</f>
        <v/>
      </c>
      <c r="B7" s="1263"/>
      <c r="C7" s="1263"/>
      <c r="D7" s="1263"/>
      <c r="E7" s="1263"/>
      <c r="F7" s="1263"/>
      <c r="G7" s="1263"/>
      <c r="H7" s="1263"/>
      <c r="I7" s="1030" t="str">
        <f>'Sch-1'!M7</f>
        <v>Contracts Services, 3rd Floor</v>
      </c>
      <c r="J7" s="285"/>
      <c r="K7" s="1029"/>
    </row>
    <row r="8" spans="1:36" ht="18" customHeight="1">
      <c r="A8" s="1025" t="s">
        <v>397</v>
      </c>
      <c r="B8" s="1025"/>
      <c r="C8" s="1264" t="str">
        <f>IF('Sch-1'!C8=0, "", 'Sch-1'!C8)</f>
        <v xml:space="preserve">…….. …….. …….. …….. …….. …….. </v>
      </c>
      <c r="D8" s="1264"/>
      <c r="E8" s="1264"/>
      <c r="I8" s="1030" t="str">
        <f>'Sch-1'!M8</f>
        <v>Power Grid Corporation of India Ltd.,</v>
      </c>
      <c r="J8" s="285"/>
      <c r="K8" s="1029"/>
    </row>
    <row r="9" spans="1:36" ht="18" customHeight="1">
      <c r="A9" s="1025" t="s">
        <v>399</v>
      </c>
      <c r="B9" s="1025"/>
      <c r="C9" s="1264" t="str">
        <f>IF('Sch-1'!C9=0, "", 'Sch-1'!C9)</f>
        <v xml:space="preserve">…….. …….. …….. …….. …….. …….. </v>
      </c>
      <c r="D9" s="1264"/>
      <c r="E9" s="1264"/>
      <c r="I9" s="1030" t="str">
        <f>'Sch-1'!M9</f>
        <v>"Saudamini", Plot No.-2</v>
      </c>
      <c r="J9" s="285"/>
      <c r="K9" s="1029"/>
    </row>
    <row r="10" spans="1:36" ht="18" customHeight="1">
      <c r="A10" s="1027"/>
      <c r="B10" s="1027"/>
      <c r="C10" s="1264" t="str">
        <f>IF('Sch-1'!C10=0, "", 'Sch-1'!C10)</f>
        <v xml:space="preserve">…….. …….. …….. …….. …….. …….. </v>
      </c>
      <c r="D10" s="1264"/>
      <c r="E10" s="1264"/>
      <c r="I10" s="1030" t="str">
        <f>'Sch-1'!M10</f>
        <v xml:space="preserve">Sector-29, </v>
      </c>
      <c r="J10" s="285"/>
      <c r="K10" s="1029"/>
    </row>
    <row r="11" spans="1:36" ht="18" customHeight="1">
      <c r="A11" s="1027"/>
      <c r="B11" s="1027"/>
      <c r="C11" s="1264" t="str">
        <f>IF('Sch-1'!C11=0, "", 'Sch-1'!C11)</f>
        <v xml:space="preserve">…….. …….. …….. …….. …….. …….. </v>
      </c>
      <c r="D11" s="1264"/>
      <c r="E11" s="1264"/>
      <c r="I11" s="1030" t="str">
        <f>'Sch-1'!M11</f>
        <v>Gurgaon (Haryana) - 122001</v>
      </c>
      <c r="J11" s="285"/>
      <c r="K11" s="1029"/>
    </row>
    <row r="12" spans="1:36" ht="18" customHeight="1">
      <c r="A12" s="1027"/>
      <c r="B12" s="1027"/>
      <c r="C12" s="1027"/>
      <c r="D12" s="1027"/>
      <c r="E12" s="1027"/>
      <c r="F12" s="1031"/>
      <c r="G12" s="1031"/>
      <c r="H12" s="1031"/>
      <c r="I12" s="1030"/>
      <c r="J12" s="285"/>
      <c r="K12" s="1029"/>
    </row>
    <row r="13" spans="1:36" ht="25.5" customHeight="1">
      <c r="A13" s="1270" t="s">
        <v>568</v>
      </c>
      <c r="B13" s="1270"/>
      <c r="C13" s="1270"/>
      <c r="D13" s="1270"/>
      <c r="E13" s="1270"/>
      <c r="F13" s="1270"/>
      <c r="G13" s="1270"/>
      <c r="H13" s="1270"/>
      <c r="I13" s="1270"/>
      <c r="J13" s="1270"/>
      <c r="K13" s="1029"/>
    </row>
    <row r="14" spans="1:36" ht="9.75" customHeight="1">
      <c r="A14" s="1030"/>
      <c r="B14" s="1030"/>
      <c r="C14" s="1030"/>
      <c r="D14" s="1030"/>
      <c r="E14" s="1030"/>
      <c r="F14" s="1030"/>
      <c r="G14" s="1030"/>
      <c r="H14" s="1030"/>
      <c r="I14" s="1030"/>
      <c r="J14" s="1030"/>
      <c r="K14" s="1029"/>
    </row>
    <row r="15" spans="1:36">
      <c r="A15" s="1027"/>
      <c r="B15" s="1027"/>
      <c r="C15" s="1027"/>
      <c r="D15" s="1027"/>
      <c r="E15" s="1027"/>
      <c r="F15" s="1032"/>
      <c r="G15" s="1025"/>
      <c r="H15" s="1025"/>
      <c r="I15" s="1266" t="s">
        <v>275</v>
      </c>
      <c r="J15" s="1266"/>
      <c r="K15" s="425"/>
    </row>
    <row r="16" spans="1:36" ht="78" customHeight="1">
      <c r="A16" s="1074" t="s">
        <v>361</v>
      </c>
      <c r="B16" s="1074" t="s">
        <v>514</v>
      </c>
      <c r="C16" s="1074" t="s">
        <v>515</v>
      </c>
      <c r="D16" s="1074" t="s">
        <v>516</v>
      </c>
      <c r="E16" s="1074" t="s">
        <v>517</v>
      </c>
      <c r="F16" s="1075" t="s">
        <v>368</v>
      </c>
      <c r="G16" s="1076" t="s">
        <v>353</v>
      </c>
      <c r="H16" s="1076" t="s">
        <v>354</v>
      </c>
      <c r="I16" s="1074" t="s">
        <v>519</v>
      </c>
      <c r="J16" s="1074" t="s">
        <v>520</v>
      </c>
    </row>
    <row r="17" spans="1:13">
      <c r="A17" s="1077">
        <v>1</v>
      </c>
      <c r="B17" s="1077">
        <v>2</v>
      </c>
      <c r="C17" s="1077">
        <v>3</v>
      </c>
      <c r="D17" s="1077">
        <v>4</v>
      </c>
      <c r="E17" s="1077">
        <v>5</v>
      </c>
      <c r="F17" s="1077">
        <v>4</v>
      </c>
      <c r="G17" s="1077">
        <v>5</v>
      </c>
      <c r="H17" s="1077">
        <v>6</v>
      </c>
      <c r="I17" s="1077">
        <v>7</v>
      </c>
      <c r="J17" s="1077" t="s">
        <v>552</v>
      </c>
      <c r="K17" s="1035"/>
    </row>
    <row r="18" spans="1:13" hidden="1">
      <c r="A18" s="1036"/>
      <c r="B18" s="1036"/>
      <c r="C18" s="1036"/>
      <c r="D18" s="1036"/>
      <c r="E18" s="1036"/>
      <c r="F18" s="1037"/>
      <c r="G18" s="1037"/>
      <c r="H18" s="1037"/>
      <c r="I18" s="1037"/>
      <c r="J18" s="1038"/>
      <c r="K18" s="1035"/>
    </row>
    <row r="19" spans="1:13" hidden="1">
      <c r="A19" s="1036"/>
      <c r="B19" s="1036"/>
      <c r="C19" s="1036"/>
      <c r="D19" s="1036"/>
      <c r="E19" s="1036"/>
      <c r="F19" s="1037"/>
      <c r="G19" s="1037"/>
      <c r="H19" s="1037"/>
      <c r="I19" s="1037"/>
      <c r="J19" s="1038"/>
      <c r="K19" s="1035"/>
    </row>
    <row r="20" spans="1:13" ht="26.25" hidden="1" customHeight="1">
      <c r="A20" s="1125"/>
      <c r="B20" s="1267" t="s">
        <v>573</v>
      </c>
      <c r="C20" s="1268"/>
      <c r="D20" s="1268"/>
      <c r="E20" s="1268"/>
      <c r="F20" s="1269"/>
      <c r="G20" s="1125"/>
      <c r="H20" s="1125"/>
      <c r="I20" s="1125"/>
      <c r="J20" s="1126"/>
      <c r="K20" s="1035"/>
    </row>
    <row r="21" spans="1:13" s="1024" customFormat="1" ht="27.75" customHeight="1">
      <c r="A21" s="1107" t="s">
        <v>340</v>
      </c>
      <c r="B21" s="1115" t="str">
        <f>'Sch-1'!B21</f>
        <v xml:space="preserve">PROCESS BUS BALLABHGARH - CONSULTANCY TO DTL     </v>
      </c>
      <c r="C21" s="1116"/>
      <c r="D21" s="1116"/>
      <c r="E21" s="1116"/>
      <c r="F21" s="1117"/>
      <c r="G21" s="927"/>
      <c r="H21" s="927"/>
      <c r="I21" s="927"/>
      <c r="J21" s="1039"/>
      <c r="M21" s="285"/>
    </row>
    <row r="22" spans="1:13" s="1133" customFormat="1" ht="40.5" customHeight="1">
      <c r="A22" s="929">
        <v>1</v>
      </c>
      <c r="B22" s="1129">
        <v>7000036177</v>
      </c>
      <c r="C22" s="1129">
        <v>10</v>
      </c>
      <c r="D22" s="1129" t="s">
        <v>594</v>
      </c>
      <c r="E22" s="1129">
        <v>1000003398</v>
      </c>
      <c r="F22" s="1129" t="s">
        <v>600</v>
      </c>
      <c r="G22" s="1129" t="s">
        <v>578</v>
      </c>
      <c r="H22" s="1129">
        <v>2</v>
      </c>
      <c r="I22" s="1098"/>
      <c r="J22" s="1099" t="str">
        <f t="shared" ref="J22:J39" si="0">IF(I22=0, "Included",IF(ISERROR(H22*I22), I22, H22*I22))</f>
        <v>Included</v>
      </c>
      <c r="K22" s="1132"/>
      <c r="M22" s="1134"/>
    </row>
    <row r="23" spans="1:13" s="1133" customFormat="1" ht="68.25" customHeight="1">
      <c r="A23" s="929">
        <f t="shared" ref="A23:A89" si="1">A22+1</f>
        <v>2</v>
      </c>
      <c r="B23" s="1129">
        <v>7000036177</v>
      </c>
      <c r="C23" s="1129">
        <v>20</v>
      </c>
      <c r="D23" s="1129" t="s">
        <v>594</v>
      </c>
      <c r="E23" s="1129">
        <v>1000055446</v>
      </c>
      <c r="F23" s="1129" t="s">
        <v>601</v>
      </c>
      <c r="G23" s="1129" t="s">
        <v>578</v>
      </c>
      <c r="H23" s="1129">
        <v>4</v>
      </c>
      <c r="I23" s="1098"/>
      <c r="J23" s="1099" t="str">
        <f t="shared" si="0"/>
        <v>Included</v>
      </c>
      <c r="K23" s="1132"/>
      <c r="M23" s="1134"/>
    </row>
    <row r="24" spans="1:13" s="1133" customFormat="1" ht="49.5">
      <c r="A24" s="929">
        <f t="shared" si="1"/>
        <v>3</v>
      </c>
      <c r="B24" s="1129">
        <v>7000036177</v>
      </c>
      <c r="C24" s="1129">
        <v>30</v>
      </c>
      <c r="D24" s="1129" t="s">
        <v>595</v>
      </c>
      <c r="E24" s="1129">
        <v>1000003408</v>
      </c>
      <c r="F24" s="1129" t="s">
        <v>602</v>
      </c>
      <c r="G24" s="1129" t="s">
        <v>578</v>
      </c>
      <c r="H24" s="1129">
        <v>2</v>
      </c>
      <c r="I24" s="1098"/>
      <c r="J24" s="1099" t="str">
        <f t="shared" si="0"/>
        <v>Included</v>
      </c>
      <c r="K24" s="1132"/>
      <c r="M24" s="1134"/>
    </row>
    <row r="25" spans="1:13" s="1133" customFormat="1" ht="60.75" customHeight="1">
      <c r="A25" s="929">
        <f t="shared" si="1"/>
        <v>4</v>
      </c>
      <c r="B25" s="1129">
        <v>7000036177</v>
      </c>
      <c r="C25" s="1129">
        <v>40</v>
      </c>
      <c r="D25" s="1129" t="s">
        <v>595</v>
      </c>
      <c r="E25" s="1129">
        <v>1000003410</v>
      </c>
      <c r="F25" s="1129" t="s">
        <v>603</v>
      </c>
      <c r="G25" s="1129" t="s">
        <v>578</v>
      </c>
      <c r="H25" s="1129">
        <v>2</v>
      </c>
      <c r="I25" s="1098"/>
      <c r="J25" s="1099" t="str">
        <f t="shared" si="0"/>
        <v>Included</v>
      </c>
      <c r="K25" s="1132"/>
      <c r="M25" s="1134"/>
    </row>
    <row r="26" spans="1:13" s="1133" customFormat="1" ht="71.25" customHeight="1">
      <c r="A26" s="929">
        <f t="shared" si="1"/>
        <v>5</v>
      </c>
      <c r="B26" s="1129">
        <v>7000036177</v>
      </c>
      <c r="C26" s="1129">
        <v>60</v>
      </c>
      <c r="D26" s="1129" t="s">
        <v>596</v>
      </c>
      <c r="E26" s="1129">
        <v>1000010638</v>
      </c>
      <c r="F26" s="1129" t="s">
        <v>604</v>
      </c>
      <c r="G26" s="1129" t="s">
        <v>578</v>
      </c>
      <c r="H26" s="1129">
        <v>8</v>
      </c>
      <c r="I26" s="1098"/>
      <c r="J26" s="1099" t="str">
        <f>IF(I26=0, "Included",IF(ISERROR(H26*I26), I26, H26*I26))</f>
        <v>Included</v>
      </c>
      <c r="K26" s="1132"/>
      <c r="M26" s="1134"/>
    </row>
    <row r="27" spans="1:13" s="1133" customFormat="1" ht="31.5" customHeight="1">
      <c r="A27" s="1107" t="s">
        <v>341</v>
      </c>
      <c r="B27" s="1115" t="str">
        <f>'Sch-1'!B27</f>
        <v>PROCESS BUS BALLABHGARH - PG O&amp;M</v>
      </c>
      <c r="C27" s="1116"/>
      <c r="D27" s="1116"/>
      <c r="E27" s="1116"/>
      <c r="F27" s="1117"/>
      <c r="G27" s="927"/>
      <c r="H27" s="927"/>
      <c r="I27" s="927"/>
      <c r="J27" s="1039"/>
      <c r="K27" s="1132"/>
      <c r="M27" s="1134"/>
    </row>
    <row r="28" spans="1:13" s="1133" customFormat="1" ht="33">
      <c r="A28" s="929">
        <f>A26+1</f>
        <v>6</v>
      </c>
      <c r="B28" s="1129">
        <v>7000036181</v>
      </c>
      <c r="C28" s="1129">
        <v>190</v>
      </c>
      <c r="D28" s="1129" t="s">
        <v>594</v>
      </c>
      <c r="E28" s="1129">
        <v>1000003398</v>
      </c>
      <c r="F28" s="1129" t="s">
        <v>600</v>
      </c>
      <c r="G28" s="1129" t="s">
        <v>578</v>
      </c>
      <c r="H28" s="1129">
        <v>4</v>
      </c>
      <c r="I28" s="1098"/>
      <c r="J28" s="1099" t="str">
        <f t="shared" si="0"/>
        <v>Included</v>
      </c>
      <c r="K28" s="1132"/>
      <c r="M28" s="1134"/>
    </row>
    <row r="29" spans="1:13" s="1133" customFormat="1" ht="33">
      <c r="A29" s="929">
        <f t="shared" si="1"/>
        <v>7</v>
      </c>
      <c r="B29" s="1129">
        <v>7000036181</v>
      </c>
      <c r="C29" s="1129">
        <v>200</v>
      </c>
      <c r="D29" s="1129" t="s">
        <v>594</v>
      </c>
      <c r="E29" s="1129">
        <v>1000003407</v>
      </c>
      <c r="F29" s="1129" t="s">
        <v>605</v>
      </c>
      <c r="G29" s="1129" t="s">
        <v>578</v>
      </c>
      <c r="H29" s="1129">
        <v>3</v>
      </c>
      <c r="I29" s="1098"/>
      <c r="J29" s="1099" t="str">
        <f t="shared" si="0"/>
        <v>Included</v>
      </c>
      <c r="K29" s="1132"/>
      <c r="M29" s="1134"/>
    </row>
    <row r="30" spans="1:13" s="1133" customFormat="1" ht="36.75" customHeight="1">
      <c r="A30" s="929">
        <f t="shared" si="1"/>
        <v>8</v>
      </c>
      <c r="B30" s="1129">
        <v>7000036181</v>
      </c>
      <c r="C30" s="1129">
        <v>210</v>
      </c>
      <c r="D30" s="1129" t="s">
        <v>594</v>
      </c>
      <c r="E30" s="1129">
        <v>1000055446</v>
      </c>
      <c r="F30" s="1129" t="s">
        <v>601</v>
      </c>
      <c r="G30" s="1129" t="s">
        <v>578</v>
      </c>
      <c r="H30" s="1129">
        <v>10</v>
      </c>
      <c r="I30" s="1098"/>
      <c r="J30" s="1099" t="str">
        <f t="shared" si="0"/>
        <v>Included</v>
      </c>
      <c r="K30" s="1132"/>
      <c r="M30" s="1134"/>
    </row>
    <row r="31" spans="1:13" s="1133" customFormat="1" ht="49.5">
      <c r="A31" s="929">
        <f t="shared" si="1"/>
        <v>9</v>
      </c>
      <c r="B31" s="1129">
        <v>7000036181</v>
      </c>
      <c r="C31" s="1129">
        <v>220</v>
      </c>
      <c r="D31" s="1129" t="s">
        <v>595</v>
      </c>
      <c r="E31" s="1129">
        <v>1000003408</v>
      </c>
      <c r="F31" s="1129" t="s">
        <v>602</v>
      </c>
      <c r="G31" s="1129" t="s">
        <v>578</v>
      </c>
      <c r="H31" s="1129">
        <v>6</v>
      </c>
      <c r="I31" s="1098"/>
      <c r="J31" s="1099" t="str">
        <f t="shared" si="0"/>
        <v>Included</v>
      </c>
      <c r="K31" s="1132"/>
      <c r="M31" s="1134"/>
    </row>
    <row r="32" spans="1:13" s="1133" customFormat="1" ht="49.5">
      <c r="A32" s="929">
        <f t="shared" si="1"/>
        <v>10</v>
      </c>
      <c r="B32" s="1129">
        <v>7000036181</v>
      </c>
      <c r="C32" s="1129">
        <v>230</v>
      </c>
      <c r="D32" s="1129" t="s">
        <v>595</v>
      </c>
      <c r="E32" s="1129">
        <v>1000003410</v>
      </c>
      <c r="F32" s="1129" t="s">
        <v>603</v>
      </c>
      <c r="G32" s="1129" t="s">
        <v>578</v>
      </c>
      <c r="H32" s="1129">
        <v>4</v>
      </c>
      <c r="I32" s="1098"/>
      <c r="J32" s="1099" t="str">
        <f t="shared" si="0"/>
        <v>Included</v>
      </c>
      <c r="K32" s="1132"/>
      <c r="M32" s="1134"/>
    </row>
    <row r="33" spans="1:13" s="1133" customFormat="1" ht="49.5">
      <c r="A33" s="929">
        <f t="shared" si="1"/>
        <v>11</v>
      </c>
      <c r="B33" s="1129">
        <v>7000036181</v>
      </c>
      <c r="C33" s="1129">
        <v>250</v>
      </c>
      <c r="D33" s="1129" t="s">
        <v>595</v>
      </c>
      <c r="E33" s="1129">
        <v>1000071652</v>
      </c>
      <c r="F33" s="1129" t="s">
        <v>606</v>
      </c>
      <c r="G33" s="1129" t="s">
        <v>578</v>
      </c>
      <c r="H33" s="1129">
        <v>3</v>
      </c>
      <c r="I33" s="1098"/>
      <c r="J33" s="1099" t="str">
        <f t="shared" si="0"/>
        <v>Included</v>
      </c>
      <c r="K33" s="1132"/>
      <c r="M33" s="1134"/>
    </row>
    <row r="34" spans="1:13" s="1133" customFormat="1">
      <c r="A34" s="929">
        <f t="shared" si="1"/>
        <v>12</v>
      </c>
      <c r="B34" s="1129">
        <v>7000036181</v>
      </c>
      <c r="C34" s="1129">
        <v>290</v>
      </c>
      <c r="D34" s="1129" t="s">
        <v>597</v>
      </c>
      <c r="E34" s="1129">
        <v>1000010638</v>
      </c>
      <c r="F34" s="1129" t="s">
        <v>604</v>
      </c>
      <c r="G34" s="1129" t="s">
        <v>578</v>
      </c>
      <c r="H34" s="1129">
        <v>8</v>
      </c>
      <c r="I34" s="1098"/>
      <c r="J34" s="1099" t="str">
        <f t="shared" si="0"/>
        <v>Included</v>
      </c>
      <c r="K34" s="1132"/>
      <c r="M34" s="1134"/>
    </row>
    <row r="35" spans="1:13" s="1133" customFormat="1">
      <c r="A35" s="929">
        <f t="shared" si="1"/>
        <v>13</v>
      </c>
      <c r="B35" s="1129">
        <v>7000036181</v>
      </c>
      <c r="C35" s="1129">
        <v>310</v>
      </c>
      <c r="D35" s="1129" t="s">
        <v>598</v>
      </c>
      <c r="E35" s="1129">
        <v>1000079433</v>
      </c>
      <c r="F35" s="1129" t="s">
        <v>607</v>
      </c>
      <c r="G35" s="1129" t="s">
        <v>578</v>
      </c>
      <c r="H35" s="1129">
        <v>10</v>
      </c>
      <c r="I35" s="1098"/>
      <c r="J35" s="1099" t="str">
        <f t="shared" si="0"/>
        <v>Included</v>
      </c>
      <c r="K35" s="1132"/>
      <c r="M35" s="1134"/>
    </row>
    <row r="36" spans="1:13" s="1133" customFormat="1">
      <c r="A36" s="929">
        <f t="shared" si="1"/>
        <v>14</v>
      </c>
      <c r="B36" s="1129">
        <v>7000036181</v>
      </c>
      <c r="C36" s="1129">
        <v>320</v>
      </c>
      <c r="D36" s="1129" t="s">
        <v>598</v>
      </c>
      <c r="E36" s="1129">
        <v>1000079434</v>
      </c>
      <c r="F36" s="1129" t="s">
        <v>608</v>
      </c>
      <c r="G36" s="1129" t="s">
        <v>578</v>
      </c>
      <c r="H36" s="1129">
        <v>4</v>
      </c>
      <c r="I36" s="1098"/>
      <c r="J36" s="1099" t="str">
        <f t="shared" si="0"/>
        <v>Included</v>
      </c>
      <c r="K36" s="1132"/>
      <c r="M36" s="1134"/>
    </row>
    <row r="37" spans="1:13" s="1133" customFormat="1" ht="21.75" customHeight="1">
      <c r="A37" s="929">
        <f t="shared" si="1"/>
        <v>15</v>
      </c>
      <c r="B37" s="1129">
        <v>7000036181</v>
      </c>
      <c r="C37" s="1129">
        <v>330</v>
      </c>
      <c r="D37" s="1129" t="s">
        <v>599</v>
      </c>
      <c r="E37" s="1129">
        <v>1000026235</v>
      </c>
      <c r="F37" s="1129" t="s">
        <v>609</v>
      </c>
      <c r="G37" s="1129" t="s">
        <v>579</v>
      </c>
      <c r="H37" s="1129">
        <v>2</v>
      </c>
      <c r="I37" s="1098"/>
      <c r="J37" s="1099" t="str">
        <f t="shared" si="0"/>
        <v>Included</v>
      </c>
      <c r="K37" s="1132"/>
      <c r="M37" s="1134"/>
    </row>
    <row r="38" spans="1:13" s="1024" customFormat="1" ht="27.75" customHeight="1">
      <c r="A38" s="1107" t="s">
        <v>663</v>
      </c>
      <c r="B38" s="1115" t="str">
        <f>'Sch-1'!B38</f>
        <v xml:space="preserve">PROCESS BUS BALLABHGARH - PG CAPEX             </v>
      </c>
      <c r="C38" s="1116"/>
      <c r="D38" s="1116"/>
      <c r="E38" s="1116"/>
      <c r="F38" s="1117"/>
      <c r="G38" s="927"/>
      <c r="H38" s="927"/>
      <c r="I38" s="927"/>
      <c r="J38" s="1039"/>
      <c r="M38" s="285"/>
    </row>
    <row r="39" spans="1:13" s="1133" customFormat="1" ht="33">
      <c r="A39" s="929">
        <v>1</v>
      </c>
      <c r="B39" s="1129">
        <v>7000036174</v>
      </c>
      <c r="C39" s="1129">
        <v>10</v>
      </c>
      <c r="D39" s="1129" t="s">
        <v>610</v>
      </c>
      <c r="E39" s="1129">
        <v>1000004274</v>
      </c>
      <c r="F39" s="1129" t="s">
        <v>584</v>
      </c>
      <c r="G39" s="1129" t="s">
        <v>578</v>
      </c>
      <c r="H39" s="1129">
        <v>2</v>
      </c>
      <c r="I39" s="1098"/>
      <c r="J39" s="1099" t="str">
        <f t="shared" si="0"/>
        <v>Included</v>
      </c>
      <c r="K39" s="1132"/>
      <c r="M39" s="1134"/>
    </row>
    <row r="40" spans="1:13" s="1133" customFormat="1" ht="33">
      <c r="A40" s="929">
        <f t="shared" si="1"/>
        <v>2</v>
      </c>
      <c r="B40" s="1129">
        <v>7000036174</v>
      </c>
      <c r="C40" s="1129">
        <v>20</v>
      </c>
      <c r="D40" s="1129" t="s">
        <v>610</v>
      </c>
      <c r="E40" s="1129">
        <v>1000055446</v>
      </c>
      <c r="F40" s="1129" t="s">
        <v>601</v>
      </c>
      <c r="G40" s="1129" t="s">
        <v>578</v>
      </c>
      <c r="H40" s="1129">
        <v>3</v>
      </c>
      <c r="I40" s="1098"/>
      <c r="J40" s="1099" t="str">
        <f>IF(I40=0, "Included",IF(ISERROR(H40*I40), I40, H40*I40))</f>
        <v>Included</v>
      </c>
      <c r="K40" s="1132"/>
      <c r="M40" s="1134"/>
    </row>
    <row r="41" spans="1:13" s="1133" customFormat="1" ht="49.5">
      <c r="A41" s="929">
        <f t="shared" si="1"/>
        <v>3</v>
      </c>
      <c r="B41" s="1129">
        <v>7000036174</v>
      </c>
      <c r="C41" s="1129">
        <v>30</v>
      </c>
      <c r="D41" s="1129" t="s">
        <v>595</v>
      </c>
      <c r="E41" s="1129">
        <v>1000003408</v>
      </c>
      <c r="F41" s="1129" t="s">
        <v>602</v>
      </c>
      <c r="G41" s="1129" t="s">
        <v>578</v>
      </c>
      <c r="H41" s="1129">
        <v>2</v>
      </c>
      <c r="I41" s="1098"/>
      <c r="J41" s="1099" t="str">
        <f t="shared" ref="J41:J45" si="2">IF(I41=0, "Included",IF(ISERROR(H41*I41), I41, H41*I41))</f>
        <v>Included</v>
      </c>
      <c r="K41" s="1132"/>
      <c r="M41" s="1134"/>
    </row>
    <row r="42" spans="1:13" s="1133" customFormat="1" ht="39" customHeight="1">
      <c r="A42" s="929">
        <f t="shared" si="1"/>
        <v>4</v>
      </c>
      <c r="B42" s="1129">
        <v>7000036174</v>
      </c>
      <c r="C42" s="1129">
        <v>40</v>
      </c>
      <c r="D42" s="1129" t="s">
        <v>595</v>
      </c>
      <c r="E42" s="1129">
        <v>1000003410</v>
      </c>
      <c r="F42" s="1129" t="s">
        <v>603</v>
      </c>
      <c r="G42" s="1129" t="s">
        <v>578</v>
      </c>
      <c r="H42" s="1129">
        <v>1</v>
      </c>
      <c r="I42" s="1098"/>
      <c r="J42" s="1099" t="str">
        <f t="shared" si="2"/>
        <v>Included</v>
      </c>
      <c r="K42" s="1132"/>
      <c r="M42" s="1134"/>
    </row>
    <row r="43" spans="1:13" s="1133" customFormat="1" ht="49.5">
      <c r="A43" s="929">
        <f t="shared" si="1"/>
        <v>5</v>
      </c>
      <c r="B43" s="1129">
        <v>7000036174</v>
      </c>
      <c r="C43" s="1129">
        <v>50</v>
      </c>
      <c r="D43" s="1129" t="s">
        <v>595</v>
      </c>
      <c r="E43" s="1129">
        <v>1000071654</v>
      </c>
      <c r="F43" s="1129" t="s">
        <v>613</v>
      </c>
      <c r="G43" s="1129" t="s">
        <v>578</v>
      </c>
      <c r="H43" s="1129">
        <v>3</v>
      </c>
      <c r="I43" s="1098"/>
      <c r="J43" s="1099" t="str">
        <f t="shared" si="2"/>
        <v>Included</v>
      </c>
      <c r="K43" s="1132"/>
      <c r="M43" s="1134"/>
    </row>
    <row r="44" spans="1:13" s="1133" customFormat="1" ht="49.5">
      <c r="A44" s="929">
        <f t="shared" si="1"/>
        <v>6</v>
      </c>
      <c r="B44" s="1129">
        <v>7000036174</v>
      </c>
      <c r="C44" s="1129">
        <v>60</v>
      </c>
      <c r="D44" s="1129" t="s">
        <v>595</v>
      </c>
      <c r="E44" s="1129">
        <v>1000071653</v>
      </c>
      <c r="F44" s="1129" t="s">
        <v>614</v>
      </c>
      <c r="G44" s="1129" t="s">
        <v>578</v>
      </c>
      <c r="H44" s="1129">
        <v>2</v>
      </c>
      <c r="I44" s="1098"/>
      <c r="J44" s="1099" t="str">
        <f t="shared" si="2"/>
        <v>Included</v>
      </c>
      <c r="K44" s="1132"/>
      <c r="M44" s="1134"/>
    </row>
    <row r="45" spans="1:13" s="1133" customFormat="1" ht="33">
      <c r="A45" s="929">
        <f t="shared" si="1"/>
        <v>7</v>
      </c>
      <c r="B45" s="1129">
        <v>7000036174</v>
      </c>
      <c r="C45" s="1129">
        <v>90</v>
      </c>
      <c r="D45" s="1129" t="s">
        <v>611</v>
      </c>
      <c r="E45" s="1129">
        <v>1000055443</v>
      </c>
      <c r="F45" s="1129" t="s">
        <v>615</v>
      </c>
      <c r="G45" s="1129" t="s">
        <v>578</v>
      </c>
      <c r="H45" s="1129">
        <v>2</v>
      </c>
      <c r="I45" s="1098"/>
      <c r="J45" s="1099" t="str">
        <f t="shared" si="2"/>
        <v>Included</v>
      </c>
      <c r="K45" s="1132"/>
      <c r="M45" s="1134"/>
    </row>
    <row r="46" spans="1:13" s="1133" customFormat="1" ht="49.5">
      <c r="A46" s="929">
        <f t="shared" si="1"/>
        <v>8</v>
      </c>
      <c r="B46" s="1129">
        <v>7000036174</v>
      </c>
      <c r="C46" s="1129">
        <v>100</v>
      </c>
      <c r="D46" s="1129" t="s">
        <v>612</v>
      </c>
      <c r="E46" s="1129">
        <v>1000071651</v>
      </c>
      <c r="F46" s="1129" t="s">
        <v>616</v>
      </c>
      <c r="G46" s="1129" t="s">
        <v>578</v>
      </c>
      <c r="H46" s="1129">
        <v>2</v>
      </c>
      <c r="I46" s="1098"/>
      <c r="J46" s="1099" t="str">
        <f>IF(I46=0, "Included",IF(ISERROR(H46*I46), I46, H46*I46))</f>
        <v>Included</v>
      </c>
      <c r="K46" s="1132"/>
      <c r="M46" s="1134"/>
    </row>
    <row r="47" spans="1:13" s="1133" customFormat="1" ht="49.5">
      <c r="A47" s="929">
        <f t="shared" si="1"/>
        <v>9</v>
      </c>
      <c r="B47" s="1129">
        <v>7000036174</v>
      </c>
      <c r="C47" s="1129">
        <v>110</v>
      </c>
      <c r="D47" s="1129" t="s">
        <v>612</v>
      </c>
      <c r="E47" s="1129">
        <v>1000001332</v>
      </c>
      <c r="F47" s="1129" t="s">
        <v>617</v>
      </c>
      <c r="G47" s="1129" t="s">
        <v>578</v>
      </c>
      <c r="H47" s="1129">
        <v>2</v>
      </c>
      <c r="I47" s="1098"/>
      <c r="J47" s="1099" t="str">
        <f t="shared" ref="J47:J51" si="3">IF(I47=0, "Included",IF(ISERROR(H47*I47), I47, H47*I47))</f>
        <v>Included</v>
      </c>
      <c r="K47" s="1132"/>
      <c r="M47" s="1134"/>
    </row>
    <row r="48" spans="1:13" s="1133" customFormat="1">
      <c r="A48" s="929">
        <f t="shared" si="1"/>
        <v>10</v>
      </c>
      <c r="B48" s="1129">
        <v>7000036174</v>
      </c>
      <c r="C48" s="1129">
        <v>140</v>
      </c>
      <c r="D48" s="1129" t="s">
        <v>598</v>
      </c>
      <c r="E48" s="1129">
        <v>1000041239</v>
      </c>
      <c r="F48" s="1129" t="s">
        <v>618</v>
      </c>
      <c r="G48" s="1129" t="s">
        <v>578</v>
      </c>
      <c r="H48" s="1129">
        <v>2</v>
      </c>
      <c r="I48" s="1098"/>
      <c r="J48" s="1099" t="str">
        <f t="shared" si="3"/>
        <v>Included</v>
      </c>
      <c r="K48" s="1132"/>
      <c r="M48" s="1134"/>
    </row>
    <row r="49" spans="1:13" s="1133" customFormat="1">
      <c r="A49" s="929">
        <f t="shared" si="1"/>
        <v>11</v>
      </c>
      <c r="B49" s="1129">
        <v>7000036174</v>
      </c>
      <c r="C49" s="1129">
        <v>150</v>
      </c>
      <c r="D49" s="1129" t="s">
        <v>598</v>
      </c>
      <c r="E49" s="1129">
        <v>1000014219</v>
      </c>
      <c r="F49" s="1129" t="s">
        <v>619</v>
      </c>
      <c r="G49" s="1129" t="s">
        <v>578</v>
      </c>
      <c r="H49" s="1129">
        <v>2</v>
      </c>
      <c r="I49" s="1098"/>
      <c r="J49" s="1099" t="str">
        <f t="shared" si="3"/>
        <v>Included</v>
      </c>
      <c r="K49" s="1132"/>
      <c r="M49" s="1134"/>
    </row>
    <row r="50" spans="1:13" s="1133" customFormat="1">
      <c r="A50" s="929">
        <f t="shared" si="1"/>
        <v>12</v>
      </c>
      <c r="B50" s="1129">
        <v>7000036174</v>
      </c>
      <c r="C50" s="1129">
        <v>160</v>
      </c>
      <c r="D50" s="1129" t="s">
        <v>598</v>
      </c>
      <c r="E50" s="1129">
        <v>1000079433</v>
      </c>
      <c r="F50" s="1129" t="s">
        <v>607</v>
      </c>
      <c r="G50" s="1129" t="s">
        <v>578</v>
      </c>
      <c r="H50" s="1129">
        <v>3</v>
      </c>
      <c r="I50" s="1098"/>
      <c r="J50" s="1099" t="str">
        <f t="shared" si="3"/>
        <v>Included</v>
      </c>
      <c r="K50" s="1132"/>
      <c r="M50" s="1134"/>
    </row>
    <row r="51" spans="1:13" s="1133" customFormat="1" ht="39.75" customHeight="1">
      <c r="A51" s="929">
        <v>1</v>
      </c>
      <c r="B51" s="1129">
        <v>7000036182</v>
      </c>
      <c r="C51" s="1129">
        <v>10</v>
      </c>
      <c r="D51" s="1129" t="s">
        <v>594</v>
      </c>
      <c r="E51" s="1129">
        <v>1000002145</v>
      </c>
      <c r="F51" s="1129" t="s">
        <v>623</v>
      </c>
      <c r="G51" s="1129" t="s">
        <v>579</v>
      </c>
      <c r="H51" s="1129">
        <v>1</v>
      </c>
      <c r="I51" s="1098"/>
      <c r="J51" s="1099" t="str">
        <f t="shared" si="3"/>
        <v>Included</v>
      </c>
      <c r="K51" s="1132"/>
      <c r="M51" s="1134"/>
    </row>
    <row r="52" spans="1:13" s="1133" customFormat="1" ht="33.75" customHeight="1">
      <c r="A52" s="929">
        <f t="shared" si="1"/>
        <v>2</v>
      </c>
      <c r="B52" s="1129">
        <v>7000036182</v>
      </c>
      <c r="C52" s="1129">
        <v>20</v>
      </c>
      <c r="D52" s="1129" t="s">
        <v>594</v>
      </c>
      <c r="E52" s="1129">
        <v>1000003407</v>
      </c>
      <c r="F52" s="1129" t="s">
        <v>605</v>
      </c>
      <c r="G52" s="1129" t="s">
        <v>578</v>
      </c>
      <c r="H52" s="1129">
        <v>3</v>
      </c>
      <c r="I52" s="1098"/>
      <c r="J52" s="1099" t="str">
        <f>IF(I52=0, "Included",IF(ISERROR(H52*I52), I52, H52*I52))</f>
        <v>Included</v>
      </c>
      <c r="K52" s="1132"/>
      <c r="M52" s="1134"/>
    </row>
    <row r="53" spans="1:13" s="1133" customFormat="1" ht="33">
      <c r="A53" s="929">
        <f t="shared" si="1"/>
        <v>3</v>
      </c>
      <c r="B53" s="1129">
        <v>7000036182</v>
      </c>
      <c r="C53" s="1129">
        <v>30</v>
      </c>
      <c r="D53" s="1129" t="s">
        <v>594</v>
      </c>
      <c r="E53" s="1129">
        <v>1000003398</v>
      </c>
      <c r="F53" s="1129" t="s">
        <v>600</v>
      </c>
      <c r="G53" s="1129" t="s">
        <v>578</v>
      </c>
      <c r="H53" s="1129">
        <v>5</v>
      </c>
      <c r="I53" s="1098"/>
      <c r="J53" s="1099" t="str">
        <f t="shared" ref="J53:J63" si="4">IF(I53=0, "Included",IF(ISERROR(H53*I53), I53, H53*I53))</f>
        <v>Included</v>
      </c>
      <c r="K53" s="1132"/>
      <c r="M53" s="1134"/>
    </row>
    <row r="54" spans="1:13" s="1133" customFormat="1" ht="33">
      <c r="A54" s="929">
        <f t="shared" si="1"/>
        <v>4</v>
      </c>
      <c r="B54" s="1129">
        <v>7000036182</v>
      </c>
      <c r="C54" s="1129">
        <v>40</v>
      </c>
      <c r="D54" s="1129" t="s">
        <v>594</v>
      </c>
      <c r="E54" s="1129">
        <v>1000004274</v>
      </c>
      <c r="F54" s="1129" t="s">
        <v>584</v>
      </c>
      <c r="G54" s="1129" t="s">
        <v>578</v>
      </c>
      <c r="H54" s="1129">
        <v>2</v>
      </c>
      <c r="I54" s="1098"/>
      <c r="J54" s="1099" t="str">
        <f t="shared" si="4"/>
        <v>Included</v>
      </c>
      <c r="K54" s="1132"/>
      <c r="M54" s="1134"/>
    </row>
    <row r="55" spans="1:13" s="1133" customFormat="1" ht="56.25" customHeight="1">
      <c r="A55" s="929">
        <f t="shared" si="1"/>
        <v>5</v>
      </c>
      <c r="B55" s="1129">
        <v>7000036182</v>
      </c>
      <c r="C55" s="1129">
        <v>50</v>
      </c>
      <c r="D55" s="1129" t="s">
        <v>594</v>
      </c>
      <c r="E55" s="1129">
        <v>1000055446</v>
      </c>
      <c r="F55" s="1129" t="s">
        <v>601</v>
      </c>
      <c r="G55" s="1129" t="s">
        <v>578</v>
      </c>
      <c r="H55" s="1129">
        <v>14</v>
      </c>
      <c r="I55" s="1098"/>
      <c r="J55" s="1099" t="str">
        <f t="shared" si="4"/>
        <v>Included</v>
      </c>
      <c r="K55" s="1132"/>
      <c r="M55" s="1134"/>
    </row>
    <row r="56" spans="1:13" s="1133" customFormat="1" ht="49.5">
      <c r="A56" s="929">
        <f t="shared" si="1"/>
        <v>6</v>
      </c>
      <c r="B56" s="1129">
        <v>7000036182</v>
      </c>
      <c r="C56" s="1129">
        <v>60</v>
      </c>
      <c r="D56" s="1129" t="s">
        <v>595</v>
      </c>
      <c r="E56" s="1129">
        <v>1000003408</v>
      </c>
      <c r="F56" s="1129" t="s">
        <v>602</v>
      </c>
      <c r="G56" s="1129" t="s">
        <v>578</v>
      </c>
      <c r="H56" s="1129">
        <v>9</v>
      </c>
      <c r="I56" s="1098"/>
      <c r="J56" s="1099" t="str">
        <f t="shared" si="4"/>
        <v>Included</v>
      </c>
      <c r="K56" s="1132"/>
      <c r="M56" s="1134"/>
    </row>
    <row r="57" spans="1:13" s="1133" customFormat="1" ht="49.5">
      <c r="A57" s="929">
        <f t="shared" si="1"/>
        <v>7</v>
      </c>
      <c r="B57" s="1129">
        <v>7000036182</v>
      </c>
      <c r="C57" s="1129">
        <v>70</v>
      </c>
      <c r="D57" s="1129" t="s">
        <v>595</v>
      </c>
      <c r="E57" s="1129">
        <v>1000003410</v>
      </c>
      <c r="F57" s="1129" t="s">
        <v>603</v>
      </c>
      <c r="G57" s="1129" t="s">
        <v>578</v>
      </c>
      <c r="H57" s="1129">
        <v>5</v>
      </c>
      <c r="I57" s="1098"/>
      <c r="J57" s="1099" t="str">
        <f t="shared" si="4"/>
        <v>Included</v>
      </c>
      <c r="K57" s="1132"/>
      <c r="M57" s="1134"/>
    </row>
    <row r="58" spans="1:13" s="1133" customFormat="1" ht="49.5">
      <c r="A58" s="929">
        <f t="shared" si="1"/>
        <v>8</v>
      </c>
      <c r="B58" s="1129">
        <v>7000036182</v>
      </c>
      <c r="C58" s="1129">
        <v>80</v>
      </c>
      <c r="D58" s="1129" t="s">
        <v>595</v>
      </c>
      <c r="E58" s="1129">
        <v>1000061770</v>
      </c>
      <c r="F58" s="1129" t="s">
        <v>624</v>
      </c>
      <c r="G58" s="1129" t="s">
        <v>579</v>
      </c>
      <c r="H58" s="1129">
        <v>1</v>
      </c>
      <c r="I58" s="1098"/>
      <c r="J58" s="1099" t="str">
        <f t="shared" si="4"/>
        <v>Included</v>
      </c>
      <c r="K58" s="1132"/>
      <c r="M58" s="1134"/>
    </row>
    <row r="59" spans="1:13" s="1133" customFormat="1" ht="49.5">
      <c r="A59" s="929">
        <f t="shared" si="1"/>
        <v>9</v>
      </c>
      <c r="B59" s="1129">
        <v>7000036182</v>
      </c>
      <c r="C59" s="1129">
        <v>90</v>
      </c>
      <c r="D59" s="1129" t="s">
        <v>595</v>
      </c>
      <c r="E59" s="1129">
        <v>1000061768</v>
      </c>
      <c r="F59" s="1129" t="s">
        <v>625</v>
      </c>
      <c r="G59" s="1129" t="s">
        <v>579</v>
      </c>
      <c r="H59" s="1129">
        <v>1</v>
      </c>
      <c r="I59" s="1098"/>
      <c r="J59" s="1099" t="str">
        <f t="shared" si="4"/>
        <v>Included</v>
      </c>
      <c r="K59" s="1132"/>
      <c r="M59" s="1134"/>
    </row>
    <row r="60" spans="1:13" s="1133" customFormat="1" ht="49.5">
      <c r="A60" s="929">
        <f t="shared" si="1"/>
        <v>10</v>
      </c>
      <c r="B60" s="1129">
        <v>7000036182</v>
      </c>
      <c r="C60" s="1129">
        <v>100</v>
      </c>
      <c r="D60" s="1129" t="s">
        <v>595</v>
      </c>
      <c r="E60" s="1129">
        <v>1000061769</v>
      </c>
      <c r="F60" s="1129" t="s">
        <v>626</v>
      </c>
      <c r="G60" s="1129" t="s">
        <v>579</v>
      </c>
      <c r="H60" s="1129">
        <v>1</v>
      </c>
      <c r="I60" s="1098"/>
      <c r="J60" s="1099" t="str">
        <f t="shared" si="4"/>
        <v>Included</v>
      </c>
      <c r="K60" s="1132"/>
      <c r="M60" s="1134"/>
    </row>
    <row r="61" spans="1:13" s="1133" customFormat="1" ht="49.5">
      <c r="A61" s="929">
        <f t="shared" si="1"/>
        <v>11</v>
      </c>
      <c r="B61" s="1129">
        <v>7000036182</v>
      </c>
      <c r="C61" s="1129">
        <v>110</v>
      </c>
      <c r="D61" s="1129" t="s">
        <v>595</v>
      </c>
      <c r="E61" s="1129">
        <v>1000071654</v>
      </c>
      <c r="F61" s="1129" t="s">
        <v>613</v>
      </c>
      <c r="G61" s="1129" t="s">
        <v>578</v>
      </c>
      <c r="H61" s="1129">
        <v>28</v>
      </c>
      <c r="I61" s="1098"/>
      <c r="J61" s="1099" t="str">
        <f t="shared" si="4"/>
        <v>Included</v>
      </c>
      <c r="K61" s="1132"/>
      <c r="M61" s="1134"/>
    </row>
    <row r="62" spans="1:13" s="1133" customFormat="1" ht="21.75" customHeight="1">
      <c r="A62" s="929">
        <f t="shared" si="1"/>
        <v>12</v>
      </c>
      <c r="B62" s="1129">
        <v>7000036182</v>
      </c>
      <c r="C62" s="1129">
        <v>120</v>
      </c>
      <c r="D62" s="1129" t="s">
        <v>595</v>
      </c>
      <c r="E62" s="1129">
        <v>1000071653</v>
      </c>
      <c r="F62" s="1129" t="s">
        <v>614</v>
      </c>
      <c r="G62" s="1129" t="s">
        <v>578</v>
      </c>
      <c r="H62" s="1129">
        <v>2</v>
      </c>
      <c r="I62" s="1098"/>
      <c r="J62" s="1099" t="str">
        <f t="shared" si="4"/>
        <v>Included</v>
      </c>
      <c r="K62" s="1132"/>
      <c r="M62" s="1134"/>
    </row>
    <row r="63" spans="1:13" s="1133" customFormat="1" ht="49.5">
      <c r="A63" s="929">
        <f t="shared" si="1"/>
        <v>13</v>
      </c>
      <c r="B63" s="1129">
        <v>7000036182</v>
      </c>
      <c r="C63" s="1129">
        <v>130</v>
      </c>
      <c r="D63" s="1129" t="s">
        <v>595</v>
      </c>
      <c r="E63" s="1129">
        <v>1000071652</v>
      </c>
      <c r="F63" s="1129" t="s">
        <v>606</v>
      </c>
      <c r="G63" s="1129" t="s">
        <v>578</v>
      </c>
      <c r="H63" s="1129">
        <v>3</v>
      </c>
      <c r="I63" s="1098"/>
      <c r="J63" s="1099" t="str">
        <f t="shared" si="4"/>
        <v>Included</v>
      </c>
      <c r="K63" s="1132"/>
      <c r="M63" s="1134"/>
    </row>
    <row r="64" spans="1:13" s="1133" customFormat="1" ht="49.5">
      <c r="A64" s="929">
        <f t="shared" si="1"/>
        <v>14</v>
      </c>
      <c r="B64" s="1129">
        <v>7000036182</v>
      </c>
      <c r="C64" s="1129">
        <v>140</v>
      </c>
      <c r="D64" s="1129" t="s">
        <v>595</v>
      </c>
      <c r="E64" s="1129">
        <v>1000021642</v>
      </c>
      <c r="F64" s="1129" t="s">
        <v>627</v>
      </c>
      <c r="G64" s="1129" t="s">
        <v>578</v>
      </c>
      <c r="H64" s="1129">
        <v>5</v>
      </c>
      <c r="I64" s="1098"/>
      <c r="J64" s="1099" t="str">
        <f>IF(I64=0, "Included",IF(ISERROR(H64*I64), I64, H64*I64))</f>
        <v>Included</v>
      </c>
      <c r="K64" s="1132"/>
      <c r="M64" s="1134"/>
    </row>
    <row r="65" spans="1:13" s="1133" customFormat="1">
      <c r="A65" s="929">
        <f t="shared" si="1"/>
        <v>15</v>
      </c>
      <c r="B65" s="1129">
        <v>7000036182</v>
      </c>
      <c r="C65" s="1129">
        <v>150</v>
      </c>
      <c r="D65" s="1129" t="s">
        <v>597</v>
      </c>
      <c r="E65" s="1129">
        <v>1000010638</v>
      </c>
      <c r="F65" s="1129" t="s">
        <v>604</v>
      </c>
      <c r="G65" s="1129" t="s">
        <v>578</v>
      </c>
      <c r="H65" s="1129">
        <v>14</v>
      </c>
      <c r="I65" s="1098"/>
      <c r="J65" s="1099" t="str">
        <f t="shared" ref="J65" si="5">IF(I65=0, "Included",IF(ISERROR(H65*I65), I65, H65*I65))</f>
        <v>Included</v>
      </c>
      <c r="K65" s="1132"/>
      <c r="M65" s="1134"/>
    </row>
    <row r="66" spans="1:13" s="1133" customFormat="1">
      <c r="A66" s="929">
        <f t="shared" si="1"/>
        <v>16</v>
      </c>
      <c r="B66" s="1129">
        <v>7000036182</v>
      </c>
      <c r="C66" s="1129">
        <v>660</v>
      </c>
      <c r="D66" s="1129" t="s">
        <v>620</v>
      </c>
      <c r="E66" s="1129">
        <v>1000019912</v>
      </c>
      <c r="F66" s="1129" t="s">
        <v>585</v>
      </c>
      <c r="G66" s="1129" t="s">
        <v>581</v>
      </c>
      <c r="H66" s="1129">
        <v>1</v>
      </c>
      <c r="I66" s="1098"/>
      <c r="J66" s="1099" t="str">
        <f t="shared" ref="J66:J74" si="6">IF(I66=0, "Included",IF(ISERROR(H66*I66), I66, H66*I66))</f>
        <v>Included</v>
      </c>
      <c r="K66" s="1132"/>
      <c r="M66" s="1134"/>
    </row>
    <row r="67" spans="1:13" s="1133" customFormat="1">
      <c r="A67" s="929">
        <f t="shared" si="1"/>
        <v>17</v>
      </c>
      <c r="B67" s="1129">
        <v>7000036182</v>
      </c>
      <c r="C67" s="1129">
        <v>670</v>
      </c>
      <c r="D67" s="1129" t="s">
        <v>620</v>
      </c>
      <c r="E67" s="1129">
        <v>1000019927</v>
      </c>
      <c r="F67" s="1129" t="s">
        <v>586</v>
      </c>
      <c r="G67" s="1129" t="s">
        <v>581</v>
      </c>
      <c r="H67" s="1129">
        <v>1</v>
      </c>
      <c r="I67" s="1098"/>
      <c r="J67" s="1099" t="str">
        <f t="shared" si="6"/>
        <v>Included</v>
      </c>
      <c r="K67" s="1132"/>
      <c r="M67" s="1134"/>
    </row>
    <row r="68" spans="1:13" s="1133" customFormat="1">
      <c r="A68" s="929">
        <f t="shared" si="1"/>
        <v>18</v>
      </c>
      <c r="B68" s="1129">
        <v>7000036182</v>
      </c>
      <c r="C68" s="1129">
        <v>160</v>
      </c>
      <c r="D68" s="1129" t="s">
        <v>621</v>
      </c>
      <c r="E68" s="1129">
        <v>1000031976</v>
      </c>
      <c r="F68" s="1129" t="s">
        <v>628</v>
      </c>
      <c r="G68" s="1129" t="s">
        <v>580</v>
      </c>
      <c r="H68" s="1129">
        <v>14</v>
      </c>
      <c r="I68" s="1098"/>
      <c r="J68" s="1099" t="str">
        <f t="shared" si="6"/>
        <v>Included</v>
      </c>
      <c r="K68" s="1132"/>
      <c r="M68" s="1134"/>
    </row>
    <row r="69" spans="1:13" s="1133" customFormat="1" ht="38.25" customHeight="1">
      <c r="A69" s="929">
        <f t="shared" si="1"/>
        <v>19</v>
      </c>
      <c r="B69" s="1129">
        <v>7000036182</v>
      </c>
      <c r="C69" s="1129">
        <v>170</v>
      </c>
      <c r="D69" s="1129" t="s">
        <v>621</v>
      </c>
      <c r="E69" s="1129">
        <v>1000031936</v>
      </c>
      <c r="F69" s="1129" t="s">
        <v>629</v>
      </c>
      <c r="G69" s="1129" t="s">
        <v>580</v>
      </c>
      <c r="H69" s="1129">
        <v>6</v>
      </c>
      <c r="I69" s="1098"/>
      <c r="J69" s="1099" t="str">
        <f t="shared" si="6"/>
        <v>Included</v>
      </c>
      <c r="K69" s="1132"/>
      <c r="M69" s="1134"/>
    </row>
    <row r="70" spans="1:13" s="1133" customFormat="1" ht="37.5" customHeight="1">
      <c r="A70" s="929">
        <f t="shared" si="1"/>
        <v>20</v>
      </c>
      <c r="B70" s="1129">
        <v>7000036182</v>
      </c>
      <c r="C70" s="1129">
        <v>180</v>
      </c>
      <c r="D70" s="1129" t="s">
        <v>621</v>
      </c>
      <c r="E70" s="1129">
        <v>1000031987</v>
      </c>
      <c r="F70" s="1129" t="s">
        <v>630</v>
      </c>
      <c r="G70" s="1129" t="s">
        <v>580</v>
      </c>
      <c r="H70" s="1129">
        <v>10</v>
      </c>
      <c r="I70" s="1098"/>
      <c r="J70" s="1099" t="str">
        <f t="shared" si="6"/>
        <v>Included</v>
      </c>
      <c r="K70" s="1132"/>
      <c r="M70" s="1134"/>
    </row>
    <row r="71" spans="1:13" s="1133" customFormat="1" ht="37.5" customHeight="1">
      <c r="A71" s="929">
        <f t="shared" si="1"/>
        <v>21</v>
      </c>
      <c r="B71" s="1129">
        <v>7000036182</v>
      </c>
      <c r="C71" s="1129">
        <v>190</v>
      </c>
      <c r="D71" s="1129" t="s">
        <v>621</v>
      </c>
      <c r="E71" s="1129">
        <v>1000031887</v>
      </c>
      <c r="F71" s="1129" t="s">
        <v>631</v>
      </c>
      <c r="G71" s="1129" t="s">
        <v>580</v>
      </c>
      <c r="H71" s="1129">
        <v>45</v>
      </c>
      <c r="I71" s="1098"/>
      <c r="J71" s="1099" t="str">
        <f t="shared" si="6"/>
        <v>Included</v>
      </c>
      <c r="K71" s="1132"/>
      <c r="M71" s="1134"/>
    </row>
    <row r="72" spans="1:13" s="1133" customFormat="1">
      <c r="A72" s="929">
        <f t="shared" si="1"/>
        <v>22</v>
      </c>
      <c r="B72" s="1129">
        <v>7000036182</v>
      </c>
      <c r="C72" s="1129">
        <v>200</v>
      </c>
      <c r="D72" s="1129" t="s">
        <v>621</v>
      </c>
      <c r="E72" s="1129">
        <v>1000056264</v>
      </c>
      <c r="F72" s="1129" t="s">
        <v>632</v>
      </c>
      <c r="G72" s="1129" t="s">
        <v>580</v>
      </c>
      <c r="H72" s="1129">
        <v>15</v>
      </c>
      <c r="I72" s="1098"/>
      <c r="J72" s="1099" t="str">
        <f t="shared" si="6"/>
        <v>Included</v>
      </c>
      <c r="K72" s="1132"/>
      <c r="M72" s="1134"/>
    </row>
    <row r="73" spans="1:13" s="1133" customFormat="1" ht="21.75" customHeight="1">
      <c r="A73" s="929">
        <f t="shared" si="1"/>
        <v>23</v>
      </c>
      <c r="B73" s="1129">
        <v>7000036182</v>
      </c>
      <c r="C73" s="1129">
        <v>210</v>
      </c>
      <c r="D73" s="1129" t="s">
        <v>621</v>
      </c>
      <c r="E73" s="1129">
        <v>1000056265</v>
      </c>
      <c r="F73" s="1129" t="s">
        <v>633</v>
      </c>
      <c r="G73" s="1129" t="s">
        <v>580</v>
      </c>
      <c r="H73" s="1129">
        <v>5</v>
      </c>
      <c r="I73" s="1098"/>
      <c r="J73" s="1099" t="str">
        <f t="shared" si="6"/>
        <v>Included</v>
      </c>
      <c r="K73" s="1132"/>
      <c r="M73" s="1134"/>
    </row>
    <row r="74" spans="1:13" s="1133" customFormat="1">
      <c r="A74" s="929">
        <f t="shared" si="1"/>
        <v>24</v>
      </c>
      <c r="B74" s="1129">
        <v>7000036182</v>
      </c>
      <c r="C74" s="1129">
        <v>220</v>
      </c>
      <c r="D74" s="1129" t="s">
        <v>621</v>
      </c>
      <c r="E74" s="1129">
        <v>1000031985</v>
      </c>
      <c r="F74" s="1129" t="s">
        <v>634</v>
      </c>
      <c r="G74" s="1129" t="s">
        <v>580</v>
      </c>
      <c r="H74" s="1129">
        <v>19</v>
      </c>
      <c r="I74" s="1098"/>
      <c r="J74" s="1099" t="str">
        <f t="shared" si="6"/>
        <v>Included</v>
      </c>
      <c r="K74" s="1132"/>
      <c r="M74" s="1134"/>
    </row>
    <row r="75" spans="1:13" s="1133" customFormat="1" ht="33">
      <c r="A75" s="929">
        <f t="shared" si="1"/>
        <v>25</v>
      </c>
      <c r="B75" s="1129">
        <v>7000036182</v>
      </c>
      <c r="C75" s="1129">
        <v>260</v>
      </c>
      <c r="D75" s="1129" t="s">
        <v>622</v>
      </c>
      <c r="E75" s="1129">
        <v>1000055443</v>
      </c>
      <c r="F75" s="1129" t="s">
        <v>615</v>
      </c>
      <c r="G75" s="1129" t="s">
        <v>578</v>
      </c>
      <c r="H75" s="1129">
        <v>2</v>
      </c>
      <c r="I75" s="1098"/>
      <c r="J75" s="1099" t="str">
        <f>IF(I75=0, "Included",IF(ISERROR(H75*I75), I75, H75*I75))</f>
        <v>Included</v>
      </c>
      <c r="K75" s="1132"/>
      <c r="M75" s="1134"/>
    </row>
    <row r="76" spans="1:13" s="1133" customFormat="1" ht="49.5">
      <c r="A76" s="929">
        <f t="shared" si="1"/>
        <v>26</v>
      </c>
      <c r="B76" s="1129">
        <v>7000036182</v>
      </c>
      <c r="C76" s="1129">
        <v>270</v>
      </c>
      <c r="D76" s="1129" t="s">
        <v>612</v>
      </c>
      <c r="E76" s="1129">
        <v>1000001332</v>
      </c>
      <c r="F76" s="1129" t="s">
        <v>617</v>
      </c>
      <c r="G76" s="1129" t="s">
        <v>578</v>
      </c>
      <c r="H76" s="1129">
        <v>2</v>
      </c>
      <c r="I76" s="1098"/>
      <c r="J76" s="1099" t="str">
        <f t="shared" ref="J76:J86" si="7">IF(I76=0, "Included",IF(ISERROR(H76*I76), I76, H76*I76))</f>
        <v>Included</v>
      </c>
      <c r="K76" s="1132"/>
      <c r="M76" s="1134"/>
    </row>
    <row r="77" spans="1:13" s="1133" customFormat="1" ht="49.5">
      <c r="A77" s="929">
        <f t="shared" si="1"/>
        <v>27</v>
      </c>
      <c r="B77" s="1129">
        <v>7000036182</v>
      </c>
      <c r="C77" s="1129">
        <v>280</v>
      </c>
      <c r="D77" s="1129" t="s">
        <v>612</v>
      </c>
      <c r="E77" s="1129">
        <v>1000071651</v>
      </c>
      <c r="F77" s="1129" t="s">
        <v>616</v>
      </c>
      <c r="G77" s="1129" t="s">
        <v>578</v>
      </c>
      <c r="H77" s="1129">
        <v>2</v>
      </c>
      <c r="I77" s="1098"/>
      <c r="J77" s="1099" t="str">
        <f t="shared" si="7"/>
        <v>Included</v>
      </c>
      <c r="K77" s="1132"/>
      <c r="M77" s="1134"/>
    </row>
    <row r="78" spans="1:13" s="1133" customFormat="1">
      <c r="A78" s="929">
        <f t="shared" si="1"/>
        <v>28</v>
      </c>
      <c r="B78" s="1129">
        <v>7000036182</v>
      </c>
      <c r="C78" s="1129">
        <v>320</v>
      </c>
      <c r="D78" s="1129" t="s">
        <v>598</v>
      </c>
      <c r="E78" s="1129">
        <v>1000014219</v>
      </c>
      <c r="F78" s="1129" t="s">
        <v>619</v>
      </c>
      <c r="G78" s="1129" t="s">
        <v>578</v>
      </c>
      <c r="H78" s="1129">
        <v>2</v>
      </c>
      <c r="I78" s="1098"/>
      <c r="J78" s="1099" t="str">
        <f t="shared" si="7"/>
        <v>Included</v>
      </c>
      <c r="K78" s="1132"/>
      <c r="M78" s="1134"/>
    </row>
    <row r="79" spans="1:13" s="1133" customFormat="1">
      <c r="A79" s="929">
        <f t="shared" si="1"/>
        <v>29</v>
      </c>
      <c r="B79" s="1129">
        <v>7000036182</v>
      </c>
      <c r="C79" s="1129">
        <v>310</v>
      </c>
      <c r="D79" s="1129" t="s">
        <v>598</v>
      </c>
      <c r="E79" s="1129">
        <v>1000041239</v>
      </c>
      <c r="F79" s="1129" t="s">
        <v>618</v>
      </c>
      <c r="G79" s="1129" t="s">
        <v>578</v>
      </c>
      <c r="H79" s="1129">
        <v>2</v>
      </c>
      <c r="I79" s="1098"/>
      <c r="J79" s="1099" t="str">
        <f t="shared" si="7"/>
        <v>Included</v>
      </c>
      <c r="K79" s="1132"/>
      <c r="M79" s="1134"/>
    </row>
    <row r="80" spans="1:13" s="1133" customFormat="1">
      <c r="A80" s="929">
        <f t="shared" si="1"/>
        <v>30</v>
      </c>
      <c r="B80" s="1129">
        <v>7000036182</v>
      </c>
      <c r="C80" s="1129">
        <v>330</v>
      </c>
      <c r="D80" s="1129" t="s">
        <v>598</v>
      </c>
      <c r="E80" s="1129">
        <v>1000079433</v>
      </c>
      <c r="F80" s="1129" t="s">
        <v>607</v>
      </c>
      <c r="G80" s="1129" t="s">
        <v>578</v>
      </c>
      <c r="H80" s="1129">
        <v>14</v>
      </c>
      <c r="I80" s="1098"/>
      <c r="J80" s="1099" t="str">
        <f t="shared" si="7"/>
        <v>Included</v>
      </c>
      <c r="K80" s="1132"/>
      <c r="M80" s="1134"/>
    </row>
    <row r="81" spans="1:13" s="1133" customFormat="1" ht="60.75" customHeight="1">
      <c r="A81" s="929">
        <f t="shared" si="1"/>
        <v>31</v>
      </c>
      <c r="B81" s="1129">
        <v>7000036182</v>
      </c>
      <c r="C81" s="1129">
        <v>340</v>
      </c>
      <c r="D81" s="1129" t="s">
        <v>598</v>
      </c>
      <c r="E81" s="1129">
        <v>1000079434</v>
      </c>
      <c r="F81" s="1129" t="s">
        <v>608</v>
      </c>
      <c r="G81" s="1129" t="s">
        <v>578</v>
      </c>
      <c r="H81" s="1129">
        <v>9</v>
      </c>
      <c r="I81" s="1098"/>
      <c r="J81" s="1099" t="str">
        <f t="shared" si="7"/>
        <v>Included</v>
      </c>
      <c r="K81" s="1132"/>
      <c r="M81" s="1134"/>
    </row>
    <row r="82" spans="1:13" s="1024" customFormat="1" ht="27.75" customHeight="1">
      <c r="A82" s="1107" t="s">
        <v>592</v>
      </c>
      <c r="B82" s="1115" t="str">
        <f>'Sch-1'!B82</f>
        <v xml:space="preserve">PROCESS BUS HISSAR- PG O&amp;M                   </v>
      </c>
      <c r="C82" s="1116"/>
      <c r="D82" s="1116"/>
      <c r="E82" s="1116"/>
      <c r="F82" s="1117"/>
      <c r="G82" s="927"/>
      <c r="H82" s="927"/>
      <c r="I82" s="927"/>
      <c r="J82" s="1039"/>
      <c r="M82" s="285"/>
    </row>
    <row r="83" spans="1:13" s="1133" customFormat="1" ht="33">
      <c r="A83" s="929">
        <v>1</v>
      </c>
      <c r="B83" s="1129">
        <v>7000036181</v>
      </c>
      <c r="C83" s="1129">
        <v>20</v>
      </c>
      <c r="D83" s="1129" t="s">
        <v>594</v>
      </c>
      <c r="E83" s="1129">
        <v>1000003398</v>
      </c>
      <c r="F83" s="1129" t="s">
        <v>600</v>
      </c>
      <c r="G83" s="1129" t="s">
        <v>578</v>
      </c>
      <c r="H83" s="1129">
        <v>6</v>
      </c>
      <c r="I83" s="1098"/>
      <c r="J83" s="1099" t="str">
        <f t="shared" si="7"/>
        <v>Included</v>
      </c>
      <c r="K83" s="1132"/>
      <c r="M83" s="1134"/>
    </row>
    <row r="84" spans="1:13" s="1133" customFormat="1" ht="68.25" customHeight="1">
      <c r="A84" s="929">
        <f t="shared" si="1"/>
        <v>2</v>
      </c>
      <c r="B84" s="1129">
        <v>7000036181</v>
      </c>
      <c r="C84" s="1129">
        <v>30</v>
      </c>
      <c r="D84" s="1129" t="s">
        <v>594</v>
      </c>
      <c r="E84" s="1129">
        <v>1000004274</v>
      </c>
      <c r="F84" s="1129" t="s">
        <v>584</v>
      </c>
      <c r="G84" s="1129" t="s">
        <v>578</v>
      </c>
      <c r="H84" s="1129">
        <v>1</v>
      </c>
      <c r="I84" s="1098"/>
      <c r="J84" s="1099" t="str">
        <f t="shared" si="7"/>
        <v>Included</v>
      </c>
      <c r="K84" s="1132"/>
      <c r="M84" s="1134"/>
    </row>
    <row r="85" spans="1:13" s="1133" customFormat="1" ht="33">
      <c r="A85" s="929">
        <f t="shared" si="1"/>
        <v>3</v>
      </c>
      <c r="B85" s="1129">
        <v>7000036181</v>
      </c>
      <c r="C85" s="1129">
        <v>40</v>
      </c>
      <c r="D85" s="1129" t="s">
        <v>594</v>
      </c>
      <c r="E85" s="1129">
        <v>1000003407</v>
      </c>
      <c r="F85" s="1129" t="s">
        <v>605</v>
      </c>
      <c r="G85" s="1129" t="s">
        <v>578</v>
      </c>
      <c r="H85" s="1129">
        <v>2</v>
      </c>
      <c r="I85" s="1098"/>
      <c r="J85" s="1099" t="str">
        <f t="shared" si="7"/>
        <v>Included</v>
      </c>
      <c r="K85" s="1132"/>
      <c r="M85" s="1134"/>
    </row>
    <row r="86" spans="1:13" s="1133" customFormat="1" ht="60.75" customHeight="1">
      <c r="A86" s="929">
        <f t="shared" si="1"/>
        <v>4</v>
      </c>
      <c r="B86" s="1129">
        <v>7000036181</v>
      </c>
      <c r="C86" s="1129">
        <v>50</v>
      </c>
      <c r="D86" s="1129" t="s">
        <v>594</v>
      </c>
      <c r="E86" s="1129">
        <v>1000055446</v>
      </c>
      <c r="F86" s="1129" t="s">
        <v>601</v>
      </c>
      <c r="G86" s="1129" t="s">
        <v>578</v>
      </c>
      <c r="H86" s="1129">
        <v>15</v>
      </c>
      <c r="I86" s="1098"/>
      <c r="J86" s="1099" t="str">
        <f t="shared" si="7"/>
        <v>Included</v>
      </c>
      <c r="K86" s="1132"/>
      <c r="M86" s="1134"/>
    </row>
    <row r="87" spans="1:13" s="1133" customFormat="1" ht="71.25" customHeight="1">
      <c r="A87" s="929">
        <f t="shared" si="1"/>
        <v>5</v>
      </c>
      <c r="B87" s="1129">
        <v>7000036181</v>
      </c>
      <c r="C87" s="1129">
        <v>60</v>
      </c>
      <c r="D87" s="1129" t="s">
        <v>595</v>
      </c>
      <c r="E87" s="1129">
        <v>1000003408</v>
      </c>
      <c r="F87" s="1129" t="s">
        <v>602</v>
      </c>
      <c r="G87" s="1129" t="s">
        <v>578</v>
      </c>
      <c r="H87" s="1129">
        <v>9</v>
      </c>
      <c r="I87" s="1098"/>
      <c r="J87" s="1099" t="str">
        <f>IF(I87=0, "Included",IF(ISERROR(H87*I87), I87, H87*I87))</f>
        <v>Included</v>
      </c>
      <c r="K87" s="1132"/>
      <c r="M87" s="1134"/>
    </row>
    <row r="88" spans="1:13" s="1133" customFormat="1" ht="49.5">
      <c r="A88" s="929">
        <f t="shared" si="1"/>
        <v>6</v>
      </c>
      <c r="B88" s="1129">
        <v>7000036181</v>
      </c>
      <c r="C88" s="1129">
        <v>70</v>
      </c>
      <c r="D88" s="1129" t="s">
        <v>595</v>
      </c>
      <c r="E88" s="1129">
        <v>1000003410</v>
      </c>
      <c r="F88" s="1129" t="s">
        <v>603</v>
      </c>
      <c r="G88" s="1129" t="s">
        <v>578</v>
      </c>
      <c r="H88" s="1129">
        <v>6</v>
      </c>
      <c r="I88" s="1098"/>
      <c r="J88" s="1099" t="str">
        <f t="shared" ref="J88:J98" si="8">IF(I88=0, "Included",IF(ISERROR(H88*I88), I88, H88*I88))</f>
        <v>Included</v>
      </c>
      <c r="K88" s="1132"/>
      <c r="M88" s="1134"/>
    </row>
    <row r="89" spans="1:13" s="1133" customFormat="1" ht="49.5">
      <c r="A89" s="929">
        <f t="shared" si="1"/>
        <v>7</v>
      </c>
      <c r="B89" s="1129">
        <v>7000036181</v>
      </c>
      <c r="C89" s="1129">
        <v>90</v>
      </c>
      <c r="D89" s="1129" t="s">
        <v>595</v>
      </c>
      <c r="E89" s="1129">
        <v>1000071653</v>
      </c>
      <c r="F89" s="1129" t="s">
        <v>614</v>
      </c>
      <c r="G89" s="1129" t="s">
        <v>578</v>
      </c>
      <c r="H89" s="1129">
        <v>1</v>
      </c>
      <c r="I89" s="1098"/>
      <c r="J89" s="1099" t="str">
        <f t="shared" si="8"/>
        <v>Included</v>
      </c>
      <c r="K89" s="1132"/>
      <c r="M89" s="1134"/>
    </row>
    <row r="90" spans="1:13" s="1133" customFormat="1" ht="36.75" customHeight="1">
      <c r="A90" s="929">
        <f t="shared" ref="A90:A132" si="9">A89+1</f>
        <v>8</v>
      </c>
      <c r="B90" s="1129">
        <v>7000036181</v>
      </c>
      <c r="C90" s="1129">
        <v>100</v>
      </c>
      <c r="D90" s="1129" t="s">
        <v>595</v>
      </c>
      <c r="E90" s="1129">
        <v>1000071652</v>
      </c>
      <c r="F90" s="1129" t="s">
        <v>606</v>
      </c>
      <c r="G90" s="1129" t="s">
        <v>578</v>
      </c>
      <c r="H90" s="1129">
        <v>2</v>
      </c>
      <c r="I90" s="1098"/>
      <c r="J90" s="1099" t="str">
        <f t="shared" si="8"/>
        <v>Included</v>
      </c>
      <c r="K90" s="1132"/>
      <c r="M90" s="1134"/>
    </row>
    <row r="91" spans="1:13" s="1133" customFormat="1" ht="33">
      <c r="A91" s="929">
        <f t="shared" si="9"/>
        <v>9</v>
      </c>
      <c r="B91" s="1129">
        <v>7000036181</v>
      </c>
      <c r="C91" s="1129">
        <v>130</v>
      </c>
      <c r="D91" s="1129" t="s">
        <v>622</v>
      </c>
      <c r="E91" s="1129">
        <v>1000001330</v>
      </c>
      <c r="F91" s="1129" t="s">
        <v>635</v>
      </c>
      <c r="G91" s="1129" t="s">
        <v>578</v>
      </c>
      <c r="H91" s="1129">
        <v>2</v>
      </c>
      <c r="I91" s="1098"/>
      <c r="J91" s="1099" t="str">
        <f t="shared" si="8"/>
        <v>Included</v>
      </c>
      <c r="K91" s="1132"/>
      <c r="M91" s="1134"/>
    </row>
    <row r="92" spans="1:13" s="1133" customFormat="1" ht="33">
      <c r="A92" s="929">
        <f t="shared" si="9"/>
        <v>10</v>
      </c>
      <c r="B92" s="1129">
        <v>7000036181</v>
      </c>
      <c r="C92" s="1129">
        <v>140</v>
      </c>
      <c r="D92" s="1129" t="s">
        <v>622</v>
      </c>
      <c r="E92" s="1129">
        <v>1000055443</v>
      </c>
      <c r="F92" s="1129" t="s">
        <v>615</v>
      </c>
      <c r="G92" s="1129" t="s">
        <v>578</v>
      </c>
      <c r="H92" s="1129">
        <v>3</v>
      </c>
      <c r="I92" s="1098"/>
      <c r="J92" s="1099" t="str">
        <f t="shared" si="8"/>
        <v>Included</v>
      </c>
      <c r="K92" s="1132"/>
      <c r="M92" s="1134"/>
    </row>
    <row r="93" spans="1:13" s="1133" customFormat="1" ht="49.5">
      <c r="A93" s="929">
        <f t="shared" si="9"/>
        <v>11</v>
      </c>
      <c r="B93" s="1129">
        <v>7000036181</v>
      </c>
      <c r="C93" s="1129">
        <v>150</v>
      </c>
      <c r="D93" s="1129" t="s">
        <v>612</v>
      </c>
      <c r="E93" s="1129">
        <v>1000001332</v>
      </c>
      <c r="F93" s="1129" t="s">
        <v>617</v>
      </c>
      <c r="G93" s="1129" t="s">
        <v>578</v>
      </c>
      <c r="H93" s="1129">
        <v>3</v>
      </c>
      <c r="I93" s="1098"/>
      <c r="J93" s="1099" t="str">
        <f t="shared" si="8"/>
        <v>Included</v>
      </c>
      <c r="K93" s="1132"/>
      <c r="M93" s="1134"/>
    </row>
    <row r="94" spans="1:13" s="1024" customFormat="1" ht="27.75" customHeight="1">
      <c r="A94" s="1107" t="s">
        <v>593</v>
      </c>
      <c r="B94" s="1115" t="str">
        <f>'Sch-1'!B94</f>
        <v xml:space="preserve">PROCESS BUS HISSAR  - PG CAPEX                   </v>
      </c>
      <c r="C94" s="1116"/>
      <c r="D94" s="1116"/>
      <c r="E94" s="1116"/>
      <c r="F94" s="1117"/>
      <c r="G94" s="927"/>
      <c r="H94" s="927"/>
      <c r="I94" s="927"/>
      <c r="J94" s="1039"/>
      <c r="M94" s="285"/>
    </row>
    <row r="95" spans="1:13" s="1133" customFormat="1" ht="33">
      <c r="A95" s="929">
        <v>1</v>
      </c>
      <c r="B95" s="1129">
        <v>7000036176</v>
      </c>
      <c r="C95" s="1129">
        <v>10</v>
      </c>
      <c r="D95" s="1129" t="s">
        <v>594</v>
      </c>
      <c r="E95" s="1129">
        <v>1000002145</v>
      </c>
      <c r="F95" s="1129" t="s">
        <v>623</v>
      </c>
      <c r="G95" s="1129" t="s">
        <v>579</v>
      </c>
      <c r="H95" s="1129">
        <v>1</v>
      </c>
      <c r="I95" s="1098"/>
      <c r="J95" s="1099" t="str">
        <f t="shared" si="8"/>
        <v>Included</v>
      </c>
      <c r="K95" s="1132"/>
      <c r="M95" s="1134"/>
    </row>
    <row r="96" spans="1:13" s="1133" customFormat="1" ht="33">
      <c r="A96" s="929">
        <f t="shared" si="9"/>
        <v>2</v>
      </c>
      <c r="B96" s="1129">
        <v>7000036176</v>
      </c>
      <c r="C96" s="1129">
        <v>20</v>
      </c>
      <c r="D96" s="1129" t="s">
        <v>594</v>
      </c>
      <c r="E96" s="1129">
        <v>1000003407</v>
      </c>
      <c r="F96" s="1129" t="s">
        <v>605</v>
      </c>
      <c r="G96" s="1129" t="s">
        <v>578</v>
      </c>
      <c r="H96" s="1129">
        <v>3</v>
      </c>
      <c r="I96" s="1098"/>
      <c r="J96" s="1099" t="str">
        <f t="shared" si="8"/>
        <v>Included</v>
      </c>
      <c r="K96" s="1132"/>
      <c r="M96" s="1134"/>
    </row>
    <row r="97" spans="1:13" s="1133" customFormat="1" ht="21.75" customHeight="1">
      <c r="A97" s="929">
        <f t="shared" si="9"/>
        <v>3</v>
      </c>
      <c r="B97" s="1129">
        <v>7000036176</v>
      </c>
      <c r="C97" s="1129">
        <v>30</v>
      </c>
      <c r="D97" s="1129" t="s">
        <v>594</v>
      </c>
      <c r="E97" s="1129">
        <v>1000003398</v>
      </c>
      <c r="F97" s="1129" t="s">
        <v>600</v>
      </c>
      <c r="G97" s="1129" t="s">
        <v>578</v>
      </c>
      <c r="H97" s="1129">
        <v>5</v>
      </c>
      <c r="I97" s="1098"/>
      <c r="J97" s="1099" t="str">
        <f t="shared" si="8"/>
        <v>Included</v>
      </c>
      <c r="K97" s="1132"/>
      <c r="M97" s="1134"/>
    </row>
    <row r="98" spans="1:13" s="1133" customFormat="1" ht="33">
      <c r="A98" s="929">
        <f t="shared" si="9"/>
        <v>4</v>
      </c>
      <c r="B98" s="1129">
        <v>7000036176</v>
      </c>
      <c r="C98" s="1129">
        <v>40</v>
      </c>
      <c r="D98" s="1129" t="s">
        <v>594</v>
      </c>
      <c r="E98" s="1129">
        <v>1000004274</v>
      </c>
      <c r="F98" s="1129" t="s">
        <v>584</v>
      </c>
      <c r="G98" s="1129" t="s">
        <v>578</v>
      </c>
      <c r="H98" s="1129">
        <v>2</v>
      </c>
      <c r="I98" s="1098"/>
      <c r="J98" s="1099" t="str">
        <f t="shared" si="8"/>
        <v>Included</v>
      </c>
      <c r="K98" s="1132"/>
      <c r="M98" s="1134"/>
    </row>
    <row r="99" spans="1:13" s="1133" customFormat="1" ht="33">
      <c r="A99" s="929">
        <f t="shared" si="9"/>
        <v>5</v>
      </c>
      <c r="B99" s="1129">
        <v>7000036176</v>
      </c>
      <c r="C99" s="1129">
        <v>50</v>
      </c>
      <c r="D99" s="1129" t="s">
        <v>594</v>
      </c>
      <c r="E99" s="1129">
        <v>1000055446</v>
      </c>
      <c r="F99" s="1129" t="s">
        <v>601</v>
      </c>
      <c r="G99" s="1129" t="s">
        <v>578</v>
      </c>
      <c r="H99" s="1129">
        <v>13</v>
      </c>
      <c r="I99" s="1098"/>
      <c r="J99" s="1099" t="str">
        <f>IF(I99=0, "Included",IF(ISERROR(H99*I99), I99, H99*I99))</f>
        <v>Included</v>
      </c>
      <c r="K99" s="1132"/>
      <c r="M99" s="1134"/>
    </row>
    <row r="100" spans="1:13" s="1133" customFormat="1" ht="49.5">
      <c r="A100" s="929">
        <f t="shared" si="9"/>
        <v>6</v>
      </c>
      <c r="B100" s="1129">
        <v>7000036176</v>
      </c>
      <c r="C100" s="1129">
        <v>60</v>
      </c>
      <c r="D100" s="1129" t="s">
        <v>595</v>
      </c>
      <c r="E100" s="1129">
        <v>1000003408</v>
      </c>
      <c r="F100" s="1129" t="s">
        <v>602</v>
      </c>
      <c r="G100" s="1129" t="s">
        <v>578</v>
      </c>
      <c r="H100" s="1129">
        <v>8</v>
      </c>
      <c r="I100" s="1098"/>
      <c r="J100" s="1099" t="str">
        <f t="shared" ref="J100:J104" si="10">IF(I100=0, "Included",IF(ISERROR(H100*I100), I100, H100*I100))</f>
        <v>Included</v>
      </c>
      <c r="K100" s="1132"/>
      <c r="M100" s="1134"/>
    </row>
    <row r="101" spans="1:13" s="1133" customFormat="1" ht="39" customHeight="1">
      <c r="A101" s="929">
        <f t="shared" si="9"/>
        <v>7</v>
      </c>
      <c r="B101" s="1129">
        <v>7000036176</v>
      </c>
      <c r="C101" s="1129">
        <v>70</v>
      </c>
      <c r="D101" s="1129" t="s">
        <v>595</v>
      </c>
      <c r="E101" s="1129">
        <v>1000003410</v>
      </c>
      <c r="F101" s="1129" t="s">
        <v>603</v>
      </c>
      <c r="G101" s="1129" t="s">
        <v>578</v>
      </c>
      <c r="H101" s="1129">
        <v>5</v>
      </c>
      <c r="I101" s="1098"/>
      <c r="J101" s="1099" t="str">
        <f t="shared" si="10"/>
        <v>Included</v>
      </c>
      <c r="K101" s="1132"/>
      <c r="M101" s="1134"/>
    </row>
    <row r="102" spans="1:13" s="1133" customFormat="1" ht="49.5">
      <c r="A102" s="929">
        <f t="shared" si="9"/>
        <v>8</v>
      </c>
      <c r="B102" s="1129">
        <v>7000036176</v>
      </c>
      <c r="C102" s="1129">
        <v>80</v>
      </c>
      <c r="D102" s="1129" t="s">
        <v>595</v>
      </c>
      <c r="E102" s="1129">
        <v>1000061770</v>
      </c>
      <c r="F102" s="1129" t="s">
        <v>624</v>
      </c>
      <c r="G102" s="1129" t="s">
        <v>579</v>
      </c>
      <c r="H102" s="1129">
        <v>1</v>
      </c>
      <c r="I102" s="1098"/>
      <c r="J102" s="1099" t="str">
        <f t="shared" si="10"/>
        <v>Included</v>
      </c>
      <c r="K102" s="1132"/>
      <c r="M102" s="1134"/>
    </row>
    <row r="103" spans="1:13" s="1133" customFormat="1" ht="49.5">
      <c r="A103" s="929">
        <f t="shared" si="9"/>
        <v>9</v>
      </c>
      <c r="B103" s="1129">
        <v>7000036176</v>
      </c>
      <c r="C103" s="1129">
        <v>90</v>
      </c>
      <c r="D103" s="1129" t="s">
        <v>595</v>
      </c>
      <c r="E103" s="1129">
        <v>1000061768</v>
      </c>
      <c r="F103" s="1129" t="s">
        <v>625</v>
      </c>
      <c r="G103" s="1129" t="s">
        <v>579</v>
      </c>
      <c r="H103" s="1129">
        <v>1</v>
      </c>
      <c r="I103" s="1098"/>
      <c r="J103" s="1099" t="str">
        <f t="shared" si="10"/>
        <v>Included</v>
      </c>
      <c r="K103" s="1132"/>
      <c r="M103" s="1134"/>
    </row>
    <row r="104" spans="1:13" s="1133" customFormat="1" ht="49.5">
      <c r="A104" s="929">
        <f t="shared" si="9"/>
        <v>10</v>
      </c>
      <c r="B104" s="1129">
        <v>7000036176</v>
      </c>
      <c r="C104" s="1129">
        <v>100</v>
      </c>
      <c r="D104" s="1129" t="s">
        <v>595</v>
      </c>
      <c r="E104" s="1129">
        <v>1000061769</v>
      </c>
      <c r="F104" s="1129" t="s">
        <v>626</v>
      </c>
      <c r="G104" s="1129" t="s">
        <v>579</v>
      </c>
      <c r="H104" s="1129">
        <v>1</v>
      </c>
      <c r="I104" s="1098"/>
      <c r="J104" s="1099" t="str">
        <f t="shared" si="10"/>
        <v>Included</v>
      </c>
      <c r="K104" s="1132"/>
      <c r="M104" s="1134"/>
    </row>
    <row r="105" spans="1:13" s="1133" customFormat="1" ht="49.5">
      <c r="A105" s="929">
        <f t="shared" si="9"/>
        <v>11</v>
      </c>
      <c r="B105" s="1129">
        <v>7000036176</v>
      </c>
      <c r="C105" s="1129">
        <v>110</v>
      </c>
      <c r="D105" s="1129" t="s">
        <v>595</v>
      </c>
      <c r="E105" s="1129">
        <v>1000071654</v>
      </c>
      <c r="F105" s="1129" t="s">
        <v>613</v>
      </c>
      <c r="G105" s="1129" t="s">
        <v>578</v>
      </c>
      <c r="H105" s="1129">
        <v>28</v>
      </c>
      <c r="I105" s="1098"/>
      <c r="J105" s="1099" t="str">
        <f>IF(I105=0, "Included",IF(ISERROR(H105*I105), I105, H105*I105))</f>
        <v>Included</v>
      </c>
      <c r="K105" s="1132"/>
      <c r="M105" s="1134"/>
    </row>
    <row r="106" spans="1:13" s="1133" customFormat="1" ht="49.5">
      <c r="A106" s="929">
        <f t="shared" si="9"/>
        <v>12</v>
      </c>
      <c r="B106" s="1129">
        <v>7000036176</v>
      </c>
      <c r="C106" s="1129">
        <v>120</v>
      </c>
      <c r="D106" s="1129" t="s">
        <v>595</v>
      </c>
      <c r="E106" s="1129">
        <v>1000071653</v>
      </c>
      <c r="F106" s="1129" t="s">
        <v>614</v>
      </c>
      <c r="G106" s="1129" t="s">
        <v>578</v>
      </c>
      <c r="H106" s="1129">
        <v>2</v>
      </c>
      <c r="I106" s="1098"/>
      <c r="J106" s="1099" t="str">
        <f t="shared" ref="J106:J110" si="11">IF(I106=0, "Included",IF(ISERROR(H106*I106), I106, H106*I106))</f>
        <v>Included</v>
      </c>
      <c r="K106" s="1132"/>
      <c r="M106" s="1134"/>
    </row>
    <row r="107" spans="1:13" s="1133" customFormat="1" ht="49.5">
      <c r="A107" s="929">
        <f t="shared" si="9"/>
        <v>13</v>
      </c>
      <c r="B107" s="1129">
        <v>7000036176</v>
      </c>
      <c r="C107" s="1129">
        <v>130</v>
      </c>
      <c r="D107" s="1129" t="s">
        <v>595</v>
      </c>
      <c r="E107" s="1129">
        <v>1000071652</v>
      </c>
      <c r="F107" s="1129" t="s">
        <v>606</v>
      </c>
      <c r="G107" s="1129" t="s">
        <v>578</v>
      </c>
      <c r="H107" s="1129">
        <v>3</v>
      </c>
      <c r="I107" s="1098"/>
      <c r="J107" s="1099" t="str">
        <f t="shared" si="11"/>
        <v>Included</v>
      </c>
      <c r="K107" s="1132"/>
      <c r="M107" s="1134"/>
    </row>
    <row r="108" spans="1:13" s="1133" customFormat="1" ht="49.5">
      <c r="A108" s="929">
        <f t="shared" si="9"/>
        <v>14</v>
      </c>
      <c r="B108" s="1129">
        <v>7000036176</v>
      </c>
      <c r="C108" s="1129">
        <v>140</v>
      </c>
      <c r="D108" s="1129" t="s">
        <v>595</v>
      </c>
      <c r="E108" s="1129">
        <v>1000021642</v>
      </c>
      <c r="F108" s="1129" t="s">
        <v>627</v>
      </c>
      <c r="G108" s="1129" t="s">
        <v>578</v>
      </c>
      <c r="H108" s="1129">
        <v>5</v>
      </c>
      <c r="I108" s="1098"/>
      <c r="J108" s="1099" t="str">
        <f t="shared" si="11"/>
        <v>Included</v>
      </c>
      <c r="K108" s="1132"/>
      <c r="M108" s="1134"/>
    </row>
    <row r="109" spans="1:13" s="1133" customFormat="1">
      <c r="A109" s="929">
        <f t="shared" si="9"/>
        <v>15</v>
      </c>
      <c r="B109" s="1129">
        <v>7000036176</v>
      </c>
      <c r="C109" s="1129">
        <v>150</v>
      </c>
      <c r="D109" s="1129" t="s">
        <v>597</v>
      </c>
      <c r="E109" s="1129">
        <v>1000010638</v>
      </c>
      <c r="F109" s="1129" t="s">
        <v>604</v>
      </c>
      <c r="G109" s="1129" t="s">
        <v>578</v>
      </c>
      <c r="H109" s="1129">
        <v>16</v>
      </c>
      <c r="I109" s="1098"/>
      <c r="J109" s="1099" t="str">
        <f t="shared" si="11"/>
        <v>Included</v>
      </c>
      <c r="K109" s="1132"/>
      <c r="M109" s="1134"/>
    </row>
    <row r="110" spans="1:13" s="1133" customFormat="1" ht="39.75" customHeight="1">
      <c r="A110" s="929">
        <f t="shared" si="9"/>
        <v>16</v>
      </c>
      <c r="B110" s="1129">
        <v>7000036176</v>
      </c>
      <c r="C110" s="1129">
        <v>160</v>
      </c>
      <c r="D110" s="1129" t="s">
        <v>620</v>
      </c>
      <c r="E110" s="1129">
        <v>1000019912</v>
      </c>
      <c r="F110" s="1129" t="s">
        <v>585</v>
      </c>
      <c r="G110" s="1129" t="s">
        <v>581</v>
      </c>
      <c r="H110" s="1129">
        <v>1</v>
      </c>
      <c r="I110" s="1098"/>
      <c r="J110" s="1099" t="str">
        <f t="shared" si="11"/>
        <v>Included</v>
      </c>
      <c r="K110" s="1132"/>
      <c r="M110" s="1134"/>
    </row>
    <row r="111" spans="1:13" s="1133" customFormat="1" ht="33.75" customHeight="1">
      <c r="A111" s="929">
        <f t="shared" si="9"/>
        <v>17</v>
      </c>
      <c r="B111" s="1129">
        <v>7000036176</v>
      </c>
      <c r="C111" s="1129">
        <v>170</v>
      </c>
      <c r="D111" s="1129" t="s">
        <v>620</v>
      </c>
      <c r="E111" s="1129">
        <v>1000019927</v>
      </c>
      <c r="F111" s="1129" t="s">
        <v>586</v>
      </c>
      <c r="G111" s="1129" t="s">
        <v>581</v>
      </c>
      <c r="H111" s="1129">
        <v>1</v>
      </c>
      <c r="I111" s="1098"/>
      <c r="J111" s="1099" t="str">
        <f>IF(I111=0, "Included",IF(ISERROR(H111*I111), I111, H111*I111))</f>
        <v>Included</v>
      </c>
      <c r="K111" s="1132"/>
      <c r="M111" s="1134"/>
    </row>
    <row r="112" spans="1:13" s="1133" customFormat="1">
      <c r="A112" s="929">
        <f t="shared" si="9"/>
        <v>18</v>
      </c>
      <c r="B112" s="1129">
        <v>7000036176</v>
      </c>
      <c r="C112" s="1129">
        <v>180</v>
      </c>
      <c r="D112" s="1129" t="s">
        <v>620</v>
      </c>
      <c r="E112" s="1129">
        <v>1000019912</v>
      </c>
      <c r="F112" s="1129" t="s">
        <v>585</v>
      </c>
      <c r="G112" s="1129" t="s">
        <v>581</v>
      </c>
      <c r="H112" s="1129">
        <v>1</v>
      </c>
      <c r="I112" s="1098"/>
      <c r="J112" s="1099" t="str">
        <f t="shared" ref="J112:J122" si="12">IF(I112=0, "Included",IF(ISERROR(H112*I112), I112, H112*I112))</f>
        <v>Included</v>
      </c>
      <c r="K112" s="1132"/>
      <c r="M112" s="1134"/>
    </row>
    <row r="113" spans="1:13" s="1133" customFormat="1">
      <c r="A113" s="929">
        <f t="shared" si="9"/>
        <v>19</v>
      </c>
      <c r="B113" s="1129">
        <v>7000036176</v>
      </c>
      <c r="C113" s="1129">
        <v>190</v>
      </c>
      <c r="D113" s="1129" t="s">
        <v>621</v>
      </c>
      <c r="E113" s="1129">
        <v>1000031976</v>
      </c>
      <c r="F113" s="1129" t="s">
        <v>628</v>
      </c>
      <c r="G113" s="1129" t="s">
        <v>580</v>
      </c>
      <c r="H113" s="1129">
        <v>14</v>
      </c>
      <c r="I113" s="1098"/>
      <c r="J113" s="1099" t="str">
        <f t="shared" si="12"/>
        <v>Included</v>
      </c>
      <c r="K113" s="1132"/>
      <c r="M113" s="1134"/>
    </row>
    <row r="114" spans="1:13" s="1133" customFormat="1" ht="56.25" customHeight="1">
      <c r="A114" s="929">
        <f t="shared" si="9"/>
        <v>20</v>
      </c>
      <c r="B114" s="1129">
        <v>7000036176</v>
      </c>
      <c r="C114" s="1129">
        <v>200</v>
      </c>
      <c r="D114" s="1129" t="s">
        <v>621</v>
      </c>
      <c r="E114" s="1129">
        <v>1000031936</v>
      </c>
      <c r="F114" s="1129" t="s">
        <v>629</v>
      </c>
      <c r="G114" s="1129" t="s">
        <v>580</v>
      </c>
      <c r="H114" s="1129">
        <v>6</v>
      </c>
      <c r="I114" s="1098"/>
      <c r="J114" s="1099" t="str">
        <f t="shared" si="12"/>
        <v>Included</v>
      </c>
      <c r="K114" s="1132"/>
      <c r="M114" s="1134"/>
    </row>
    <row r="115" spans="1:13" s="1133" customFormat="1">
      <c r="A115" s="929">
        <f t="shared" si="9"/>
        <v>21</v>
      </c>
      <c r="B115" s="1129">
        <v>7000036176</v>
      </c>
      <c r="C115" s="1129">
        <v>210</v>
      </c>
      <c r="D115" s="1129" t="s">
        <v>621</v>
      </c>
      <c r="E115" s="1129">
        <v>1000031987</v>
      </c>
      <c r="F115" s="1129" t="s">
        <v>630</v>
      </c>
      <c r="G115" s="1129" t="s">
        <v>580</v>
      </c>
      <c r="H115" s="1129">
        <v>10</v>
      </c>
      <c r="I115" s="1098"/>
      <c r="J115" s="1099" t="str">
        <f t="shared" si="12"/>
        <v>Included</v>
      </c>
      <c r="K115" s="1132"/>
      <c r="M115" s="1134"/>
    </row>
    <row r="116" spans="1:13" s="1133" customFormat="1">
      <c r="A116" s="929">
        <f t="shared" si="9"/>
        <v>22</v>
      </c>
      <c r="B116" s="1129">
        <v>7000036176</v>
      </c>
      <c r="C116" s="1129">
        <v>220</v>
      </c>
      <c r="D116" s="1129" t="s">
        <v>621</v>
      </c>
      <c r="E116" s="1129">
        <v>1000056264</v>
      </c>
      <c r="F116" s="1129" t="s">
        <v>632</v>
      </c>
      <c r="G116" s="1129" t="s">
        <v>580</v>
      </c>
      <c r="H116" s="1129">
        <v>15</v>
      </c>
      <c r="I116" s="1098"/>
      <c r="J116" s="1099" t="str">
        <f t="shared" si="12"/>
        <v>Included</v>
      </c>
      <c r="K116" s="1132"/>
      <c r="M116" s="1134"/>
    </row>
    <row r="117" spans="1:13" s="1133" customFormat="1">
      <c r="A117" s="929">
        <f t="shared" si="9"/>
        <v>23</v>
      </c>
      <c r="B117" s="1129">
        <v>7000036176</v>
      </c>
      <c r="C117" s="1129">
        <v>230</v>
      </c>
      <c r="D117" s="1129" t="s">
        <v>621</v>
      </c>
      <c r="E117" s="1129">
        <v>1000056265</v>
      </c>
      <c r="F117" s="1129" t="s">
        <v>633</v>
      </c>
      <c r="G117" s="1129" t="s">
        <v>580</v>
      </c>
      <c r="H117" s="1129">
        <v>5</v>
      </c>
      <c r="I117" s="1098"/>
      <c r="J117" s="1099" t="str">
        <f t="shared" si="12"/>
        <v>Included</v>
      </c>
      <c r="K117" s="1132"/>
      <c r="M117" s="1134"/>
    </row>
    <row r="118" spans="1:13" s="1133" customFormat="1">
      <c r="A118" s="929">
        <f t="shared" si="9"/>
        <v>24</v>
      </c>
      <c r="B118" s="1129">
        <v>7000036176</v>
      </c>
      <c r="C118" s="1129">
        <v>240</v>
      </c>
      <c r="D118" s="1129" t="s">
        <v>621</v>
      </c>
      <c r="E118" s="1129">
        <v>1000031887</v>
      </c>
      <c r="F118" s="1129" t="s">
        <v>631</v>
      </c>
      <c r="G118" s="1129" t="s">
        <v>580</v>
      </c>
      <c r="H118" s="1129">
        <v>45</v>
      </c>
      <c r="I118" s="1098"/>
      <c r="J118" s="1099" t="str">
        <f t="shared" si="12"/>
        <v>Included</v>
      </c>
      <c r="K118" s="1132"/>
      <c r="M118" s="1134"/>
    </row>
    <row r="119" spans="1:13" s="1133" customFormat="1">
      <c r="A119" s="929">
        <f t="shared" si="9"/>
        <v>25</v>
      </c>
      <c r="B119" s="1129">
        <v>7000036176</v>
      </c>
      <c r="C119" s="1129">
        <v>250</v>
      </c>
      <c r="D119" s="1129" t="s">
        <v>621</v>
      </c>
      <c r="E119" s="1129">
        <v>1000031976</v>
      </c>
      <c r="F119" s="1129" t="s">
        <v>628</v>
      </c>
      <c r="G119" s="1129" t="s">
        <v>580</v>
      </c>
      <c r="H119" s="1129">
        <v>19</v>
      </c>
      <c r="I119" s="1098"/>
      <c r="J119" s="1099" t="str">
        <f t="shared" si="12"/>
        <v>Included</v>
      </c>
      <c r="K119" s="1132"/>
      <c r="M119" s="1134"/>
    </row>
    <row r="120" spans="1:13" s="1133" customFormat="1" ht="33">
      <c r="A120" s="929">
        <f t="shared" si="9"/>
        <v>26</v>
      </c>
      <c r="B120" s="1129">
        <v>7000036176</v>
      </c>
      <c r="C120" s="1129">
        <v>310</v>
      </c>
      <c r="D120" s="1129" t="s">
        <v>622</v>
      </c>
      <c r="E120" s="1129">
        <v>1000001330</v>
      </c>
      <c r="F120" s="1129" t="s">
        <v>635</v>
      </c>
      <c r="G120" s="1129" t="s">
        <v>578</v>
      </c>
      <c r="H120" s="1129">
        <v>4</v>
      </c>
      <c r="I120" s="1098"/>
      <c r="J120" s="1099" t="str">
        <f t="shared" si="12"/>
        <v>Included</v>
      </c>
      <c r="K120" s="1132"/>
      <c r="M120" s="1134"/>
    </row>
    <row r="121" spans="1:13" s="1133" customFormat="1" ht="21.75" customHeight="1">
      <c r="A121" s="929">
        <f t="shared" si="9"/>
        <v>27</v>
      </c>
      <c r="B121" s="1129">
        <v>7000036176</v>
      </c>
      <c r="C121" s="1129">
        <v>320</v>
      </c>
      <c r="D121" s="1129" t="s">
        <v>622</v>
      </c>
      <c r="E121" s="1129">
        <v>1000001166</v>
      </c>
      <c r="F121" s="1129" t="s">
        <v>636</v>
      </c>
      <c r="G121" s="1129" t="s">
        <v>579</v>
      </c>
      <c r="H121" s="1129">
        <v>1</v>
      </c>
      <c r="I121" s="1098"/>
      <c r="J121" s="1099" t="str">
        <f t="shared" si="12"/>
        <v>Included</v>
      </c>
      <c r="K121" s="1132"/>
      <c r="M121" s="1134"/>
    </row>
    <row r="122" spans="1:13" s="1133" customFormat="1" ht="33">
      <c r="A122" s="929">
        <f t="shared" si="9"/>
        <v>28</v>
      </c>
      <c r="B122" s="1129">
        <v>7000036176</v>
      </c>
      <c r="C122" s="1129">
        <v>330</v>
      </c>
      <c r="D122" s="1129" t="s">
        <v>622</v>
      </c>
      <c r="E122" s="1129">
        <v>1000055443</v>
      </c>
      <c r="F122" s="1129" t="s">
        <v>615</v>
      </c>
      <c r="G122" s="1129" t="s">
        <v>578</v>
      </c>
      <c r="H122" s="1129">
        <v>8</v>
      </c>
      <c r="I122" s="1098"/>
      <c r="J122" s="1099" t="str">
        <f t="shared" si="12"/>
        <v>Included</v>
      </c>
      <c r="K122" s="1132"/>
      <c r="M122" s="1134"/>
    </row>
    <row r="123" spans="1:13" s="1133" customFormat="1" ht="49.5">
      <c r="A123" s="929">
        <f t="shared" si="9"/>
        <v>29</v>
      </c>
      <c r="B123" s="1129">
        <v>7000036176</v>
      </c>
      <c r="C123" s="1129">
        <v>340</v>
      </c>
      <c r="D123" s="1129" t="s">
        <v>612</v>
      </c>
      <c r="E123" s="1129">
        <v>1000001332</v>
      </c>
      <c r="F123" s="1129" t="s">
        <v>617</v>
      </c>
      <c r="G123" s="1129" t="s">
        <v>578</v>
      </c>
      <c r="H123" s="1129">
        <v>6</v>
      </c>
      <c r="I123" s="1098"/>
      <c r="J123" s="1099" t="str">
        <f>IF(I123=0, "Included",IF(ISERROR(H123*I123), I123, H123*I123))</f>
        <v>Included</v>
      </c>
      <c r="K123" s="1132"/>
      <c r="M123" s="1134"/>
    </row>
    <row r="124" spans="1:13" s="1133" customFormat="1" ht="49.5">
      <c r="A124" s="929">
        <f t="shared" si="9"/>
        <v>30</v>
      </c>
      <c r="B124" s="1129">
        <v>7000036176</v>
      </c>
      <c r="C124" s="1129">
        <v>350</v>
      </c>
      <c r="D124" s="1129" t="s">
        <v>612</v>
      </c>
      <c r="E124" s="1129">
        <v>1000071651</v>
      </c>
      <c r="F124" s="1129" t="s">
        <v>616</v>
      </c>
      <c r="G124" s="1129" t="s">
        <v>578</v>
      </c>
      <c r="H124" s="1129">
        <v>11</v>
      </c>
      <c r="I124" s="1098"/>
      <c r="J124" s="1099" t="str">
        <f t="shared" ref="J124:J126" si="13">IF(I124=0, "Included",IF(ISERROR(H124*I124), I124, H124*I124))</f>
        <v>Included</v>
      </c>
      <c r="K124" s="1132"/>
      <c r="M124" s="1134"/>
    </row>
    <row r="125" spans="1:13" s="1133" customFormat="1" ht="49.5">
      <c r="A125" s="929">
        <f t="shared" si="9"/>
        <v>31</v>
      </c>
      <c r="B125" s="1129">
        <v>7000036176</v>
      </c>
      <c r="C125" s="1129">
        <v>360</v>
      </c>
      <c r="D125" s="1129" t="s">
        <v>612</v>
      </c>
      <c r="E125" s="1129">
        <v>1000038471</v>
      </c>
      <c r="F125" s="1129" t="s">
        <v>637</v>
      </c>
      <c r="G125" s="1129" t="s">
        <v>578</v>
      </c>
      <c r="H125" s="1129">
        <v>1</v>
      </c>
      <c r="I125" s="1098"/>
      <c r="J125" s="1099" t="str">
        <f t="shared" si="13"/>
        <v>Included</v>
      </c>
      <c r="K125" s="1132"/>
      <c r="M125" s="1134"/>
    </row>
    <row r="126" spans="1:13" s="1133" customFormat="1" ht="49.5">
      <c r="A126" s="929">
        <f t="shared" si="9"/>
        <v>32</v>
      </c>
      <c r="B126" s="1129">
        <v>7000036176</v>
      </c>
      <c r="C126" s="1129">
        <v>370</v>
      </c>
      <c r="D126" s="1129" t="s">
        <v>612</v>
      </c>
      <c r="E126" s="1129">
        <v>1000038470</v>
      </c>
      <c r="F126" s="1129" t="s">
        <v>638</v>
      </c>
      <c r="G126" s="1129" t="s">
        <v>578</v>
      </c>
      <c r="H126" s="1129">
        <v>1</v>
      </c>
      <c r="I126" s="1098"/>
      <c r="J126" s="1099" t="str">
        <f t="shared" si="13"/>
        <v>Included</v>
      </c>
      <c r="K126" s="1132"/>
      <c r="M126" s="1134"/>
    </row>
    <row r="127" spans="1:13" s="1133" customFormat="1" ht="33">
      <c r="A127" s="929">
        <f t="shared" si="9"/>
        <v>33</v>
      </c>
      <c r="B127" s="1129">
        <v>7000036175</v>
      </c>
      <c r="C127" s="1129">
        <v>10</v>
      </c>
      <c r="D127" s="1129" t="s">
        <v>610</v>
      </c>
      <c r="E127" s="1129">
        <v>1000003407</v>
      </c>
      <c r="F127" s="1129" t="s">
        <v>605</v>
      </c>
      <c r="G127" s="1129" t="s">
        <v>578</v>
      </c>
      <c r="H127" s="1129">
        <v>1</v>
      </c>
      <c r="I127" s="1098"/>
      <c r="J127" s="1099" t="str">
        <f>IF(I127=0, "Included",IF(ISERROR(H127*I127), I127, H127*I127))</f>
        <v>Included</v>
      </c>
      <c r="K127" s="1132"/>
      <c r="M127" s="1134"/>
    </row>
    <row r="128" spans="1:13" s="1133" customFormat="1" ht="33">
      <c r="A128" s="929">
        <f t="shared" si="9"/>
        <v>34</v>
      </c>
      <c r="B128" s="1129">
        <v>7000036175</v>
      </c>
      <c r="C128" s="1129">
        <v>20</v>
      </c>
      <c r="D128" s="1129" t="s">
        <v>610</v>
      </c>
      <c r="E128" s="1129">
        <v>1000003398</v>
      </c>
      <c r="F128" s="1129" t="s">
        <v>600</v>
      </c>
      <c r="G128" s="1129" t="s">
        <v>578</v>
      </c>
      <c r="H128" s="1129">
        <v>2</v>
      </c>
      <c r="I128" s="1098"/>
      <c r="J128" s="1099" t="str">
        <f t="shared" ref="J128:J131" si="14">IF(I128=0, "Included",IF(ISERROR(H128*I128), I128, H128*I128))</f>
        <v>Included</v>
      </c>
      <c r="K128" s="1132"/>
      <c r="M128" s="1134"/>
    </row>
    <row r="129" spans="1:32" s="1133" customFormat="1" ht="33">
      <c r="A129" s="929">
        <f t="shared" si="9"/>
        <v>35</v>
      </c>
      <c r="B129" s="1129">
        <v>7000036175</v>
      </c>
      <c r="C129" s="1129">
        <v>30</v>
      </c>
      <c r="D129" s="1129" t="s">
        <v>610</v>
      </c>
      <c r="E129" s="1129">
        <v>1000055446</v>
      </c>
      <c r="F129" s="1129" t="s">
        <v>601</v>
      </c>
      <c r="G129" s="1129" t="s">
        <v>578</v>
      </c>
      <c r="H129" s="1129">
        <v>2</v>
      </c>
      <c r="I129" s="1098"/>
      <c r="J129" s="1099" t="str">
        <f t="shared" si="14"/>
        <v>Included</v>
      </c>
      <c r="K129" s="1132"/>
      <c r="M129" s="1134"/>
    </row>
    <row r="130" spans="1:32" s="1133" customFormat="1" ht="49.5">
      <c r="A130" s="929">
        <f t="shared" si="9"/>
        <v>36</v>
      </c>
      <c r="B130" s="1129">
        <v>7000036175</v>
      </c>
      <c r="C130" s="1129">
        <v>40</v>
      </c>
      <c r="D130" s="1129" t="s">
        <v>595</v>
      </c>
      <c r="E130" s="1129">
        <v>1000003408</v>
      </c>
      <c r="F130" s="1129" t="s">
        <v>602</v>
      </c>
      <c r="G130" s="1129" t="s">
        <v>578</v>
      </c>
      <c r="H130" s="1129">
        <v>2</v>
      </c>
      <c r="I130" s="1098"/>
      <c r="J130" s="1099" t="str">
        <f t="shared" si="14"/>
        <v>Included</v>
      </c>
      <c r="K130" s="1132"/>
      <c r="M130" s="1134"/>
    </row>
    <row r="131" spans="1:32" s="1133" customFormat="1" ht="49.5">
      <c r="A131" s="929">
        <f t="shared" si="9"/>
        <v>37</v>
      </c>
      <c r="B131" s="1129">
        <v>7000036175</v>
      </c>
      <c r="C131" s="1129">
        <v>50</v>
      </c>
      <c r="D131" s="1129" t="s">
        <v>595</v>
      </c>
      <c r="E131" s="1129">
        <v>1000071654</v>
      </c>
      <c r="F131" s="1129" t="s">
        <v>613</v>
      </c>
      <c r="G131" s="1129" t="s">
        <v>578</v>
      </c>
      <c r="H131" s="1129">
        <v>2</v>
      </c>
      <c r="I131" s="1098"/>
      <c r="J131" s="1099" t="str">
        <f t="shared" si="14"/>
        <v>Included</v>
      </c>
      <c r="K131" s="1132"/>
      <c r="M131" s="1134"/>
    </row>
    <row r="132" spans="1:32" s="1133" customFormat="1" ht="49.5">
      <c r="A132" s="929">
        <f t="shared" si="9"/>
        <v>38</v>
      </c>
      <c r="B132" s="1129">
        <v>7000036175</v>
      </c>
      <c r="C132" s="1129">
        <v>60</v>
      </c>
      <c r="D132" s="1129" t="s">
        <v>595</v>
      </c>
      <c r="E132" s="1129">
        <v>1000071652</v>
      </c>
      <c r="F132" s="1129" t="s">
        <v>606</v>
      </c>
      <c r="G132" s="1129" t="s">
        <v>578</v>
      </c>
      <c r="H132" s="1129">
        <v>1</v>
      </c>
      <c r="I132" s="1098"/>
      <c r="J132" s="1099" t="str">
        <f t="shared" ref="J132" si="15">IF(I132=0, "Included",IF(ISERROR(H132*I132), I132, H132*I132))</f>
        <v>Included</v>
      </c>
      <c r="K132" s="1132"/>
      <c r="M132" s="1134"/>
    </row>
    <row r="133" spans="1:32" s="1024" customFormat="1" ht="12" customHeight="1">
      <c r="A133" s="1265"/>
      <c r="B133" s="1265"/>
      <c r="C133" s="1265"/>
      <c r="D133" s="1265"/>
      <c r="E133" s="1265"/>
      <c r="F133" s="1265"/>
      <c r="G133" s="1265"/>
      <c r="H133" s="1265"/>
      <c r="I133" s="1265"/>
      <c r="J133" s="1265"/>
      <c r="K133" s="1040"/>
      <c r="M133" s="285"/>
    </row>
    <row r="134" spans="1:32" ht="17.25" customHeight="1">
      <c r="A134" s="1041"/>
      <c r="B134" s="1041"/>
      <c r="C134" s="1041"/>
      <c r="D134" s="1041"/>
      <c r="E134" s="1041"/>
      <c r="F134" s="1042" t="s">
        <v>463</v>
      </c>
      <c r="G134" s="1043"/>
      <c r="H134" s="1043"/>
      <c r="I134" s="1044"/>
      <c r="J134" s="1045">
        <f>SUM(J22:J133)</f>
        <v>0</v>
      </c>
      <c r="N134" s="285"/>
      <c r="O134" s="285"/>
      <c r="P134" s="285"/>
      <c r="Q134" s="285"/>
      <c r="R134" s="285"/>
      <c r="S134" s="285"/>
      <c r="T134" s="285"/>
      <c r="U134" s="285"/>
      <c r="V134" s="285"/>
      <c r="W134" s="285"/>
      <c r="X134" s="285"/>
      <c r="Y134" s="285"/>
      <c r="Z134" s="285"/>
      <c r="AA134" s="285"/>
      <c r="AB134" s="285"/>
      <c r="AC134" s="285"/>
      <c r="AD134" s="285"/>
      <c r="AE134" s="285"/>
      <c r="AF134" s="285"/>
    </row>
    <row r="135" spans="1:32" ht="9" customHeight="1">
      <c r="A135" s="1046"/>
      <c r="B135" s="1046"/>
      <c r="C135" s="1046"/>
      <c r="D135" s="1046"/>
      <c r="E135" s="1046"/>
      <c r="F135" s="1047"/>
      <c r="G135" s="1048"/>
      <c r="H135" s="1048"/>
      <c r="I135" s="1049"/>
      <c r="J135" s="1050"/>
      <c r="N135" s="285"/>
      <c r="O135" s="285"/>
      <c r="P135" s="285"/>
      <c r="Q135" s="285"/>
      <c r="R135" s="285"/>
      <c r="S135" s="285"/>
      <c r="T135" s="285"/>
      <c r="U135" s="285"/>
      <c r="V135" s="285"/>
      <c r="W135" s="285"/>
      <c r="X135" s="285"/>
      <c r="Y135" s="285"/>
      <c r="Z135" s="285"/>
      <c r="AA135" s="285"/>
      <c r="AB135" s="285"/>
      <c r="AC135" s="285"/>
      <c r="AD135" s="285"/>
      <c r="AE135" s="285"/>
      <c r="AF135" s="285"/>
    </row>
    <row r="136" spans="1:32" ht="12.75" customHeight="1">
      <c r="A136" s="1046"/>
      <c r="B136" s="1046"/>
      <c r="C136" s="1046"/>
      <c r="D136" s="1046"/>
      <c r="E136" s="1046"/>
      <c r="F136" s="1047"/>
      <c r="G136" s="1048"/>
      <c r="H136" s="1048"/>
      <c r="I136" s="1049"/>
      <c r="J136" s="1050"/>
      <c r="N136" s="285"/>
      <c r="O136" s="285"/>
      <c r="P136" s="285"/>
      <c r="Q136" s="285"/>
      <c r="R136" s="285"/>
      <c r="S136" s="285"/>
      <c r="T136" s="285"/>
      <c r="U136" s="285"/>
      <c r="V136" s="285"/>
      <c r="W136" s="285"/>
      <c r="X136" s="285"/>
      <c r="Y136" s="285"/>
      <c r="Z136" s="285"/>
      <c r="AA136" s="285"/>
      <c r="AB136" s="285"/>
      <c r="AC136" s="285"/>
      <c r="AD136" s="285"/>
      <c r="AE136" s="285"/>
      <c r="AF136" s="285"/>
    </row>
    <row r="137" spans="1:32" ht="6.75" customHeight="1">
      <c r="A137" s="921" t="s">
        <v>484</v>
      </c>
      <c r="B137" s="921"/>
      <c r="C137" s="921"/>
      <c r="D137" s="921"/>
      <c r="E137" s="921"/>
      <c r="F137" s="890"/>
      <c r="G137" s="1048"/>
      <c r="H137" s="1048"/>
      <c r="I137" s="1049"/>
      <c r="J137" s="1050"/>
      <c r="N137" s="285"/>
      <c r="O137" s="285"/>
      <c r="P137" s="285"/>
      <c r="Q137" s="285"/>
      <c r="R137" s="285"/>
      <c r="S137" s="285"/>
      <c r="T137" s="285"/>
      <c r="U137" s="285"/>
      <c r="V137" s="285"/>
      <c r="W137" s="285"/>
      <c r="X137" s="285"/>
      <c r="Y137" s="285"/>
      <c r="Z137" s="285"/>
      <c r="AA137" s="285"/>
      <c r="AB137" s="285"/>
      <c r="AC137" s="285"/>
      <c r="AD137" s="285"/>
      <c r="AE137" s="285"/>
      <c r="AF137" s="285"/>
    </row>
    <row r="138" spans="1:32" ht="63.75" customHeight="1">
      <c r="A138" s="921"/>
      <c r="B138" s="1259" t="s">
        <v>492</v>
      </c>
      <c r="C138" s="1259"/>
      <c r="D138" s="1259"/>
      <c r="E138" s="1259"/>
      <c r="F138" s="1259"/>
      <c r="G138" s="1259"/>
      <c r="H138" s="1259"/>
      <c r="I138" s="1259"/>
      <c r="J138" s="1259"/>
      <c r="N138" s="285"/>
      <c r="O138" s="285"/>
      <c r="P138" s="285"/>
      <c r="Q138" s="285"/>
      <c r="R138" s="285"/>
      <c r="S138" s="285"/>
      <c r="T138" s="285"/>
      <c r="U138" s="285"/>
      <c r="V138" s="285"/>
      <c r="W138" s="285"/>
      <c r="X138" s="285"/>
      <c r="Y138" s="285"/>
      <c r="Z138" s="285"/>
      <c r="AA138" s="285"/>
      <c r="AB138" s="285"/>
      <c r="AC138" s="285"/>
      <c r="AD138" s="285"/>
      <c r="AE138" s="285"/>
      <c r="AF138" s="285"/>
    </row>
    <row r="139" spans="1:32">
      <c r="A139" s="1051" t="s">
        <v>482</v>
      </c>
      <c r="B139" s="1052" t="str">
        <f>'Sch-1'!B141</f>
        <v>--</v>
      </c>
      <c r="C139" s="1051"/>
      <c r="D139" s="1051"/>
      <c r="E139" s="1051"/>
      <c r="F139" s="285"/>
      <c r="G139" s="1053"/>
      <c r="H139" s="1051"/>
      <c r="I139" s="285"/>
      <c r="J139" s="285"/>
      <c r="N139" s="285"/>
      <c r="O139" s="285"/>
      <c r="P139" s="285"/>
      <c r="Q139" s="285"/>
      <c r="R139" s="285"/>
      <c r="S139" s="285"/>
      <c r="T139" s="285"/>
      <c r="U139" s="285"/>
      <c r="V139" s="285"/>
      <c r="W139" s="285"/>
      <c r="X139" s="285"/>
      <c r="Y139" s="285"/>
      <c r="Z139" s="285"/>
      <c r="AA139" s="285"/>
      <c r="AB139" s="285"/>
      <c r="AC139" s="285"/>
      <c r="AD139" s="285"/>
      <c r="AE139" s="285"/>
      <c r="AF139" s="285"/>
    </row>
    <row r="140" spans="1:32" ht="27.75" customHeight="1">
      <c r="A140" s="1051" t="s">
        <v>483</v>
      </c>
      <c r="B140" s="1052" t="str">
        <f>'Sch-1'!B142</f>
        <v/>
      </c>
      <c r="C140" s="1051"/>
      <c r="D140" s="1051"/>
      <c r="E140" s="1051"/>
      <c r="F140" s="285"/>
      <c r="G140" s="1015"/>
      <c r="H140" s="1260" t="s">
        <v>408</v>
      </c>
      <c r="I140" s="1260"/>
      <c r="J140" s="1054" t="str">
        <f>'Sch-1'!M142</f>
        <v/>
      </c>
      <c r="N140" s="285"/>
      <c r="O140" s="285"/>
      <c r="P140" s="285"/>
      <c r="Q140" s="285"/>
      <c r="R140" s="285"/>
      <c r="S140" s="285"/>
      <c r="T140" s="285"/>
      <c r="U140" s="285"/>
      <c r="V140" s="285"/>
      <c r="W140" s="285"/>
      <c r="X140" s="285"/>
      <c r="Y140" s="285"/>
      <c r="Z140" s="285"/>
      <c r="AA140" s="285"/>
      <c r="AB140" s="285"/>
      <c r="AC140" s="285"/>
      <c r="AD140" s="285"/>
      <c r="AE140" s="285"/>
      <c r="AF140" s="285"/>
    </row>
    <row r="141" spans="1:32" ht="14.25" customHeight="1">
      <c r="A141" s="1019"/>
      <c r="B141" s="1019"/>
      <c r="C141" s="1019"/>
      <c r="D141" s="1019"/>
      <c r="E141" s="1019"/>
      <c r="F141" s="1055"/>
      <c r="G141" s="1019"/>
      <c r="H141" s="1260" t="s">
        <v>409</v>
      </c>
      <c r="I141" s="1260"/>
      <c r="J141" s="1054" t="str">
        <f>'Sch-1'!M143</f>
        <v/>
      </c>
      <c r="N141" s="285"/>
      <c r="O141" s="285"/>
      <c r="P141" s="285"/>
      <c r="Q141" s="285"/>
      <c r="R141" s="285"/>
      <c r="S141" s="285"/>
      <c r="T141" s="285"/>
      <c r="U141" s="285"/>
      <c r="V141" s="285"/>
      <c r="W141" s="285"/>
      <c r="X141" s="285"/>
      <c r="Y141" s="285"/>
      <c r="Z141" s="285"/>
      <c r="AA141" s="285"/>
      <c r="AB141" s="285"/>
      <c r="AC141" s="285"/>
      <c r="AD141" s="285"/>
      <c r="AE141" s="285"/>
      <c r="AF141" s="285"/>
    </row>
    <row r="142" spans="1:32" ht="10.5" customHeight="1">
      <c r="A142" s="921"/>
      <c r="B142" s="921"/>
      <c r="C142" s="921"/>
      <c r="D142" s="921"/>
      <c r="E142" s="921"/>
      <c r="F142" s="918"/>
      <c r="G142" s="1053"/>
      <c r="H142" s="1051"/>
      <c r="I142" s="285"/>
      <c r="J142" s="285"/>
      <c r="N142" s="285"/>
      <c r="O142" s="285"/>
      <c r="P142" s="285"/>
      <c r="Q142" s="285"/>
      <c r="R142" s="285"/>
      <c r="S142" s="285"/>
      <c r="T142" s="285"/>
      <c r="U142" s="285"/>
      <c r="V142" s="285"/>
      <c r="W142" s="285"/>
      <c r="X142" s="285"/>
      <c r="Y142" s="285"/>
      <c r="Z142" s="285"/>
      <c r="AA142" s="285"/>
      <c r="AB142" s="285"/>
      <c r="AC142" s="285"/>
      <c r="AD142" s="285"/>
      <c r="AE142" s="285"/>
      <c r="AF142" s="285"/>
    </row>
    <row r="180" spans="1:32">
      <c r="A180" s="1056"/>
      <c r="B180" s="1056"/>
      <c r="C180" s="1056"/>
      <c r="D180" s="1056"/>
      <c r="E180" s="1056"/>
      <c r="F180" s="1057"/>
      <c r="G180" s="1056"/>
      <c r="H180" s="1056"/>
      <c r="I180" s="1056"/>
      <c r="J180" s="1056"/>
      <c r="K180" s="285"/>
      <c r="N180" s="285"/>
      <c r="O180" s="285"/>
      <c r="P180" s="285"/>
      <c r="Q180" s="285"/>
      <c r="R180" s="285"/>
      <c r="S180" s="285"/>
      <c r="T180" s="285"/>
      <c r="U180" s="285"/>
      <c r="V180" s="285"/>
      <c r="W180" s="285"/>
      <c r="X180" s="285"/>
      <c r="Y180" s="285"/>
      <c r="Z180" s="285"/>
      <c r="AA180" s="285"/>
      <c r="AB180" s="285"/>
      <c r="AC180" s="285"/>
      <c r="AD180" s="285"/>
      <c r="AE180" s="285"/>
      <c r="AF180" s="285"/>
    </row>
    <row r="181" spans="1:32">
      <c r="A181" s="1056"/>
      <c r="B181" s="1056"/>
      <c r="C181" s="1056"/>
      <c r="D181" s="1056"/>
      <c r="E181" s="1056"/>
      <c r="F181" s="1057"/>
      <c r="G181" s="1056"/>
      <c r="H181" s="1056"/>
      <c r="I181" s="1056"/>
      <c r="J181" s="1056"/>
      <c r="K181" s="285"/>
      <c r="N181" s="285"/>
      <c r="O181" s="285"/>
      <c r="P181" s="285"/>
      <c r="Q181" s="285"/>
      <c r="R181" s="285"/>
      <c r="S181" s="285"/>
      <c r="T181" s="285"/>
      <c r="U181" s="285"/>
      <c r="V181" s="285"/>
      <c r="W181" s="285"/>
      <c r="X181" s="285"/>
      <c r="Y181" s="285"/>
      <c r="Z181" s="285"/>
      <c r="AA181" s="285"/>
      <c r="AB181" s="285"/>
      <c r="AC181" s="285"/>
      <c r="AD181" s="285"/>
      <c r="AE181" s="285"/>
      <c r="AF181" s="285"/>
    </row>
    <row r="182" spans="1:32">
      <c r="A182" s="1056"/>
      <c r="B182" s="1056"/>
      <c r="C182" s="1056"/>
      <c r="D182" s="1056"/>
      <c r="E182" s="1056"/>
      <c r="F182" s="1057"/>
      <c r="G182" s="1056"/>
      <c r="H182" s="1056"/>
      <c r="I182" s="1056"/>
      <c r="J182" s="1056"/>
      <c r="K182" s="285"/>
      <c r="N182" s="285"/>
      <c r="O182" s="285"/>
      <c r="P182" s="285"/>
      <c r="Q182" s="285"/>
      <c r="R182" s="285"/>
      <c r="S182" s="285"/>
      <c r="T182" s="285"/>
      <c r="U182" s="285"/>
      <c r="V182" s="285"/>
      <c r="W182" s="285"/>
      <c r="X182" s="285"/>
      <c r="Y182" s="285"/>
      <c r="Z182" s="285"/>
      <c r="AA182" s="285"/>
      <c r="AB182" s="285"/>
      <c r="AC182" s="285"/>
      <c r="AD182" s="285"/>
      <c r="AE182" s="285"/>
      <c r="AF182" s="285"/>
    </row>
    <row r="183" spans="1:32">
      <c r="A183" s="1056"/>
      <c r="B183" s="1056"/>
      <c r="C183" s="1056"/>
      <c r="D183" s="1056"/>
      <c r="E183" s="1056"/>
      <c r="F183" s="1057"/>
      <c r="G183" s="1056"/>
      <c r="H183" s="1056"/>
      <c r="I183" s="1056"/>
      <c r="J183" s="1056"/>
      <c r="K183" s="285"/>
      <c r="N183" s="285"/>
      <c r="O183" s="285"/>
      <c r="P183" s="285"/>
      <c r="Q183" s="285"/>
      <c r="R183" s="285"/>
      <c r="S183" s="285"/>
      <c r="T183" s="285"/>
      <c r="U183" s="285"/>
      <c r="V183" s="285"/>
      <c r="W183" s="285"/>
      <c r="X183" s="285"/>
      <c r="Y183" s="285"/>
      <c r="Z183" s="285"/>
      <c r="AA183" s="285"/>
      <c r="AB183" s="285"/>
      <c r="AC183" s="285"/>
      <c r="AD183" s="285"/>
      <c r="AE183" s="285"/>
      <c r="AF183" s="285"/>
    </row>
    <row r="184" spans="1:32">
      <c r="A184" s="1056"/>
      <c r="B184" s="1056"/>
      <c r="C184" s="1056"/>
      <c r="D184" s="1056"/>
      <c r="E184" s="1056"/>
      <c r="F184" s="1057"/>
      <c r="G184" s="1056"/>
      <c r="H184" s="1056"/>
      <c r="I184" s="1056"/>
      <c r="J184" s="1056"/>
      <c r="K184" s="285"/>
      <c r="N184" s="285"/>
      <c r="O184" s="285"/>
      <c r="P184" s="285"/>
      <c r="Q184" s="285"/>
      <c r="R184" s="285"/>
      <c r="S184" s="285"/>
      <c r="T184" s="285"/>
      <c r="U184" s="285"/>
      <c r="V184" s="285"/>
      <c r="W184" s="285"/>
      <c r="X184" s="285"/>
      <c r="Y184" s="285"/>
      <c r="Z184" s="285"/>
      <c r="AA184" s="285"/>
      <c r="AB184" s="285"/>
      <c r="AC184" s="285"/>
      <c r="AD184" s="285"/>
      <c r="AE184" s="285"/>
      <c r="AF184" s="285"/>
    </row>
    <row r="185" spans="1:32">
      <c r="A185" s="1056"/>
      <c r="B185" s="1056"/>
      <c r="C185" s="1056"/>
      <c r="D185" s="1056"/>
      <c r="E185" s="1056"/>
      <c r="F185" s="1057"/>
      <c r="G185" s="1056"/>
      <c r="H185" s="1056"/>
      <c r="I185" s="1056"/>
      <c r="J185" s="1056"/>
      <c r="K185" s="285"/>
      <c r="N185" s="285"/>
      <c r="O185" s="285"/>
      <c r="P185" s="285"/>
      <c r="Q185" s="285"/>
      <c r="R185" s="285"/>
      <c r="S185" s="285"/>
      <c r="T185" s="285"/>
      <c r="U185" s="285"/>
      <c r="V185" s="285"/>
      <c r="W185" s="285"/>
      <c r="X185" s="285"/>
      <c r="Y185" s="285"/>
      <c r="Z185" s="285"/>
      <c r="AA185" s="285"/>
      <c r="AB185" s="285"/>
      <c r="AC185" s="285"/>
      <c r="AD185" s="285"/>
      <c r="AE185" s="285"/>
      <c r="AF185" s="285"/>
    </row>
    <row r="186" spans="1:32">
      <c r="A186" s="1056"/>
      <c r="B186" s="1056"/>
      <c r="C186" s="1056"/>
      <c r="D186" s="1056"/>
      <c r="E186" s="1056"/>
      <c r="F186" s="1057"/>
      <c r="G186" s="1056"/>
      <c r="H186" s="1056"/>
      <c r="I186" s="1056"/>
      <c r="J186" s="1056"/>
      <c r="K186" s="285"/>
      <c r="N186" s="285"/>
      <c r="O186" s="285"/>
      <c r="P186" s="285"/>
      <c r="Q186" s="285"/>
      <c r="R186" s="285"/>
      <c r="S186" s="285"/>
      <c r="T186" s="285"/>
      <c r="U186" s="285"/>
      <c r="V186" s="285"/>
      <c r="W186" s="285"/>
      <c r="X186" s="285"/>
      <c r="Y186" s="285"/>
      <c r="Z186" s="285"/>
      <c r="AA186" s="285"/>
      <c r="AB186" s="285"/>
      <c r="AC186" s="285"/>
      <c r="AD186" s="285"/>
      <c r="AE186" s="285"/>
      <c r="AF186" s="285"/>
    </row>
    <row r="187" spans="1:32">
      <c r="A187" s="1056"/>
      <c r="B187" s="1056"/>
      <c r="C187" s="1056"/>
      <c r="D187" s="1056"/>
      <c r="E187" s="1056"/>
      <c r="F187" s="1057"/>
      <c r="G187" s="1056"/>
      <c r="H187" s="1056"/>
      <c r="I187" s="1056"/>
      <c r="J187" s="1056"/>
      <c r="K187" s="285"/>
      <c r="N187" s="285"/>
      <c r="O187" s="285"/>
      <c r="P187" s="285"/>
      <c r="Q187" s="285"/>
      <c r="R187" s="285"/>
      <c r="S187" s="285"/>
      <c r="T187" s="285"/>
      <c r="U187" s="285"/>
      <c r="V187" s="285"/>
      <c r="W187" s="285"/>
      <c r="X187" s="285"/>
      <c r="Y187" s="285"/>
      <c r="Z187" s="285"/>
      <c r="AA187" s="285"/>
      <c r="AB187" s="285"/>
      <c r="AC187" s="285"/>
      <c r="AD187" s="285"/>
      <c r="AE187" s="285"/>
      <c r="AF187" s="285"/>
    </row>
    <row r="188" spans="1:32">
      <c r="A188" s="1056"/>
      <c r="B188" s="1056"/>
      <c r="C188" s="1056"/>
      <c r="D188" s="1056"/>
      <c r="E188" s="1056"/>
      <c r="F188" s="1057"/>
      <c r="G188" s="1056"/>
      <c r="H188" s="1056"/>
      <c r="I188" s="1056"/>
      <c r="J188" s="1056"/>
      <c r="K188" s="285"/>
      <c r="N188" s="285"/>
      <c r="O188" s="285"/>
      <c r="P188" s="285"/>
      <c r="Q188" s="285"/>
      <c r="R188" s="285"/>
      <c r="S188" s="285"/>
      <c r="T188" s="285"/>
      <c r="U188" s="285"/>
      <c r="V188" s="285"/>
      <c r="W188" s="285"/>
      <c r="X188" s="285"/>
      <c r="Y188" s="285"/>
      <c r="Z188" s="285"/>
      <c r="AA188" s="285"/>
      <c r="AB188" s="285"/>
      <c r="AC188" s="285"/>
      <c r="AD188" s="285"/>
      <c r="AE188" s="285"/>
      <c r="AF188" s="285"/>
    </row>
    <row r="189" spans="1:32">
      <c r="A189" s="1056"/>
      <c r="B189" s="1056"/>
      <c r="C189" s="1056"/>
      <c r="D189" s="1056"/>
      <c r="E189" s="1056"/>
      <c r="F189" s="1057"/>
      <c r="G189" s="1056"/>
      <c r="H189" s="1056"/>
      <c r="I189" s="1056"/>
      <c r="J189" s="1056"/>
      <c r="K189" s="285"/>
      <c r="N189" s="285"/>
      <c r="O189" s="285"/>
      <c r="P189" s="285"/>
      <c r="Q189" s="285"/>
      <c r="R189" s="285"/>
      <c r="S189" s="285"/>
      <c r="T189" s="285"/>
      <c r="U189" s="285"/>
      <c r="V189" s="285"/>
      <c r="W189" s="285"/>
      <c r="X189" s="285"/>
      <c r="Y189" s="285"/>
      <c r="Z189" s="285"/>
      <c r="AA189" s="285"/>
      <c r="AB189" s="285"/>
      <c r="AC189" s="285"/>
      <c r="AD189" s="285"/>
      <c r="AE189" s="285"/>
      <c r="AF189" s="285"/>
    </row>
    <row r="190" spans="1:32">
      <c r="A190" s="1056"/>
      <c r="B190" s="1056"/>
      <c r="C190" s="1056"/>
      <c r="D190" s="1056"/>
      <c r="E190" s="1056"/>
      <c r="F190" s="1057"/>
      <c r="G190" s="1056"/>
      <c r="H190" s="1056"/>
      <c r="I190" s="1056"/>
      <c r="J190" s="1056"/>
      <c r="K190" s="285"/>
      <c r="N190" s="285"/>
      <c r="O190" s="285"/>
      <c r="P190" s="285"/>
      <c r="Q190" s="285"/>
      <c r="R190" s="285"/>
      <c r="S190" s="285"/>
      <c r="T190" s="285"/>
      <c r="U190" s="285"/>
      <c r="V190" s="285"/>
      <c r="W190" s="285"/>
      <c r="X190" s="285"/>
      <c r="Y190" s="285"/>
      <c r="Z190" s="285"/>
      <c r="AA190" s="285"/>
      <c r="AB190" s="285"/>
      <c r="AC190" s="285"/>
      <c r="AD190" s="285"/>
      <c r="AE190" s="285"/>
      <c r="AF190" s="285"/>
    </row>
    <row r="191" spans="1:32">
      <c r="A191" s="1056"/>
      <c r="B191" s="1056"/>
      <c r="C191" s="1056"/>
      <c r="D191" s="1056"/>
      <c r="E191" s="1056"/>
      <c r="F191" s="1057"/>
      <c r="G191" s="1056"/>
      <c r="H191" s="1056"/>
      <c r="I191" s="1056"/>
      <c r="J191" s="1056"/>
      <c r="K191" s="285"/>
      <c r="N191" s="285"/>
      <c r="O191" s="285"/>
      <c r="P191" s="285"/>
      <c r="Q191" s="285"/>
      <c r="R191" s="285"/>
      <c r="S191" s="285"/>
      <c r="T191" s="285"/>
      <c r="U191" s="285"/>
      <c r="V191" s="285"/>
      <c r="W191" s="285"/>
      <c r="X191" s="285"/>
      <c r="Y191" s="285"/>
      <c r="Z191" s="285"/>
      <c r="AA191" s="285"/>
      <c r="AB191" s="285"/>
      <c r="AC191" s="285"/>
      <c r="AD191" s="285"/>
      <c r="AE191" s="285"/>
      <c r="AF191" s="285"/>
    </row>
    <row r="192" spans="1:32">
      <c r="A192" s="1056"/>
      <c r="B192" s="1056"/>
      <c r="C192" s="1056"/>
      <c r="D192" s="1056"/>
      <c r="E192" s="1056"/>
      <c r="F192" s="1057"/>
      <c r="G192" s="1056"/>
      <c r="H192" s="1056"/>
      <c r="I192" s="1056"/>
      <c r="J192" s="1056"/>
      <c r="K192" s="285"/>
      <c r="N192" s="285"/>
      <c r="O192" s="285"/>
      <c r="P192" s="285"/>
      <c r="Q192" s="285"/>
      <c r="R192" s="285"/>
      <c r="S192" s="285"/>
      <c r="T192" s="285"/>
      <c r="U192" s="285"/>
      <c r="V192" s="285"/>
      <c r="W192" s="285"/>
      <c r="X192" s="285"/>
      <c r="Y192" s="285"/>
      <c r="Z192" s="285"/>
      <c r="AA192" s="285"/>
      <c r="AB192" s="285"/>
      <c r="AC192" s="285"/>
      <c r="AD192" s="285"/>
      <c r="AE192" s="285"/>
      <c r="AF192" s="285"/>
    </row>
    <row r="193" spans="1:32">
      <c r="A193" s="1056"/>
      <c r="B193" s="1056"/>
      <c r="C193" s="1056"/>
      <c r="D193" s="1056"/>
      <c r="E193" s="1056"/>
      <c r="F193" s="1057"/>
      <c r="G193" s="1056"/>
      <c r="H193" s="1056"/>
      <c r="I193" s="1056"/>
      <c r="J193" s="1056"/>
      <c r="K193" s="285"/>
      <c r="N193" s="285"/>
      <c r="O193" s="285"/>
      <c r="P193" s="285"/>
      <c r="Q193" s="285"/>
      <c r="R193" s="285"/>
      <c r="S193" s="285"/>
      <c r="T193" s="285"/>
      <c r="U193" s="285"/>
      <c r="V193" s="285"/>
      <c r="W193" s="285"/>
      <c r="X193" s="285"/>
      <c r="Y193" s="285"/>
      <c r="Z193" s="285"/>
      <c r="AA193" s="285"/>
      <c r="AB193" s="285"/>
      <c r="AC193" s="285"/>
      <c r="AD193" s="285"/>
      <c r="AE193" s="285"/>
      <c r="AF193" s="285"/>
    </row>
    <row r="194" spans="1:32">
      <c r="A194" s="1056"/>
      <c r="B194" s="1056"/>
      <c r="C194" s="1056"/>
      <c r="D194" s="1056"/>
      <c r="E194" s="1056"/>
      <c r="F194" s="1057"/>
      <c r="G194" s="1056"/>
      <c r="H194" s="1056"/>
      <c r="I194" s="1056"/>
      <c r="J194" s="1056"/>
      <c r="K194" s="285"/>
      <c r="N194" s="285"/>
      <c r="O194" s="285"/>
      <c r="P194" s="285"/>
      <c r="Q194" s="285"/>
      <c r="R194" s="285"/>
      <c r="S194" s="285"/>
      <c r="T194" s="285"/>
      <c r="U194" s="285"/>
      <c r="V194" s="285"/>
      <c r="W194" s="285"/>
      <c r="X194" s="285"/>
      <c r="Y194" s="285"/>
      <c r="Z194" s="285"/>
      <c r="AA194" s="285"/>
      <c r="AB194" s="285"/>
      <c r="AC194" s="285"/>
      <c r="AD194" s="285"/>
      <c r="AE194" s="285"/>
      <c r="AF194" s="285"/>
    </row>
    <row r="195" spans="1:32">
      <c r="A195" s="1056"/>
      <c r="B195" s="1056"/>
      <c r="C195" s="1056"/>
      <c r="D195" s="1056"/>
      <c r="E195" s="1056"/>
      <c r="F195" s="1057"/>
      <c r="G195" s="1056"/>
      <c r="H195" s="1056"/>
      <c r="I195" s="1056"/>
      <c r="J195" s="1056"/>
      <c r="K195" s="285"/>
      <c r="N195" s="285"/>
      <c r="O195" s="285"/>
      <c r="P195" s="285"/>
      <c r="Q195" s="285"/>
      <c r="R195" s="285"/>
      <c r="S195" s="285"/>
      <c r="T195" s="285"/>
      <c r="U195" s="285"/>
      <c r="V195" s="285"/>
      <c r="W195" s="285"/>
      <c r="X195" s="285"/>
      <c r="Y195" s="285"/>
      <c r="Z195" s="285"/>
      <c r="AA195" s="285"/>
      <c r="AB195" s="285"/>
      <c r="AC195" s="285"/>
      <c r="AD195" s="285"/>
      <c r="AE195" s="285"/>
      <c r="AF195" s="285"/>
    </row>
    <row r="196" spans="1:32">
      <c r="A196" s="1056"/>
      <c r="B196" s="1056"/>
      <c r="C196" s="1056"/>
      <c r="D196" s="1056"/>
      <c r="E196" s="1056"/>
      <c r="F196" s="1057"/>
      <c r="G196" s="1056"/>
      <c r="H196" s="1056"/>
      <c r="I196" s="1056"/>
      <c r="J196" s="1056"/>
      <c r="K196" s="285"/>
      <c r="N196" s="285"/>
      <c r="O196" s="285"/>
      <c r="P196" s="285"/>
      <c r="Q196" s="285"/>
      <c r="R196" s="285"/>
      <c r="S196" s="285"/>
      <c r="T196" s="285"/>
      <c r="U196" s="285"/>
      <c r="V196" s="285"/>
      <c r="W196" s="285"/>
      <c r="X196" s="285"/>
      <c r="Y196" s="285"/>
      <c r="Z196" s="285"/>
      <c r="AA196" s="285"/>
      <c r="AB196" s="285"/>
      <c r="AC196" s="285"/>
      <c r="AD196" s="285"/>
      <c r="AE196" s="285"/>
      <c r="AF196" s="285"/>
    </row>
    <row r="197" spans="1:32">
      <c r="A197" s="1056"/>
      <c r="B197" s="1056"/>
      <c r="C197" s="1056"/>
      <c r="D197" s="1056"/>
      <c r="E197" s="1056"/>
      <c r="F197" s="1057"/>
      <c r="G197" s="1056"/>
      <c r="H197" s="1056"/>
      <c r="I197" s="1056"/>
      <c r="J197" s="1056"/>
      <c r="K197" s="285"/>
      <c r="N197" s="285"/>
      <c r="O197" s="285"/>
      <c r="P197" s="285"/>
      <c r="Q197" s="285"/>
      <c r="R197" s="285"/>
      <c r="S197" s="285"/>
      <c r="T197" s="285"/>
      <c r="U197" s="285"/>
      <c r="V197" s="285"/>
      <c r="W197" s="285"/>
      <c r="X197" s="285"/>
      <c r="Y197" s="285"/>
      <c r="Z197" s="285"/>
      <c r="AA197" s="285"/>
      <c r="AB197" s="285"/>
      <c r="AC197" s="285"/>
      <c r="AD197" s="285"/>
      <c r="AE197" s="285"/>
      <c r="AF197" s="285"/>
    </row>
    <row r="198" spans="1:32">
      <c r="A198" s="1056"/>
      <c r="B198" s="1056"/>
      <c r="C198" s="1056"/>
      <c r="D198" s="1056"/>
      <c r="E198" s="1056"/>
      <c r="F198" s="1057"/>
      <c r="G198" s="1056"/>
      <c r="H198" s="1056"/>
      <c r="I198" s="1056"/>
      <c r="J198" s="1056"/>
      <c r="K198" s="285"/>
      <c r="N198" s="285"/>
      <c r="O198" s="285"/>
      <c r="P198" s="285"/>
      <c r="Q198" s="285"/>
      <c r="R198" s="285"/>
      <c r="S198" s="285"/>
      <c r="T198" s="285"/>
      <c r="U198" s="285"/>
      <c r="V198" s="285"/>
      <c r="W198" s="285"/>
      <c r="X198" s="285"/>
      <c r="Y198" s="285"/>
      <c r="Z198" s="285"/>
      <c r="AA198" s="285"/>
      <c r="AB198" s="285"/>
      <c r="AC198" s="285"/>
      <c r="AD198" s="285"/>
      <c r="AE198" s="285"/>
      <c r="AF198" s="285"/>
    </row>
    <row r="199" spans="1:32">
      <c r="A199" s="1056"/>
      <c r="B199" s="1056"/>
      <c r="C199" s="1056"/>
      <c r="D199" s="1056"/>
      <c r="E199" s="1056"/>
      <c r="F199" s="1057"/>
      <c r="G199" s="1056"/>
      <c r="H199" s="1056"/>
      <c r="I199" s="1056"/>
      <c r="J199" s="1056"/>
      <c r="K199" s="285"/>
      <c r="N199" s="285"/>
      <c r="O199" s="285"/>
      <c r="P199" s="285"/>
      <c r="Q199" s="285"/>
      <c r="R199" s="285"/>
      <c r="S199" s="285"/>
      <c r="T199" s="285"/>
      <c r="U199" s="285"/>
      <c r="V199" s="285"/>
      <c r="W199" s="285"/>
      <c r="X199" s="285"/>
      <c r="Y199" s="285"/>
      <c r="Z199" s="285"/>
      <c r="AA199" s="285"/>
      <c r="AB199" s="285"/>
      <c r="AC199" s="285"/>
      <c r="AD199" s="285"/>
      <c r="AE199" s="285"/>
      <c r="AF199" s="285"/>
    </row>
    <row r="200" spans="1:32">
      <c r="A200" s="1056"/>
      <c r="B200" s="1056"/>
      <c r="C200" s="1056"/>
      <c r="D200" s="1056"/>
      <c r="E200" s="1056"/>
      <c r="F200" s="1057"/>
      <c r="G200" s="1056"/>
      <c r="H200" s="1056"/>
      <c r="I200" s="1056"/>
      <c r="J200" s="1056"/>
      <c r="K200" s="285"/>
      <c r="N200" s="285"/>
      <c r="O200" s="285"/>
      <c r="P200" s="285"/>
      <c r="Q200" s="285"/>
      <c r="R200" s="285"/>
      <c r="S200" s="285"/>
      <c r="T200" s="285"/>
      <c r="U200" s="285"/>
      <c r="V200" s="285"/>
      <c r="W200" s="285"/>
      <c r="X200" s="285"/>
      <c r="Y200" s="285"/>
      <c r="Z200" s="285"/>
      <c r="AA200" s="285"/>
      <c r="AB200" s="285"/>
      <c r="AC200" s="285"/>
      <c r="AD200" s="285"/>
      <c r="AE200" s="285"/>
      <c r="AF200" s="285"/>
    </row>
    <row r="201" spans="1:32">
      <c r="A201" s="1056"/>
      <c r="B201" s="1056"/>
      <c r="C201" s="1056"/>
      <c r="D201" s="1056"/>
      <c r="E201" s="1056"/>
      <c r="F201" s="1057"/>
      <c r="G201" s="1056"/>
      <c r="H201" s="1056"/>
      <c r="I201" s="1056"/>
      <c r="J201" s="1056"/>
      <c r="K201" s="285"/>
      <c r="N201" s="285"/>
      <c r="O201" s="285"/>
      <c r="P201" s="285"/>
      <c r="Q201" s="285"/>
      <c r="R201" s="285"/>
      <c r="S201" s="285"/>
      <c r="T201" s="285"/>
      <c r="U201" s="285"/>
      <c r="V201" s="285"/>
      <c r="W201" s="285"/>
      <c r="X201" s="285"/>
      <c r="Y201" s="285"/>
      <c r="Z201" s="285"/>
      <c r="AA201" s="285"/>
      <c r="AB201" s="285"/>
      <c r="AC201" s="285"/>
      <c r="AD201" s="285"/>
      <c r="AE201" s="285"/>
      <c r="AF201" s="285"/>
    </row>
    <row r="202" spans="1:32">
      <c r="A202" s="1056"/>
      <c r="B202" s="1056"/>
      <c r="C202" s="1056"/>
      <c r="D202" s="1056"/>
      <c r="E202" s="1056"/>
      <c r="F202" s="1057"/>
      <c r="G202" s="1056"/>
      <c r="H202" s="1056"/>
      <c r="I202" s="1056"/>
      <c r="J202" s="1056"/>
      <c r="K202" s="285"/>
      <c r="N202" s="285"/>
      <c r="O202" s="285"/>
      <c r="P202" s="285"/>
      <c r="Q202" s="285"/>
      <c r="R202" s="285"/>
      <c r="S202" s="285"/>
      <c r="T202" s="285"/>
      <c r="U202" s="285"/>
      <c r="V202" s="285"/>
      <c r="W202" s="285"/>
      <c r="X202" s="285"/>
      <c r="Y202" s="285"/>
      <c r="Z202" s="285"/>
      <c r="AA202" s="285"/>
      <c r="AB202" s="285"/>
      <c r="AC202" s="285"/>
      <c r="AD202" s="285"/>
      <c r="AE202" s="285"/>
      <c r="AF202" s="285"/>
    </row>
    <row r="203" spans="1:32">
      <c r="A203" s="1056"/>
      <c r="B203" s="1056"/>
      <c r="C203" s="1056"/>
      <c r="D203" s="1056"/>
      <c r="E203" s="1056"/>
      <c r="F203" s="1058"/>
      <c r="G203" s="1056"/>
      <c r="H203" s="1056"/>
      <c r="I203" s="1059"/>
      <c r="J203" s="1059"/>
      <c r="K203" s="285"/>
      <c r="N203" s="285"/>
      <c r="O203" s="285"/>
      <c r="P203" s="285"/>
      <c r="Q203" s="285"/>
      <c r="R203" s="285"/>
      <c r="S203" s="285"/>
      <c r="T203" s="285"/>
      <c r="U203" s="285"/>
      <c r="V203" s="285"/>
      <c r="W203" s="285"/>
      <c r="X203" s="285"/>
      <c r="Y203" s="285"/>
      <c r="Z203" s="285"/>
      <c r="AA203" s="285"/>
      <c r="AB203" s="285"/>
      <c r="AC203" s="285"/>
      <c r="AD203" s="285"/>
      <c r="AE203" s="285"/>
      <c r="AF203" s="285"/>
    </row>
    <row r="204" spans="1:32">
      <c r="A204" s="1056"/>
      <c r="B204" s="1056"/>
      <c r="C204" s="1056"/>
      <c r="D204" s="1056"/>
      <c r="E204" s="1056"/>
      <c r="F204" s="1058"/>
      <c r="G204" s="1056"/>
      <c r="H204" s="1056"/>
      <c r="I204" s="1059"/>
      <c r="J204" s="1059"/>
      <c r="K204" s="285"/>
      <c r="N204" s="285"/>
      <c r="O204" s="285"/>
      <c r="P204" s="285"/>
      <c r="Q204" s="285"/>
      <c r="R204" s="285"/>
      <c r="S204" s="285"/>
      <c r="T204" s="285"/>
      <c r="U204" s="285"/>
      <c r="V204" s="285"/>
      <c r="W204" s="285"/>
      <c r="X204" s="285"/>
      <c r="Y204" s="285"/>
      <c r="Z204" s="285"/>
      <c r="AA204" s="285"/>
      <c r="AB204" s="285"/>
      <c r="AC204" s="285"/>
      <c r="AD204" s="285"/>
      <c r="AE204" s="285"/>
      <c r="AF204" s="285"/>
    </row>
    <row r="205" spans="1:32">
      <c r="A205" s="1056"/>
      <c r="B205" s="1056"/>
      <c r="C205" s="1056"/>
      <c r="D205" s="1056"/>
      <c r="E205" s="1056"/>
      <c r="F205" s="1058"/>
      <c r="G205" s="1056"/>
      <c r="H205" s="1056"/>
      <c r="I205" s="1059"/>
      <c r="J205" s="1059"/>
      <c r="K205" s="285"/>
      <c r="N205" s="285"/>
      <c r="O205" s="285"/>
      <c r="P205" s="285"/>
      <c r="Q205" s="285"/>
      <c r="R205" s="285"/>
      <c r="S205" s="285"/>
      <c r="T205" s="285"/>
      <c r="U205" s="285"/>
      <c r="V205" s="285"/>
      <c r="W205" s="285"/>
      <c r="X205" s="285"/>
      <c r="Y205" s="285"/>
      <c r="Z205" s="285"/>
      <c r="AA205" s="285"/>
      <c r="AB205" s="285"/>
      <c r="AC205" s="285"/>
      <c r="AD205" s="285"/>
      <c r="AE205" s="285"/>
      <c r="AF205" s="285"/>
    </row>
    <row r="206" spans="1:32">
      <c r="A206" s="1056"/>
      <c r="B206" s="1056"/>
      <c r="C206" s="1056"/>
      <c r="D206" s="1056"/>
      <c r="E206" s="1056"/>
      <c r="F206" s="1058"/>
      <c r="G206" s="1056"/>
      <c r="H206" s="1056"/>
      <c r="I206" s="1059"/>
      <c r="J206" s="1059"/>
      <c r="K206" s="285"/>
      <c r="N206" s="285"/>
      <c r="O206" s="285"/>
      <c r="P206" s="285"/>
      <c r="Q206" s="285"/>
      <c r="R206" s="285"/>
      <c r="S206" s="285"/>
      <c r="T206" s="285"/>
      <c r="U206" s="285"/>
      <c r="V206" s="285"/>
      <c r="W206" s="285"/>
      <c r="X206" s="285"/>
      <c r="Y206" s="285"/>
      <c r="Z206" s="285"/>
      <c r="AA206" s="285"/>
      <c r="AB206" s="285"/>
      <c r="AC206" s="285"/>
      <c r="AD206" s="285"/>
      <c r="AE206" s="285"/>
      <c r="AF206" s="285"/>
    </row>
    <row r="207" spans="1:32">
      <c r="A207" s="1056"/>
      <c r="B207" s="1056"/>
      <c r="C207" s="1056"/>
      <c r="D207" s="1056"/>
      <c r="E207" s="1056"/>
      <c r="F207" s="1058"/>
      <c r="G207" s="1056"/>
      <c r="H207" s="1056"/>
      <c r="I207" s="1059"/>
      <c r="J207" s="1059"/>
      <c r="K207" s="285"/>
      <c r="N207" s="285"/>
      <c r="O207" s="285"/>
      <c r="P207" s="285"/>
      <c r="Q207" s="285"/>
      <c r="R207" s="285"/>
      <c r="S207" s="285"/>
      <c r="T207" s="285"/>
      <c r="U207" s="285"/>
      <c r="V207" s="285"/>
      <c r="W207" s="285"/>
      <c r="X207" s="285"/>
      <c r="Y207" s="285"/>
      <c r="Z207" s="285"/>
      <c r="AA207" s="285"/>
      <c r="AB207" s="285"/>
      <c r="AC207" s="285"/>
      <c r="AD207" s="285"/>
      <c r="AE207" s="285"/>
      <c r="AF207" s="285"/>
    </row>
    <row r="208" spans="1:32">
      <c r="A208" s="1056"/>
      <c r="B208" s="1056"/>
      <c r="C208" s="1056"/>
      <c r="D208" s="1056"/>
      <c r="E208" s="1056"/>
      <c r="F208" s="1058"/>
      <c r="G208" s="1056"/>
      <c r="H208" s="1056"/>
      <c r="I208" s="1059"/>
      <c r="J208" s="1059"/>
      <c r="K208" s="285"/>
      <c r="N208" s="285"/>
      <c r="O208" s="285"/>
      <c r="P208" s="285"/>
      <c r="Q208" s="285"/>
      <c r="R208" s="285"/>
      <c r="S208" s="285"/>
      <c r="T208" s="285"/>
      <c r="U208" s="285"/>
      <c r="V208" s="285"/>
      <c r="W208" s="285"/>
      <c r="X208" s="285"/>
      <c r="Y208" s="285"/>
      <c r="Z208" s="285"/>
      <c r="AA208" s="285"/>
      <c r="AB208" s="285"/>
      <c r="AC208" s="285"/>
      <c r="AD208" s="285"/>
      <c r="AE208" s="285"/>
      <c r="AF208" s="285"/>
    </row>
    <row r="209" spans="1:32">
      <c r="A209" s="1056"/>
      <c r="B209" s="1056"/>
      <c r="C209" s="1056"/>
      <c r="D209" s="1056"/>
      <c r="E209" s="1056"/>
      <c r="F209" s="1058"/>
      <c r="G209" s="1056"/>
      <c r="H209" s="1056"/>
      <c r="I209" s="1059"/>
      <c r="J209" s="1059"/>
      <c r="K209" s="285"/>
      <c r="N209" s="285"/>
      <c r="O209" s="285"/>
      <c r="P209" s="285"/>
      <c r="Q209" s="285"/>
      <c r="R209" s="285"/>
      <c r="S209" s="285"/>
      <c r="T209" s="285"/>
      <c r="U209" s="285"/>
      <c r="V209" s="285"/>
      <c r="W209" s="285"/>
      <c r="X209" s="285"/>
      <c r="Y209" s="285"/>
      <c r="Z209" s="285"/>
      <c r="AA209" s="285"/>
      <c r="AB209" s="285"/>
      <c r="AC209" s="285"/>
      <c r="AD209" s="285"/>
      <c r="AE209" s="285"/>
      <c r="AF209" s="285"/>
    </row>
    <row r="210" spans="1:32">
      <c r="A210" s="1056"/>
      <c r="B210" s="1056"/>
      <c r="C210" s="1056"/>
      <c r="D210" s="1056"/>
      <c r="E210" s="1056"/>
      <c r="F210" s="1058"/>
      <c r="G210" s="1056"/>
      <c r="H210" s="1056"/>
      <c r="I210" s="1059"/>
      <c r="J210" s="1059"/>
      <c r="K210" s="285"/>
      <c r="N210" s="285"/>
      <c r="O210" s="285"/>
      <c r="P210" s="285"/>
      <c r="Q210" s="285"/>
      <c r="R210" s="285"/>
      <c r="S210" s="285"/>
      <c r="T210" s="285"/>
      <c r="U210" s="285"/>
      <c r="V210" s="285"/>
      <c r="W210" s="285"/>
      <c r="X210" s="285"/>
      <c r="Y210" s="285"/>
      <c r="Z210" s="285"/>
      <c r="AA210" s="285"/>
      <c r="AB210" s="285"/>
      <c r="AC210" s="285"/>
      <c r="AD210" s="285"/>
      <c r="AE210" s="285"/>
      <c r="AF210" s="285"/>
    </row>
    <row r="211" spans="1:32">
      <c r="A211" s="1056"/>
      <c r="B211" s="1056"/>
      <c r="C211" s="1056"/>
      <c r="D211" s="1056"/>
      <c r="E211" s="1056"/>
      <c r="F211" s="1058"/>
      <c r="G211" s="1056"/>
      <c r="H211" s="1056"/>
      <c r="I211" s="1059"/>
      <c r="J211" s="1059"/>
      <c r="K211" s="285"/>
      <c r="N211" s="285"/>
      <c r="O211" s="285"/>
      <c r="P211" s="285"/>
      <c r="Q211" s="285"/>
      <c r="R211" s="285"/>
      <c r="S211" s="285"/>
      <c r="T211" s="285"/>
      <c r="U211" s="285"/>
      <c r="V211" s="285"/>
      <c r="W211" s="285"/>
      <c r="X211" s="285"/>
      <c r="Y211" s="285"/>
      <c r="Z211" s="285"/>
      <c r="AA211" s="285"/>
      <c r="AB211" s="285"/>
      <c r="AC211" s="285"/>
      <c r="AD211" s="285"/>
      <c r="AE211" s="285"/>
      <c r="AF211" s="285"/>
    </row>
    <row r="212" spans="1:32">
      <c r="A212" s="1056"/>
      <c r="B212" s="1056"/>
      <c r="C212" s="1056"/>
      <c r="D212" s="1056"/>
      <c r="E212" s="1056"/>
      <c r="F212" s="1058"/>
      <c r="G212" s="1056"/>
      <c r="H212" s="1056"/>
      <c r="I212" s="1059"/>
      <c r="J212" s="1059"/>
      <c r="K212" s="285"/>
      <c r="N212" s="285"/>
      <c r="O212" s="285"/>
      <c r="P212" s="285"/>
      <c r="Q212" s="285"/>
      <c r="R212" s="285"/>
      <c r="S212" s="285"/>
      <c r="T212" s="285"/>
      <c r="U212" s="285"/>
      <c r="V212" s="285"/>
      <c r="W212" s="285"/>
      <c r="X212" s="285"/>
      <c r="Y212" s="285"/>
      <c r="Z212" s="285"/>
      <c r="AA212" s="285"/>
      <c r="AB212" s="285"/>
      <c r="AC212" s="285"/>
      <c r="AD212" s="285"/>
      <c r="AE212" s="285"/>
      <c r="AF212" s="285"/>
    </row>
    <row r="213" spans="1:32">
      <c r="A213" s="1056"/>
      <c r="B213" s="1056"/>
      <c r="C213" s="1056"/>
      <c r="D213" s="1056"/>
      <c r="E213" s="1056"/>
      <c r="F213" s="1058"/>
      <c r="G213" s="1056"/>
      <c r="H213" s="1056"/>
      <c r="I213" s="1059"/>
      <c r="J213" s="1059"/>
      <c r="K213" s="285"/>
      <c r="N213" s="285"/>
      <c r="O213" s="285"/>
      <c r="P213" s="285"/>
      <c r="Q213" s="285"/>
      <c r="R213" s="285"/>
      <c r="S213" s="285"/>
      <c r="T213" s="285"/>
      <c r="U213" s="285"/>
      <c r="V213" s="285"/>
      <c r="W213" s="285"/>
      <c r="X213" s="285"/>
      <c r="Y213" s="285"/>
      <c r="Z213" s="285"/>
      <c r="AA213" s="285"/>
      <c r="AB213" s="285"/>
      <c r="AC213" s="285"/>
      <c r="AD213" s="285"/>
      <c r="AE213" s="285"/>
      <c r="AF213" s="285"/>
    </row>
    <row r="214" spans="1:32">
      <c r="A214" s="1056"/>
      <c r="B214" s="1056"/>
      <c r="C214" s="1056"/>
      <c r="D214" s="1056"/>
      <c r="E214" s="1056"/>
      <c r="F214" s="1058"/>
      <c r="G214" s="1056"/>
      <c r="H214" s="1056"/>
      <c r="I214" s="1059"/>
      <c r="J214" s="1059"/>
      <c r="K214" s="285"/>
      <c r="N214" s="285"/>
      <c r="O214" s="285"/>
      <c r="P214" s="285"/>
      <c r="Q214" s="285"/>
      <c r="R214" s="285"/>
      <c r="S214" s="285"/>
      <c r="T214" s="285"/>
      <c r="U214" s="285"/>
      <c r="V214" s="285"/>
      <c r="W214" s="285"/>
      <c r="X214" s="285"/>
      <c r="Y214" s="285"/>
      <c r="Z214" s="285"/>
      <c r="AA214" s="285"/>
      <c r="AB214" s="285"/>
      <c r="AC214" s="285"/>
      <c r="AD214" s="285"/>
      <c r="AE214" s="285"/>
      <c r="AF214" s="285"/>
    </row>
    <row r="215" spans="1:32">
      <c r="A215" s="1056"/>
      <c r="B215" s="1056"/>
      <c r="C215" s="1056"/>
      <c r="D215" s="1056"/>
      <c r="E215" s="1056"/>
      <c r="F215" s="1058"/>
      <c r="G215" s="1056"/>
      <c r="H215" s="1056"/>
      <c r="I215" s="1059"/>
      <c r="J215" s="1059"/>
      <c r="K215" s="285"/>
      <c r="N215" s="285"/>
      <c r="O215" s="285"/>
      <c r="P215" s="285"/>
      <c r="Q215" s="285"/>
      <c r="R215" s="285"/>
      <c r="S215" s="285"/>
      <c r="T215" s="285"/>
      <c r="U215" s="285"/>
      <c r="V215" s="285"/>
      <c r="W215" s="285"/>
      <c r="X215" s="285"/>
      <c r="Y215" s="285"/>
      <c r="Z215" s="285"/>
      <c r="AA215" s="285"/>
      <c r="AB215" s="285"/>
      <c r="AC215" s="285"/>
      <c r="AD215" s="285"/>
      <c r="AE215" s="285"/>
      <c r="AF215" s="285"/>
    </row>
    <row r="216" spans="1:32">
      <c r="A216" s="1056"/>
      <c r="B216" s="1056"/>
      <c r="C216" s="1056"/>
      <c r="D216" s="1056"/>
      <c r="E216" s="1056"/>
      <c r="F216" s="1058"/>
      <c r="G216" s="1056"/>
      <c r="H216" s="1056"/>
      <c r="I216" s="1059"/>
      <c r="J216" s="1059"/>
      <c r="K216" s="285"/>
      <c r="N216" s="285"/>
      <c r="O216" s="285"/>
      <c r="P216" s="285"/>
      <c r="Q216" s="285"/>
      <c r="R216" s="285"/>
      <c r="S216" s="285"/>
      <c r="T216" s="285"/>
      <c r="U216" s="285"/>
      <c r="V216" s="285"/>
      <c r="W216" s="285"/>
      <c r="X216" s="285"/>
      <c r="Y216" s="285"/>
      <c r="Z216" s="285"/>
      <c r="AA216" s="285"/>
      <c r="AB216" s="285"/>
      <c r="AC216" s="285"/>
      <c r="AD216" s="285"/>
      <c r="AE216" s="285"/>
      <c r="AF216" s="285"/>
    </row>
    <row r="217" spans="1:32">
      <c r="A217" s="1056"/>
      <c r="B217" s="1056"/>
      <c r="C217" s="1056"/>
      <c r="D217" s="1056"/>
      <c r="E217" s="1056"/>
      <c r="F217" s="1058"/>
      <c r="G217" s="1056"/>
      <c r="H217" s="1056"/>
      <c r="I217" s="1059"/>
      <c r="J217" s="1059"/>
      <c r="K217" s="285"/>
      <c r="N217" s="285"/>
      <c r="O217" s="285"/>
      <c r="P217" s="285"/>
      <c r="Q217" s="285"/>
      <c r="R217" s="285"/>
      <c r="S217" s="285"/>
      <c r="T217" s="285"/>
      <c r="U217" s="285"/>
      <c r="V217" s="285"/>
      <c r="W217" s="285"/>
      <c r="X217" s="285"/>
      <c r="Y217" s="285"/>
      <c r="Z217" s="285"/>
      <c r="AA217" s="285"/>
      <c r="AB217" s="285"/>
      <c r="AC217" s="285"/>
      <c r="AD217" s="285"/>
      <c r="AE217" s="285"/>
      <c r="AF217" s="285"/>
    </row>
    <row r="218" spans="1:32">
      <c r="A218" s="1056"/>
      <c r="B218" s="1056"/>
      <c r="C218" s="1056"/>
      <c r="D218" s="1056"/>
      <c r="E218" s="1056"/>
      <c r="F218" s="1058"/>
      <c r="G218" s="1056"/>
      <c r="H218" s="1056"/>
      <c r="I218" s="1059"/>
      <c r="J218" s="1059"/>
      <c r="K218" s="285"/>
      <c r="N218" s="285"/>
      <c r="O218" s="285"/>
      <c r="P218" s="285"/>
      <c r="Q218" s="285"/>
      <c r="R218" s="285"/>
      <c r="S218" s="285"/>
      <c r="T218" s="285"/>
      <c r="U218" s="285"/>
      <c r="V218" s="285"/>
      <c r="W218" s="285"/>
      <c r="X218" s="285"/>
      <c r="Y218" s="285"/>
      <c r="Z218" s="285"/>
      <c r="AA218" s="285"/>
      <c r="AB218" s="285"/>
      <c r="AC218" s="285"/>
      <c r="AD218" s="285"/>
      <c r="AE218" s="285"/>
      <c r="AF218" s="285"/>
    </row>
    <row r="219" spans="1:32">
      <c r="A219" s="1056"/>
      <c r="B219" s="1056"/>
      <c r="C219" s="1056"/>
      <c r="D219" s="1056"/>
      <c r="E219" s="1056"/>
      <c r="F219" s="1058"/>
      <c r="G219" s="1056"/>
      <c r="H219" s="1056"/>
      <c r="I219" s="1059"/>
      <c r="J219" s="1059"/>
      <c r="K219" s="285"/>
      <c r="N219" s="285"/>
      <c r="O219" s="285"/>
      <c r="P219" s="285"/>
      <c r="Q219" s="285"/>
      <c r="R219" s="285"/>
      <c r="S219" s="285"/>
      <c r="T219" s="285"/>
      <c r="U219" s="285"/>
      <c r="V219" s="285"/>
      <c r="W219" s="285"/>
      <c r="X219" s="285"/>
      <c r="Y219" s="285"/>
      <c r="Z219" s="285"/>
      <c r="AA219" s="285"/>
      <c r="AB219" s="285"/>
      <c r="AC219" s="285"/>
      <c r="AD219" s="285"/>
      <c r="AE219" s="285"/>
      <c r="AF219" s="285"/>
    </row>
    <row r="220" spans="1:32">
      <c r="A220" s="1056"/>
      <c r="B220" s="1056"/>
      <c r="C220" s="1056"/>
      <c r="D220" s="1056"/>
      <c r="E220" s="1056"/>
      <c r="F220" s="1058"/>
      <c r="G220" s="1056"/>
      <c r="H220" s="1056"/>
      <c r="I220" s="1059"/>
      <c r="J220" s="1059"/>
      <c r="K220" s="285"/>
      <c r="N220" s="285"/>
      <c r="O220" s="285"/>
      <c r="P220" s="285"/>
      <c r="Q220" s="285"/>
      <c r="R220" s="285"/>
      <c r="S220" s="285"/>
      <c r="T220" s="285"/>
      <c r="U220" s="285"/>
      <c r="V220" s="285"/>
      <c r="W220" s="285"/>
      <c r="X220" s="285"/>
      <c r="Y220" s="285"/>
      <c r="Z220" s="285"/>
      <c r="AA220" s="285"/>
      <c r="AB220" s="285"/>
      <c r="AC220" s="285"/>
      <c r="AD220" s="285"/>
      <c r="AE220" s="285"/>
      <c r="AF220" s="285"/>
    </row>
  </sheetData>
  <sheetProtection algorithmName="SHA-512" hashValue="zHgKotTRQj819f+rXuV8q612sEBsQvyYMwPwBQMcyi1WkKD6HElg4dQny8p1aCNtWLyJNujtU1DpZHFTE9y7bw==" saltValue="82mDpcsZaAF8yM2GoAYAKg==" spinCount="100000" sheet="1" formatColumns="0" formatRows="0" selectLockedCells="1"/>
  <customSheetViews>
    <customSheetView guid="{C5511DF2-7367-4292-8F90-6EDA131DE06A}" scale="80" fitToPage="1" printArea="1" hiddenRows="1" view="pageBreakPreview" topLeftCell="A375">
      <selection activeCell="I389" sqref="I389"/>
      <pageMargins left="0.25" right="0.25" top="0.25" bottom="0.25" header="0.05" footer="0.05"/>
      <printOptions horizontalCentered="1"/>
      <pageSetup paperSize="9" scale="79" fitToHeight="0" orientation="landscape" r:id="rId1"/>
      <headerFooter alignWithMargins="0">
        <oddFooter>&amp;R&amp;"Book Antiqua,Bold"&amp;10Schedule-2/ Page &amp;P of &amp;N</oddFooter>
      </headerFooter>
    </customSheetView>
    <customSheetView guid="{B53AB765-D844-4672-9326-008E7DD94E4F}" scale="80" fitToPage="1" printArea="1" hiddenRows="1" view="pageBreakPreview" topLeftCell="A36">
      <selection activeCell="I22" sqref="I22:I128"/>
      <pageMargins left="0.25" right="0.25" top="0.25" bottom="0.25" header="0.05" footer="0.05"/>
      <printOptions horizontalCentered="1"/>
      <pageSetup paperSize="9" scale="79" fitToHeight="0" orientation="landscape" r:id="rId2"/>
      <headerFooter alignWithMargins="0">
        <oddFooter>&amp;R&amp;"Book Antiqua,Bold"&amp;10Schedule-2/ Page &amp;P of &amp;N</oddFooter>
      </headerFooter>
    </customSheetView>
    <customSheetView guid="{A41EE4DE-0D82-4A56-8210-F78316511D11}" scale="115" fitToPage="1" printArea="1" hiddenRows="1" view="pageBreakPreview" topLeftCell="A26">
      <selection activeCell="I27" sqref="I27"/>
      <pageMargins left="0.25" right="0.25" top="0.5" bottom="0.5" header="0.05" footer="0.05"/>
      <printOptions horizontalCentered="1"/>
      <pageSetup paperSize="9" scale="79" fitToHeight="0" orientation="landscape" r:id="rId3"/>
      <headerFooter alignWithMargins="0">
        <oddFooter>&amp;R&amp;"Book Antiqua,Bold"&amp;10Schedule-2/ Page &amp;P of &amp;N</oddFooter>
      </headerFooter>
    </customSheetView>
    <customSheetView guid="{1E0C44A1-9358-4FBD-8C2C-4DB661DA1476}" scale="115" fitToPage="1" printArea="1" hiddenRows="1" view="pageBreakPreview" topLeftCell="A264">
      <selection activeCell="I266" sqref="I266"/>
      <pageMargins left="0.25" right="0.25" top="0.5" bottom="0.5" header="0.05" footer="0.05"/>
      <printOptions horizontalCentered="1"/>
      <pageSetup paperSize="9" scale="79" fitToHeight="0" orientation="landscape" r:id="rId4"/>
      <headerFooter alignWithMargins="0">
        <oddFooter>&amp;R&amp;"Book Antiqua,Bold"&amp;10Schedule-2/ Page &amp;P of &amp;N</oddFooter>
      </headerFooter>
    </customSheetView>
    <customSheetView guid="{498493C3-769C-4143-9114-C68CD1D40B11}" fitToPage="1" printArea="1" hiddenRows="1" view="pageBreakPreview" topLeftCell="C295">
      <selection activeCell="I312" sqref="I312"/>
      <pageMargins left="0.25" right="0.25" top="0.5" bottom="0.5" header="0.05" footer="0.05"/>
      <printOptions horizontalCentered="1"/>
      <pageSetup paperSize="9" scale="82" fitToHeight="0" orientation="landscape" r:id="rId5"/>
      <headerFooter alignWithMargins="0">
        <oddFooter>&amp;R&amp;"Book Antiqua,Bold"&amp;10Schedule-2/ Page &amp;P of &amp;N</oddFooter>
      </headerFooter>
    </customSheetView>
    <customSheetView guid="{C431BC99-7569-44AB-83F6-AB73BDED3783}" printArea="1" hiddenColumns="1" view="pageBreakPreview" topLeftCell="A280">
      <selection activeCell="E296" sqref="E296"/>
      <pageMargins left="0.24" right="0.23" top="0.53" bottom="0.44" header="0.41" footer="0.24"/>
      <printOptions horizontalCentered="1"/>
      <pageSetup paperSize="9" scale="93" fitToHeight="2" orientation="landscape" r:id="rId6"/>
      <headerFooter alignWithMargins="0">
        <oddFooter>&amp;R&amp;"Book Antiqua,Bold"&amp;10Schedule-2/ Page &amp;P of &amp;N</oddFooter>
      </headerFooter>
    </customSheetView>
    <customSheetView guid="{E97134B6-5E8D-4951-8DA0-73D065532361}" fitToPage="1" printArea="1" hiddenRows="1" hiddenColumns="1" view="pageBreakPreview" topLeftCell="A4">
      <selection activeCell="E20" sqref="E20"/>
      <pageMargins left="0.24" right="0.23" top="0.53" bottom="0.44" header="0.41" footer="0.24"/>
      <printOptions horizontalCentered="1"/>
      <pageSetup paperSize="9" scale="42" fitToHeight="2" orientation="portrait" r:id="rId7"/>
      <headerFooter alignWithMargins="0">
        <oddFooter>&amp;R&amp;"Book Antiqua,Bold"&amp;10Schedule-2/ Page &amp;P of &amp;N</oddFooter>
      </headerFooter>
    </customSheetView>
    <customSheetView guid="{D0757F9E-DF41-4B40-A5E5-F4F8FDD8D61D}" fitToPage="1" printArea="1" hiddenRows="1" hiddenColumns="1" view="pageBreakPreview" topLeftCell="B19">
      <selection activeCell="E26" sqref="E26"/>
      <pageMargins left="0.24" right="0.23" top="0.53" bottom="0.44" header="0.41" footer="0.24"/>
      <printOptions horizontalCentered="1"/>
      <pageSetup paperSize="9" scale="77" fitToHeight="2" orientation="portrait" r:id="rId8"/>
      <headerFooter alignWithMargins="0">
        <oddFooter>&amp;R&amp;"Book Antiqua,Bold"&amp;10Schedule-2/ Page &amp;P of &amp;N</oddFooter>
      </headerFooter>
    </customSheetView>
    <customSheetView guid="{EE46BCD1-F715-4FA9-A5FC-1B125AD601E0}" scale="90" printArea="1" hiddenRows="1" hiddenColumns="1" view="pageBreakPreview" topLeftCell="A17">
      <selection activeCell="E17" sqref="E17"/>
      <pageMargins left="0.24" right="0.23" top="0.89" bottom="0.44" header="0.66" footer="0.24"/>
      <printOptions horizontalCentered="1"/>
      <pageSetup paperSize="9" orientation="landscape" r:id="rId9"/>
      <headerFooter alignWithMargins="0">
        <oddFooter>&amp;R&amp;"Book Antiqua,Bold"&amp;10Schedule-2/ Page &amp;P of &amp;N</oddFooter>
      </headerFooter>
    </customSheetView>
    <customSheetView guid="{4AA1107B-A795-4744-B566-827168772C7A}" printArea="1" hiddenRows="1" hiddenColumns="1" view="pageBreakPreview" topLeftCell="A44">
      <selection activeCell="E51" sqref="E51"/>
      <pageMargins left="0.24" right="0.23" top="0.89" bottom="0.44" header="0.66" footer="0.24"/>
      <printOptions horizontalCentered="1"/>
      <pageSetup paperSize="9" orientation="landscape" r:id="rId10"/>
      <headerFooter alignWithMargins="0">
        <oddFooter>&amp;R&amp;"Book Antiqua,Bold"&amp;10Schedule-2/ Page &amp;P of &amp;N</oddFooter>
      </headerFooter>
    </customSheetView>
    <customSheetView guid="{B23AD343-29DA-4CE0-BD10-47BF44F3782F}" printArea="1" hiddenRows="1" hiddenColumns="1" view="pageBreakPreview" topLeftCell="A45">
      <selection activeCell="E19" sqref="E19"/>
      <pageMargins left="0.24" right="0.23" top="0.89" bottom="0.44" header="0.66" footer="0.24"/>
      <printOptions horizontalCentered="1"/>
      <pageSetup paperSize="9" orientation="landscape" horizontalDpi="300" verticalDpi="300" r:id="rId11"/>
      <headerFooter alignWithMargins="0">
        <oddFooter>&amp;R&amp;"Book Antiqua,Bold"&amp;10Schedule-2/ Page &amp;P of &amp;N</oddFooter>
      </headerFooter>
    </customSheetView>
    <customSheetView guid="{ECE9294F-C910-4036-88BC-B1F2176FB06B}" printArea="1" hiddenRows="1" hiddenColumns="1">
      <selection activeCell="E18" sqref="E18"/>
      <colBreaks count="1" manualBreakCount="1">
        <brk id="6" max="1048575" man="1"/>
      </colBreaks>
      <pageMargins left="0.24" right="0.23" top="0.4" bottom="0.44" header="0.25" footer="0.24"/>
      <printOptions horizontalCentered="1"/>
      <pageSetup paperSize="9" orientation="portrait" horizontalDpi="300" verticalDpi="300" r:id="rId12"/>
      <headerFooter alignWithMargins="0">
        <oddFooter>&amp;R&amp;"Book Antiqua,Bold"&amp;10Schedule-2/ Page &amp;P of &amp;N</oddFooter>
      </headerFooter>
    </customSheetView>
    <customSheetView guid="{4F65FF32-EC61-4022-A399-2986D7B6B8B3}" hiddenRows="1" hiddenColumns="1" showRuler="0" topLeftCell="A16">
      <selection activeCell="E18" sqref="E18"/>
      <rowBreaks count="1" manualBreakCount="1">
        <brk id="32" max="5" man="1"/>
      </rowBreaks>
      <colBreaks count="1" manualBreakCount="1">
        <brk id="6" max="1048575" man="1"/>
      </colBreaks>
      <pageMargins left="0.51181102362204722" right="0.26" top="0.4" bottom="0.61" header="0.25" footer="0.43"/>
      <printOptions horizontalCentered="1"/>
      <pageSetup paperSize="9" orientation="portrait" horizontalDpi="300" verticalDpi="300" r:id="rId13"/>
      <headerFooter alignWithMargins="0">
        <oddFooter>&amp;R&amp;"Book Antiqua,Bold"&amp;10Schedule-2/ Page &amp;P of &amp;N</oddFooter>
      </headerFooter>
    </customSheetView>
    <customSheetView guid="{01ACF2E1-8E61-4459-ABC1-B6C183DEED61}" showRuler="0">
      <selection activeCell="E27" sqref="E27"/>
      <rowBreaks count="1" manualBreakCount="1">
        <brk id="32" max="5" man="1"/>
      </rowBreaks>
      <colBreaks count="1" manualBreakCount="1">
        <brk id="6" max="1048575" man="1"/>
      </colBreaks>
      <pageMargins left="0.51181102362204722" right="0.26" top="0.54" bottom="0.61" header="0.25" footer="0.43"/>
      <printOptions horizontalCentered="1"/>
      <pageSetup paperSize="9" orientation="portrait" horizontalDpi="300" verticalDpi="300" r:id="rId14"/>
      <headerFooter alignWithMargins="0">
        <oddFooter>&amp;R&amp;"Book Antiqua,Bold"&amp;10Schedule-2/ Page &amp;P of &amp;N</oddFooter>
      </headerFooter>
    </customSheetView>
    <customSheetView guid="{14D7F02E-BCCA-4517-ABC7-537FF4AEB67A}" hiddenColumns="1">
      <selection activeCell="E101" sqref="E101:E110"/>
      <rowBreaks count="2" manualBreakCount="2">
        <brk id="28" max="5" man="1"/>
        <brk id="46" max="5" man="1"/>
      </rowBreaks>
      <colBreaks count="1" manualBreakCount="1">
        <brk id="6" max="1048575" man="1"/>
      </colBreaks>
      <pageMargins left="0.51181102362204722" right="0.26" top="0.4" bottom="0.44" header="0.25" footer="0.24"/>
      <printOptions horizontalCentered="1"/>
      <pageSetup paperSize="9" orientation="portrait" horizontalDpi="300" verticalDpi="300" r:id="rId15"/>
      <headerFooter alignWithMargins="0">
        <oddFooter>&amp;R&amp;"Book Antiqua,Bold"&amp;10Schedule-2/ Page &amp;P of &amp;N</oddFooter>
      </headerFooter>
    </customSheetView>
    <customSheetView guid="{27A45B7A-04F2-4516-B80B-5ED0825D4ED3}" showPageBreaks="1" printArea="1" hiddenColumns="1" view="pageBreakPreview" topLeftCell="A65">
      <selection activeCell="E100" sqref="E100"/>
      <colBreaks count="1" manualBreakCount="1">
        <brk id="6" max="1048575" man="1"/>
      </colBreaks>
      <pageMargins left="0.51181102362204722" right="0.26" top="0.4" bottom="0.44" header="0.25" footer="0.24"/>
      <printOptions horizontalCentered="1"/>
      <pageSetup paperSize="9" orientation="portrait" horizontalDpi="300" verticalDpi="300" r:id="rId16"/>
      <headerFooter alignWithMargins="0">
        <oddFooter>&amp;R&amp;"Book Antiqua,Bold"&amp;10Schedule-2/ Page &amp;P of &amp;N</oddFooter>
      </headerFooter>
    </customSheetView>
    <customSheetView guid="{E9F4E142-7D26-464D-BECA-4F3806DB1FE1}" printArea="1" hiddenRows="1" hiddenColumns="1" view="pageBreakPreview" topLeftCell="A45">
      <selection activeCell="E19" sqref="E19"/>
      <pageMargins left="0.24" right="0.23" top="0.89" bottom="0.44" header="0.66" footer="0.24"/>
      <printOptions horizontalCentered="1"/>
      <pageSetup paperSize="9" orientation="landscape" horizontalDpi="300" verticalDpi="300" r:id="rId17"/>
      <headerFooter alignWithMargins="0">
        <oddFooter>&amp;R&amp;"Book Antiqua,Bold"&amp;10Schedule-2/ Page &amp;P of &amp;N</oddFooter>
      </headerFooter>
    </customSheetView>
    <customSheetView guid="{A7DBDDEF-9245-44C6-9EBF-032DB6E1C0A2}" printArea="1" hiddenRows="1" hiddenColumns="1" view="pageBreakPreview" topLeftCell="A42">
      <selection activeCell="E26" sqref="E25:E26"/>
      <pageMargins left="0.24" right="0.23" top="0.89" bottom="0.44" header="0.66" footer="0.24"/>
      <printOptions horizontalCentered="1"/>
      <pageSetup paperSize="9" orientation="landscape" r:id="rId18"/>
      <headerFooter alignWithMargins="0">
        <oddFooter>&amp;R&amp;"Book Antiqua,Bold"&amp;10Schedule-2/ Page &amp;P of &amp;N</oddFooter>
      </headerFooter>
    </customSheetView>
    <customSheetView guid="{7487ED9F-BBED-4B2A-9631-22F1A430946B}" printArea="1" hiddenRows="1" hiddenColumns="1" view="pageBreakPreview">
      <selection activeCell="E51" sqref="E51"/>
      <pageMargins left="0.24" right="0.23" top="0.89" bottom="0.44" header="0.66" footer="0.24"/>
      <printOptions horizontalCentered="1"/>
      <pageSetup paperSize="9" orientation="landscape" r:id="rId19"/>
      <headerFooter alignWithMargins="0">
        <oddFooter>&amp;R&amp;"Book Antiqua,Bold"&amp;10Schedule-2/ Page &amp;P of &amp;N</oddFooter>
      </headerFooter>
    </customSheetView>
    <customSheetView guid="{B3CE7B10-A914-4559-A6DA-AED8C22AFD6D}" scale="90" printArea="1" hiddenRows="1" hiddenColumns="1" view="pageBreakPreview" topLeftCell="A11">
      <selection activeCell="E32" sqref="E32"/>
      <pageMargins left="0.24" right="0.23" top="0.89" bottom="0.44" header="0.66" footer="0.24"/>
      <printOptions horizontalCentered="1"/>
      <pageSetup paperSize="9" scale="67" orientation="landscape" r:id="rId20"/>
      <headerFooter alignWithMargins="0">
        <oddFooter>&amp;R&amp;"Book Antiqua,Bold"&amp;10Schedule-2/ Page &amp;P of &amp;N</oddFooter>
      </headerFooter>
    </customSheetView>
    <customSheetView guid="{D53177B2-31EC-4222-B97A-A37DCFD9E45B}" fitToPage="1" printArea="1" hiddenRows="1" hiddenColumns="1" view="pageBreakPreview" topLeftCell="A130">
      <selection activeCell="E151" sqref="E151"/>
      <pageMargins left="0.24" right="0.23" top="0.53" bottom="0.44" header="0.41" footer="0.24"/>
      <printOptions horizontalCentered="1"/>
      <pageSetup paperSize="9" scale="42" fitToHeight="2" orientation="portrait" r:id="rId21"/>
      <headerFooter alignWithMargins="0">
        <oddFooter>&amp;R&amp;"Book Antiqua,Bold"&amp;10Schedule-2/ Page &amp;P of &amp;N</oddFooter>
      </headerFooter>
    </customSheetView>
    <customSheetView guid="{223BC0FC-814D-40F0-9795-CE82A16FF3A5}" fitToPage="1" printArea="1" hiddenRows="1" hiddenColumns="1" view="pageBreakPreview" topLeftCell="A19">
      <selection activeCell="E19" sqref="E19"/>
      <pageMargins left="0.24" right="0.23" top="0.53" bottom="0.44" header="0.41" footer="0.24"/>
      <printOptions horizontalCentered="1"/>
      <pageSetup paperSize="9" scale="30" fitToHeight="2" orientation="portrait" r:id="rId22"/>
      <headerFooter alignWithMargins="0">
        <oddFooter>&amp;R&amp;"Book Antiqua,Bold"&amp;10Schedule-2/ Page &amp;P of &amp;N</oddFooter>
      </headerFooter>
    </customSheetView>
    <customSheetView guid="{B835C05C-B615-4DCB-982D-4519616B3CD8}" printArea="1" hiddenColumns="1" view="pageBreakPreview" topLeftCell="A138">
      <selection activeCell="E149" sqref="E149"/>
      <pageMargins left="0.24" right="0.23" top="0.53" bottom="0.44" header="0.41" footer="0.24"/>
      <printOptions horizontalCentered="1"/>
      <pageSetup paperSize="9" scale="93" fitToHeight="2" orientation="landscape" r:id="rId23"/>
      <headerFooter alignWithMargins="0">
        <oddFooter>&amp;R&amp;"Book Antiqua,Bold"&amp;10Schedule-2/ Page &amp;P of &amp;N</oddFooter>
      </headerFooter>
    </customSheetView>
    <customSheetView guid="{A34CC49F-E309-4C23-B4F6-1E3B307C10D1}" fitToPage="1" printArea="1" hiddenRows="1" view="pageBreakPreview" topLeftCell="C36">
      <selection activeCell="I56" sqref="I56"/>
      <pageMargins left="0.25" right="0.25" top="0.5" bottom="0.5" header="0.05" footer="0.05"/>
      <printOptions horizontalCentered="1"/>
      <pageSetup paperSize="9" scale="79" fitToHeight="0" orientation="landscape" r:id="rId24"/>
      <headerFooter alignWithMargins="0">
        <oddFooter>&amp;R&amp;"Book Antiqua,Bold"&amp;10Schedule-2/ Page &amp;P of &amp;N</oddFooter>
      </headerFooter>
    </customSheetView>
    <customSheetView guid="{8909CFDD-4F29-4C72-886E-908773EE94A2}" scale="80" fitToPage="1" printArea="1" hiddenRows="1" view="pageBreakPreview" topLeftCell="A375">
      <selection activeCell="I389" sqref="I389"/>
      <pageMargins left="0.25" right="0.25" top="0.25" bottom="0.25" header="0.05" footer="0.05"/>
      <printOptions horizontalCentered="1"/>
      <pageSetup paperSize="9" scale="79" fitToHeight="0" orientation="landscape" r:id="rId25"/>
      <headerFooter alignWithMargins="0">
        <oddFooter>&amp;R&amp;"Book Antiqua,Bold"&amp;10Schedule-2/ Page &amp;P of &amp;N</oddFooter>
      </headerFooter>
    </customSheetView>
  </customSheetViews>
  <mergeCells count="16">
    <mergeCell ref="H141:I141"/>
    <mergeCell ref="A133:J133"/>
    <mergeCell ref="C11:E11"/>
    <mergeCell ref="C9:E9"/>
    <mergeCell ref="I15:J15"/>
    <mergeCell ref="B20:F20"/>
    <mergeCell ref="A13:J13"/>
    <mergeCell ref="C10:E10"/>
    <mergeCell ref="A6:D6"/>
    <mergeCell ref="B138:J138"/>
    <mergeCell ref="H140:I140"/>
    <mergeCell ref="A3:J3"/>
    <mergeCell ref="R3:S3"/>
    <mergeCell ref="A4:J4"/>
    <mergeCell ref="A7:H7"/>
    <mergeCell ref="C8:E8"/>
  </mergeCells>
  <phoneticPr fontId="2" type="noConversion"/>
  <conditionalFormatting sqref="I22:I26 I28:I37 I39:I81 I83:I93 I95:I132">
    <cfRule type="expression" dxfId="38" priority="19" stopIfTrue="1">
      <formula>H22&gt;0</formula>
    </cfRule>
    <cfRule type="cellIs" dxfId="37" priority="20" stopIfTrue="1" operator="equal">
      <formula>"a"</formula>
    </cfRule>
    <cfRule type="expression" dxfId="36" priority="21" stopIfTrue="1">
      <formula>F22&gt;0</formula>
    </cfRule>
  </conditionalFormatting>
  <dataValidations count="1">
    <dataValidation type="decimal" operator="greaterThan" allowBlank="1" showInputMessage="1" showErrorMessage="1" sqref="I95:I132 I39:I50 I51:I81 I83:I93 I22:I26 I28:I37" xr:uid="{00000000-0002-0000-0600-000000000000}">
      <formula1>0</formula1>
    </dataValidation>
  </dataValidations>
  <printOptions horizontalCentered="1"/>
  <pageMargins left="0.25" right="0.25" top="0.25" bottom="0.25" header="0.05" footer="0.05"/>
  <pageSetup paperSize="9" scale="79" fitToHeight="0" orientation="landscape" r:id="rId26"/>
  <headerFooter alignWithMargins="0">
    <oddFooter>&amp;R&amp;"Book Antiqua,Bold"&amp;10Schedule-2/ Page &amp;P of &amp;N</oddFooter>
  </headerFooter>
  <drawing r:id="rId27"/>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5">
    <tabColor indexed="53"/>
  </sheetPr>
  <dimension ref="A1:AO140"/>
  <sheetViews>
    <sheetView topLeftCell="A34" zoomScale="80" zoomScaleNormal="80" zoomScaleSheetLayoutView="100" workbookViewId="0">
      <selection activeCell="F56" sqref="F56"/>
    </sheetView>
  </sheetViews>
  <sheetFormatPr defaultRowHeight="16.5"/>
  <cols>
    <col min="1" max="1" width="11.375" style="397" customWidth="1"/>
    <col min="2" max="2" width="32.625" style="372" customWidth="1"/>
    <col min="3" max="3" width="7.625" style="371" customWidth="1"/>
    <col min="4" max="4" width="9.625" style="371" customWidth="1"/>
    <col min="5" max="6" width="17.625" style="371" customWidth="1"/>
    <col min="7" max="7" width="9" style="185"/>
    <col min="8" max="10" width="9" style="328"/>
    <col min="11" max="11" width="9" style="328" hidden="1" customWidth="1"/>
    <col min="12" max="13" width="17.625" style="328" hidden="1" customWidth="1"/>
    <col min="14" max="14" width="9" style="330" hidden="1" customWidth="1"/>
    <col min="15" max="15" width="15.625" style="328" hidden="1" customWidth="1"/>
    <col min="16" max="16" width="17.125" style="328" hidden="1" customWidth="1"/>
    <col min="17" max="17" width="9" style="328" hidden="1" customWidth="1"/>
    <col min="18" max="37" width="9" style="80"/>
    <col min="38" max="16384" width="9" style="328"/>
  </cols>
  <sheetData>
    <row r="1" spans="1:41" s="330" customFormat="1" ht="18" customHeight="1">
      <c r="A1" s="59" t="str">
        <f>Cover!B3</f>
        <v>Specification No.: CC/NT/W-MISC/DOM/A04/26/01660</v>
      </c>
      <c r="B1" s="60"/>
      <c r="C1" s="61"/>
      <c r="D1" s="61"/>
      <c r="E1" s="7"/>
      <c r="F1" s="8" t="s">
        <v>66</v>
      </c>
      <c r="G1" s="185"/>
      <c r="R1" s="185"/>
      <c r="S1" s="185"/>
      <c r="T1" s="185"/>
      <c r="U1" s="185"/>
      <c r="V1" s="185"/>
      <c r="W1" s="185"/>
      <c r="X1" s="185"/>
      <c r="Y1" s="185"/>
      <c r="Z1" s="185"/>
      <c r="AA1" s="185"/>
      <c r="AB1" s="185"/>
      <c r="AC1" s="185"/>
      <c r="AD1" s="185"/>
      <c r="AE1" s="185"/>
      <c r="AF1" s="185"/>
      <c r="AG1" s="185"/>
      <c r="AH1" s="185"/>
      <c r="AI1" s="185"/>
      <c r="AJ1" s="185"/>
      <c r="AK1" s="185"/>
    </row>
    <row r="2" spans="1:41" s="330" customFormat="1" ht="15" customHeight="1">
      <c r="A2" s="329"/>
      <c r="B2" s="370"/>
      <c r="C2" s="331"/>
      <c r="D2" s="331"/>
      <c r="G2" s="185"/>
      <c r="R2" s="185"/>
      <c r="S2" s="185"/>
      <c r="T2" s="185"/>
      <c r="U2" s="185"/>
      <c r="V2" s="185"/>
      <c r="W2" s="185"/>
      <c r="X2" s="185"/>
      <c r="Y2" s="185"/>
      <c r="Z2" s="185"/>
      <c r="AA2" s="185"/>
      <c r="AB2" s="185"/>
      <c r="AC2" s="185"/>
      <c r="AD2" s="185"/>
      <c r="AE2" s="185"/>
      <c r="AF2" s="185"/>
      <c r="AG2" s="185"/>
      <c r="AH2" s="185"/>
      <c r="AI2" s="185"/>
      <c r="AJ2" s="185"/>
      <c r="AK2" s="185"/>
    </row>
    <row r="3" spans="1:41" s="330" customFormat="1" ht="50.25" customHeight="1">
      <c r="A3" s="1252" t="str">
        <f>Cover!$B$2</f>
        <v>Package RCP-01 for Retrofit of existing conventional control and protection system with new IEC 61850 Process Bus based Control and Protection System at 400/220 Hissar S/s and 400kV Ballabhgarh S/s</v>
      </c>
      <c r="B3" s="1252"/>
      <c r="C3" s="1252"/>
      <c r="D3" s="1252"/>
      <c r="E3" s="1252"/>
      <c r="F3" s="1252"/>
      <c r="G3" s="369"/>
      <c r="H3" s="400"/>
      <c r="I3" s="252"/>
      <c r="J3" s="185"/>
      <c r="K3" s="185" t="s">
        <v>342</v>
      </c>
      <c r="L3" s="185"/>
      <c r="M3" s="185">
        <f>IF(ISERROR(#REF!/('Sch-6'!D14+'Sch-6'!D16+'Sch-6'!D18)),0,#REF!/( 'Sch-6'!D14+'Sch-6'!D16+'Sch-6'!D18))</f>
        <v>0</v>
      </c>
      <c r="N3" s="185"/>
      <c r="O3" s="190"/>
      <c r="P3" s="191"/>
      <c r="Q3" s="191"/>
      <c r="R3" s="191"/>
      <c r="S3" s="185"/>
      <c r="T3" s="190"/>
      <c r="U3" s="185"/>
      <c r="V3" s="185"/>
      <c r="W3" s="1271"/>
      <c r="X3" s="1271"/>
      <c r="Y3" s="185"/>
      <c r="Z3" s="185"/>
      <c r="AA3" s="185"/>
      <c r="AB3" s="185"/>
      <c r="AC3" s="185"/>
      <c r="AD3" s="185"/>
      <c r="AE3" s="185"/>
      <c r="AF3" s="185"/>
      <c r="AG3" s="185"/>
      <c r="AH3" s="185"/>
      <c r="AI3" s="185"/>
      <c r="AJ3" s="185"/>
      <c r="AK3" s="185"/>
      <c r="AL3" s="185"/>
      <c r="AM3" s="185"/>
      <c r="AN3" s="185"/>
      <c r="AO3" s="185"/>
    </row>
    <row r="4" spans="1:41" s="330" customFormat="1" ht="21.95" customHeight="1">
      <c r="A4" s="1253" t="s">
        <v>421</v>
      </c>
      <c r="B4" s="1253"/>
      <c r="C4" s="1253"/>
      <c r="D4" s="1253"/>
      <c r="E4" s="1253"/>
      <c r="F4" s="1253"/>
      <c r="G4" s="192"/>
      <c r="H4" s="396"/>
      <c r="I4" s="396"/>
      <c r="J4" s="396"/>
      <c r="K4" s="394" t="s">
        <v>343</v>
      </c>
      <c r="L4" s="396"/>
      <c r="M4" s="395" t="e">
        <f>#REF!</f>
        <v>#REF!</v>
      </c>
      <c r="N4" s="396"/>
      <c r="O4" s="396"/>
      <c r="P4" s="396"/>
      <c r="Q4" s="396"/>
      <c r="R4" s="185"/>
      <c r="S4" s="185"/>
      <c r="T4" s="185"/>
      <c r="U4" s="185"/>
      <c r="V4" s="185"/>
      <c r="W4" s="185"/>
      <c r="X4" s="185"/>
      <c r="Y4" s="185"/>
      <c r="Z4" s="185"/>
      <c r="AA4" s="185"/>
      <c r="AB4" s="185"/>
      <c r="AC4" s="185"/>
      <c r="AD4" s="185"/>
      <c r="AE4" s="185"/>
      <c r="AF4" s="185"/>
      <c r="AG4" s="185"/>
      <c r="AH4" s="185"/>
      <c r="AI4" s="185"/>
      <c r="AJ4" s="185"/>
      <c r="AK4" s="185"/>
    </row>
    <row r="5" spans="1:41" s="330" customFormat="1" ht="15" customHeight="1">
      <c r="A5" s="397"/>
      <c r="B5" s="372"/>
      <c r="C5" s="371"/>
      <c r="D5" s="371"/>
      <c r="E5" s="371"/>
      <c r="G5" s="185"/>
      <c r="K5" s="329" t="s">
        <v>344</v>
      </c>
      <c r="M5" s="398">
        <f>IF(ISERROR(#REF!/#REF!),0,#REF! /#REF!)</f>
        <v>0</v>
      </c>
      <c r="R5" s="185"/>
      <c r="S5" s="185"/>
      <c r="T5" s="185"/>
      <c r="U5" s="185"/>
      <c r="V5" s="185"/>
      <c r="W5" s="185"/>
      <c r="X5" s="185"/>
      <c r="Y5" s="185"/>
      <c r="Z5" s="185"/>
      <c r="AA5" s="185"/>
      <c r="AB5" s="185"/>
      <c r="AC5" s="185"/>
      <c r="AD5" s="185"/>
      <c r="AE5" s="185"/>
      <c r="AF5" s="185"/>
      <c r="AG5" s="185"/>
      <c r="AH5" s="185"/>
      <c r="AI5" s="185"/>
      <c r="AJ5" s="185"/>
      <c r="AK5" s="185"/>
    </row>
    <row r="6" spans="1:41" s="330" customFormat="1" ht="18" customHeight="1">
      <c r="A6" s="31" t="str">
        <f>'Sch-1'!A6</f>
        <v>Bidder’s Name and Address (Sole Bidder) :</v>
      </c>
      <c r="B6" s="32"/>
      <c r="C6" s="32"/>
      <c r="D6" s="32"/>
      <c r="E6" s="67" t="s">
        <v>396</v>
      </c>
      <c r="F6" s="1"/>
      <c r="G6" s="193"/>
      <c r="K6" s="329" t="s">
        <v>347</v>
      </c>
      <c r="M6" s="398" t="e">
        <f>#REF!</f>
        <v>#REF!</v>
      </c>
      <c r="R6" s="185"/>
      <c r="S6" s="185"/>
      <c r="T6" s="185"/>
      <c r="U6" s="185"/>
      <c r="V6" s="185"/>
      <c r="W6" s="185"/>
      <c r="X6" s="185"/>
      <c r="Y6" s="185"/>
      <c r="Z6" s="185"/>
      <c r="AA6" s="185"/>
      <c r="AB6" s="185"/>
      <c r="AC6" s="185"/>
      <c r="AD6" s="185"/>
      <c r="AE6" s="185"/>
      <c r="AF6" s="185"/>
      <c r="AG6" s="185"/>
      <c r="AH6" s="185"/>
      <c r="AI6" s="185"/>
      <c r="AJ6" s="185"/>
      <c r="AK6" s="185"/>
    </row>
    <row r="7" spans="1:41" s="330" customFormat="1" ht="36" customHeight="1">
      <c r="A7" s="1272" t="str">
        <f>'Sch-1'!A7</f>
        <v/>
      </c>
      <c r="B7" s="1272"/>
      <c r="C7" s="1272"/>
      <c r="D7" s="1272"/>
      <c r="E7" s="309" t="str">
        <f>'Sch-1'!M7</f>
        <v>Contracts Services, 3rd Floor</v>
      </c>
      <c r="F7" s="1"/>
      <c r="G7" s="193"/>
      <c r="K7" s="329" t="s">
        <v>346</v>
      </c>
      <c r="M7" s="398" t="e">
        <f>SUM(M3:M6)</f>
        <v>#REF!</v>
      </c>
      <c r="R7" s="185"/>
      <c r="S7" s="185"/>
      <c r="T7" s="185"/>
      <c r="U7" s="185"/>
      <c r="V7" s="185"/>
      <c r="W7" s="185"/>
      <c r="X7" s="185"/>
      <c r="Y7" s="185"/>
      <c r="Z7" s="185"/>
      <c r="AA7" s="185"/>
      <c r="AB7" s="185"/>
      <c r="AC7" s="185"/>
      <c r="AD7" s="185"/>
      <c r="AE7" s="185"/>
      <c r="AF7" s="185"/>
      <c r="AG7" s="185"/>
      <c r="AH7" s="185"/>
      <c r="AI7" s="185"/>
      <c r="AJ7" s="185"/>
      <c r="AK7" s="185"/>
    </row>
    <row r="8" spans="1:41" s="330" customFormat="1" ht="18" customHeight="1">
      <c r="A8" s="31" t="s">
        <v>397</v>
      </c>
      <c r="B8" s="1273" t="str">
        <f>IF('Sch-1'!C8=0, "", 'Sch-1'!C8)</f>
        <v xml:space="preserve">…….. …….. …….. …….. …….. …….. </v>
      </c>
      <c r="C8" s="1273"/>
      <c r="D8" s="1273"/>
      <c r="E8" s="309" t="str">
        <f>'Sch-1'!M8</f>
        <v>Power Grid Corporation of India Ltd.,</v>
      </c>
      <c r="F8" s="1"/>
      <c r="G8" s="193"/>
      <c r="R8" s="185"/>
      <c r="S8" s="185"/>
      <c r="T8" s="185"/>
      <c r="U8" s="185"/>
      <c r="V8" s="185"/>
      <c r="W8" s="185"/>
      <c r="X8" s="185"/>
      <c r="Y8" s="185"/>
      <c r="Z8" s="185"/>
      <c r="AA8" s="185"/>
      <c r="AB8" s="185"/>
      <c r="AC8" s="185"/>
      <c r="AD8" s="185"/>
      <c r="AE8" s="185"/>
      <c r="AF8" s="185"/>
      <c r="AG8" s="185"/>
      <c r="AH8" s="185"/>
      <c r="AI8" s="185"/>
      <c r="AJ8" s="185"/>
      <c r="AK8" s="185"/>
    </row>
    <row r="9" spans="1:41" s="330" customFormat="1" ht="18" customHeight="1">
      <c r="A9" s="31" t="s">
        <v>399</v>
      </c>
      <c r="B9" s="1273" t="str">
        <f>IF('Sch-1'!C9=0, "", 'Sch-1'!C9)</f>
        <v xml:space="preserve">…….. …….. …….. …….. …….. …….. </v>
      </c>
      <c r="C9" s="1273"/>
      <c r="D9" s="1273"/>
      <c r="E9" s="309" t="str">
        <f>'Sch-1'!M9</f>
        <v>"Saudamini", Plot No.-2</v>
      </c>
      <c r="F9" s="1"/>
      <c r="G9" s="193"/>
      <c r="R9" s="185"/>
      <c r="S9" s="185"/>
      <c r="T9" s="185"/>
      <c r="U9" s="185"/>
      <c r="V9" s="185"/>
      <c r="W9" s="185"/>
      <c r="X9" s="185"/>
      <c r="Y9" s="185"/>
      <c r="Z9" s="185"/>
      <c r="AA9" s="185"/>
      <c r="AB9" s="185"/>
      <c r="AC9" s="185"/>
      <c r="AD9" s="185"/>
      <c r="AE9" s="185"/>
      <c r="AF9" s="185"/>
      <c r="AG9" s="185"/>
      <c r="AH9" s="185"/>
      <c r="AI9" s="185"/>
      <c r="AJ9" s="185"/>
      <c r="AK9" s="185"/>
    </row>
    <row r="10" spans="1:41" s="330" customFormat="1" ht="18" customHeight="1">
      <c r="A10" s="332"/>
      <c r="B10" s="1274" t="str">
        <f>IF('Sch-1'!C10=0, "", 'Sch-1'!C10)</f>
        <v xml:space="preserve">…….. …….. …….. …….. …….. …….. </v>
      </c>
      <c r="C10" s="1274"/>
      <c r="D10" s="1274"/>
      <c r="E10" s="379" t="str">
        <f>'Sch-1'!M10</f>
        <v xml:space="preserve">Sector-29, </v>
      </c>
      <c r="G10" s="193"/>
      <c r="K10" s="329" t="s">
        <v>278</v>
      </c>
      <c r="M10" s="398">
        <f>'Sch-1'!AA10</f>
        <v>0</v>
      </c>
      <c r="R10" s="185"/>
      <c r="S10" s="185"/>
      <c r="T10" s="185"/>
      <c r="U10" s="185"/>
      <c r="V10" s="185"/>
      <c r="W10" s="185"/>
      <c r="X10" s="185"/>
      <c r="Y10" s="185"/>
      <c r="Z10" s="185"/>
      <c r="AA10" s="185"/>
      <c r="AB10" s="185"/>
      <c r="AC10" s="185"/>
      <c r="AD10" s="185"/>
      <c r="AE10" s="185"/>
      <c r="AF10" s="185"/>
      <c r="AG10" s="185"/>
      <c r="AH10" s="185"/>
      <c r="AI10" s="185"/>
      <c r="AJ10" s="185"/>
      <c r="AK10" s="185"/>
    </row>
    <row r="11" spans="1:41" s="330" customFormat="1" ht="18" customHeight="1">
      <c r="A11" s="332"/>
      <c r="B11" s="1274" t="str">
        <f>IF('Sch-1'!C11=0, "", 'Sch-1'!C11)</f>
        <v xml:space="preserve">…….. …….. …….. …….. …….. …….. </v>
      </c>
      <c r="C11" s="1274"/>
      <c r="D11" s="1274"/>
      <c r="E11" s="379" t="str">
        <f>'Sch-1'!M11</f>
        <v>Gurgaon (Haryana) - 122001</v>
      </c>
      <c r="G11" s="193"/>
      <c r="K11" s="329"/>
      <c r="M11" s="398"/>
      <c r="R11" s="185"/>
      <c r="S11" s="185"/>
      <c r="T11" s="185"/>
      <c r="U11" s="185"/>
      <c r="V11" s="185"/>
      <c r="W11" s="185"/>
      <c r="X11" s="185"/>
      <c r="Y11" s="185"/>
      <c r="Z11" s="185"/>
      <c r="AA11" s="185"/>
      <c r="AB11" s="185"/>
      <c r="AC11" s="185"/>
      <c r="AD11" s="185"/>
      <c r="AE11" s="185"/>
      <c r="AF11" s="185"/>
      <c r="AG11" s="185"/>
      <c r="AH11" s="185"/>
      <c r="AI11" s="185"/>
      <c r="AJ11" s="185"/>
      <c r="AK11" s="185"/>
    </row>
    <row r="12" spans="1:41" s="330" customFormat="1" ht="18" customHeight="1">
      <c r="A12" s="332"/>
      <c r="B12" s="392"/>
      <c r="C12" s="392"/>
      <c r="D12" s="392"/>
      <c r="E12" s="379"/>
      <c r="G12" s="193"/>
      <c r="K12" s="329"/>
      <c r="M12" s="398"/>
      <c r="R12" s="185"/>
      <c r="S12" s="185"/>
      <c r="T12" s="185"/>
      <c r="U12" s="185"/>
      <c r="V12" s="185"/>
      <c r="W12" s="185"/>
      <c r="X12" s="185"/>
      <c r="Y12" s="185"/>
      <c r="Z12" s="185"/>
      <c r="AA12" s="185"/>
      <c r="AB12" s="185"/>
      <c r="AC12" s="185"/>
      <c r="AD12" s="185"/>
      <c r="AE12" s="185"/>
      <c r="AF12" s="185"/>
      <c r="AG12" s="185"/>
      <c r="AH12" s="185"/>
      <c r="AI12" s="185"/>
      <c r="AJ12" s="185"/>
      <c r="AK12" s="185"/>
    </row>
    <row r="13" spans="1:41" s="330" customFormat="1" ht="18" customHeight="1">
      <c r="A13" s="332"/>
      <c r="B13" s="31"/>
      <c r="C13" s="31"/>
      <c r="D13" s="31"/>
      <c r="E13" s="31"/>
      <c r="F13" s="8" t="s">
        <v>275</v>
      </c>
      <c r="G13" s="194"/>
      <c r="L13" s="1243" t="s">
        <v>283</v>
      </c>
      <c r="M13" s="1243"/>
      <c r="N13" s="6" t="s">
        <v>287</v>
      </c>
      <c r="O13" s="1243" t="s">
        <v>284</v>
      </c>
      <c r="P13" s="1243"/>
      <c r="Q13" s="1"/>
      <c r="R13" s="185"/>
      <c r="S13" s="185"/>
      <c r="T13" s="185"/>
      <c r="U13" s="185"/>
      <c r="V13" s="185"/>
      <c r="W13" s="185"/>
      <c r="X13" s="185"/>
      <c r="Y13" s="185"/>
      <c r="Z13" s="185"/>
      <c r="AA13" s="185"/>
      <c r="AB13" s="185"/>
      <c r="AC13" s="185"/>
      <c r="AD13" s="185"/>
      <c r="AE13" s="185"/>
      <c r="AF13" s="185"/>
      <c r="AG13" s="185"/>
      <c r="AH13" s="185"/>
      <c r="AI13" s="185"/>
      <c r="AJ13" s="185"/>
      <c r="AK13" s="185"/>
    </row>
    <row r="14" spans="1:41" s="330" customFormat="1" ht="43.5" customHeight="1">
      <c r="A14" s="14" t="s">
        <v>361</v>
      </c>
      <c r="B14" s="14" t="s">
        <v>368</v>
      </c>
      <c r="C14" s="72" t="s">
        <v>353</v>
      </c>
      <c r="D14" s="72" t="s">
        <v>354</v>
      </c>
      <c r="E14" s="73" t="s">
        <v>369</v>
      </c>
      <c r="F14" s="73" t="s">
        <v>404</v>
      </c>
      <c r="G14" s="185"/>
      <c r="L14" s="308" t="s">
        <v>369</v>
      </c>
      <c r="M14" s="308" t="s">
        <v>404</v>
      </c>
      <c r="N14" s="6"/>
      <c r="O14" s="308" t="s">
        <v>369</v>
      </c>
      <c r="P14" s="308" t="s">
        <v>404</v>
      </c>
      <c r="Q14" s="1"/>
      <c r="R14" s="185"/>
      <c r="S14" s="185"/>
      <c r="T14" s="185"/>
      <c r="U14" s="185"/>
      <c r="V14" s="185"/>
      <c r="W14" s="185"/>
      <c r="X14" s="185"/>
      <c r="Y14" s="185"/>
      <c r="Z14" s="185"/>
      <c r="AA14" s="185"/>
      <c r="AB14" s="185"/>
      <c r="AC14" s="185"/>
      <c r="AD14" s="185"/>
      <c r="AE14" s="185"/>
      <c r="AF14" s="185"/>
      <c r="AG14" s="185"/>
      <c r="AH14" s="185"/>
      <c r="AI14" s="185"/>
      <c r="AJ14" s="185"/>
      <c r="AK14" s="185"/>
    </row>
    <row r="15" spans="1:41" s="330" customFormat="1" ht="18" customHeight="1">
      <c r="A15" s="9">
        <v>1</v>
      </c>
      <c r="B15" s="9">
        <v>2</v>
      </c>
      <c r="C15" s="9">
        <v>3</v>
      </c>
      <c r="D15" s="9">
        <v>4</v>
      </c>
      <c r="E15" s="9">
        <v>5</v>
      </c>
      <c r="F15" s="9" t="s">
        <v>405</v>
      </c>
      <c r="G15" s="196"/>
      <c r="H15" s="396"/>
      <c r="I15" s="396"/>
      <c r="J15" s="396"/>
      <c r="K15" s="396"/>
      <c r="L15" s="189">
        <v>5</v>
      </c>
      <c r="M15" s="189" t="s">
        <v>405</v>
      </c>
      <c r="N15" s="6"/>
      <c r="O15" s="189">
        <v>5</v>
      </c>
      <c r="P15" s="189" t="s">
        <v>405</v>
      </c>
      <c r="Q15" s="1"/>
      <c r="R15" s="185"/>
      <c r="S15" s="185"/>
      <c r="T15" s="185"/>
      <c r="U15" s="185"/>
      <c r="V15" s="185"/>
      <c r="W15" s="185"/>
      <c r="X15" s="185"/>
      <c r="Y15" s="185"/>
      <c r="Z15" s="185"/>
      <c r="AA15" s="185"/>
      <c r="AB15" s="185"/>
      <c r="AC15" s="185"/>
      <c r="AD15" s="185"/>
      <c r="AE15" s="185"/>
      <c r="AF15" s="185"/>
      <c r="AG15" s="185"/>
      <c r="AH15" s="185"/>
      <c r="AI15" s="185"/>
      <c r="AJ15" s="185"/>
      <c r="AK15" s="185"/>
    </row>
    <row r="16" spans="1:41" s="480" customFormat="1">
      <c r="A16" s="566" t="e">
        <f>'Sch-2'!#REF!</f>
        <v>#REF!</v>
      </c>
      <c r="B16" s="566" t="e">
        <f>'Sch-2'!#REF!</f>
        <v>#REF!</v>
      </c>
      <c r="C16" s="566"/>
      <c r="D16" s="566"/>
      <c r="E16" s="414"/>
      <c r="F16" s="414"/>
      <c r="G16" s="482"/>
    </row>
    <row r="17" spans="1:7" s="481" customFormat="1" ht="21" customHeight="1">
      <c r="A17" s="566" t="e">
        <f>'Sch-2'!#REF!</f>
        <v>#REF!</v>
      </c>
      <c r="B17" s="566" t="e">
        <f>'Sch-2'!#REF!</f>
        <v>#REF!</v>
      </c>
      <c r="C17" s="566" t="e">
        <f>'Sch-2'!#REF!</f>
        <v>#REF!</v>
      </c>
      <c r="D17" s="566" t="e">
        <f>'Sch-2'!#REF!</f>
        <v>#REF!</v>
      </c>
      <c r="E17" s="414" t="e">
        <f>'Sch-2'!#REF!</f>
        <v>#REF!</v>
      </c>
      <c r="F17" s="414" t="e">
        <f t="shared" ref="F17:F54" si="0">IF(E17=0, "Included", IF(ISERROR(D17*E17), E17, D17*E17))</f>
        <v>#REF!</v>
      </c>
      <c r="G17" s="483"/>
    </row>
    <row r="18" spans="1:7" s="481" customFormat="1" ht="21" customHeight="1">
      <c r="A18" s="566"/>
      <c r="B18" s="566"/>
      <c r="C18" s="566"/>
      <c r="D18" s="566"/>
      <c r="E18" s="414"/>
      <c r="F18" s="414"/>
      <c r="G18" s="483"/>
    </row>
    <row r="19" spans="1:7" s="481" customFormat="1" ht="21" customHeight="1">
      <c r="A19" s="566" t="e">
        <f>'Sch-2'!#REF!</f>
        <v>#REF!</v>
      </c>
      <c r="B19" s="566" t="e">
        <f>'Sch-2'!#REF!</f>
        <v>#REF!</v>
      </c>
      <c r="C19" s="566" t="e">
        <f>'Sch-2'!#REF!</f>
        <v>#REF!</v>
      </c>
      <c r="D19" s="566" t="e">
        <f>'Sch-2'!#REF!</f>
        <v>#REF!</v>
      </c>
      <c r="E19" s="414" t="e">
        <f>'Sch-2'!#REF!</f>
        <v>#REF!</v>
      </c>
      <c r="F19" s="414" t="e">
        <f t="shared" si="0"/>
        <v>#REF!</v>
      </c>
      <c r="G19" s="483"/>
    </row>
    <row r="20" spans="1:7" s="480" customFormat="1" ht="67.5" customHeight="1">
      <c r="A20" s="566"/>
      <c r="B20" s="566"/>
      <c r="C20" s="566"/>
      <c r="D20" s="566"/>
      <c r="E20" s="414"/>
      <c r="F20" s="414"/>
      <c r="G20" s="482"/>
    </row>
    <row r="21" spans="1:7" s="481" customFormat="1" ht="21" customHeight="1">
      <c r="A21" s="566" t="e">
        <f>'Sch-2'!#REF!</f>
        <v>#REF!</v>
      </c>
      <c r="B21" s="566" t="e">
        <f>'Sch-2'!#REF!</f>
        <v>#REF!</v>
      </c>
      <c r="C21" s="566"/>
      <c r="D21" s="566"/>
      <c r="E21" s="414"/>
      <c r="F21" s="414"/>
      <c r="G21" s="483"/>
    </row>
    <row r="22" spans="1:7" s="481" customFormat="1" ht="21" customHeight="1">
      <c r="A22" s="566" t="e">
        <f>'Sch-2'!#REF!</f>
        <v>#REF!</v>
      </c>
      <c r="B22" s="566" t="e">
        <f>'Sch-2'!#REF!</f>
        <v>#REF!</v>
      </c>
      <c r="C22" s="566" t="e">
        <f>'Sch-2'!#REF!</f>
        <v>#REF!</v>
      </c>
      <c r="D22" s="566" t="e">
        <f>'Sch-2'!#REF!</f>
        <v>#REF!</v>
      </c>
      <c r="E22" s="414" t="e">
        <f>'Sch-2'!#REF!</f>
        <v>#REF!</v>
      </c>
      <c r="F22" s="414" t="e">
        <f t="shared" si="0"/>
        <v>#REF!</v>
      </c>
      <c r="G22" s="483"/>
    </row>
    <row r="23" spans="1:7" s="481" customFormat="1" ht="21" customHeight="1">
      <c r="A23" s="566" t="e">
        <f>'Sch-2'!#REF!</f>
        <v>#REF!</v>
      </c>
      <c r="B23" s="566" t="e">
        <f>'Sch-2'!#REF!</f>
        <v>#REF!</v>
      </c>
      <c r="C23" s="566" t="e">
        <f>'Sch-2'!#REF!</f>
        <v>#REF!</v>
      </c>
      <c r="D23" s="566" t="e">
        <f>'Sch-2'!#REF!</f>
        <v>#REF!</v>
      </c>
      <c r="E23" s="414" t="e">
        <f>'Sch-2'!#REF!</f>
        <v>#REF!</v>
      </c>
      <c r="F23" s="414" t="e">
        <f t="shared" si="0"/>
        <v>#REF!</v>
      </c>
      <c r="G23" s="483"/>
    </row>
    <row r="24" spans="1:7" s="480" customFormat="1">
      <c r="A24" s="566"/>
      <c r="B24" s="566"/>
      <c r="C24" s="566"/>
      <c r="D24" s="566"/>
      <c r="E24" s="414"/>
      <c r="F24" s="414"/>
      <c r="G24" s="482"/>
    </row>
    <row r="25" spans="1:7" s="481" customFormat="1" ht="19.5" customHeight="1">
      <c r="A25" s="566" t="e">
        <f>'Sch-2'!#REF!</f>
        <v>#REF!</v>
      </c>
      <c r="B25" s="566" t="e">
        <f>'Sch-2'!#REF!</f>
        <v>#REF!</v>
      </c>
      <c r="C25" s="566"/>
      <c r="D25" s="566"/>
      <c r="E25" s="414"/>
      <c r="F25" s="414"/>
      <c r="G25" s="483"/>
    </row>
    <row r="26" spans="1:7" s="481" customFormat="1" ht="18.75" customHeight="1">
      <c r="A26" s="566" t="e">
        <f>'Sch-2'!#REF!</f>
        <v>#REF!</v>
      </c>
      <c r="B26" s="566" t="e">
        <f>'Sch-2'!#REF!</f>
        <v>#REF!</v>
      </c>
      <c r="C26" s="566" t="e">
        <f>'Sch-2'!#REF!</f>
        <v>#REF!</v>
      </c>
      <c r="D26" s="566" t="e">
        <f>'Sch-2'!#REF!</f>
        <v>#REF!</v>
      </c>
      <c r="E26" s="414" t="e">
        <f>'Sch-2'!#REF!</f>
        <v>#REF!</v>
      </c>
      <c r="F26" s="414" t="e">
        <f t="shared" si="0"/>
        <v>#REF!</v>
      </c>
      <c r="G26" s="483"/>
    </row>
    <row r="27" spans="1:7" s="480" customFormat="1" ht="21.75" customHeight="1">
      <c r="A27" s="566" t="e">
        <f>'Sch-2'!#REF!</f>
        <v>#REF!</v>
      </c>
      <c r="B27" s="566" t="e">
        <f>'Sch-2'!#REF!</f>
        <v>#REF!</v>
      </c>
      <c r="C27" s="566" t="e">
        <f>'Sch-2'!#REF!</f>
        <v>#REF!</v>
      </c>
      <c r="D27" s="566" t="e">
        <f>'Sch-2'!#REF!</f>
        <v>#REF!</v>
      </c>
      <c r="E27" s="414" t="e">
        <f>'Sch-2'!#REF!</f>
        <v>#REF!</v>
      </c>
      <c r="F27" s="414" t="e">
        <f t="shared" si="0"/>
        <v>#REF!</v>
      </c>
      <c r="G27" s="482"/>
    </row>
    <row r="28" spans="1:7" s="481" customFormat="1" ht="17.25" customHeight="1">
      <c r="A28" s="566" t="e">
        <f>'Sch-2'!#REF!</f>
        <v>#REF!</v>
      </c>
      <c r="B28" s="566" t="e">
        <f>'Sch-2'!#REF!</f>
        <v>#REF!</v>
      </c>
      <c r="C28" s="566" t="e">
        <f>'Sch-2'!#REF!</f>
        <v>#REF!</v>
      </c>
      <c r="D28" s="566" t="e">
        <f>'Sch-2'!#REF!</f>
        <v>#REF!</v>
      </c>
      <c r="E28" s="414" t="e">
        <f>'Sch-2'!#REF!</f>
        <v>#REF!</v>
      </c>
      <c r="F28" s="414" t="e">
        <f t="shared" si="0"/>
        <v>#REF!</v>
      </c>
      <c r="G28" s="483"/>
    </row>
    <row r="29" spans="1:7" s="481" customFormat="1" ht="17.25" customHeight="1">
      <c r="A29" s="566" t="e">
        <f>'Sch-2'!#REF!</f>
        <v>#REF!</v>
      </c>
      <c r="B29" s="566" t="e">
        <f>'Sch-2'!#REF!</f>
        <v>#REF!</v>
      </c>
      <c r="C29" s="566" t="e">
        <f>'Sch-2'!#REF!</f>
        <v>#REF!</v>
      </c>
      <c r="D29" s="566" t="e">
        <f>'Sch-2'!#REF!</f>
        <v>#REF!</v>
      </c>
      <c r="E29" s="414" t="e">
        <f>'Sch-2'!#REF!</f>
        <v>#REF!</v>
      </c>
      <c r="F29" s="414" t="e">
        <f t="shared" si="0"/>
        <v>#REF!</v>
      </c>
      <c r="G29" s="483"/>
    </row>
    <row r="30" spans="1:7" s="481" customFormat="1" ht="17.25" customHeight="1">
      <c r="A30" s="566" t="e">
        <f>'Sch-2'!#REF!</f>
        <v>#REF!</v>
      </c>
      <c r="B30" s="566" t="e">
        <f>'Sch-2'!#REF!</f>
        <v>#REF!</v>
      </c>
      <c r="C30" s="566" t="e">
        <f>'Sch-2'!#REF!</f>
        <v>#REF!</v>
      </c>
      <c r="D30" s="566" t="e">
        <f>'Sch-2'!#REF!</f>
        <v>#REF!</v>
      </c>
      <c r="E30" s="414" t="e">
        <f>'Sch-2'!#REF!</f>
        <v>#REF!</v>
      </c>
      <c r="F30" s="414" t="e">
        <f t="shared" si="0"/>
        <v>#REF!</v>
      </c>
      <c r="G30" s="483"/>
    </row>
    <row r="31" spans="1:7" s="481" customFormat="1" ht="17.25" customHeight="1">
      <c r="A31" s="566" t="e">
        <f>'Sch-2'!#REF!</f>
        <v>#REF!</v>
      </c>
      <c r="B31" s="566" t="e">
        <f>'Sch-2'!#REF!</f>
        <v>#REF!</v>
      </c>
      <c r="C31" s="566" t="e">
        <f>'Sch-2'!#REF!</f>
        <v>#REF!</v>
      </c>
      <c r="D31" s="566" t="e">
        <f>'Sch-2'!#REF!</f>
        <v>#REF!</v>
      </c>
      <c r="E31" s="414" t="e">
        <f>'Sch-2'!#REF!</f>
        <v>#REF!</v>
      </c>
      <c r="F31" s="414" t="e">
        <f t="shared" si="0"/>
        <v>#REF!</v>
      </c>
      <c r="G31" s="483"/>
    </row>
    <row r="32" spans="1:7" s="481" customFormat="1" ht="17.25" customHeight="1">
      <c r="A32" s="566"/>
      <c r="B32" s="566"/>
      <c r="C32" s="566"/>
      <c r="D32" s="566"/>
      <c r="E32" s="414"/>
      <c r="F32" s="414"/>
      <c r="G32" s="483"/>
    </row>
    <row r="33" spans="1:7" s="481" customFormat="1" ht="17.25" customHeight="1">
      <c r="A33" s="566" t="e">
        <f>'Sch-2'!#REF!</f>
        <v>#REF!</v>
      </c>
      <c r="B33" s="566" t="e">
        <f>'Sch-2'!#REF!</f>
        <v>#REF!</v>
      </c>
      <c r="C33" s="566"/>
      <c r="D33" s="566"/>
      <c r="E33" s="414"/>
      <c r="F33" s="414"/>
      <c r="G33" s="483"/>
    </row>
    <row r="34" spans="1:7" s="481" customFormat="1" ht="17.25" customHeight="1">
      <c r="A34" s="566" t="e">
        <f>'Sch-2'!#REF!</f>
        <v>#REF!</v>
      </c>
      <c r="B34" s="566" t="e">
        <f>'Sch-2'!#REF!</f>
        <v>#REF!</v>
      </c>
      <c r="C34" s="566" t="e">
        <f>'Sch-2'!#REF!</f>
        <v>#REF!</v>
      </c>
      <c r="D34" s="566" t="e">
        <f>'Sch-2'!#REF!</f>
        <v>#REF!</v>
      </c>
      <c r="E34" s="414" t="e">
        <f>'Sch-2'!#REF!</f>
        <v>#REF!</v>
      </c>
      <c r="F34" s="414" t="e">
        <f t="shared" si="0"/>
        <v>#REF!</v>
      </c>
      <c r="G34" s="483"/>
    </row>
    <row r="35" spans="1:7" s="481" customFormat="1" ht="17.25" customHeight="1">
      <c r="A35" s="566"/>
      <c r="B35" s="566"/>
      <c r="C35" s="566"/>
      <c r="D35" s="566"/>
      <c r="E35" s="414"/>
      <c r="F35" s="414"/>
      <c r="G35" s="483"/>
    </row>
    <row r="36" spans="1:7" s="481" customFormat="1" ht="17.25" customHeight="1">
      <c r="A36" s="566" t="e">
        <f>'Sch-2'!#REF!</f>
        <v>#REF!</v>
      </c>
      <c r="B36" s="566" t="e">
        <f>'Sch-2'!#REF!</f>
        <v>#REF!</v>
      </c>
      <c r="C36" s="566"/>
      <c r="D36" s="566"/>
      <c r="E36" s="414"/>
      <c r="F36" s="414"/>
      <c r="G36" s="483"/>
    </row>
    <row r="37" spans="1:7" s="481" customFormat="1" ht="17.25" customHeight="1">
      <c r="A37" s="566" t="e">
        <f>'Sch-2'!#REF!</f>
        <v>#REF!</v>
      </c>
      <c r="B37" s="566" t="e">
        <f>'Sch-2'!#REF!</f>
        <v>#REF!</v>
      </c>
      <c r="C37" s="566" t="e">
        <f>'Sch-2'!#REF!</f>
        <v>#REF!</v>
      </c>
      <c r="D37" s="566" t="e">
        <f>'Sch-2'!#REF!</f>
        <v>#REF!</v>
      </c>
      <c r="E37" s="414" t="e">
        <f>'Sch-2'!#REF!</f>
        <v>#REF!</v>
      </c>
      <c r="F37" s="414" t="e">
        <f t="shared" si="0"/>
        <v>#REF!</v>
      </c>
      <c r="G37" s="483"/>
    </row>
    <row r="38" spans="1:7" s="481" customFormat="1" ht="17.25" customHeight="1">
      <c r="A38" s="566" t="e">
        <f>'Sch-2'!#REF!</f>
        <v>#REF!</v>
      </c>
      <c r="B38" s="566" t="e">
        <f>'Sch-2'!#REF!</f>
        <v>#REF!</v>
      </c>
      <c r="C38" s="566" t="e">
        <f>'Sch-2'!#REF!</f>
        <v>#REF!</v>
      </c>
      <c r="D38" s="566" t="e">
        <f>'Sch-2'!#REF!</f>
        <v>#REF!</v>
      </c>
      <c r="E38" s="414" t="e">
        <f>'Sch-2'!#REF!</f>
        <v>#REF!</v>
      </c>
      <c r="F38" s="414" t="e">
        <f t="shared" si="0"/>
        <v>#REF!</v>
      </c>
      <c r="G38" s="483"/>
    </row>
    <row r="39" spans="1:7" s="481" customFormat="1" ht="17.25" customHeight="1">
      <c r="A39" s="566" t="e">
        <f>'Sch-2'!#REF!</f>
        <v>#REF!</v>
      </c>
      <c r="B39" s="566" t="e">
        <f>'Sch-2'!#REF!</f>
        <v>#REF!</v>
      </c>
      <c r="C39" s="566" t="e">
        <f>'Sch-2'!#REF!</f>
        <v>#REF!</v>
      </c>
      <c r="D39" s="566" t="e">
        <f>'Sch-2'!#REF!</f>
        <v>#REF!</v>
      </c>
      <c r="E39" s="414" t="e">
        <f>'Sch-2'!#REF!</f>
        <v>#REF!</v>
      </c>
      <c r="F39" s="414" t="e">
        <f t="shared" si="0"/>
        <v>#REF!</v>
      </c>
      <c r="G39" s="483"/>
    </row>
    <row r="40" spans="1:7" s="481" customFormat="1" ht="17.25" customHeight="1">
      <c r="A40" s="566" t="e">
        <f>'Sch-2'!#REF!</f>
        <v>#REF!</v>
      </c>
      <c r="B40" s="566" t="e">
        <f>'Sch-2'!#REF!</f>
        <v>#REF!</v>
      </c>
      <c r="C40" s="566" t="e">
        <f>'Sch-2'!#REF!</f>
        <v>#REF!</v>
      </c>
      <c r="D40" s="566" t="e">
        <f>'Sch-2'!#REF!</f>
        <v>#REF!</v>
      </c>
      <c r="E40" s="414" t="e">
        <f>'Sch-2'!#REF!</f>
        <v>#REF!</v>
      </c>
      <c r="F40" s="414" t="e">
        <f t="shared" si="0"/>
        <v>#REF!</v>
      </c>
      <c r="G40" s="483"/>
    </row>
    <row r="41" spans="1:7" s="481" customFormat="1" ht="17.25" customHeight="1">
      <c r="A41" s="566"/>
      <c r="B41" s="566"/>
      <c r="C41" s="566"/>
      <c r="D41" s="566"/>
      <c r="E41" s="414"/>
      <c r="F41" s="414"/>
      <c r="G41" s="483"/>
    </row>
    <row r="42" spans="1:7" s="481" customFormat="1" ht="17.25" customHeight="1">
      <c r="A42" s="566" t="e">
        <f>'Sch-2'!#REF!</f>
        <v>#REF!</v>
      </c>
      <c r="B42" s="566" t="e">
        <f>'Sch-2'!#REF!</f>
        <v>#REF!</v>
      </c>
      <c r="C42" s="566"/>
      <c r="D42" s="566"/>
      <c r="E42" s="414"/>
      <c r="F42" s="414"/>
      <c r="G42" s="483"/>
    </row>
    <row r="43" spans="1:7" s="481" customFormat="1" ht="17.25" customHeight="1">
      <c r="A43" s="566" t="e">
        <f>'Sch-2'!#REF!</f>
        <v>#REF!</v>
      </c>
      <c r="B43" s="566" t="e">
        <f>'Sch-2'!#REF!</f>
        <v>#REF!</v>
      </c>
      <c r="C43" s="566" t="e">
        <f>'Sch-2'!#REF!</f>
        <v>#REF!</v>
      </c>
      <c r="D43" s="566" t="e">
        <f>'Sch-2'!#REF!</f>
        <v>#REF!</v>
      </c>
      <c r="E43" s="414" t="e">
        <f>'Sch-2'!#REF!</f>
        <v>#REF!</v>
      </c>
      <c r="F43" s="414" t="e">
        <f t="shared" si="0"/>
        <v>#REF!</v>
      </c>
      <c r="G43" s="483"/>
    </row>
    <row r="44" spans="1:7" s="481" customFormat="1" ht="17.25" customHeight="1">
      <c r="A44" s="566" t="e">
        <f>'Sch-2'!#REF!</f>
        <v>#REF!</v>
      </c>
      <c r="B44" s="566" t="e">
        <f>'Sch-2'!#REF!</f>
        <v>#REF!</v>
      </c>
      <c r="C44" s="566" t="e">
        <f>'Sch-2'!#REF!</f>
        <v>#REF!</v>
      </c>
      <c r="D44" s="566" t="e">
        <f>'Sch-2'!#REF!</f>
        <v>#REF!</v>
      </c>
      <c r="E44" s="414" t="e">
        <f>'Sch-2'!#REF!</f>
        <v>#REF!</v>
      </c>
      <c r="F44" s="414" t="e">
        <f t="shared" si="0"/>
        <v>#REF!</v>
      </c>
      <c r="G44" s="483"/>
    </row>
    <row r="45" spans="1:7" s="481" customFormat="1" ht="17.25" customHeight="1">
      <c r="A45" s="566" t="e">
        <f>'Sch-2'!#REF!</f>
        <v>#REF!</v>
      </c>
      <c r="B45" s="566" t="e">
        <f>'Sch-2'!#REF!</f>
        <v>#REF!</v>
      </c>
      <c r="C45" s="566" t="e">
        <f>'Sch-2'!#REF!</f>
        <v>#REF!</v>
      </c>
      <c r="D45" s="566" t="e">
        <f>'Sch-2'!#REF!</f>
        <v>#REF!</v>
      </c>
      <c r="E45" s="414" t="e">
        <f>'Sch-2'!#REF!</f>
        <v>#REF!</v>
      </c>
      <c r="F45" s="414" t="e">
        <f t="shared" si="0"/>
        <v>#REF!</v>
      </c>
      <c r="G45" s="483"/>
    </row>
    <row r="46" spans="1:7" s="481" customFormat="1" ht="17.25" customHeight="1">
      <c r="A46" s="566" t="e">
        <f>'Sch-2'!#REF!</f>
        <v>#REF!</v>
      </c>
      <c r="B46" s="566" t="e">
        <f>'Sch-2'!#REF!</f>
        <v>#REF!</v>
      </c>
      <c r="C46" s="566" t="e">
        <f>'Sch-2'!#REF!</f>
        <v>#REF!</v>
      </c>
      <c r="D46" s="566" t="e">
        <f>'Sch-2'!#REF!</f>
        <v>#REF!</v>
      </c>
      <c r="E46" s="414" t="e">
        <f>'Sch-2'!#REF!</f>
        <v>#REF!</v>
      </c>
      <c r="F46" s="414" t="e">
        <f t="shared" si="0"/>
        <v>#REF!</v>
      </c>
      <c r="G46" s="483"/>
    </row>
    <row r="47" spans="1:7" s="481" customFormat="1" ht="17.25" customHeight="1">
      <c r="A47" s="566" t="e">
        <f>'Sch-2'!#REF!</f>
        <v>#REF!</v>
      </c>
      <c r="B47" s="566" t="e">
        <f>'Sch-2'!#REF!</f>
        <v>#REF!</v>
      </c>
      <c r="C47" s="566" t="e">
        <f>'Sch-2'!#REF!</f>
        <v>#REF!</v>
      </c>
      <c r="D47" s="566" t="e">
        <f>'Sch-2'!#REF!</f>
        <v>#REF!</v>
      </c>
      <c r="E47" s="414" t="e">
        <f>'Sch-2'!#REF!</f>
        <v>#REF!</v>
      </c>
      <c r="F47" s="414" t="e">
        <f t="shared" si="0"/>
        <v>#REF!</v>
      </c>
      <c r="G47" s="483"/>
    </row>
    <row r="48" spans="1:7" s="481" customFormat="1" ht="17.25" customHeight="1">
      <c r="A48" s="566" t="e">
        <f>'Sch-2'!#REF!</f>
        <v>#REF!</v>
      </c>
      <c r="B48" s="566" t="e">
        <f>'Sch-2'!#REF!</f>
        <v>#REF!</v>
      </c>
      <c r="C48" s="566" t="e">
        <f>'Sch-2'!#REF!</f>
        <v>#REF!</v>
      </c>
      <c r="D48" s="566" t="e">
        <f>'Sch-2'!#REF!</f>
        <v>#REF!</v>
      </c>
      <c r="E48" s="414" t="e">
        <f>'Sch-2'!#REF!</f>
        <v>#REF!</v>
      </c>
      <c r="F48" s="414" t="e">
        <f t="shared" si="0"/>
        <v>#REF!</v>
      </c>
      <c r="G48" s="483"/>
    </row>
    <row r="49" spans="1:7" s="481" customFormat="1" ht="17.25" customHeight="1">
      <c r="A49" s="566" t="e">
        <f>'Sch-2'!#REF!</f>
        <v>#REF!</v>
      </c>
      <c r="B49" s="566" t="e">
        <f>'Sch-2'!#REF!</f>
        <v>#REF!</v>
      </c>
      <c r="C49" s="566" t="e">
        <f>'Sch-2'!#REF!</f>
        <v>#REF!</v>
      </c>
      <c r="D49" s="566" t="e">
        <f>'Sch-2'!#REF!</f>
        <v>#REF!</v>
      </c>
      <c r="E49" s="414" t="e">
        <f>'Sch-2'!#REF!</f>
        <v>#REF!</v>
      </c>
      <c r="F49" s="414" t="e">
        <f t="shared" si="0"/>
        <v>#REF!</v>
      </c>
      <c r="G49" s="483"/>
    </row>
    <row r="50" spans="1:7" s="481" customFormat="1" ht="17.25" customHeight="1">
      <c r="A50" s="566" t="e">
        <f>'Sch-2'!#REF!</f>
        <v>#REF!</v>
      </c>
      <c r="B50" s="566" t="e">
        <f>'Sch-2'!#REF!</f>
        <v>#REF!</v>
      </c>
      <c r="C50" s="566" t="e">
        <f>'Sch-2'!#REF!</f>
        <v>#REF!</v>
      </c>
      <c r="D50" s="566" t="e">
        <f>'Sch-2'!#REF!</f>
        <v>#REF!</v>
      </c>
      <c r="E50" s="414" t="e">
        <f>'Sch-2'!#REF!</f>
        <v>#REF!</v>
      </c>
      <c r="F50" s="414" t="e">
        <f t="shared" si="0"/>
        <v>#REF!</v>
      </c>
      <c r="G50" s="483"/>
    </row>
    <row r="51" spans="1:7" s="481" customFormat="1" ht="17.25" customHeight="1">
      <c r="A51" s="566"/>
      <c r="B51" s="566"/>
      <c r="C51" s="566"/>
      <c r="D51" s="566"/>
      <c r="E51" s="414"/>
      <c r="F51" s="414"/>
      <c r="G51" s="483"/>
    </row>
    <row r="52" spans="1:7" s="481" customFormat="1" ht="17.25" customHeight="1">
      <c r="A52" s="566" t="e">
        <f>'Sch-2'!#REF!</f>
        <v>#REF!</v>
      </c>
      <c r="B52" s="566" t="e">
        <f>'Sch-2'!#REF!</f>
        <v>#REF!</v>
      </c>
      <c r="C52" s="566"/>
      <c r="D52" s="566"/>
      <c r="E52" s="414"/>
      <c r="F52" s="414"/>
      <c r="G52" s="483"/>
    </row>
    <row r="53" spans="1:7" s="481" customFormat="1" ht="17.25" customHeight="1">
      <c r="A53" s="566"/>
      <c r="B53" s="566" t="e">
        <f>'Sch-2'!#REF!</f>
        <v>#REF!</v>
      </c>
      <c r="C53" s="566" t="e">
        <f>'Sch-2'!#REF!</f>
        <v>#REF!</v>
      </c>
      <c r="D53" s="566" t="e">
        <f>'Sch-2'!#REF!</f>
        <v>#REF!</v>
      </c>
      <c r="E53" s="414" t="e">
        <f>'Sch-2'!#REF!</f>
        <v>#REF!</v>
      </c>
      <c r="F53" s="414" t="e">
        <f>IF(E53=0, "Included", IF(ISERROR(D53*E53), E53, D53*E53))</f>
        <v>#REF!</v>
      </c>
      <c r="G53" s="483"/>
    </row>
    <row r="54" spans="1:7" s="481" customFormat="1" ht="17.25" customHeight="1">
      <c r="A54" s="566" t="e">
        <f>'Sch-2'!#REF!</f>
        <v>#REF!</v>
      </c>
      <c r="B54" s="566" t="e">
        <f>'Sch-2'!#REF!</f>
        <v>#REF!</v>
      </c>
      <c r="C54" s="566" t="e">
        <f>'Sch-2'!#REF!</f>
        <v>#REF!</v>
      </c>
      <c r="D54" s="566" t="e">
        <f>'Sch-2'!#REF!</f>
        <v>#REF!</v>
      </c>
      <c r="E54" s="414" t="e">
        <f>'Sch-2'!#REF!</f>
        <v>#REF!</v>
      </c>
      <c r="F54" s="414" t="e">
        <f t="shared" si="0"/>
        <v>#REF!</v>
      </c>
      <c r="G54" s="483"/>
    </row>
    <row r="55" spans="1:7" s="481" customFormat="1" ht="17.25" customHeight="1">
      <c r="A55" s="566" t="e">
        <f>'Sch-2'!#REF!</f>
        <v>#REF!</v>
      </c>
      <c r="B55" s="566" t="e">
        <f>'Sch-2'!#REF!</f>
        <v>#REF!</v>
      </c>
      <c r="C55" s="566" t="e">
        <f>'Sch-2'!#REF!</f>
        <v>#REF!</v>
      </c>
      <c r="D55" s="566" t="e">
        <f>'Sch-2'!#REF!</f>
        <v>#REF!</v>
      </c>
      <c r="E55" s="414" t="e">
        <f>'Sch-2'!#REF!</f>
        <v>#REF!</v>
      </c>
      <c r="F55" s="414" t="e">
        <f>IF(E55=0, "Included", IF(ISERROR(D55*E55), E55, D55*E55))</f>
        <v>#REF!</v>
      </c>
      <c r="G55" s="483"/>
    </row>
    <row r="56" spans="1:7" ht="27.95" customHeight="1">
      <c r="A56" s="426"/>
      <c r="B56" s="427" t="s">
        <v>463</v>
      </c>
      <c r="C56" s="427"/>
      <c r="D56" s="427"/>
      <c r="E56" s="412"/>
      <c r="F56" s="412" t="e">
        <f>SUM(F16:F55)</f>
        <v>#REF!</v>
      </c>
    </row>
    <row r="57" spans="1:7" ht="27.95" customHeight="1">
      <c r="A57" s="402"/>
      <c r="B57" s="403"/>
      <c r="C57" s="403"/>
      <c r="D57" s="403"/>
      <c r="E57" s="404"/>
      <c r="F57" s="404"/>
    </row>
    <row r="58" spans="1:7" ht="27.95" customHeight="1"/>
    <row r="59" spans="1:7" ht="27.95" customHeight="1">
      <c r="A59" s="35" t="s">
        <v>406</v>
      </c>
      <c r="B59" s="113" t="str">
        <f>'Sch-1'!B141</f>
        <v>--</v>
      </c>
      <c r="C59" s="12"/>
      <c r="D59" s="36"/>
      <c r="E59" s="1"/>
      <c r="F59" s="1"/>
    </row>
    <row r="60" spans="1:7" ht="27.95" customHeight="1">
      <c r="A60" s="35" t="s">
        <v>407</v>
      </c>
      <c r="B60" s="113" t="str">
        <f>'Sch-1'!B142</f>
        <v/>
      </c>
      <c r="C60" s="1"/>
      <c r="D60" s="36" t="s">
        <v>408</v>
      </c>
      <c r="E60" s="188" t="str">
        <f>'Sch-1'!M142</f>
        <v/>
      </c>
      <c r="F60" s="1"/>
    </row>
    <row r="61" spans="1:7" ht="27.95" customHeight="1">
      <c r="A61" s="201"/>
      <c r="B61" s="200"/>
      <c r="C61" s="194"/>
      <c r="D61" s="36" t="s">
        <v>409</v>
      </c>
      <c r="E61" s="188" t="str">
        <f>'Sch-1'!M143</f>
        <v/>
      </c>
      <c r="F61" s="194"/>
    </row>
    <row r="62" spans="1:7" ht="27.95" customHeight="1">
      <c r="A62" s="35"/>
      <c r="B62" s="113"/>
      <c r="C62" s="12"/>
      <c r="D62" s="36"/>
      <c r="E62" s="1"/>
      <c r="F62" s="1"/>
    </row>
    <row r="100" spans="1:41" s="185" customFormat="1">
      <c r="A100" s="399"/>
      <c r="B100" s="399"/>
      <c r="C100" s="399"/>
      <c r="D100" s="399"/>
      <c r="E100" s="399"/>
      <c r="F100" s="399"/>
      <c r="H100" s="328"/>
      <c r="I100" s="328"/>
      <c r="J100" s="328"/>
      <c r="K100" s="328"/>
      <c r="L100" s="328"/>
      <c r="M100" s="328"/>
      <c r="N100" s="330"/>
      <c r="O100" s="328"/>
      <c r="P100" s="328"/>
      <c r="Q100" s="328"/>
      <c r="R100" s="80"/>
      <c r="S100" s="80"/>
      <c r="T100" s="80"/>
      <c r="U100" s="80"/>
      <c r="V100" s="80"/>
      <c r="W100" s="80"/>
      <c r="X100" s="80"/>
      <c r="Y100" s="80"/>
      <c r="Z100" s="80"/>
      <c r="AA100" s="80"/>
      <c r="AB100" s="80"/>
      <c r="AC100" s="80"/>
      <c r="AD100" s="80"/>
      <c r="AE100" s="80"/>
      <c r="AF100" s="80"/>
      <c r="AG100" s="80"/>
      <c r="AH100" s="80"/>
      <c r="AI100" s="80"/>
      <c r="AJ100" s="80"/>
      <c r="AK100" s="80"/>
      <c r="AL100" s="328"/>
      <c r="AM100" s="328"/>
      <c r="AN100" s="328"/>
      <c r="AO100" s="328"/>
    </row>
    <row r="101" spans="1:41" s="185" customFormat="1">
      <c r="A101" s="399"/>
      <c r="B101" s="399"/>
      <c r="C101" s="399"/>
      <c r="D101" s="399"/>
      <c r="E101" s="399"/>
      <c r="F101" s="399"/>
      <c r="H101" s="328"/>
      <c r="I101" s="328"/>
      <c r="J101" s="328"/>
      <c r="K101" s="328"/>
      <c r="L101" s="328"/>
      <c r="M101" s="328"/>
      <c r="N101" s="330"/>
      <c r="O101" s="328"/>
      <c r="P101" s="328"/>
      <c r="Q101" s="328"/>
      <c r="R101" s="80"/>
      <c r="S101" s="80"/>
      <c r="T101" s="80"/>
      <c r="U101" s="80"/>
      <c r="V101" s="80"/>
      <c r="W101" s="80"/>
      <c r="X101" s="80"/>
      <c r="Y101" s="80"/>
      <c r="Z101" s="80"/>
      <c r="AA101" s="80"/>
      <c r="AB101" s="80"/>
      <c r="AC101" s="80"/>
      <c r="AD101" s="80"/>
      <c r="AE101" s="80"/>
      <c r="AF101" s="80"/>
      <c r="AG101" s="80"/>
      <c r="AH101" s="80"/>
      <c r="AI101" s="80"/>
      <c r="AJ101" s="80"/>
      <c r="AK101" s="80"/>
      <c r="AL101" s="328"/>
      <c r="AM101" s="328"/>
      <c r="AN101" s="328"/>
      <c r="AO101" s="328"/>
    </row>
    <row r="102" spans="1:41" s="185" customFormat="1">
      <c r="A102" s="399"/>
      <c r="B102" s="399"/>
      <c r="C102" s="399"/>
      <c r="D102" s="399"/>
      <c r="E102" s="399"/>
      <c r="F102" s="399"/>
      <c r="H102" s="328"/>
      <c r="I102" s="328"/>
      <c r="J102" s="328"/>
      <c r="K102" s="328"/>
      <c r="L102" s="328"/>
      <c r="M102" s="328"/>
      <c r="N102" s="330"/>
      <c r="O102" s="328"/>
      <c r="P102" s="328"/>
      <c r="Q102" s="328"/>
      <c r="R102" s="80"/>
      <c r="S102" s="80"/>
      <c r="T102" s="80"/>
      <c r="U102" s="80"/>
      <c r="V102" s="80"/>
      <c r="W102" s="80"/>
      <c r="X102" s="80"/>
      <c r="Y102" s="80"/>
      <c r="Z102" s="80"/>
      <c r="AA102" s="80"/>
      <c r="AB102" s="80"/>
      <c r="AC102" s="80"/>
      <c r="AD102" s="80"/>
      <c r="AE102" s="80"/>
      <c r="AF102" s="80"/>
      <c r="AG102" s="80"/>
      <c r="AH102" s="80"/>
      <c r="AI102" s="80"/>
      <c r="AJ102" s="80"/>
      <c r="AK102" s="80"/>
      <c r="AL102" s="328"/>
      <c r="AM102" s="328"/>
      <c r="AN102" s="328"/>
      <c r="AO102" s="328"/>
    </row>
    <row r="103" spans="1:41" s="185" customFormat="1">
      <c r="A103" s="399"/>
      <c r="B103" s="399"/>
      <c r="C103" s="399"/>
      <c r="D103" s="399"/>
      <c r="E103" s="399"/>
      <c r="F103" s="399"/>
      <c r="H103" s="328"/>
      <c r="I103" s="328"/>
      <c r="J103" s="328"/>
      <c r="K103" s="328"/>
      <c r="L103" s="328"/>
      <c r="M103" s="328"/>
      <c r="N103" s="330"/>
      <c r="O103" s="328"/>
      <c r="P103" s="328"/>
      <c r="Q103" s="328"/>
      <c r="R103" s="80"/>
      <c r="S103" s="80"/>
      <c r="T103" s="80"/>
      <c r="U103" s="80"/>
      <c r="V103" s="80"/>
      <c r="W103" s="80"/>
      <c r="X103" s="80"/>
      <c r="Y103" s="80"/>
      <c r="Z103" s="80"/>
      <c r="AA103" s="80"/>
      <c r="AB103" s="80"/>
      <c r="AC103" s="80"/>
      <c r="AD103" s="80"/>
      <c r="AE103" s="80"/>
      <c r="AF103" s="80"/>
      <c r="AG103" s="80"/>
      <c r="AH103" s="80"/>
      <c r="AI103" s="80"/>
      <c r="AJ103" s="80"/>
      <c r="AK103" s="80"/>
      <c r="AL103" s="328"/>
      <c r="AM103" s="328"/>
      <c r="AN103" s="328"/>
      <c r="AO103" s="328"/>
    </row>
    <row r="104" spans="1:41" s="185" customFormat="1">
      <c r="A104" s="399"/>
      <c r="B104" s="399"/>
      <c r="C104" s="399"/>
      <c r="D104" s="399"/>
      <c r="E104" s="399"/>
      <c r="F104" s="399"/>
      <c r="H104" s="328"/>
      <c r="I104" s="328"/>
      <c r="J104" s="328"/>
      <c r="K104" s="328"/>
      <c r="L104" s="328"/>
      <c r="M104" s="328"/>
      <c r="N104" s="330"/>
      <c r="O104" s="328"/>
      <c r="P104" s="328"/>
      <c r="Q104" s="328"/>
      <c r="R104" s="80"/>
      <c r="S104" s="80"/>
      <c r="T104" s="80"/>
      <c r="U104" s="80"/>
      <c r="V104" s="80"/>
      <c r="W104" s="80"/>
      <c r="X104" s="80"/>
      <c r="Y104" s="80"/>
      <c r="Z104" s="80"/>
      <c r="AA104" s="80"/>
      <c r="AB104" s="80"/>
      <c r="AC104" s="80"/>
      <c r="AD104" s="80"/>
      <c r="AE104" s="80"/>
      <c r="AF104" s="80"/>
      <c r="AG104" s="80"/>
      <c r="AH104" s="80"/>
      <c r="AI104" s="80"/>
      <c r="AJ104" s="80"/>
      <c r="AK104" s="80"/>
      <c r="AL104" s="328"/>
      <c r="AM104" s="328"/>
      <c r="AN104" s="328"/>
      <c r="AO104" s="328"/>
    </row>
    <row r="105" spans="1:41" s="185" customFormat="1">
      <c r="A105" s="399"/>
      <c r="B105" s="399"/>
      <c r="C105" s="399"/>
      <c r="D105" s="399"/>
      <c r="E105" s="399"/>
      <c r="F105" s="399"/>
      <c r="H105" s="328"/>
      <c r="I105" s="328"/>
      <c r="J105" s="328"/>
      <c r="K105" s="328"/>
      <c r="L105" s="328"/>
      <c r="M105" s="328"/>
      <c r="N105" s="330"/>
      <c r="O105" s="328"/>
      <c r="P105" s="328"/>
      <c r="Q105" s="328"/>
      <c r="R105" s="80"/>
      <c r="S105" s="80"/>
      <c r="T105" s="80"/>
      <c r="U105" s="80"/>
      <c r="V105" s="80"/>
      <c r="W105" s="80"/>
      <c r="X105" s="80"/>
      <c r="Y105" s="80"/>
      <c r="Z105" s="80"/>
      <c r="AA105" s="80"/>
      <c r="AB105" s="80"/>
      <c r="AC105" s="80"/>
      <c r="AD105" s="80"/>
      <c r="AE105" s="80"/>
      <c r="AF105" s="80"/>
      <c r="AG105" s="80"/>
      <c r="AH105" s="80"/>
      <c r="AI105" s="80"/>
      <c r="AJ105" s="80"/>
      <c r="AK105" s="80"/>
      <c r="AL105" s="328"/>
      <c r="AM105" s="328"/>
      <c r="AN105" s="328"/>
      <c r="AO105" s="328"/>
    </row>
    <row r="106" spans="1:41" s="185" customFormat="1">
      <c r="A106" s="399"/>
      <c r="B106" s="399"/>
      <c r="C106" s="399"/>
      <c r="D106" s="399"/>
      <c r="E106" s="399"/>
      <c r="F106" s="399"/>
      <c r="H106" s="328"/>
      <c r="I106" s="328"/>
      <c r="J106" s="328"/>
      <c r="K106" s="328"/>
      <c r="L106" s="328"/>
      <c r="M106" s="328"/>
      <c r="N106" s="330"/>
      <c r="O106" s="328"/>
      <c r="P106" s="328"/>
      <c r="Q106" s="328"/>
      <c r="R106" s="80"/>
      <c r="S106" s="80"/>
      <c r="T106" s="80"/>
      <c r="U106" s="80"/>
      <c r="V106" s="80"/>
      <c r="W106" s="80"/>
      <c r="X106" s="80"/>
      <c r="Y106" s="80"/>
      <c r="Z106" s="80"/>
      <c r="AA106" s="80"/>
      <c r="AB106" s="80"/>
      <c r="AC106" s="80"/>
      <c r="AD106" s="80"/>
      <c r="AE106" s="80"/>
      <c r="AF106" s="80"/>
      <c r="AG106" s="80"/>
      <c r="AH106" s="80"/>
      <c r="AI106" s="80"/>
      <c r="AJ106" s="80"/>
      <c r="AK106" s="80"/>
      <c r="AL106" s="328"/>
      <c r="AM106" s="328"/>
      <c r="AN106" s="328"/>
      <c r="AO106" s="328"/>
    </row>
    <row r="107" spans="1:41" s="185" customFormat="1">
      <c r="A107" s="399"/>
      <c r="B107" s="399"/>
      <c r="C107" s="399"/>
      <c r="D107" s="399"/>
      <c r="E107" s="399"/>
      <c r="F107" s="399"/>
      <c r="H107" s="328"/>
      <c r="I107" s="328"/>
      <c r="J107" s="328"/>
      <c r="K107" s="328"/>
      <c r="L107" s="328"/>
      <c r="M107" s="328"/>
      <c r="N107" s="330"/>
      <c r="O107" s="328"/>
      <c r="P107" s="328"/>
      <c r="Q107" s="328"/>
      <c r="R107" s="80"/>
      <c r="S107" s="80"/>
      <c r="T107" s="80"/>
      <c r="U107" s="80"/>
      <c r="V107" s="80"/>
      <c r="W107" s="80"/>
      <c r="X107" s="80"/>
      <c r="Y107" s="80"/>
      <c r="Z107" s="80"/>
      <c r="AA107" s="80"/>
      <c r="AB107" s="80"/>
      <c r="AC107" s="80"/>
      <c r="AD107" s="80"/>
      <c r="AE107" s="80"/>
      <c r="AF107" s="80"/>
      <c r="AG107" s="80"/>
      <c r="AH107" s="80"/>
      <c r="AI107" s="80"/>
      <c r="AJ107" s="80"/>
      <c r="AK107" s="80"/>
      <c r="AL107" s="328"/>
      <c r="AM107" s="328"/>
      <c r="AN107" s="328"/>
      <c r="AO107" s="328"/>
    </row>
    <row r="108" spans="1:41" s="185" customFormat="1">
      <c r="A108" s="399"/>
      <c r="B108" s="399"/>
      <c r="C108" s="399"/>
      <c r="D108" s="399"/>
      <c r="E108" s="399"/>
      <c r="F108" s="399"/>
      <c r="H108" s="328"/>
      <c r="I108" s="328"/>
      <c r="J108" s="328"/>
      <c r="K108" s="328"/>
      <c r="L108" s="328"/>
      <c r="M108" s="328"/>
      <c r="N108" s="330"/>
      <c r="O108" s="328"/>
      <c r="P108" s="328"/>
      <c r="Q108" s="328"/>
      <c r="R108" s="80"/>
      <c r="S108" s="80"/>
      <c r="T108" s="80"/>
      <c r="U108" s="80"/>
      <c r="V108" s="80"/>
      <c r="W108" s="80"/>
      <c r="X108" s="80"/>
      <c r="Y108" s="80"/>
      <c r="Z108" s="80"/>
      <c r="AA108" s="80"/>
      <c r="AB108" s="80"/>
      <c r="AC108" s="80"/>
      <c r="AD108" s="80"/>
      <c r="AE108" s="80"/>
      <c r="AF108" s="80"/>
      <c r="AG108" s="80"/>
      <c r="AH108" s="80"/>
      <c r="AI108" s="80"/>
      <c r="AJ108" s="80"/>
      <c r="AK108" s="80"/>
      <c r="AL108" s="328"/>
      <c r="AM108" s="328"/>
      <c r="AN108" s="328"/>
      <c r="AO108" s="328"/>
    </row>
    <row r="109" spans="1:41" s="185" customFormat="1">
      <c r="A109" s="399"/>
      <c r="B109" s="399"/>
      <c r="C109" s="399"/>
      <c r="D109" s="399"/>
      <c r="E109" s="399"/>
      <c r="F109" s="399"/>
      <c r="H109" s="328"/>
      <c r="I109" s="328"/>
      <c r="J109" s="328"/>
      <c r="K109" s="328"/>
      <c r="L109" s="328"/>
      <c r="M109" s="328"/>
      <c r="N109" s="330"/>
      <c r="O109" s="328"/>
      <c r="P109" s="328"/>
      <c r="Q109" s="328"/>
      <c r="R109" s="80"/>
      <c r="S109" s="80"/>
      <c r="T109" s="80"/>
      <c r="U109" s="80"/>
      <c r="V109" s="80"/>
      <c r="W109" s="80"/>
      <c r="X109" s="80"/>
      <c r="Y109" s="80"/>
      <c r="Z109" s="80"/>
      <c r="AA109" s="80"/>
      <c r="AB109" s="80"/>
      <c r="AC109" s="80"/>
      <c r="AD109" s="80"/>
      <c r="AE109" s="80"/>
      <c r="AF109" s="80"/>
      <c r="AG109" s="80"/>
      <c r="AH109" s="80"/>
      <c r="AI109" s="80"/>
      <c r="AJ109" s="80"/>
      <c r="AK109" s="80"/>
      <c r="AL109" s="328"/>
      <c r="AM109" s="328"/>
      <c r="AN109" s="328"/>
      <c r="AO109" s="328"/>
    </row>
    <row r="110" spans="1:41" s="185" customFormat="1">
      <c r="A110" s="399"/>
      <c r="B110" s="399"/>
      <c r="C110" s="399"/>
      <c r="D110" s="399"/>
      <c r="E110" s="399"/>
      <c r="F110" s="399"/>
      <c r="H110" s="328"/>
      <c r="I110" s="328"/>
      <c r="J110" s="328"/>
      <c r="K110" s="328"/>
      <c r="L110" s="328"/>
      <c r="M110" s="328"/>
      <c r="N110" s="330"/>
      <c r="O110" s="328"/>
      <c r="P110" s="328"/>
      <c r="Q110" s="328"/>
      <c r="R110" s="80"/>
      <c r="S110" s="80"/>
      <c r="T110" s="80"/>
      <c r="U110" s="80"/>
      <c r="V110" s="80"/>
      <c r="W110" s="80"/>
      <c r="X110" s="80"/>
      <c r="Y110" s="80"/>
      <c r="Z110" s="80"/>
      <c r="AA110" s="80"/>
      <c r="AB110" s="80"/>
      <c r="AC110" s="80"/>
      <c r="AD110" s="80"/>
      <c r="AE110" s="80"/>
      <c r="AF110" s="80"/>
      <c r="AG110" s="80"/>
      <c r="AH110" s="80"/>
      <c r="AI110" s="80"/>
      <c r="AJ110" s="80"/>
      <c r="AK110" s="80"/>
      <c r="AL110" s="328"/>
      <c r="AM110" s="328"/>
      <c r="AN110" s="328"/>
      <c r="AO110" s="328"/>
    </row>
    <row r="111" spans="1:41" s="185" customFormat="1">
      <c r="A111" s="399"/>
      <c r="B111" s="399"/>
      <c r="C111" s="399"/>
      <c r="D111" s="399"/>
      <c r="E111" s="399"/>
      <c r="F111" s="399"/>
      <c r="H111" s="328"/>
      <c r="I111" s="328"/>
      <c r="J111" s="328"/>
      <c r="K111" s="328"/>
      <c r="L111" s="328"/>
      <c r="M111" s="328"/>
      <c r="N111" s="330"/>
      <c r="O111" s="328"/>
      <c r="P111" s="328"/>
      <c r="Q111" s="328"/>
      <c r="R111" s="80"/>
      <c r="S111" s="80"/>
      <c r="T111" s="80"/>
      <c r="U111" s="80"/>
      <c r="V111" s="80"/>
      <c r="W111" s="80"/>
      <c r="X111" s="80"/>
      <c r="Y111" s="80"/>
      <c r="Z111" s="80"/>
      <c r="AA111" s="80"/>
      <c r="AB111" s="80"/>
      <c r="AC111" s="80"/>
      <c r="AD111" s="80"/>
      <c r="AE111" s="80"/>
      <c r="AF111" s="80"/>
      <c r="AG111" s="80"/>
      <c r="AH111" s="80"/>
      <c r="AI111" s="80"/>
      <c r="AJ111" s="80"/>
      <c r="AK111" s="80"/>
      <c r="AL111" s="328"/>
      <c r="AM111" s="328"/>
      <c r="AN111" s="328"/>
      <c r="AO111" s="328"/>
    </row>
    <row r="112" spans="1:41" s="185" customFormat="1">
      <c r="A112" s="399"/>
      <c r="B112" s="399"/>
      <c r="C112" s="399"/>
      <c r="D112" s="399"/>
      <c r="E112" s="399"/>
      <c r="F112" s="399"/>
      <c r="H112" s="328"/>
      <c r="I112" s="328"/>
      <c r="J112" s="328"/>
      <c r="K112" s="328"/>
      <c r="L112" s="328"/>
      <c r="M112" s="328"/>
      <c r="N112" s="330"/>
      <c r="O112" s="328"/>
      <c r="P112" s="328"/>
      <c r="Q112" s="328"/>
      <c r="R112" s="80"/>
      <c r="S112" s="80"/>
      <c r="T112" s="80"/>
      <c r="U112" s="80"/>
      <c r="V112" s="80"/>
      <c r="W112" s="80"/>
      <c r="X112" s="80"/>
      <c r="Y112" s="80"/>
      <c r="Z112" s="80"/>
      <c r="AA112" s="80"/>
      <c r="AB112" s="80"/>
      <c r="AC112" s="80"/>
      <c r="AD112" s="80"/>
      <c r="AE112" s="80"/>
      <c r="AF112" s="80"/>
      <c r="AG112" s="80"/>
      <c r="AH112" s="80"/>
      <c r="AI112" s="80"/>
      <c r="AJ112" s="80"/>
      <c r="AK112" s="80"/>
      <c r="AL112" s="328"/>
      <c r="AM112" s="328"/>
      <c r="AN112" s="328"/>
      <c r="AO112" s="328"/>
    </row>
    <row r="113" spans="1:41" s="185" customFormat="1">
      <c r="A113" s="399"/>
      <c r="B113" s="399"/>
      <c r="C113" s="399"/>
      <c r="D113" s="399"/>
      <c r="E113" s="399"/>
      <c r="F113" s="399"/>
      <c r="H113" s="328"/>
      <c r="I113" s="328"/>
      <c r="J113" s="328"/>
      <c r="K113" s="328"/>
      <c r="L113" s="328"/>
      <c r="M113" s="328"/>
      <c r="N113" s="330"/>
      <c r="O113" s="328"/>
      <c r="P113" s="328"/>
      <c r="Q113" s="328"/>
      <c r="R113" s="80"/>
      <c r="S113" s="80"/>
      <c r="T113" s="80"/>
      <c r="U113" s="80"/>
      <c r="V113" s="80"/>
      <c r="W113" s="80"/>
      <c r="X113" s="80"/>
      <c r="Y113" s="80"/>
      <c r="Z113" s="80"/>
      <c r="AA113" s="80"/>
      <c r="AB113" s="80"/>
      <c r="AC113" s="80"/>
      <c r="AD113" s="80"/>
      <c r="AE113" s="80"/>
      <c r="AF113" s="80"/>
      <c r="AG113" s="80"/>
      <c r="AH113" s="80"/>
      <c r="AI113" s="80"/>
      <c r="AJ113" s="80"/>
      <c r="AK113" s="80"/>
      <c r="AL113" s="328"/>
      <c r="AM113" s="328"/>
      <c r="AN113" s="328"/>
      <c r="AO113" s="328"/>
    </row>
    <row r="114" spans="1:41" s="185" customFormat="1">
      <c r="A114" s="399"/>
      <c r="B114" s="399"/>
      <c r="C114" s="399"/>
      <c r="D114" s="399"/>
      <c r="E114" s="399"/>
      <c r="F114" s="399"/>
      <c r="H114" s="328"/>
      <c r="I114" s="328"/>
      <c r="J114" s="328"/>
      <c r="K114" s="328"/>
      <c r="L114" s="328"/>
      <c r="M114" s="328"/>
      <c r="N114" s="330"/>
      <c r="O114" s="328"/>
      <c r="P114" s="328"/>
      <c r="Q114" s="328"/>
      <c r="R114" s="80"/>
      <c r="S114" s="80"/>
      <c r="T114" s="80"/>
      <c r="U114" s="80"/>
      <c r="V114" s="80"/>
      <c r="W114" s="80"/>
      <c r="X114" s="80"/>
      <c r="Y114" s="80"/>
      <c r="Z114" s="80"/>
      <c r="AA114" s="80"/>
      <c r="AB114" s="80"/>
      <c r="AC114" s="80"/>
      <c r="AD114" s="80"/>
      <c r="AE114" s="80"/>
      <c r="AF114" s="80"/>
      <c r="AG114" s="80"/>
      <c r="AH114" s="80"/>
      <c r="AI114" s="80"/>
      <c r="AJ114" s="80"/>
      <c r="AK114" s="80"/>
      <c r="AL114" s="328"/>
      <c r="AM114" s="328"/>
      <c r="AN114" s="328"/>
      <c r="AO114" s="328"/>
    </row>
    <row r="115" spans="1:41" s="185" customFormat="1">
      <c r="A115" s="399"/>
      <c r="B115" s="399"/>
      <c r="C115" s="399"/>
      <c r="D115" s="399"/>
      <c r="E115" s="399"/>
      <c r="F115" s="399"/>
      <c r="H115" s="328"/>
      <c r="I115" s="328"/>
      <c r="J115" s="328"/>
      <c r="K115" s="328"/>
      <c r="L115" s="328"/>
      <c r="M115" s="328"/>
      <c r="N115" s="330"/>
      <c r="O115" s="328"/>
      <c r="P115" s="328"/>
      <c r="Q115" s="328"/>
      <c r="R115" s="80"/>
      <c r="S115" s="80"/>
      <c r="T115" s="80"/>
      <c r="U115" s="80"/>
      <c r="V115" s="80"/>
      <c r="W115" s="80"/>
      <c r="X115" s="80"/>
      <c r="Y115" s="80"/>
      <c r="Z115" s="80"/>
      <c r="AA115" s="80"/>
      <c r="AB115" s="80"/>
      <c r="AC115" s="80"/>
      <c r="AD115" s="80"/>
      <c r="AE115" s="80"/>
      <c r="AF115" s="80"/>
      <c r="AG115" s="80"/>
      <c r="AH115" s="80"/>
      <c r="AI115" s="80"/>
      <c r="AJ115" s="80"/>
      <c r="AK115" s="80"/>
      <c r="AL115" s="328"/>
      <c r="AM115" s="328"/>
      <c r="AN115" s="328"/>
      <c r="AO115" s="328"/>
    </row>
    <row r="116" spans="1:41" s="185" customFormat="1">
      <c r="A116" s="399"/>
      <c r="B116" s="399"/>
      <c r="C116" s="399"/>
      <c r="D116" s="399"/>
      <c r="E116" s="399"/>
      <c r="F116" s="399"/>
      <c r="H116" s="328"/>
      <c r="I116" s="328"/>
      <c r="J116" s="328"/>
      <c r="K116" s="328"/>
      <c r="L116" s="328"/>
      <c r="M116" s="328"/>
      <c r="N116" s="330"/>
      <c r="O116" s="328"/>
      <c r="P116" s="328"/>
      <c r="Q116" s="328"/>
      <c r="R116" s="80"/>
      <c r="S116" s="80"/>
      <c r="T116" s="80"/>
      <c r="U116" s="80"/>
      <c r="V116" s="80"/>
      <c r="W116" s="80"/>
      <c r="X116" s="80"/>
      <c r="Y116" s="80"/>
      <c r="Z116" s="80"/>
      <c r="AA116" s="80"/>
      <c r="AB116" s="80"/>
      <c r="AC116" s="80"/>
      <c r="AD116" s="80"/>
      <c r="AE116" s="80"/>
      <c r="AF116" s="80"/>
      <c r="AG116" s="80"/>
      <c r="AH116" s="80"/>
      <c r="AI116" s="80"/>
      <c r="AJ116" s="80"/>
      <c r="AK116" s="80"/>
      <c r="AL116" s="328"/>
      <c r="AM116" s="328"/>
      <c r="AN116" s="328"/>
      <c r="AO116" s="328"/>
    </row>
    <row r="117" spans="1:41" s="185" customFormat="1">
      <c r="A117" s="399"/>
      <c r="B117" s="399"/>
      <c r="C117" s="399"/>
      <c r="D117" s="399"/>
      <c r="E117" s="399"/>
      <c r="F117" s="399"/>
      <c r="H117" s="328"/>
      <c r="I117" s="328"/>
      <c r="J117" s="328"/>
      <c r="K117" s="328"/>
      <c r="L117" s="328"/>
      <c r="M117" s="328"/>
      <c r="N117" s="330"/>
      <c r="O117" s="328"/>
      <c r="P117" s="328"/>
      <c r="Q117" s="328"/>
      <c r="R117" s="80"/>
      <c r="S117" s="80"/>
      <c r="T117" s="80"/>
      <c r="U117" s="80"/>
      <c r="V117" s="80"/>
      <c r="W117" s="80"/>
      <c r="X117" s="80"/>
      <c r="Y117" s="80"/>
      <c r="Z117" s="80"/>
      <c r="AA117" s="80"/>
      <c r="AB117" s="80"/>
      <c r="AC117" s="80"/>
      <c r="AD117" s="80"/>
      <c r="AE117" s="80"/>
      <c r="AF117" s="80"/>
      <c r="AG117" s="80"/>
      <c r="AH117" s="80"/>
      <c r="AI117" s="80"/>
      <c r="AJ117" s="80"/>
      <c r="AK117" s="80"/>
      <c r="AL117" s="328"/>
      <c r="AM117" s="328"/>
      <c r="AN117" s="328"/>
      <c r="AO117" s="328"/>
    </row>
    <row r="118" spans="1:41" s="185" customFormat="1">
      <c r="A118" s="399"/>
      <c r="B118" s="399"/>
      <c r="C118" s="399"/>
      <c r="D118" s="399"/>
      <c r="E118" s="399"/>
      <c r="F118" s="399"/>
      <c r="H118" s="328"/>
      <c r="I118" s="328"/>
      <c r="J118" s="328"/>
      <c r="K118" s="328"/>
      <c r="L118" s="328"/>
      <c r="M118" s="328"/>
      <c r="N118" s="330"/>
      <c r="O118" s="328"/>
      <c r="P118" s="328"/>
      <c r="Q118" s="328"/>
      <c r="R118" s="80"/>
      <c r="S118" s="80"/>
      <c r="T118" s="80"/>
      <c r="U118" s="80"/>
      <c r="V118" s="80"/>
      <c r="W118" s="80"/>
      <c r="X118" s="80"/>
      <c r="Y118" s="80"/>
      <c r="Z118" s="80"/>
      <c r="AA118" s="80"/>
      <c r="AB118" s="80"/>
      <c r="AC118" s="80"/>
      <c r="AD118" s="80"/>
      <c r="AE118" s="80"/>
      <c r="AF118" s="80"/>
      <c r="AG118" s="80"/>
      <c r="AH118" s="80"/>
      <c r="AI118" s="80"/>
      <c r="AJ118" s="80"/>
      <c r="AK118" s="80"/>
      <c r="AL118" s="328"/>
      <c r="AM118" s="328"/>
      <c r="AN118" s="328"/>
      <c r="AO118" s="328"/>
    </row>
    <row r="119" spans="1:41" s="185" customFormat="1">
      <c r="A119" s="399"/>
      <c r="B119" s="399"/>
      <c r="C119" s="399"/>
      <c r="D119" s="399"/>
      <c r="E119" s="399"/>
      <c r="F119" s="399"/>
      <c r="H119" s="328"/>
      <c r="I119" s="328"/>
      <c r="J119" s="328"/>
      <c r="K119" s="328"/>
      <c r="L119" s="328"/>
      <c r="M119" s="328"/>
      <c r="N119" s="330"/>
      <c r="O119" s="328"/>
      <c r="P119" s="328"/>
      <c r="Q119" s="328"/>
      <c r="R119" s="80"/>
      <c r="S119" s="80"/>
      <c r="T119" s="80"/>
      <c r="U119" s="80"/>
      <c r="V119" s="80"/>
      <c r="W119" s="80"/>
      <c r="X119" s="80"/>
      <c r="Y119" s="80"/>
      <c r="Z119" s="80"/>
      <c r="AA119" s="80"/>
      <c r="AB119" s="80"/>
      <c r="AC119" s="80"/>
      <c r="AD119" s="80"/>
      <c r="AE119" s="80"/>
      <c r="AF119" s="80"/>
      <c r="AG119" s="80"/>
      <c r="AH119" s="80"/>
      <c r="AI119" s="80"/>
      <c r="AJ119" s="80"/>
      <c r="AK119" s="80"/>
      <c r="AL119" s="328"/>
      <c r="AM119" s="328"/>
      <c r="AN119" s="328"/>
      <c r="AO119" s="328"/>
    </row>
    <row r="120" spans="1:41" s="185" customFormat="1">
      <c r="A120" s="399"/>
      <c r="B120" s="399"/>
      <c r="C120" s="399"/>
      <c r="D120" s="399"/>
      <c r="E120" s="399"/>
      <c r="F120" s="399"/>
      <c r="H120" s="328"/>
      <c r="I120" s="328"/>
      <c r="J120" s="328"/>
      <c r="K120" s="328"/>
      <c r="L120" s="328"/>
      <c r="M120" s="328"/>
      <c r="N120" s="330"/>
      <c r="O120" s="328"/>
      <c r="P120" s="328"/>
      <c r="Q120" s="328"/>
      <c r="R120" s="80"/>
      <c r="S120" s="80"/>
      <c r="T120" s="80"/>
      <c r="U120" s="80"/>
      <c r="V120" s="80"/>
      <c r="W120" s="80"/>
      <c r="X120" s="80"/>
      <c r="Y120" s="80"/>
      <c r="Z120" s="80"/>
      <c r="AA120" s="80"/>
      <c r="AB120" s="80"/>
      <c r="AC120" s="80"/>
      <c r="AD120" s="80"/>
      <c r="AE120" s="80"/>
      <c r="AF120" s="80"/>
      <c r="AG120" s="80"/>
      <c r="AH120" s="80"/>
      <c r="AI120" s="80"/>
      <c r="AJ120" s="80"/>
      <c r="AK120" s="80"/>
      <c r="AL120" s="328"/>
      <c r="AM120" s="328"/>
      <c r="AN120" s="328"/>
      <c r="AO120" s="328"/>
    </row>
    <row r="121" spans="1:41" s="185" customFormat="1">
      <c r="A121" s="399"/>
      <c r="B121" s="399"/>
      <c r="C121" s="399"/>
      <c r="D121" s="399"/>
      <c r="E121" s="399"/>
      <c r="F121" s="399"/>
      <c r="H121" s="328"/>
      <c r="I121" s="328"/>
      <c r="J121" s="328"/>
      <c r="K121" s="328"/>
      <c r="L121" s="328"/>
      <c r="M121" s="328"/>
      <c r="N121" s="330"/>
      <c r="O121" s="328"/>
      <c r="P121" s="328"/>
      <c r="Q121" s="328"/>
      <c r="R121" s="80"/>
      <c r="S121" s="80"/>
      <c r="T121" s="80"/>
      <c r="U121" s="80"/>
      <c r="V121" s="80"/>
      <c r="W121" s="80"/>
      <c r="X121" s="80"/>
      <c r="Y121" s="80"/>
      <c r="Z121" s="80"/>
      <c r="AA121" s="80"/>
      <c r="AB121" s="80"/>
      <c r="AC121" s="80"/>
      <c r="AD121" s="80"/>
      <c r="AE121" s="80"/>
      <c r="AF121" s="80"/>
      <c r="AG121" s="80"/>
      <c r="AH121" s="80"/>
      <c r="AI121" s="80"/>
      <c r="AJ121" s="80"/>
      <c r="AK121" s="80"/>
      <c r="AL121" s="328"/>
      <c r="AM121" s="328"/>
      <c r="AN121" s="328"/>
      <c r="AO121" s="328"/>
    </row>
    <row r="122" spans="1:41" s="185" customFormat="1">
      <c r="A122" s="399"/>
      <c r="B122" s="399"/>
      <c r="C122" s="399"/>
      <c r="D122" s="399"/>
      <c r="E122" s="399"/>
      <c r="F122" s="399"/>
      <c r="H122" s="328"/>
      <c r="I122" s="328"/>
      <c r="J122" s="328"/>
      <c r="K122" s="328"/>
      <c r="L122" s="328"/>
      <c r="M122" s="328"/>
      <c r="N122" s="330"/>
      <c r="O122" s="328"/>
      <c r="P122" s="328"/>
      <c r="Q122" s="328"/>
      <c r="R122" s="80"/>
      <c r="S122" s="80"/>
      <c r="T122" s="80"/>
      <c r="U122" s="80"/>
      <c r="V122" s="80"/>
      <c r="W122" s="80"/>
      <c r="X122" s="80"/>
      <c r="Y122" s="80"/>
      <c r="Z122" s="80"/>
      <c r="AA122" s="80"/>
      <c r="AB122" s="80"/>
      <c r="AC122" s="80"/>
      <c r="AD122" s="80"/>
      <c r="AE122" s="80"/>
      <c r="AF122" s="80"/>
      <c r="AG122" s="80"/>
      <c r="AH122" s="80"/>
      <c r="AI122" s="80"/>
      <c r="AJ122" s="80"/>
      <c r="AK122" s="80"/>
      <c r="AL122" s="328"/>
      <c r="AM122" s="328"/>
      <c r="AN122" s="328"/>
      <c r="AO122" s="328"/>
    </row>
    <row r="123" spans="1:41" s="185" customFormat="1">
      <c r="A123" s="399"/>
      <c r="B123" s="374"/>
      <c r="C123" s="373"/>
      <c r="D123" s="373"/>
      <c r="E123" s="373"/>
      <c r="F123" s="373"/>
      <c r="H123" s="328"/>
      <c r="I123" s="328"/>
      <c r="J123" s="328"/>
      <c r="K123" s="328"/>
      <c r="L123" s="328"/>
      <c r="M123" s="328"/>
      <c r="N123" s="330"/>
      <c r="O123" s="328"/>
      <c r="P123" s="328"/>
      <c r="Q123" s="328"/>
      <c r="R123" s="80"/>
      <c r="S123" s="80"/>
      <c r="T123" s="80"/>
      <c r="U123" s="80"/>
      <c r="V123" s="80"/>
      <c r="W123" s="80"/>
      <c r="X123" s="80"/>
      <c r="Y123" s="80"/>
      <c r="Z123" s="80"/>
      <c r="AA123" s="80"/>
      <c r="AB123" s="80"/>
      <c r="AC123" s="80"/>
      <c r="AD123" s="80"/>
      <c r="AE123" s="80"/>
      <c r="AF123" s="80"/>
      <c r="AG123" s="80"/>
      <c r="AH123" s="80"/>
      <c r="AI123" s="80"/>
      <c r="AJ123" s="80"/>
      <c r="AK123" s="80"/>
      <c r="AL123" s="328"/>
      <c r="AM123" s="328"/>
      <c r="AN123" s="328"/>
      <c r="AO123" s="328"/>
    </row>
    <row r="124" spans="1:41" s="185" customFormat="1">
      <c r="A124" s="399"/>
      <c r="B124" s="374"/>
      <c r="C124" s="373"/>
      <c r="D124" s="373"/>
      <c r="E124" s="373"/>
      <c r="F124" s="373"/>
      <c r="H124" s="328"/>
      <c r="I124" s="328"/>
      <c r="J124" s="328"/>
      <c r="K124" s="328"/>
      <c r="L124" s="328"/>
      <c r="M124" s="328"/>
      <c r="N124" s="330"/>
      <c r="O124" s="328"/>
      <c r="P124" s="328"/>
      <c r="Q124" s="328"/>
      <c r="R124" s="80"/>
      <c r="S124" s="80"/>
      <c r="T124" s="80"/>
      <c r="U124" s="80"/>
      <c r="V124" s="80"/>
      <c r="W124" s="80"/>
      <c r="X124" s="80"/>
      <c r="Y124" s="80"/>
      <c r="Z124" s="80"/>
      <c r="AA124" s="80"/>
      <c r="AB124" s="80"/>
      <c r="AC124" s="80"/>
      <c r="AD124" s="80"/>
      <c r="AE124" s="80"/>
      <c r="AF124" s="80"/>
      <c r="AG124" s="80"/>
      <c r="AH124" s="80"/>
      <c r="AI124" s="80"/>
      <c r="AJ124" s="80"/>
      <c r="AK124" s="80"/>
      <c r="AL124" s="328"/>
      <c r="AM124" s="328"/>
      <c r="AN124" s="328"/>
      <c r="AO124" s="328"/>
    </row>
    <row r="125" spans="1:41" s="185" customFormat="1">
      <c r="A125" s="399"/>
      <c r="B125" s="374"/>
      <c r="C125" s="373"/>
      <c r="D125" s="373"/>
      <c r="E125" s="373"/>
      <c r="F125" s="373"/>
      <c r="H125" s="328"/>
      <c r="I125" s="328"/>
      <c r="J125" s="328"/>
      <c r="K125" s="328"/>
      <c r="L125" s="328"/>
      <c r="M125" s="328"/>
      <c r="N125" s="330"/>
      <c r="O125" s="328"/>
      <c r="P125" s="328"/>
      <c r="Q125" s="328"/>
      <c r="R125" s="80"/>
      <c r="S125" s="80"/>
      <c r="T125" s="80"/>
      <c r="U125" s="80"/>
      <c r="V125" s="80"/>
      <c r="W125" s="80"/>
      <c r="X125" s="80"/>
      <c r="Y125" s="80"/>
      <c r="Z125" s="80"/>
      <c r="AA125" s="80"/>
      <c r="AB125" s="80"/>
      <c r="AC125" s="80"/>
      <c r="AD125" s="80"/>
      <c r="AE125" s="80"/>
      <c r="AF125" s="80"/>
      <c r="AG125" s="80"/>
      <c r="AH125" s="80"/>
      <c r="AI125" s="80"/>
      <c r="AJ125" s="80"/>
      <c r="AK125" s="80"/>
      <c r="AL125" s="328"/>
      <c r="AM125" s="328"/>
      <c r="AN125" s="328"/>
      <c r="AO125" s="328"/>
    </row>
    <row r="126" spans="1:41" s="185" customFormat="1">
      <c r="A126" s="399"/>
      <c r="B126" s="374"/>
      <c r="C126" s="373"/>
      <c r="D126" s="373"/>
      <c r="E126" s="373"/>
      <c r="F126" s="373"/>
      <c r="H126" s="328"/>
      <c r="I126" s="328"/>
      <c r="J126" s="328"/>
      <c r="K126" s="328"/>
      <c r="L126" s="328"/>
      <c r="M126" s="328"/>
      <c r="N126" s="330"/>
      <c r="O126" s="328"/>
      <c r="P126" s="328"/>
      <c r="Q126" s="328"/>
      <c r="R126" s="80"/>
      <c r="S126" s="80"/>
      <c r="T126" s="80"/>
      <c r="U126" s="80"/>
      <c r="V126" s="80"/>
      <c r="W126" s="80"/>
      <c r="X126" s="80"/>
      <c r="Y126" s="80"/>
      <c r="Z126" s="80"/>
      <c r="AA126" s="80"/>
      <c r="AB126" s="80"/>
      <c r="AC126" s="80"/>
      <c r="AD126" s="80"/>
      <c r="AE126" s="80"/>
      <c r="AF126" s="80"/>
      <c r="AG126" s="80"/>
      <c r="AH126" s="80"/>
      <c r="AI126" s="80"/>
      <c r="AJ126" s="80"/>
      <c r="AK126" s="80"/>
      <c r="AL126" s="328"/>
      <c r="AM126" s="328"/>
      <c r="AN126" s="328"/>
      <c r="AO126" s="328"/>
    </row>
    <row r="127" spans="1:41" s="185" customFormat="1">
      <c r="A127" s="399"/>
      <c r="B127" s="374"/>
      <c r="C127" s="373"/>
      <c r="D127" s="373"/>
      <c r="E127" s="373"/>
      <c r="F127" s="373"/>
      <c r="H127" s="328"/>
      <c r="I127" s="328"/>
      <c r="J127" s="328"/>
      <c r="K127" s="328"/>
      <c r="L127" s="328"/>
      <c r="M127" s="328"/>
      <c r="N127" s="330"/>
      <c r="O127" s="328"/>
      <c r="P127" s="328"/>
      <c r="Q127" s="328"/>
      <c r="R127" s="80"/>
      <c r="S127" s="80"/>
      <c r="T127" s="80"/>
      <c r="U127" s="80"/>
      <c r="V127" s="80"/>
      <c r="W127" s="80"/>
      <c r="X127" s="80"/>
      <c r="Y127" s="80"/>
      <c r="Z127" s="80"/>
      <c r="AA127" s="80"/>
      <c r="AB127" s="80"/>
      <c r="AC127" s="80"/>
      <c r="AD127" s="80"/>
      <c r="AE127" s="80"/>
      <c r="AF127" s="80"/>
      <c r="AG127" s="80"/>
      <c r="AH127" s="80"/>
      <c r="AI127" s="80"/>
      <c r="AJ127" s="80"/>
      <c r="AK127" s="80"/>
      <c r="AL127" s="328"/>
      <c r="AM127" s="328"/>
      <c r="AN127" s="328"/>
      <c r="AO127" s="328"/>
    </row>
    <row r="128" spans="1:41" s="185" customFormat="1">
      <c r="A128" s="399"/>
      <c r="B128" s="374"/>
      <c r="C128" s="373"/>
      <c r="D128" s="373"/>
      <c r="E128" s="373"/>
      <c r="F128" s="373"/>
      <c r="H128" s="328"/>
      <c r="I128" s="328"/>
      <c r="J128" s="328"/>
      <c r="K128" s="328"/>
      <c r="L128" s="328"/>
      <c r="M128" s="328"/>
      <c r="N128" s="330"/>
      <c r="O128" s="328"/>
      <c r="P128" s="328"/>
      <c r="Q128" s="328"/>
      <c r="R128" s="80"/>
      <c r="S128" s="80"/>
      <c r="T128" s="80"/>
      <c r="U128" s="80"/>
      <c r="V128" s="80"/>
      <c r="W128" s="80"/>
      <c r="X128" s="80"/>
      <c r="Y128" s="80"/>
      <c r="Z128" s="80"/>
      <c r="AA128" s="80"/>
      <c r="AB128" s="80"/>
      <c r="AC128" s="80"/>
      <c r="AD128" s="80"/>
      <c r="AE128" s="80"/>
      <c r="AF128" s="80"/>
      <c r="AG128" s="80"/>
      <c r="AH128" s="80"/>
      <c r="AI128" s="80"/>
      <c r="AJ128" s="80"/>
      <c r="AK128" s="80"/>
      <c r="AL128" s="328"/>
      <c r="AM128" s="328"/>
      <c r="AN128" s="328"/>
      <c r="AO128" s="328"/>
    </row>
    <row r="129" spans="1:41" s="185" customFormat="1">
      <c r="A129" s="399"/>
      <c r="B129" s="374"/>
      <c r="C129" s="373"/>
      <c r="D129" s="373"/>
      <c r="E129" s="373"/>
      <c r="F129" s="373"/>
      <c r="H129" s="328"/>
      <c r="I129" s="328"/>
      <c r="J129" s="328"/>
      <c r="K129" s="328"/>
      <c r="L129" s="328"/>
      <c r="M129" s="328"/>
      <c r="N129" s="330"/>
      <c r="O129" s="328"/>
      <c r="P129" s="328"/>
      <c r="Q129" s="328"/>
      <c r="R129" s="80"/>
      <c r="S129" s="80"/>
      <c r="T129" s="80"/>
      <c r="U129" s="80"/>
      <c r="V129" s="80"/>
      <c r="W129" s="80"/>
      <c r="X129" s="80"/>
      <c r="Y129" s="80"/>
      <c r="Z129" s="80"/>
      <c r="AA129" s="80"/>
      <c r="AB129" s="80"/>
      <c r="AC129" s="80"/>
      <c r="AD129" s="80"/>
      <c r="AE129" s="80"/>
      <c r="AF129" s="80"/>
      <c r="AG129" s="80"/>
      <c r="AH129" s="80"/>
      <c r="AI129" s="80"/>
      <c r="AJ129" s="80"/>
      <c r="AK129" s="80"/>
      <c r="AL129" s="328"/>
      <c r="AM129" s="328"/>
      <c r="AN129" s="328"/>
      <c r="AO129" s="328"/>
    </row>
    <row r="130" spans="1:41" s="185" customFormat="1">
      <c r="A130" s="399"/>
      <c r="B130" s="374"/>
      <c r="C130" s="373"/>
      <c r="D130" s="373"/>
      <c r="E130" s="373"/>
      <c r="F130" s="373"/>
      <c r="H130" s="328"/>
      <c r="I130" s="328"/>
      <c r="J130" s="328"/>
      <c r="K130" s="328"/>
      <c r="L130" s="328"/>
      <c r="M130" s="328"/>
      <c r="N130" s="330"/>
      <c r="O130" s="328"/>
      <c r="P130" s="328"/>
      <c r="Q130" s="328"/>
      <c r="R130" s="80"/>
      <c r="S130" s="80"/>
      <c r="T130" s="80"/>
      <c r="U130" s="80"/>
      <c r="V130" s="80"/>
      <c r="W130" s="80"/>
      <c r="X130" s="80"/>
      <c r="Y130" s="80"/>
      <c r="Z130" s="80"/>
      <c r="AA130" s="80"/>
      <c r="AB130" s="80"/>
      <c r="AC130" s="80"/>
      <c r="AD130" s="80"/>
      <c r="AE130" s="80"/>
      <c r="AF130" s="80"/>
      <c r="AG130" s="80"/>
      <c r="AH130" s="80"/>
      <c r="AI130" s="80"/>
      <c r="AJ130" s="80"/>
      <c r="AK130" s="80"/>
      <c r="AL130" s="328"/>
      <c r="AM130" s="328"/>
      <c r="AN130" s="328"/>
      <c r="AO130" s="328"/>
    </row>
    <row r="131" spans="1:41" s="185" customFormat="1">
      <c r="A131" s="399"/>
      <c r="B131" s="374"/>
      <c r="C131" s="373"/>
      <c r="D131" s="373"/>
      <c r="E131" s="373"/>
      <c r="F131" s="373"/>
      <c r="H131" s="328"/>
      <c r="I131" s="328"/>
      <c r="J131" s="328"/>
      <c r="K131" s="328"/>
      <c r="L131" s="328"/>
      <c r="M131" s="328"/>
      <c r="N131" s="330"/>
      <c r="O131" s="328"/>
      <c r="P131" s="328"/>
      <c r="Q131" s="328"/>
      <c r="R131" s="80"/>
      <c r="S131" s="80"/>
      <c r="T131" s="80"/>
      <c r="U131" s="80"/>
      <c r="V131" s="80"/>
      <c r="W131" s="80"/>
      <c r="X131" s="80"/>
      <c r="Y131" s="80"/>
      <c r="Z131" s="80"/>
      <c r="AA131" s="80"/>
      <c r="AB131" s="80"/>
      <c r="AC131" s="80"/>
      <c r="AD131" s="80"/>
      <c r="AE131" s="80"/>
      <c r="AF131" s="80"/>
      <c r="AG131" s="80"/>
      <c r="AH131" s="80"/>
      <c r="AI131" s="80"/>
      <c r="AJ131" s="80"/>
      <c r="AK131" s="80"/>
      <c r="AL131" s="328"/>
      <c r="AM131" s="328"/>
      <c r="AN131" s="328"/>
      <c r="AO131" s="328"/>
    </row>
    <row r="132" spans="1:41" s="185" customFormat="1">
      <c r="A132" s="399"/>
      <c r="B132" s="374"/>
      <c r="C132" s="373"/>
      <c r="D132" s="373"/>
      <c r="E132" s="373"/>
      <c r="F132" s="373"/>
      <c r="H132" s="328"/>
      <c r="I132" s="328"/>
      <c r="J132" s="328"/>
      <c r="K132" s="328"/>
      <c r="L132" s="328"/>
      <c r="M132" s="328"/>
      <c r="N132" s="330"/>
      <c r="O132" s="328"/>
      <c r="P132" s="328"/>
      <c r="Q132" s="328"/>
      <c r="R132" s="80"/>
      <c r="S132" s="80"/>
      <c r="T132" s="80"/>
      <c r="U132" s="80"/>
      <c r="V132" s="80"/>
      <c r="W132" s="80"/>
      <c r="X132" s="80"/>
      <c r="Y132" s="80"/>
      <c r="Z132" s="80"/>
      <c r="AA132" s="80"/>
      <c r="AB132" s="80"/>
      <c r="AC132" s="80"/>
      <c r="AD132" s="80"/>
      <c r="AE132" s="80"/>
      <c r="AF132" s="80"/>
      <c r="AG132" s="80"/>
      <c r="AH132" s="80"/>
      <c r="AI132" s="80"/>
      <c r="AJ132" s="80"/>
      <c r="AK132" s="80"/>
      <c r="AL132" s="328"/>
      <c r="AM132" s="328"/>
      <c r="AN132" s="328"/>
      <c r="AO132" s="328"/>
    </row>
    <row r="133" spans="1:41" s="185" customFormat="1">
      <c r="A133" s="399"/>
      <c r="B133" s="374"/>
      <c r="C133" s="373"/>
      <c r="D133" s="373"/>
      <c r="E133" s="373"/>
      <c r="F133" s="373"/>
      <c r="H133" s="328"/>
      <c r="I133" s="328"/>
      <c r="J133" s="328"/>
      <c r="K133" s="328"/>
      <c r="L133" s="328"/>
      <c r="M133" s="328"/>
      <c r="N133" s="330"/>
      <c r="O133" s="328"/>
      <c r="P133" s="328"/>
      <c r="Q133" s="328"/>
      <c r="R133" s="80"/>
      <c r="S133" s="80"/>
      <c r="T133" s="80"/>
      <c r="U133" s="80"/>
      <c r="V133" s="80"/>
      <c r="W133" s="80"/>
      <c r="X133" s="80"/>
      <c r="Y133" s="80"/>
      <c r="Z133" s="80"/>
      <c r="AA133" s="80"/>
      <c r="AB133" s="80"/>
      <c r="AC133" s="80"/>
      <c r="AD133" s="80"/>
      <c r="AE133" s="80"/>
      <c r="AF133" s="80"/>
      <c r="AG133" s="80"/>
      <c r="AH133" s="80"/>
      <c r="AI133" s="80"/>
      <c r="AJ133" s="80"/>
      <c r="AK133" s="80"/>
      <c r="AL133" s="328"/>
      <c r="AM133" s="328"/>
      <c r="AN133" s="328"/>
      <c r="AO133" s="328"/>
    </row>
    <row r="134" spans="1:41" s="185" customFormat="1">
      <c r="A134" s="399"/>
      <c r="B134" s="374"/>
      <c r="C134" s="373"/>
      <c r="D134" s="373"/>
      <c r="E134" s="373"/>
      <c r="F134" s="373"/>
      <c r="H134" s="328"/>
      <c r="I134" s="328"/>
      <c r="J134" s="328"/>
      <c r="K134" s="328"/>
      <c r="L134" s="328"/>
      <c r="M134" s="328"/>
      <c r="N134" s="330"/>
      <c r="O134" s="328"/>
      <c r="P134" s="328"/>
      <c r="Q134" s="328"/>
      <c r="R134" s="80"/>
      <c r="S134" s="80"/>
      <c r="T134" s="80"/>
      <c r="U134" s="80"/>
      <c r="V134" s="80"/>
      <c r="W134" s="80"/>
      <c r="X134" s="80"/>
      <c r="Y134" s="80"/>
      <c r="Z134" s="80"/>
      <c r="AA134" s="80"/>
      <c r="AB134" s="80"/>
      <c r="AC134" s="80"/>
      <c r="AD134" s="80"/>
      <c r="AE134" s="80"/>
      <c r="AF134" s="80"/>
      <c r="AG134" s="80"/>
      <c r="AH134" s="80"/>
      <c r="AI134" s="80"/>
      <c r="AJ134" s="80"/>
      <c r="AK134" s="80"/>
      <c r="AL134" s="328"/>
      <c r="AM134" s="328"/>
      <c r="AN134" s="328"/>
      <c r="AO134" s="328"/>
    </row>
    <row r="135" spans="1:41" s="185" customFormat="1">
      <c r="A135" s="399"/>
      <c r="B135" s="374"/>
      <c r="C135" s="373"/>
      <c r="D135" s="373"/>
      <c r="E135" s="373"/>
      <c r="F135" s="373"/>
      <c r="H135" s="328"/>
      <c r="I135" s="328"/>
      <c r="J135" s="328"/>
      <c r="K135" s="328"/>
      <c r="L135" s="328"/>
      <c r="M135" s="328"/>
      <c r="N135" s="330"/>
      <c r="O135" s="328"/>
      <c r="P135" s="328"/>
      <c r="Q135" s="328"/>
      <c r="R135" s="80"/>
      <c r="S135" s="80"/>
      <c r="T135" s="80"/>
      <c r="U135" s="80"/>
      <c r="V135" s="80"/>
      <c r="W135" s="80"/>
      <c r="X135" s="80"/>
      <c r="Y135" s="80"/>
      <c r="Z135" s="80"/>
      <c r="AA135" s="80"/>
      <c r="AB135" s="80"/>
      <c r="AC135" s="80"/>
      <c r="AD135" s="80"/>
      <c r="AE135" s="80"/>
      <c r="AF135" s="80"/>
      <c r="AG135" s="80"/>
      <c r="AH135" s="80"/>
      <c r="AI135" s="80"/>
      <c r="AJ135" s="80"/>
      <c r="AK135" s="80"/>
      <c r="AL135" s="328"/>
      <c r="AM135" s="328"/>
      <c r="AN135" s="328"/>
      <c r="AO135" s="328"/>
    </row>
    <row r="136" spans="1:41" s="185" customFormat="1">
      <c r="A136" s="399"/>
      <c r="B136" s="374"/>
      <c r="C136" s="373"/>
      <c r="D136" s="373"/>
      <c r="E136" s="373"/>
      <c r="F136" s="373"/>
      <c r="H136" s="328"/>
      <c r="I136" s="328"/>
      <c r="J136" s="328"/>
      <c r="K136" s="328"/>
      <c r="L136" s="328"/>
      <c r="M136" s="328"/>
      <c r="N136" s="330"/>
      <c r="O136" s="328"/>
      <c r="P136" s="328"/>
      <c r="Q136" s="328"/>
      <c r="R136" s="80"/>
      <c r="S136" s="80"/>
      <c r="T136" s="80"/>
      <c r="U136" s="80"/>
      <c r="V136" s="80"/>
      <c r="W136" s="80"/>
      <c r="X136" s="80"/>
      <c r="Y136" s="80"/>
      <c r="Z136" s="80"/>
      <c r="AA136" s="80"/>
      <c r="AB136" s="80"/>
      <c r="AC136" s="80"/>
      <c r="AD136" s="80"/>
      <c r="AE136" s="80"/>
      <c r="AF136" s="80"/>
      <c r="AG136" s="80"/>
      <c r="AH136" s="80"/>
      <c r="AI136" s="80"/>
      <c r="AJ136" s="80"/>
      <c r="AK136" s="80"/>
      <c r="AL136" s="328"/>
      <c r="AM136" s="328"/>
      <c r="AN136" s="328"/>
      <c r="AO136" s="328"/>
    </row>
    <row r="137" spans="1:41" s="185" customFormat="1">
      <c r="A137" s="399"/>
      <c r="B137" s="374"/>
      <c r="C137" s="373"/>
      <c r="D137" s="373"/>
      <c r="E137" s="373"/>
      <c r="F137" s="373"/>
      <c r="H137" s="328"/>
      <c r="I137" s="328"/>
      <c r="J137" s="328"/>
      <c r="K137" s="328"/>
      <c r="L137" s="328"/>
      <c r="M137" s="328"/>
      <c r="N137" s="330"/>
      <c r="O137" s="328"/>
      <c r="P137" s="328"/>
      <c r="Q137" s="328"/>
      <c r="R137" s="80"/>
      <c r="S137" s="80"/>
      <c r="T137" s="80"/>
      <c r="U137" s="80"/>
      <c r="V137" s="80"/>
      <c r="W137" s="80"/>
      <c r="X137" s="80"/>
      <c r="Y137" s="80"/>
      <c r="Z137" s="80"/>
      <c r="AA137" s="80"/>
      <c r="AB137" s="80"/>
      <c r="AC137" s="80"/>
      <c r="AD137" s="80"/>
      <c r="AE137" s="80"/>
      <c r="AF137" s="80"/>
      <c r="AG137" s="80"/>
      <c r="AH137" s="80"/>
      <c r="AI137" s="80"/>
      <c r="AJ137" s="80"/>
      <c r="AK137" s="80"/>
      <c r="AL137" s="328"/>
      <c r="AM137" s="328"/>
      <c r="AN137" s="328"/>
      <c r="AO137" s="328"/>
    </row>
    <row r="138" spans="1:41" s="185" customFormat="1">
      <c r="A138" s="399"/>
      <c r="B138" s="374"/>
      <c r="C138" s="373"/>
      <c r="D138" s="373"/>
      <c r="E138" s="373"/>
      <c r="F138" s="373"/>
      <c r="H138" s="328"/>
      <c r="I138" s="328"/>
      <c r="J138" s="328"/>
      <c r="K138" s="328"/>
      <c r="L138" s="328"/>
      <c r="M138" s="328"/>
      <c r="N138" s="330"/>
      <c r="O138" s="328"/>
      <c r="P138" s="328"/>
      <c r="Q138" s="328"/>
      <c r="R138" s="80"/>
      <c r="S138" s="80"/>
      <c r="T138" s="80"/>
      <c r="U138" s="80"/>
      <c r="V138" s="80"/>
      <c r="W138" s="80"/>
      <c r="X138" s="80"/>
      <c r="Y138" s="80"/>
      <c r="Z138" s="80"/>
      <c r="AA138" s="80"/>
      <c r="AB138" s="80"/>
      <c r="AC138" s="80"/>
      <c r="AD138" s="80"/>
      <c r="AE138" s="80"/>
      <c r="AF138" s="80"/>
      <c r="AG138" s="80"/>
      <c r="AH138" s="80"/>
      <c r="AI138" s="80"/>
      <c r="AJ138" s="80"/>
      <c r="AK138" s="80"/>
      <c r="AL138" s="328"/>
      <c r="AM138" s="328"/>
      <c r="AN138" s="328"/>
      <c r="AO138" s="328"/>
    </row>
    <row r="139" spans="1:41" s="185" customFormat="1">
      <c r="A139" s="399"/>
      <c r="B139" s="374"/>
      <c r="C139" s="373"/>
      <c r="D139" s="373"/>
      <c r="E139" s="373"/>
      <c r="F139" s="373"/>
      <c r="H139" s="328"/>
      <c r="I139" s="328"/>
      <c r="J139" s="328"/>
      <c r="K139" s="328"/>
      <c r="L139" s="328"/>
      <c r="M139" s="328"/>
      <c r="N139" s="330"/>
      <c r="O139" s="328"/>
      <c r="P139" s="328"/>
      <c r="Q139" s="328"/>
      <c r="R139" s="80"/>
      <c r="S139" s="80"/>
      <c r="T139" s="80"/>
      <c r="U139" s="80"/>
      <c r="V139" s="80"/>
      <c r="W139" s="80"/>
      <c r="X139" s="80"/>
      <c r="Y139" s="80"/>
      <c r="Z139" s="80"/>
      <c r="AA139" s="80"/>
      <c r="AB139" s="80"/>
      <c r="AC139" s="80"/>
      <c r="AD139" s="80"/>
      <c r="AE139" s="80"/>
      <c r="AF139" s="80"/>
      <c r="AG139" s="80"/>
      <c r="AH139" s="80"/>
      <c r="AI139" s="80"/>
      <c r="AJ139" s="80"/>
      <c r="AK139" s="80"/>
      <c r="AL139" s="328"/>
      <c r="AM139" s="328"/>
      <c r="AN139" s="328"/>
      <c r="AO139" s="328"/>
    </row>
    <row r="140" spans="1:41" s="185" customFormat="1">
      <c r="A140" s="399"/>
      <c r="B140" s="374"/>
      <c r="C140" s="373"/>
      <c r="D140" s="373"/>
      <c r="E140" s="373"/>
      <c r="F140" s="373"/>
      <c r="H140" s="328"/>
      <c r="I140" s="328"/>
      <c r="J140" s="328"/>
      <c r="K140" s="328"/>
      <c r="L140" s="328"/>
      <c r="M140" s="328"/>
      <c r="N140" s="330"/>
      <c r="O140" s="328"/>
      <c r="P140" s="328"/>
      <c r="Q140" s="328"/>
      <c r="R140" s="80"/>
      <c r="S140" s="80"/>
      <c r="T140" s="80"/>
      <c r="U140" s="80"/>
      <c r="V140" s="80"/>
      <c r="W140" s="80"/>
      <c r="X140" s="80"/>
      <c r="Y140" s="80"/>
      <c r="Z140" s="80"/>
      <c r="AA140" s="80"/>
      <c r="AB140" s="80"/>
      <c r="AC140" s="80"/>
      <c r="AD140" s="80"/>
      <c r="AE140" s="80"/>
      <c r="AF140" s="80"/>
      <c r="AG140" s="80"/>
      <c r="AH140" s="80"/>
      <c r="AI140" s="80"/>
      <c r="AJ140" s="80"/>
      <c r="AK140" s="80"/>
      <c r="AL140" s="328"/>
      <c r="AM140" s="328"/>
      <c r="AN140" s="328"/>
      <c r="AO140" s="328"/>
    </row>
  </sheetData>
  <sheetProtection password="CFB5" sheet="1" objects="1" scenarios="1" formatColumns="0" formatRows="0" selectLockedCells="1"/>
  <customSheetViews>
    <customSheetView guid="{C5511DF2-7367-4292-8F90-6EDA131DE06A}" scale="80" hiddenColumns="1" state="hidden" topLeftCell="A34">
      <selection activeCell="F56" sqref="F56"/>
      <colBreaks count="1" manualBreakCount="1">
        <brk id="6" max="1048575" man="1"/>
      </colBreaks>
      <pageMargins left="0.51181102362204722" right="0.26" top="0.4" bottom="0.44" header="0.25" footer="0.24"/>
      <printOptions horizontalCentered="1"/>
      <pageSetup paperSize="9" orientation="portrait" horizontalDpi="300" verticalDpi="300" r:id="rId1"/>
      <headerFooter alignWithMargins="0">
        <oddFooter>&amp;R&amp;"Book Antiqua,Bold"&amp;10Schedule-2/ Page &amp;P of &amp;N</oddFooter>
      </headerFooter>
    </customSheetView>
    <customSheetView guid="{B53AB765-D844-4672-9326-008E7DD94E4F}" scale="80" hiddenColumns="1" state="hidden" topLeftCell="A34">
      <selection activeCell="F56" sqref="F56"/>
      <colBreaks count="1" manualBreakCount="1">
        <brk id="6" max="1048575" man="1"/>
      </colBreaks>
      <pageMargins left="0.51181102362204722" right="0.26" top="0.4" bottom="0.44" header="0.25" footer="0.24"/>
      <printOptions horizontalCentered="1"/>
      <pageSetup paperSize="9" orientation="portrait" horizontalDpi="300" verticalDpi="300" r:id="rId2"/>
      <headerFooter alignWithMargins="0">
        <oddFooter>&amp;R&amp;"Book Antiqua,Bold"&amp;10Schedule-2/ Page &amp;P of &amp;N</oddFooter>
      </headerFooter>
    </customSheetView>
    <customSheetView guid="{A41EE4DE-0D82-4A56-8210-F78316511D11}" scale="80" hiddenColumns="1" state="hidden" topLeftCell="A34">
      <selection activeCell="F56" sqref="F56"/>
      <colBreaks count="1" manualBreakCount="1">
        <brk id="6" max="1048575" man="1"/>
      </colBreaks>
      <pageMargins left="0.51181102362204722" right="0.26" top="0.4" bottom="0.44" header="0.25" footer="0.24"/>
      <printOptions horizontalCentered="1"/>
      <pageSetup paperSize="9" orientation="portrait" horizontalDpi="300" verticalDpi="300" r:id="rId3"/>
      <headerFooter alignWithMargins="0">
        <oddFooter>&amp;R&amp;"Book Antiqua,Bold"&amp;10Schedule-2/ Page &amp;P of &amp;N</oddFooter>
      </headerFooter>
    </customSheetView>
    <customSheetView guid="{1E0C44A1-9358-4FBD-8C2C-4DB661DA1476}" scale="80" hiddenColumns="1" state="hidden" topLeftCell="A34">
      <selection activeCell="F56" sqref="F56"/>
      <colBreaks count="1" manualBreakCount="1">
        <brk id="6" max="1048575" man="1"/>
      </colBreaks>
      <pageMargins left="0.51181102362204722" right="0.26" top="0.4" bottom="0.44" header="0.25" footer="0.24"/>
      <printOptions horizontalCentered="1"/>
      <pageSetup paperSize="9" orientation="portrait" horizontalDpi="300" verticalDpi="300" r:id="rId4"/>
      <headerFooter alignWithMargins="0">
        <oddFooter>&amp;R&amp;"Book Antiqua,Bold"&amp;10Schedule-2/ Page &amp;P of &amp;N</oddFooter>
      </headerFooter>
    </customSheetView>
    <customSheetView guid="{498493C3-769C-4143-9114-C68CD1D40B11}" scale="80" hiddenColumns="1" state="hidden" topLeftCell="A34">
      <selection activeCell="F56" sqref="F56"/>
      <colBreaks count="1" manualBreakCount="1">
        <brk id="6" max="1048575" man="1"/>
      </colBreaks>
      <pageMargins left="0.51181102362204722" right="0.26" top="0.4" bottom="0.44" header="0.25" footer="0.24"/>
      <printOptions horizontalCentered="1"/>
      <pageSetup paperSize="9" orientation="portrait" horizontalDpi="300" verticalDpi="300" r:id="rId5"/>
      <headerFooter alignWithMargins="0">
        <oddFooter>&amp;R&amp;"Book Antiqua,Bold"&amp;10Schedule-2/ Page &amp;P of &amp;N</oddFooter>
      </headerFooter>
    </customSheetView>
    <customSheetView guid="{C431BC99-7569-44AB-83F6-AB73BDED3783}" scale="80" hiddenColumns="1" state="hidden" topLeftCell="A34">
      <selection activeCell="F56" sqref="F56"/>
      <colBreaks count="1" manualBreakCount="1">
        <brk id="6" max="1048575" man="1"/>
      </colBreaks>
      <pageMargins left="0.51181102362204722" right="0.26" top="0.4" bottom="0.44" header="0.25" footer="0.24"/>
      <printOptions horizontalCentered="1"/>
      <pageSetup paperSize="9" orientation="portrait" horizontalDpi="300" verticalDpi="300" r:id="rId6"/>
      <headerFooter alignWithMargins="0">
        <oddFooter>&amp;R&amp;"Book Antiqua,Bold"&amp;10Schedule-2/ Page &amp;P of &amp;N</oddFooter>
      </headerFooter>
    </customSheetView>
    <customSheetView guid="{E97134B6-5E8D-4951-8DA0-73D065532361}" scale="80" hiddenColumns="1" state="hidden" topLeftCell="A34">
      <selection activeCell="F56" sqref="F56"/>
      <colBreaks count="1" manualBreakCount="1">
        <brk id="6" max="1048575" man="1"/>
      </colBreaks>
      <pageMargins left="0.51181102362204722" right="0.26" top="0.4" bottom="0.44" header="0.25" footer="0.24"/>
      <printOptions horizontalCentered="1"/>
      <pageSetup paperSize="9" orientation="portrait" horizontalDpi="300" verticalDpi="300" r:id="rId7"/>
      <headerFooter alignWithMargins="0">
        <oddFooter>&amp;R&amp;"Book Antiqua,Bold"&amp;10Schedule-2/ Page &amp;P of &amp;N</oddFooter>
      </headerFooter>
    </customSheetView>
    <customSheetView guid="{D0757F9E-DF41-4B40-A5E5-F4F8FDD8D61D}" scale="80" hiddenColumns="1" state="hidden" topLeftCell="A34">
      <selection activeCell="F56" sqref="F56"/>
      <colBreaks count="1" manualBreakCount="1">
        <brk id="6" max="1048575" man="1"/>
      </colBreaks>
      <pageMargins left="0.51181102362204722" right="0.26" top="0.4" bottom="0.44" header="0.25" footer="0.24"/>
      <printOptions horizontalCentered="1"/>
      <pageSetup paperSize="9" orientation="portrait" horizontalDpi="300" verticalDpi="300" r:id="rId8"/>
      <headerFooter alignWithMargins="0">
        <oddFooter>&amp;R&amp;"Book Antiqua,Bold"&amp;10Schedule-2/ Page &amp;P of &amp;N</oddFooter>
      </headerFooter>
    </customSheetView>
    <customSheetView guid="{EE46BCD1-F715-4FA9-A5FC-1B125AD601E0}" scale="80" hiddenColumns="1" state="hidden" topLeftCell="A34">
      <selection activeCell="F56" sqref="F56"/>
      <colBreaks count="1" manualBreakCount="1">
        <brk id="6" max="1048575" man="1"/>
      </colBreaks>
      <pageMargins left="0.51181102362204722" right="0.26" top="0.4" bottom="0.44" header="0.25" footer="0.24"/>
      <printOptions horizontalCentered="1"/>
      <pageSetup paperSize="9" orientation="portrait" horizontalDpi="300" verticalDpi="300" r:id="rId9"/>
      <headerFooter alignWithMargins="0">
        <oddFooter>&amp;R&amp;"Book Antiqua,Bold"&amp;10Schedule-2/ Page &amp;P of &amp;N</oddFooter>
      </headerFooter>
    </customSheetView>
    <customSheetView guid="{4AA1107B-A795-4744-B566-827168772C7A}" scale="80" hiddenColumns="1" state="hidden" topLeftCell="A34">
      <selection activeCell="F56" sqref="F56"/>
      <colBreaks count="1" manualBreakCount="1">
        <brk id="6" max="1048575" man="1"/>
      </colBreaks>
      <pageMargins left="0.51181102362204722" right="0.26" top="0.4" bottom="0.44" header="0.25" footer="0.24"/>
      <printOptions horizontalCentered="1"/>
      <pageSetup paperSize="9" orientation="portrait" horizontalDpi="300" verticalDpi="300" r:id="rId10"/>
      <headerFooter alignWithMargins="0">
        <oddFooter>&amp;R&amp;"Book Antiqua,Bold"&amp;10Schedule-2/ Page &amp;P of &amp;N</oddFooter>
      </headerFooter>
    </customSheetView>
    <customSheetView guid="{B23AD343-29DA-4CE0-BD10-47BF44F3782F}" scale="80" hiddenColumns="1" state="hidden" topLeftCell="A34">
      <selection activeCell="F56" sqref="F56"/>
      <colBreaks count="1" manualBreakCount="1">
        <brk id="6" max="1048575" man="1"/>
      </colBreaks>
      <pageMargins left="0.51181102362204722" right="0.26" top="0.4" bottom="0.44" header="0.25" footer="0.24"/>
      <printOptions horizontalCentered="1"/>
      <pageSetup paperSize="9" orientation="portrait" horizontalDpi="300" verticalDpi="300" r:id="rId11"/>
      <headerFooter alignWithMargins="0">
        <oddFooter>&amp;R&amp;"Book Antiqua,Bold"&amp;10Schedule-2/ Page &amp;P of &amp;N</oddFooter>
      </headerFooter>
    </customSheetView>
    <customSheetView guid="{ECE9294F-C910-4036-88BC-B1F2176FB06B}" scale="80" hiddenColumns="1" state="hidden" topLeftCell="A34">
      <selection activeCell="F56" sqref="F56"/>
      <colBreaks count="1" manualBreakCount="1">
        <brk id="6" max="1048575" man="1"/>
      </colBreaks>
      <pageMargins left="0.51181102362204722" right="0.26" top="0.4" bottom="0.44" header="0.25" footer="0.24"/>
      <printOptions horizontalCentered="1"/>
      <pageSetup paperSize="9" orientation="portrait" horizontalDpi="300" verticalDpi="300" r:id="rId12"/>
      <headerFooter alignWithMargins="0">
        <oddFooter>&amp;R&amp;"Book Antiqua,Bold"&amp;10Schedule-2/ Page &amp;P of &amp;N</oddFooter>
      </headerFooter>
    </customSheetView>
    <customSheetView guid="{27A45B7A-04F2-4516-B80B-5ED0825D4ED3}" scale="80" hiddenColumns="1" state="hidden">
      <selection activeCell="A4" sqref="A4:F4"/>
      <colBreaks count="1" manualBreakCount="1">
        <brk id="6" max="1048575" man="1"/>
      </colBreaks>
      <pageMargins left="0.51181102362204722" right="0.26" top="0.4" bottom="0.44" header="0.25" footer="0.24"/>
      <printOptions horizontalCentered="1"/>
      <pageSetup paperSize="9" orientation="portrait" horizontalDpi="300" verticalDpi="300" r:id="rId13"/>
      <headerFooter alignWithMargins="0">
        <oddFooter>&amp;R&amp;"Book Antiqua,Bold"&amp;10Schedule-2/ Page &amp;P of &amp;N</oddFooter>
      </headerFooter>
    </customSheetView>
    <customSheetView guid="{E9F4E142-7D26-464D-BECA-4F3806DB1FE1}" scale="80" hiddenColumns="1" state="hidden" topLeftCell="A34">
      <selection activeCell="F56" sqref="F56"/>
      <colBreaks count="1" manualBreakCount="1">
        <brk id="6" max="1048575" man="1"/>
      </colBreaks>
      <pageMargins left="0.51181102362204722" right="0.26" top="0.4" bottom="0.44" header="0.25" footer="0.24"/>
      <printOptions horizontalCentered="1"/>
      <pageSetup paperSize="9" orientation="portrait" horizontalDpi="300" verticalDpi="300" r:id="rId14"/>
      <headerFooter alignWithMargins="0">
        <oddFooter>&amp;R&amp;"Book Antiqua,Bold"&amp;10Schedule-2/ Page &amp;P of &amp;N</oddFooter>
      </headerFooter>
    </customSheetView>
    <customSheetView guid="{A7DBDDEF-9245-44C6-9EBF-032DB6E1C0A2}" scale="80" hiddenColumns="1" state="hidden" topLeftCell="A34">
      <selection activeCell="F56" sqref="F56"/>
      <colBreaks count="1" manualBreakCount="1">
        <brk id="6" max="1048575" man="1"/>
      </colBreaks>
      <pageMargins left="0.51181102362204722" right="0.26" top="0.4" bottom="0.44" header="0.25" footer="0.24"/>
      <printOptions horizontalCentered="1"/>
      <pageSetup paperSize="9" orientation="portrait" horizontalDpi="300" verticalDpi="300" r:id="rId15"/>
      <headerFooter alignWithMargins="0">
        <oddFooter>&amp;R&amp;"Book Antiqua,Bold"&amp;10Schedule-2/ Page &amp;P of &amp;N</oddFooter>
      </headerFooter>
    </customSheetView>
    <customSheetView guid="{7487ED9F-BBED-4B2A-9631-22F1A430946B}" scale="80" hiddenColumns="1" state="hidden" topLeftCell="A34">
      <selection activeCell="F56" sqref="F56"/>
      <colBreaks count="1" manualBreakCount="1">
        <brk id="6" max="1048575" man="1"/>
      </colBreaks>
      <pageMargins left="0.51181102362204722" right="0.26" top="0.4" bottom="0.44" header="0.25" footer="0.24"/>
      <printOptions horizontalCentered="1"/>
      <pageSetup paperSize="9" orientation="portrait" horizontalDpi="300" verticalDpi="300" r:id="rId16"/>
      <headerFooter alignWithMargins="0">
        <oddFooter>&amp;R&amp;"Book Antiqua,Bold"&amp;10Schedule-2/ Page &amp;P of &amp;N</oddFooter>
      </headerFooter>
    </customSheetView>
    <customSheetView guid="{B3CE7B10-A914-4559-A6DA-AED8C22AFD6D}" scale="80" hiddenColumns="1" state="hidden" topLeftCell="A34">
      <selection activeCell="F56" sqref="F56"/>
      <colBreaks count="1" manualBreakCount="1">
        <brk id="6" max="1048575" man="1"/>
      </colBreaks>
      <pageMargins left="0.51181102362204722" right="0.26" top="0.4" bottom="0.44" header="0.25" footer="0.24"/>
      <printOptions horizontalCentered="1"/>
      <pageSetup paperSize="9" orientation="portrait" horizontalDpi="300" verticalDpi="300" r:id="rId17"/>
      <headerFooter alignWithMargins="0">
        <oddFooter>&amp;R&amp;"Book Antiqua,Bold"&amp;10Schedule-2/ Page &amp;P of &amp;N</oddFooter>
      </headerFooter>
    </customSheetView>
    <customSheetView guid="{D53177B2-31EC-4222-B97A-A37DCFD9E45B}" scale="80" hiddenColumns="1" state="hidden" topLeftCell="A34">
      <selection activeCell="F56" sqref="F56"/>
      <colBreaks count="1" manualBreakCount="1">
        <brk id="6" max="1048575" man="1"/>
      </colBreaks>
      <pageMargins left="0.51181102362204722" right="0.26" top="0.4" bottom="0.44" header="0.25" footer="0.24"/>
      <printOptions horizontalCentered="1"/>
      <pageSetup paperSize="9" orientation="portrait" horizontalDpi="300" verticalDpi="300" r:id="rId18"/>
      <headerFooter alignWithMargins="0">
        <oddFooter>&amp;R&amp;"Book Antiqua,Bold"&amp;10Schedule-2/ Page &amp;P of &amp;N</oddFooter>
      </headerFooter>
    </customSheetView>
    <customSheetView guid="{223BC0FC-814D-40F0-9795-CE82A16FF3A5}" scale="80" hiddenColumns="1" state="hidden" topLeftCell="A34">
      <selection activeCell="F56" sqref="F56"/>
      <colBreaks count="1" manualBreakCount="1">
        <brk id="6" max="1048575" man="1"/>
      </colBreaks>
      <pageMargins left="0.51181102362204722" right="0.26" top="0.4" bottom="0.44" header="0.25" footer="0.24"/>
      <printOptions horizontalCentered="1"/>
      <pageSetup paperSize="9" orientation="portrait" horizontalDpi="300" verticalDpi="300" r:id="rId19"/>
      <headerFooter alignWithMargins="0">
        <oddFooter>&amp;R&amp;"Book Antiqua,Bold"&amp;10Schedule-2/ Page &amp;P of &amp;N</oddFooter>
      </headerFooter>
    </customSheetView>
    <customSheetView guid="{B835C05C-B615-4DCB-982D-4519616B3CD8}" scale="80" hiddenColumns="1" state="hidden" topLeftCell="A34">
      <selection activeCell="F56" sqref="F56"/>
      <colBreaks count="1" manualBreakCount="1">
        <brk id="6" max="1048575" man="1"/>
      </colBreaks>
      <pageMargins left="0.51181102362204722" right="0.26" top="0.4" bottom="0.44" header="0.25" footer="0.24"/>
      <printOptions horizontalCentered="1"/>
      <pageSetup paperSize="9" orientation="portrait" horizontalDpi="300" verticalDpi="300" r:id="rId20"/>
      <headerFooter alignWithMargins="0">
        <oddFooter>&amp;R&amp;"Book Antiqua,Bold"&amp;10Schedule-2/ Page &amp;P of &amp;N</oddFooter>
      </headerFooter>
    </customSheetView>
    <customSheetView guid="{A34CC49F-E309-4C23-B4F6-1E3B307C10D1}" scale="80" hiddenColumns="1" state="hidden" topLeftCell="A34">
      <selection activeCell="F56" sqref="F56"/>
      <colBreaks count="1" manualBreakCount="1">
        <brk id="6" max="1048575" man="1"/>
      </colBreaks>
      <pageMargins left="0.51181102362204722" right="0.26" top="0.4" bottom="0.44" header="0.25" footer="0.24"/>
      <printOptions horizontalCentered="1"/>
      <pageSetup paperSize="9" orientation="portrait" horizontalDpi="300" verticalDpi="300" r:id="rId21"/>
      <headerFooter alignWithMargins="0">
        <oddFooter>&amp;R&amp;"Book Antiqua,Bold"&amp;10Schedule-2/ Page &amp;P of &amp;N</oddFooter>
      </headerFooter>
    </customSheetView>
    <customSheetView guid="{8909CFDD-4F29-4C72-886E-908773EE94A2}" scale="80" hiddenColumns="1" state="hidden" topLeftCell="A34">
      <selection activeCell="F56" sqref="F56"/>
      <colBreaks count="1" manualBreakCount="1">
        <brk id="6" max="1048575" man="1"/>
      </colBreaks>
      <pageMargins left="0.51181102362204722" right="0.26" top="0.4" bottom="0.44" header="0.25" footer="0.24"/>
      <printOptions horizontalCentered="1"/>
      <pageSetup paperSize="9" orientation="portrait" horizontalDpi="300" verticalDpi="300" r:id="rId22"/>
      <headerFooter alignWithMargins="0">
        <oddFooter>&amp;R&amp;"Book Antiqua,Bold"&amp;10Schedule-2/ Page &amp;P of &amp;N</oddFooter>
      </headerFooter>
    </customSheetView>
  </customSheetViews>
  <mergeCells count="10">
    <mergeCell ref="A3:F3"/>
    <mergeCell ref="W3:X3"/>
    <mergeCell ref="A4:F4"/>
    <mergeCell ref="A7:D7"/>
    <mergeCell ref="L13:M13"/>
    <mergeCell ref="O13:P13"/>
    <mergeCell ref="B8:D8"/>
    <mergeCell ref="B9:D9"/>
    <mergeCell ref="B10:D10"/>
    <mergeCell ref="B11:D11"/>
  </mergeCells>
  <phoneticPr fontId="30" type="noConversion"/>
  <conditionalFormatting sqref="E16:E55">
    <cfRule type="expression" dxfId="35" priority="1" stopIfTrue="1">
      <formula>D16&gt;0</formula>
    </cfRule>
  </conditionalFormatting>
  <printOptions horizontalCentered="1"/>
  <pageMargins left="0.51181102362204722" right="0.26" top="0.4" bottom="0.44" header="0.25" footer="0.24"/>
  <pageSetup paperSize="9" orientation="portrait" horizontalDpi="300" verticalDpi="300" r:id="rId23"/>
  <headerFooter alignWithMargins="0">
    <oddFooter>&amp;R&amp;"Book Antiqua,Bold"&amp;10Schedule-2/ Page &amp;P of &amp;N</oddFooter>
  </headerFooter>
  <colBreaks count="1" manualBreakCount="1">
    <brk id="6" max="1048575" man="1"/>
  </colBreaks>
  <drawing r:id="rId2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indexed="10"/>
    <pageSetUpPr fitToPage="1"/>
  </sheetPr>
  <dimension ref="A1:BB142"/>
  <sheetViews>
    <sheetView view="pageBreakPreview" topLeftCell="A44" zoomScale="90" zoomScaleNormal="100" zoomScaleSheetLayoutView="90" workbookViewId="0">
      <selection activeCell="I44" sqref="I44"/>
    </sheetView>
  </sheetViews>
  <sheetFormatPr defaultRowHeight="15.75"/>
  <cols>
    <col min="1" max="1" width="5.25" style="814" customWidth="1"/>
    <col min="2" max="2" width="13" style="712" customWidth="1"/>
    <col min="3" max="3" width="7.875" style="712" customWidth="1"/>
    <col min="4" max="4" width="7.375" style="712" customWidth="1"/>
    <col min="5" max="5" width="9.375" style="712" customWidth="1"/>
    <col min="6" max="6" width="33.75" style="712" customWidth="1"/>
    <col min="7" max="7" width="12.625" style="712" customWidth="1"/>
    <col min="8" max="8" width="12.125" style="761" customWidth="1"/>
    <col min="9" max="9" width="12" style="695" bestFit="1" customWidth="1"/>
    <col min="10" max="10" width="9.5" style="712" customWidth="1"/>
    <col min="11" max="11" width="13" style="712" customWidth="1"/>
    <col min="12" max="12" width="67.5" style="696" customWidth="1"/>
    <col min="13" max="13" width="6.5" style="695" customWidth="1"/>
    <col min="14" max="14" width="8.625" style="695" customWidth="1"/>
    <col min="15" max="15" width="13.5" style="666" customWidth="1"/>
    <col min="16" max="16" width="12.25" style="666" customWidth="1"/>
    <col min="17" max="17" width="13.375" style="690" customWidth="1"/>
    <col min="18" max="18" width="13.125" style="690" hidden="1" customWidth="1"/>
    <col min="19" max="19" width="13.5" style="690" hidden="1" customWidth="1"/>
    <col min="20" max="28" width="9" style="690" hidden="1" customWidth="1"/>
    <col min="29" max="29" width="16.5" style="690" hidden="1" customWidth="1"/>
    <col min="30" max="31" width="9" style="690" hidden="1" customWidth="1"/>
    <col min="32" max="36" width="0" style="690" hidden="1" customWidth="1"/>
    <col min="37" max="37" width="9" style="690" hidden="1" customWidth="1"/>
    <col min="38" max="39" width="17.625" style="690" hidden="1" customWidth="1"/>
    <col min="40" max="40" width="9" style="690" hidden="1" customWidth="1"/>
    <col min="41" max="41" width="15.5" style="690" hidden="1" customWidth="1"/>
    <col min="42" max="42" width="15.375" style="690" hidden="1" customWidth="1"/>
    <col min="43" max="51" width="0" style="690" hidden="1" customWidth="1"/>
    <col min="52" max="54" width="9" style="690"/>
    <col min="55" max="16384" width="9" style="691"/>
  </cols>
  <sheetData>
    <row r="1" spans="1:42" ht="36.75" customHeight="1">
      <c r="A1" s="812" t="str">
        <f>Cover!B3</f>
        <v>Specification No.: CC/NT/W-MISC/DOM/A04/26/01660</v>
      </c>
      <c r="B1" s="709"/>
      <c r="C1" s="709"/>
      <c r="D1" s="709"/>
      <c r="E1" s="709"/>
      <c r="F1" s="709"/>
      <c r="G1" s="709"/>
      <c r="H1" s="759"/>
      <c r="I1" s="685"/>
      <c r="J1" s="709"/>
      <c r="K1" s="709"/>
      <c r="L1" s="686"/>
      <c r="M1" s="687"/>
      <c r="N1" s="687"/>
      <c r="O1" s="688"/>
      <c r="P1" s="689" t="s">
        <v>426</v>
      </c>
    </row>
    <row r="2" spans="1:42">
      <c r="A2" s="813"/>
      <c r="B2" s="710"/>
      <c r="C2" s="710"/>
      <c r="D2" s="710"/>
      <c r="E2" s="710"/>
      <c r="F2" s="710"/>
      <c r="G2" s="710"/>
      <c r="H2" s="760"/>
      <c r="I2" s="676"/>
      <c r="J2" s="710"/>
      <c r="K2" s="710"/>
      <c r="L2" s="692"/>
      <c r="M2" s="676"/>
      <c r="N2" s="676"/>
      <c r="O2" s="691"/>
      <c r="P2" s="691"/>
    </row>
    <row r="3" spans="1:42" ht="33" customHeight="1">
      <c r="A3" s="1275" t="str">
        <f>Cover!$B$2</f>
        <v>Package RCP-01 for Retrofit of existing conventional control and protection system with new IEC 61850 Process Bus based Control and Protection System at 400/220 Hissar S/s and 400kV Ballabhgarh S/s</v>
      </c>
      <c r="B3" s="1275"/>
      <c r="C3" s="1275"/>
      <c r="D3" s="1275"/>
      <c r="E3" s="1275"/>
      <c r="F3" s="1275"/>
      <c r="G3" s="1275"/>
      <c r="H3" s="1275"/>
      <c r="I3" s="1275"/>
      <c r="J3" s="1275"/>
      <c r="K3" s="1275"/>
      <c r="L3" s="1275"/>
      <c r="M3" s="1275"/>
      <c r="N3" s="1275"/>
      <c r="O3" s="1275"/>
      <c r="P3" s="1275"/>
      <c r="Q3" s="1275"/>
      <c r="AK3" s="693" t="s">
        <v>342</v>
      </c>
      <c r="AM3" s="711">
        <f>IF(ISERROR(#REF!/('Sch-6'!D14+'Sch-6'!D16+'Sch-6'!D18)),0,#REF!/( 'Sch-6'!D14+'Sch-6'!D16+'Sch-6'!D18))</f>
        <v>0</v>
      </c>
    </row>
    <row r="4" spans="1:42" ht="16.5">
      <c r="A4" s="1277" t="s">
        <v>24</v>
      </c>
      <c r="B4" s="1277"/>
      <c r="C4" s="1277"/>
      <c r="D4" s="1277"/>
      <c r="E4" s="1277"/>
      <c r="F4" s="1277"/>
      <c r="G4" s="1277"/>
      <c r="H4" s="1277"/>
      <c r="I4" s="1277"/>
      <c r="J4" s="1277"/>
      <c r="K4" s="1277"/>
      <c r="L4" s="1277"/>
      <c r="M4" s="1277"/>
      <c r="N4" s="1277"/>
      <c r="O4" s="1277"/>
      <c r="P4" s="1277"/>
      <c r="Q4" s="1277"/>
      <c r="AK4" s="693" t="s">
        <v>343</v>
      </c>
      <c r="AM4" s="711" t="e">
        <f>#REF!</f>
        <v>#REF!</v>
      </c>
    </row>
    <row r="5" spans="1:42">
      <c r="AK5" s="693" t="s">
        <v>348</v>
      </c>
      <c r="AM5" s="711">
        <f>IF(ISERROR(#REF!/#REF!),0,#REF! /#REF!)</f>
        <v>0</v>
      </c>
    </row>
    <row r="6" spans="1:42" ht="16.5">
      <c r="A6" s="815" t="str">
        <f>'Sch-1'!A6</f>
        <v>Bidder’s Name and Address (Sole Bidder) :</v>
      </c>
      <c r="B6" s="713"/>
      <c r="C6" s="713"/>
      <c r="D6" s="713"/>
      <c r="E6" s="713"/>
      <c r="F6" s="713"/>
      <c r="G6" s="713"/>
      <c r="H6" s="762"/>
      <c r="I6" s="756"/>
      <c r="J6" s="713"/>
      <c r="K6" s="713"/>
      <c r="L6" s="697"/>
      <c r="M6" s="751" t="s">
        <v>396</v>
      </c>
      <c r="P6" s="691"/>
      <c r="AK6" s="693" t="s">
        <v>349</v>
      </c>
      <c r="AM6" s="711" t="e">
        <f>#REF!</f>
        <v>#REF!</v>
      </c>
    </row>
    <row r="7" spans="1:42" ht="16.5">
      <c r="A7" s="816" t="str">
        <f>'Sch-1'!A7</f>
        <v/>
      </c>
      <c r="B7" s="714"/>
      <c r="C7" s="714"/>
      <c r="D7" s="714"/>
      <c r="E7" s="714"/>
      <c r="F7" s="714"/>
      <c r="G7" s="714"/>
      <c r="H7" s="763"/>
      <c r="I7" s="714"/>
      <c r="J7" s="714"/>
      <c r="K7" s="714"/>
      <c r="L7" s="714"/>
      <c r="M7" s="1278" t="str">
        <f>'Sch-1'!M7</f>
        <v>Contracts Services, 3rd Floor</v>
      </c>
      <c r="N7" s="1278"/>
      <c r="O7" s="1278"/>
      <c r="P7" s="1278"/>
      <c r="AK7" s="693" t="s">
        <v>346</v>
      </c>
      <c r="AM7" s="711" t="e">
        <f>SUM(AM3:AM6)</f>
        <v>#REF!</v>
      </c>
    </row>
    <row r="8" spans="1:42" ht="16.5">
      <c r="A8" s="815" t="s">
        <v>397</v>
      </c>
      <c r="B8" s="713"/>
      <c r="C8" s="715" t="str">
        <f>IF('Sch-1'!C8=0, "", 'Sch-1'!C8)</f>
        <v xml:space="preserve">…….. …….. …….. …….. …….. …….. </v>
      </c>
      <c r="D8" s="713"/>
      <c r="E8" s="713"/>
      <c r="F8" s="713"/>
      <c r="G8" s="713"/>
      <c r="H8" s="762"/>
      <c r="I8" s="756"/>
      <c r="J8" s="713"/>
      <c r="K8" s="713"/>
      <c r="M8" s="1278" t="str">
        <f>'Sch-1'!M8</f>
        <v>Power Grid Corporation of India Ltd.,</v>
      </c>
      <c r="N8" s="1278"/>
      <c r="O8" s="1278"/>
      <c r="P8" s="1278"/>
    </row>
    <row r="9" spans="1:42" ht="16.5">
      <c r="A9" s="815" t="s">
        <v>399</v>
      </c>
      <c r="B9" s="713"/>
      <c r="C9" s="715" t="str">
        <f>IF('Sch-1'!C9=0, "", 'Sch-1'!C9)</f>
        <v xml:space="preserve">…….. …….. …….. …….. …….. …….. </v>
      </c>
      <c r="D9" s="713"/>
      <c r="E9" s="713"/>
      <c r="F9" s="713"/>
      <c r="G9" s="713"/>
      <c r="H9" s="762"/>
      <c r="I9" s="756"/>
      <c r="J9" s="713"/>
      <c r="K9" s="713"/>
      <c r="M9" s="1278" t="str">
        <f>'Sch-1'!M9</f>
        <v>"Saudamini", Plot No.-2</v>
      </c>
      <c r="N9" s="1278"/>
      <c r="O9" s="1278"/>
      <c r="P9" s="1278"/>
    </row>
    <row r="10" spans="1:42" ht="16.5" customHeight="1">
      <c r="A10" s="817"/>
      <c r="B10" s="716"/>
      <c r="C10" s="715" t="str">
        <f>IF('Sch-1'!C10=0, "", 'Sch-1'!C10)</f>
        <v xml:space="preserve">…….. …….. …….. …….. …….. …….. </v>
      </c>
      <c r="D10" s="716"/>
      <c r="E10" s="811"/>
      <c r="F10" s="716"/>
      <c r="G10" s="716"/>
      <c r="H10" s="764"/>
      <c r="I10" s="698"/>
      <c r="J10" s="716"/>
      <c r="K10" s="716"/>
      <c r="M10" s="776" t="str">
        <f>'Sch-1'!M10</f>
        <v xml:space="preserve">Sector-29, </v>
      </c>
      <c r="N10" s="776"/>
      <c r="O10" s="776"/>
      <c r="P10" s="776"/>
      <c r="AK10" s="693" t="s">
        <v>345</v>
      </c>
      <c r="AM10" s="711">
        <f>'Sch-1'!AA10</f>
        <v>0</v>
      </c>
    </row>
    <row r="11" spans="1:42" ht="16.5" customHeight="1">
      <c r="A11" s="817"/>
      <c r="B11" s="716"/>
      <c r="C11" s="715" t="str">
        <f>IF('Sch-1'!C11=0, "", 'Sch-1'!C11)</f>
        <v xml:space="preserve">…….. …….. …….. …….. …….. …….. </v>
      </c>
      <c r="D11" s="716"/>
      <c r="E11" s="716"/>
      <c r="F11" s="716"/>
      <c r="G11" s="716"/>
      <c r="H11" s="764"/>
      <c r="I11" s="698"/>
      <c r="J11" s="716"/>
      <c r="K11" s="716"/>
      <c r="M11" s="1278" t="str">
        <f>'Sch-1'!M11</f>
        <v>Gurgaon (Haryana) - 122001</v>
      </c>
      <c r="N11" s="1278"/>
      <c r="O11" s="1278"/>
      <c r="P11" s="1278"/>
      <c r="AK11" s="693"/>
      <c r="AM11" s="711"/>
    </row>
    <row r="12" spans="1:42">
      <c r="A12" s="818"/>
      <c r="B12" s="717"/>
      <c r="C12" s="717"/>
      <c r="D12" s="717"/>
      <c r="E12" s="717"/>
      <c r="F12" s="717"/>
      <c r="G12" s="717"/>
      <c r="H12" s="764"/>
      <c r="I12" s="757"/>
      <c r="J12" s="717"/>
      <c r="K12" s="717"/>
      <c r="L12" s="718"/>
      <c r="M12" s="719"/>
      <c r="N12" s="719"/>
      <c r="O12" s="698"/>
      <c r="P12" s="691"/>
      <c r="AK12" s="693"/>
      <c r="AM12" s="711"/>
    </row>
    <row r="13" spans="1:42" ht="33" customHeight="1">
      <c r="A13" s="876"/>
      <c r="B13" s="876"/>
      <c r="C13" s="876"/>
      <c r="D13" s="876"/>
      <c r="E13" s="876"/>
      <c r="F13" s="876"/>
      <c r="G13" s="876"/>
      <c r="H13" s="1108" t="s">
        <v>569</v>
      </c>
      <c r="I13" s="876"/>
      <c r="J13" s="876"/>
      <c r="K13" s="876"/>
      <c r="L13" s="876"/>
      <c r="M13" s="876"/>
      <c r="N13" s="876"/>
      <c r="O13" s="876"/>
      <c r="P13" s="876"/>
      <c r="Q13" s="877"/>
      <c r="R13" s="720"/>
      <c r="S13" s="720"/>
      <c r="T13" s="720"/>
      <c r="U13" s="720"/>
      <c r="AL13" s="1282" t="s">
        <v>283</v>
      </c>
      <c r="AM13" s="1282"/>
      <c r="AN13" s="694" t="s">
        <v>287</v>
      </c>
      <c r="AO13" s="1282" t="s">
        <v>284</v>
      </c>
      <c r="AP13" s="1282"/>
    </row>
    <row r="14" spans="1:42" ht="16.5">
      <c r="A14" s="817"/>
      <c r="B14" s="716"/>
      <c r="C14" s="716"/>
      <c r="D14" s="716"/>
      <c r="E14" s="716"/>
      <c r="F14" s="716"/>
      <c r="G14" s="716"/>
      <c r="H14" s="764"/>
      <c r="I14" s="698"/>
      <c r="J14" s="716"/>
      <c r="K14" s="716"/>
      <c r="L14" s="716"/>
      <c r="M14" s="716"/>
      <c r="N14" s="717"/>
      <c r="O14" s="716"/>
      <c r="P14" s="716"/>
      <c r="R14" s="720"/>
      <c r="S14" s="720"/>
      <c r="T14" s="720"/>
      <c r="U14" s="720"/>
      <c r="AL14" s="721"/>
      <c r="AM14" s="721"/>
      <c r="AN14" s="694"/>
      <c r="AO14" s="721"/>
      <c r="AP14" s="721"/>
    </row>
    <row r="15" spans="1:42" ht="16.5">
      <c r="A15" s="817"/>
      <c r="B15" s="716"/>
      <c r="C15" s="716"/>
      <c r="D15" s="716"/>
      <c r="E15" s="716"/>
      <c r="F15" s="716"/>
      <c r="G15" s="716"/>
      <c r="H15" s="764"/>
      <c r="I15" s="698"/>
      <c r="J15" s="716"/>
      <c r="K15" s="716"/>
      <c r="L15" s="716"/>
      <c r="M15" s="716"/>
      <c r="N15" s="1290" t="s">
        <v>275</v>
      </c>
      <c r="O15" s="1290"/>
      <c r="P15" s="1290"/>
      <c r="R15" s="720"/>
      <c r="S15" s="720"/>
      <c r="T15" s="720"/>
      <c r="U15" s="720"/>
      <c r="AL15" s="721"/>
      <c r="AM15" s="721"/>
      <c r="AN15" s="694"/>
      <c r="AO15" s="721"/>
      <c r="AP15" s="721"/>
    </row>
    <row r="16" spans="1:42" ht="160.5" customHeight="1">
      <c r="A16" s="1060" t="s">
        <v>361</v>
      </c>
      <c r="B16" s="1033" t="s">
        <v>514</v>
      </c>
      <c r="C16" s="1033" t="s">
        <v>515</v>
      </c>
      <c r="D16" s="1033" t="s">
        <v>521</v>
      </c>
      <c r="E16" s="1033" t="s">
        <v>522</v>
      </c>
      <c r="F16" s="1033" t="s">
        <v>516</v>
      </c>
      <c r="G16" s="1061" t="s">
        <v>523</v>
      </c>
      <c r="H16" s="842" t="s">
        <v>491</v>
      </c>
      <c r="I16" s="843" t="s">
        <v>532</v>
      </c>
      <c r="J16" s="843" t="s">
        <v>486</v>
      </c>
      <c r="K16" s="843" t="s">
        <v>512</v>
      </c>
      <c r="L16" s="1033" t="s">
        <v>368</v>
      </c>
      <c r="M16" s="1034" t="s">
        <v>353</v>
      </c>
      <c r="N16" s="1034" t="s">
        <v>354</v>
      </c>
      <c r="O16" s="1033" t="s">
        <v>575</v>
      </c>
      <c r="P16" s="1033" t="s">
        <v>576</v>
      </c>
      <c r="Q16" s="1062" t="s">
        <v>510</v>
      </c>
      <c r="R16" s="720"/>
      <c r="S16" s="720"/>
      <c r="T16" s="720"/>
      <c r="U16" s="720"/>
      <c r="AL16" s="722" t="s">
        <v>370</v>
      </c>
      <c r="AM16" s="722" t="s">
        <v>411</v>
      </c>
      <c r="AN16" s="694"/>
      <c r="AO16" s="722" t="s">
        <v>370</v>
      </c>
      <c r="AP16" s="722" t="s">
        <v>411</v>
      </c>
    </row>
    <row r="17" spans="1:54" s="775" customFormat="1" ht="16.5">
      <c r="A17" s="1063">
        <v>1</v>
      </c>
      <c r="B17" s="1064">
        <v>2</v>
      </c>
      <c r="C17" s="1064">
        <v>3</v>
      </c>
      <c r="D17" s="1064">
        <v>4</v>
      </c>
      <c r="E17" s="1064">
        <v>5</v>
      </c>
      <c r="F17" s="1065">
        <v>6</v>
      </c>
      <c r="G17" s="1064">
        <v>7</v>
      </c>
      <c r="H17" s="848">
        <v>8</v>
      </c>
      <c r="I17" s="849">
        <v>9</v>
      </c>
      <c r="J17" s="849">
        <v>10</v>
      </c>
      <c r="K17" s="849">
        <v>11</v>
      </c>
      <c r="L17" s="1066">
        <v>12</v>
      </c>
      <c r="M17" s="1066">
        <v>13</v>
      </c>
      <c r="N17" s="1066">
        <v>14</v>
      </c>
      <c r="O17" s="1066">
        <v>15</v>
      </c>
      <c r="P17" s="1066" t="s">
        <v>524</v>
      </c>
      <c r="Q17" s="1066">
        <v>17</v>
      </c>
      <c r="R17" s="772"/>
      <c r="S17" s="772"/>
      <c r="T17" s="772"/>
      <c r="U17" s="772"/>
      <c r="V17" s="771"/>
      <c r="W17" s="771"/>
      <c r="X17" s="771"/>
      <c r="Y17" s="771"/>
      <c r="Z17" s="771"/>
      <c r="AA17" s="771"/>
      <c r="AB17" s="771"/>
      <c r="AC17" s="771"/>
      <c r="AD17" s="771"/>
      <c r="AE17" s="771"/>
      <c r="AF17" s="771"/>
      <c r="AG17" s="771"/>
      <c r="AH17" s="771"/>
      <c r="AI17" s="771"/>
      <c r="AJ17" s="771"/>
      <c r="AK17" s="771"/>
      <c r="AL17" s="773">
        <v>5</v>
      </c>
      <c r="AM17" s="773" t="s">
        <v>405</v>
      </c>
      <c r="AN17" s="774"/>
      <c r="AO17" s="773">
        <v>5</v>
      </c>
      <c r="AP17" s="773" t="s">
        <v>405</v>
      </c>
      <c r="AQ17" s="771"/>
      <c r="AR17" s="771"/>
      <c r="AS17" s="771"/>
      <c r="AT17" s="771"/>
      <c r="AU17" s="771"/>
      <c r="AV17" s="771"/>
      <c r="AW17" s="771"/>
      <c r="AX17" s="771"/>
      <c r="AY17" s="771"/>
      <c r="AZ17" s="771"/>
      <c r="BA17" s="771"/>
      <c r="BB17" s="771"/>
    </row>
    <row r="18" spans="1:54" s="775" customFormat="1" ht="38.25" hidden="1" customHeight="1">
      <c r="A18" s="1127"/>
      <c r="B18" s="1286" t="s">
        <v>573</v>
      </c>
      <c r="C18" s="1287"/>
      <c r="D18" s="1287"/>
      <c r="E18" s="1287"/>
      <c r="F18" s="1287"/>
      <c r="G18" s="1287"/>
      <c r="H18" s="1287"/>
      <c r="I18" s="1287"/>
      <c r="J18" s="1287"/>
      <c r="K18" s="1287"/>
      <c r="L18" s="1288"/>
      <c r="M18" s="1128"/>
      <c r="N18" s="1128"/>
      <c r="O18" s="1128"/>
      <c r="P18" s="1128"/>
      <c r="Q18" s="1128"/>
      <c r="R18" s="772"/>
      <c r="S18" s="772"/>
      <c r="T18" s="772"/>
      <c r="U18" s="772"/>
      <c r="V18" s="771"/>
      <c r="W18" s="771"/>
      <c r="X18" s="771"/>
      <c r="Y18" s="771"/>
      <c r="Z18" s="771"/>
      <c r="AA18" s="771"/>
      <c r="AB18" s="771"/>
      <c r="AC18" s="771"/>
      <c r="AD18" s="771"/>
      <c r="AE18" s="771"/>
      <c r="AF18" s="771"/>
      <c r="AG18" s="771"/>
      <c r="AH18" s="771"/>
      <c r="AI18" s="771"/>
      <c r="AJ18" s="771"/>
      <c r="AK18" s="771"/>
      <c r="AL18" s="773"/>
      <c r="AM18" s="773"/>
      <c r="AN18" s="774"/>
      <c r="AO18" s="773"/>
      <c r="AP18" s="773"/>
      <c r="AQ18" s="771"/>
      <c r="AR18" s="771"/>
      <c r="AS18" s="771"/>
      <c r="AT18" s="771"/>
      <c r="AU18" s="771"/>
      <c r="AV18" s="771"/>
      <c r="AW18" s="771"/>
      <c r="AX18" s="771"/>
      <c r="AY18" s="771"/>
      <c r="AZ18" s="771"/>
      <c r="BA18" s="771"/>
      <c r="BB18" s="771"/>
    </row>
    <row r="19" spans="1:54" s="679" customFormat="1" ht="23.25" customHeight="1">
      <c r="A19" s="819" t="s">
        <v>340</v>
      </c>
      <c r="B19" s="1120" t="str">
        <f>'Sch-1'!B21</f>
        <v xml:space="preserve">PROCESS BUS BALLABHGARH - CONSULTANCY TO DTL     </v>
      </c>
      <c r="C19" s="1118"/>
      <c r="D19" s="1118"/>
      <c r="E19" s="1118"/>
      <c r="F19" s="1118"/>
      <c r="G19" s="1118"/>
      <c r="H19" s="1118"/>
      <c r="I19" s="1118"/>
      <c r="J19" s="1118"/>
      <c r="K19" s="1118"/>
      <c r="L19" s="1119"/>
      <c r="M19" s="754"/>
      <c r="N19" s="754"/>
      <c r="O19" s="754"/>
      <c r="P19" s="754"/>
      <c r="Q19" s="754"/>
      <c r="R19" s="796" t="s">
        <v>493</v>
      </c>
      <c r="S19" s="795" t="s">
        <v>494</v>
      </c>
      <c r="T19" s="680"/>
      <c r="U19" s="680"/>
      <c r="AD19" s="806"/>
    </row>
    <row r="20" spans="1:54" s="807" customFormat="1" ht="16.5">
      <c r="A20" s="1101">
        <v>1</v>
      </c>
      <c r="B20" s="1129">
        <v>7000036177</v>
      </c>
      <c r="C20" s="1129">
        <v>70</v>
      </c>
      <c r="D20" s="1129">
        <v>60</v>
      </c>
      <c r="E20" s="1129">
        <v>10</v>
      </c>
      <c r="F20" s="1129" t="s">
        <v>594</v>
      </c>
      <c r="G20" s="1129">
        <v>100016779</v>
      </c>
      <c r="H20" s="1129">
        <v>998736</v>
      </c>
      <c r="I20" s="1102"/>
      <c r="J20" s="1131">
        <v>18</v>
      </c>
      <c r="K20" s="1103"/>
      <c r="L20" s="1129" t="s">
        <v>639</v>
      </c>
      <c r="M20" s="1129" t="s">
        <v>578</v>
      </c>
      <c r="N20" s="1129">
        <v>4</v>
      </c>
      <c r="O20" s="1102"/>
      <c r="P20" s="1104" t="str">
        <f>IF(O20=0, "Included", IF(ISERROR(N20*O20), O20, N20*O20))</f>
        <v>Included</v>
      </c>
      <c r="Q20" s="1104">
        <f>S20</f>
        <v>0</v>
      </c>
      <c r="R20" s="807">
        <f>IF(P20="Included",0,P20)</f>
        <v>0</v>
      </c>
      <c r="S20" s="807">
        <f t="shared" ref="S20:S76" si="0">IF(K20="",(R20*J20/100),(R20*K20))</f>
        <v>0</v>
      </c>
      <c r="T20" s="1135"/>
      <c r="U20" s="1135"/>
    </row>
    <row r="21" spans="1:54" s="807" customFormat="1" ht="16.5">
      <c r="A21" s="1101">
        <f t="shared" ref="A21:A86" si="1">A20+1</f>
        <v>2</v>
      </c>
      <c r="B21" s="1129">
        <v>7000036177</v>
      </c>
      <c r="C21" s="1129">
        <v>70</v>
      </c>
      <c r="D21" s="1129">
        <v>60</v>
      </c>
      <c r="E21" s="1129">
        <v>20</v>
      </c>
      <c r="F21" s="1129" t="s">
        <v>594</v>
      </c>
      <c r="G21" s="1129">
        <v>100000730</v>
      </c>
      <c r="H21" s="1129">
        <v>998736</v>
      </c>
      <c r="I21" s="1102"/>
      <c r="J21" s="1131">
        <v>18</v>
      </c>
      <c r="K21" s="1103"/>
      <c r="L21" s="1129" t="s">
        <v>600</v>
      </c>
      <c r="M21" s="1129" t="s">
        <v>578</v>
      </c>
      <c r="N21" s="1129">
        <v>2</v>
      </c>
      <c r="O21" s="1102"/>
      <c r="P21" s="1104" t="str">
        <f>IF(O21=0, "Included", IF(ISERROR(N21*O21), O21, N21*O21))</f>
        <v>Included</v>
      </c>
      <c r="Q21" s="1104">
        <f>S21</f>
        <v>0</v>
      </c>
      <c r="R21" s="807">
        <f>IF(P21="Included",0,P21)</f>
        <v>0</v>
      </c>
      <c r="S21" s="807">
        <f t="shared" si="0"/>
        <v>0</v>
      </c>
      <c r="T21" s="1135"/>
      <c r="U21" s="1135"/>
    </row>
    <row r="22" spans="1:54" s="807" customFormat="1" ht="33">
      <c r="A22" s="1101">
        <f t="shared" si="1"/>
        <v>3</v>
      </c>
      <c r="B22" s="1129">
        <v>7000036177</v>
      </c>
      <c r="C22" s="1129">
        <v>80</v>
      </c>
      <c r="D22" s="1129">
        <v>70</v>
      </c>
      <c r="E22" s="1129">
        <v>20</v>
      </c>
      <c r="F22" s="1129" t="s">
        <v>595</v>
      </c>
      <c r="G22" s="1129">
        <v>100000777</v>
      </c>
      <c r="H22" s="1129">
        <v>998736</v>
      </c>
      <c r="I22" s="1102"/>
      <c r="J22" s="1131">
        <v>18</v>
      </c>
      <c r="K22" s="1103"/>
      <c r="L22" s="1129" t="s">
        <v>640</v>
      </c>
      <c r="M22" s="1129" t="s">
        <v>578</v>
      </c>
      <c r="N22" s="1129">
        <v>2</v>
      </c>
      <c r="O22" s="1102"/>
      <c r="P22" s="1104" t="str">
        <f t="shared" ref="P22:P52" si="2">IF(O22=0, "Included", IF(ISERROR(N22*O22), O22, N22*O22))</f>
        <v>Included</v>
      </c>
      <c r="Q22" s="1104">
        <f t="shared" ref="Q22:Q52" si="3">S22</f>
        <v>0</v>
      </c>
      <c r="R22" s="807">
        <f t="shared" ref="R22:R52" si="4">IF(P22="Included",0,P22)</f>
        <v>0</v>
      </c>
      <c r="S22" s="807">
        <f t="shared" si="0"/>
        <v>0</v>
      </c>
      <c r="T22" s="1135"/>
      <c r="U22" s="1135"/>
    </row>
    <row r="23" spans="1:54" s="807" customFormat="1" ht="33">
      <c r="A23" s="1101">
        <f t="shared" si="1"/>
        <v>4</v>
      </c>
      <c r="B23" s="1129">
        <v>7000036177</v>
      </c>
      <c r="C23" s="1129">
        <v>80</v>
      </c>
      <c r="D23" s="1129">
        <v>70</v>
      </c>
      <c r="E23" s="1129">
        <v>40</v>
      </c>
      <c r="F23" s="1129" t="s">
        <v>595</v>
      </c>
      <c r="G23" s="1129">
        <v>100000771</v>
      </c>
      <c r="H23" s="1129">
        <v>998736</v>
      </c>
      <c r="I23" s="1102"/>
      <c r="J23" s="1131">
        <v>18</v>
      </c>
      <c r="K23" s="1103"/>
      <c r="L23" s="1129" t="s">
        <v>641</v>
      </c>
      <c r="M23" s="1129" t="s">
        <v>578</v>
      </c>
      <c r="N23" s="1129">
        <v>2</v>
      </c>
      <c r="O23" s="1102"/>
      <c r="P23" s="1104" t="str">
        <f t="shared" si="2"/>
        <v>Included</v>
      </c>
      <c r="Q23" s="1104">
        <f t="shared" si="3"/>
        <v>0</v>
      </c>
      <c r="R23" s="807">
        <f t="shared" si="4"/>
        <v>0</v>
      </c>
      <c r="S23" s="807">
        <f t="shared" si="0"/>
        <v>0</v>
      </c>
      <c r="T23" s="1135"/>
      <c r="U23" s="1135"/>
    </row>
    <row r="24" spans="1:54" s="807" customFormat="1" ht="16.5">
      <c r="A24" s="1101">
        <f t="shared" si="1"/>
        <v>5</v>
      </c>
      <c r="B24" s="1129">
        <v>7000036177</v>
      </c>
      <c r="C24" s="1129">
        <v>90</v>
      </c>
      <c r="D24" s="1129">
        <v>80</v>
      </c>
      <c r="E24" s="1129">
        <v>10</v>
      </c>
      <c r="F24" s="1129" t="s">
        <v>596</v>
      </c>
      <c r="G24" s="1129">
        <v>100000891</v>
      </c>
      <c r="H24" s="1129">
        <v>998734</v>
      </c>
      <c r="I24" s="1102"/>
      <c r="J24" s="1131">
        <v>18</v>
      </c>
      <c r="K24" s="1103"/>
      <c r="L24" s="1129" t="s">
        <v>604</v>
      </c>
      <c r="M24" s="1129" t="s">
        <v>578</v>
      </c>
      <c r="N24" s="1129">
        <v>8</v>
      </c>
      <c r="O24" s="1102"/>
      <c r="P24" s="1104" t="str">
        <f t="shared" si="2"/>
        <v>Included</v>
      </c>
      <c r="Q24" s="1104">
        <f t="shared" si="3"/>
        <v>0</v>
      </c>
      <c r="R24" s="807">
        <f t="shared" si="4"/>
        <v>0</v>
      </c>
      <c r="S24" s="807">
        <f t="shared" si="0"/>
        <v>0</v>
      </c>
      <c r="T24" s="1135"/>
      <c r="U24" s="1135"/>
    </row>
    <row r="25" spans="1:54" s="807" customFormat="1" ht="16.5">
      <c r="A25" s="819" t="s">
        <v>341</v>
      </c>
      <c r="B25" s="1120" t="str">
        <f>'Sch-1'!B27</f>
        <v>PROCESS BUS BALLABHGARH - PG O&amp;M</v>
      </c>
      <c r="C25" s="1118"/>
      <c r="D25" s="1118"/>
      <c r="E25" s="1118"/>
      <c r="F25" s="1118"/>
      <c r="G25" s="1118"/>
      <c r="H25" s="1118"/>
      <c r="I25" s="1118"/>
      <c r="J25" s="1118"/>
      <c r="K25" s="1118"/>
      <c r="L25" s="1119"/>
      <c r="M25" s="754"/>
      <c r="N25" s="754"/>
      <c r="O25" s="754"/>
      <c r="P25" s="754"/>
      <c r="Q25" s="754"/>
      <c r="T25" s="1135"/>
      <c r="U25" s="1135"/>
    </row>
    <row r="26" spans="1:54" s="807" customFormat="1" ht="16.5">
      <c r="A26" s="1101">
        <f>A24+1</f>
        <v>6</v>
      </c>
      <c r="B26" s="1129">
        <v>7000036181</v>
      </c>
      <c r="C26" s="1129">
        <v>260</v>
      </c>
      <c r="D26" s="1129">
        <v>70</v>
      </c>
      <c r="E26" s="1129">
        <v>10</v>
      </c>
      <c r="F26" s="1129" t="s">
        <v>594</v>
      </c>
      <c r="G26" s="1129">
        <v>100016779</v>
      </c>
      <c r="H26" s="1129">
        <v>998736</v>
      </c>
      <c r="I26" s="1102"/>
      <c r="J26" s="1131">
        <v>18</v>
      </c>
      <c r="K26" s="1103"/>
      <c r="L26" s="1129" t="s">
        <v>639</v>
      </c>
      <c r="M26" s="1129" t="s">
        <v>578</v>
      </c>
      <c r="N26" s="1129">
        <v>10</v>
      </c>
      <c r="O26" s="1102"/>
      <c r="P26" s="1104" t="str">
        <f t="shared" si="2"/>
        <v>Included</v>
      </c>
      <c r="Q26" s="1104">
        <f t="shared" si="3"/>
        <v>0</v>
      </c>
      <c r="R26" s="807">
        <f t="shared" si="4"/>
        <v>0</v>
      </c>
      <c r="S26" s="807">
        <f t="shared" si="0"/>
        <v>0</v>
      </c>
      <c r="T26" s="1135"/>
      <c r="U26" s="1135"/>
    </row>
    <row r="27" spans="1:54" s="807" customFormat="1" ht="16.5">
      <c r="A27" s="1101">
        <f t="shared" si="1"/>
        <v>7</v>
      </c>
      <c r="B27" s="1129">
        <v>7000036181</v>
      </c>
      <c r="C27" s="1129">
        <v>260</v>
      </c>
      <c r="D27" s="1129">
        <v>70</v>
      </c>
      <c r="E27" s="1129">
        <v>20</v>
      </c>
      <c r="F27" s="1129" t="s">
        <v>594</v>
      </c>
      <c r="G27" s="1129">
        <v>100000732</v>
      </c>
      <c r="H27" s="1129">
        <v>998736</v>
      </c>
      <c r="I27" s="1102"/>
      <c r="J27" s="1131">
        <v>18</v>
      </c>
      <c r="K27" s="1103"/>
      <c r="L27" s="1129" t="s">
        <v>605</v>
      </c>
      <c r="M27" s="1129" t="s">
        <v>578</v>
      </c>
      <c r="N27" s="1129">
        <v>3</v>
      </c>
      <c r="O27" s="1102"/>
      <c r="P27" s="1104" t="str">
        <f t="shared" si="2"/>
        <v>Included</v>
      </c>
      <c r="Q27" s="1104">
        <f t="shared" si="3"/>
        <v>0</v>
      </c>
      <c r="R27" s="807">
        <f t="shared" si="4"/>
        <v>0</v>
      </c>
      <c r="S27" s="807">
        <f t="shared" si="0"/>
        <v>0</v>
      </c>
      <c r="T27" s="1135"/>
      <c r="U27" s="1135"/>
    </row>
    <row r="28" spans="1:54" s="807" customFormat="1" ht="39" customHeight="1">
      <c r="A28" s="1101">
        <f t="shared" si="1"/>
        <v>8</v>
      </c>
      <c r="B28" s="1129">
        <v>7000036181</v>
      </c>
      <c r="C28" s="1129">
        <v>260</v>
      </c>
      <c r="D28" s="1129">
        <v>70</v>
      </c>
      <c r="E28" s="1129">
        <v>30</v>
      </c>
      <c r="F28" s="1129" t="s">
        <v>594</v>
      </c>
      <c r="G28" s="1129">
        <v>100000730</v>
      </c>
      <c r="H28" s="1129">
        <v>998736</v>
      </c>
      <c r="I28" s="1102"/>
      <c r="J28" s="1131">
        <v>18</v>
      </c>
      <c r="K28" s="1103"/>
      <c r="L28" s="1129" t="s">
        <v>600</v>
      </c>
      <c r="M28" s="1129" t="s">
        <v>578</v>
      </c>
      <c r="N28" s="1129">
        <v>4</v>
      </c>
      <c r="O28" s="1102"/>
      <c r="P28" s="1104" t="str">
        <f t="shared" si="2"/>
        <v>Included</v>
      </c>
      <c r="Q28" s="1104">
        <f t="shared" si="3"/>
        <v>0</v>
      </c>
      <c r="R28" s="807">
        <f t="shared" si="4"/>
        <v>0</v>
      </c>
      <c r="S28" s="807">
        <f t="shared" si="0"/>
        <v>0</v>
      </c>
      <c r="T28" s="1135"/>
      <c r="U28" s="1135"/>
    </row>
    <row r="29" spans="1:54" s="807" customFormat="1" ht="33">
      <c r="A29" s="1101">
        <f t="shared" si="1"/>
        <v>9</v>
      </c>
      <c r="B29" s="1129">
        <v>7000036181</v>
      </c>
      <c r="C29" s="1129">
        <v>270</v>
      </c>
      <c r="D29" s="1129">
        <v>80</v>
      </c>
      <c r="E29" s="1129">
        <v>10</v>
      </c>
      <c r="F29" s="1129" t="s">
        <v>595</v>
      </c>
      <c r="G29" s="1129">
        <v>100000771</v>
      </c>
      <c r="H29" s="1129">
        <v>998736</v>
      </c>
      <c r="I29" s="1102"/>
      <c r="J29" s="1131">
        <v>18</v>
      </c>
      <c r="K29" s="1103"/>
      <c r="L29" s="1129" t="s">
        <v>641</v>
      </c>
      <c r="M29" s="1129" t="s">
        <v>578</v>
      </c>
      <c r="N29" s="1129">
        <v>6</v>
      </c>
      <c r="O29" s="1102"/>
      <c r="P29" s="1104" t="str">
        <f t="shared" si="2"/>
        <v>Included</v>
      </c>
      <c r="Q29" s="1104">
        <f t="shared" si="3"/>
        <v>0</v>
      </c>
      <c r="R29" s="807">
        <f t="shared" si="4"/>
        <v>0</v>
      </c>
      <c r="S29" s="807">
        <f t="shared" si="0"/>
        <v>0</v>
      </c>
      <c r="T29" s="1135"/>
      <c r="U29" s="1135"/>
    </row>
    <row r="30" spans="1:54" s="807" customFormat="1" ht="33">
      <c r="A30" s="1101">
        <f t="shared" si="1"/>
        <v>10</v>
      </c>
      <c r="B30" s="1129">
        <v>7000036181</v>
      </c>
      <c r="C30" s="1129">
        <v>270</v>
      </c>
      <c r="D30" s="1129">
        <v>80</v>
      </c>
      <c r="E30" s="1129">
        <v>20</v>
      </c>
      <c r="F30" s="1129" t="s">
        <v>595</v>
      </c>
      <c r="G30" s="1129">
        <v>100000777</v>
      </c>
      <c r="H30" s="1129">
        <v>998736</v>
      </c>
      <c r="I30" s="1102"/>
      <c r="J30" s="1131">
        <v>18</v>
      </c>
      <c r="K30" s="1103"/>
      <c r="L30" s="1129" t="s">
        <v>640</v>
      </c>
      <c r="M30" s="1129" t="s">
        <v>578</v>
      </c>
      <c r="N30" s="1129">
        <v>4</v>
      </c>
      <c r="O30" s="1102"/>
      <c r="P30" s="1104" t="str">
        <f>IF(O30=0, "Included", IF(ISERROR(N30*O30), O30, N30*O30))</f>
        <v>Included</v>
      </c>
      <c r="Q30" s="1104">
        <f>S30</f>
        <v>0</v>
      </c>
      <c r="R30" s="807">
        <f>IF(P30="Included",0,P30)</f>
        <v>0</v>
      </c>
      <c r="S30" s="807">
        <f t="shared" si="0"/>
        <v>0</v>
      </c>
      <c r="T30" s="1135"/>
      <c r="U30" s="1135"/>
    </row>
    <row r="31" spans="1:54" s="807" customFormat="1" ht="16.5">
      <c r="A31" s="1101">
        <f t="shared" si="1"/>
        <v>11</v>
      </c>
      <c r="B31" s="1129">
        <v>7000036181</v>
      </c>
      <c r="C31" s="1129">
        <v>270</v>
      </c>
      <c r="D31" s="1129">
        <v>80</v>
      </c>
      <c r="E31" s="1129">
        <v>50</v>
      </c>
      <c r="F31" s="1129" t="s">
        <v>595</v>
      </c>
      <c r="G31" s="1129">
        <v>100045372</v>
      </c>
      <c r="H31" s="1129">
        <v>998875</v>
      </c>
      <c r="I31" s="1102"/>
      <c r="J31" s="1131">
        <v>18</v>
      </c>
      <c r="K31" s="1103"/>
      <c r="L31" s="1129" t="s">
        <v>643</v>
      </c>
      <c r="M31" s="1129" t="s">
        <v>578</v>
      </c>
      <c r="N31" s="1129">
        <v>3</v>
      </c>
      <c r="O31" s="1102"/>
      <c r="P31" s="1104" t="str">
        <f>IF(O31=0, "Included", IF(ISERROR(N31*O31), O31, N31*O31))</f>
        <v>Included</v>
      </c>
      <c r="Q31" s="1104">
        <f>S31</f>
        <v>0</v>
      </c>
      <c r="R31" s="807">
        <f>IF(P31="Included",0,P31)</f>
        <v>0</v>
      </c>
      <c r="S31" s="807">
        <f t="shared" si="0"/>
        <v>0</v>
      </c>
      <c r="T31" s="1135"/>
      <c r="U31" s="1135"/>
    </row>
    <row r="32" spans="1:54" s="807" customFormat="1" ht="16.5">
      <c r="A32" s="1101">
        <f t="shared" si="1"/>
        <v>12</v>
      </c>
      <c r="B32" s="1129">
        <v>7000036181</v>
      </c>
      <c r="C32" s="1129">
        <v>300</v>
      </c>
      <c r="D32" s="1129">
        <v>170</v>
      </c>
      <c r="E32" s="1129">
        <v>10</v>
      </c>
      <c r="F32" s="1129" t="s">
        <v>597</v>
      </c>
      <c r="G32" s="1129">
        <v>100000891</v>
      </c>
      <c r="H32" s="1129">
        <v>998734</v>
      </c>
      <c r="I32" s="1102"/>
      <c r="J32" s="1131">
        <v>18</v>
      </c>
      <c r="K32" s="1103"/>
      <c r="L32" s="1129" t="s">
        <v>604</v>
      </c>
      <c r="M32" s="1129" t="s">
        <v>578</v>
      </c>
      <c r="N32" s="1129">
        <v>8</v>
      </c>
      <c r="O32" s="1102"/>
      <c r="P32" s="1104" t="str">
        <f t="shared" si="2"/>
        <v>Included</v>
      </c>
      <c r="Q32" s="1104">
        <f t="shared" si="3"/>
        <v>0</v>
      </c>
      <c r="R32" s="807">
        <f t="shared" si="4"/>
        <v>0</v>
      </c>
      <c r="S32" s="807">
        <f t="shared" si="0"/>
        <v>0</v>
      </c>
      <c r="T32" s="1135"/>
      <c r="U32" s="1135"/>
    </row>
    <row r="33" spans="1:30" s="807" customFormat="1" ht="16.5">
      <c r="A33" s="1101">
        <f t="shared" si="1"/>
        <v>13</v>
      </c>
      <c r="B33" s="1129">
        <v>7000036181</v>
      </c>
      <c r="C33" s="1129">
        <v>10</v>
      </c>
      <c r="D33" s="1129">
        <v>190</v>
      </c>
      <c r="E33" s="1129">
        <v>10</v>
      </c>
      <c r="F33" s="1129" t="s">
        <v>642</v>
      </c>
      <c r="G33" s="1129">
        <v>100032668</v>
      </c>
      <c r="H33" s="1129">
        <v>998875</v>
      </c>
      <c r="I33" s="1102"/>
      <c r="J33" s="1131">
        <v>18</v>
      </c>
      <c r="K33" s="1103"/>
      <c r="L33" s="1129" t="s">
        <v>644</v>
      </c>
      <c r="M33" s="1129" t="s">
        <v>578</v>
      </c>
      <c r="N33" s="1129">
        <v>4</v>
      </c>
      <c r="O33" s="1102"/>
      <c r="P33" s="1104" t="str">
        <f t="shared" si="2"/>
        <v>Included</v>
      </c>
      <c r="Q33" s="1104">
        <f t="shared" si="3"/>
        <v>0</v>
      </c>
      <c r="R33" s="807">
        <f t="shared" si="4"/>
        <v>0</v>
      </c>
      <c r="S33" s="807">
        <f t="shared" si="0"/>
        <v>0</v>
      </c>
      <c r="T33" s="1135"/>
      <c r="U33" s="1135"/>
    </row>
    <row r="34" spans="1:30" s="807" customFormat="1" ht="16.5">
      <c r="A34" s="1101">
        <f t="shared" si="1"/>
        <v>14</v>
      </c>
      <c r="B34" s="1129">
        <v>7000036181</v>
      </c>
      <c r="C34" s="1129">
        <v>10</v>
      </c>
      <c r="D34" s="1129">
        <v>190</v>
      </c>
      <c r="E34" s="1129">
        <v>20</v>
      </c>
      <c r="F34" s="1129" t="s">
        <v>642</v>
      </c>
      <c r="G34" s="1129">
        <v>100057840</v>
      </c>
      <c r="H34" s="1129">
        <v>998875</v>
      </c>
      <c r="I34" s="1102"/>
      <c r="J34" s="1131">
        <v>18</v>
      </c>
      <c r="K34" s="1103"/>
      <c r="L34" s="1129" t="s">
        <v>645</v>
      </c>
      <c r="M34" s="1129" t="s">
        <v>578</v>
      </c>
      <c r="N34" s="1129">
        <v>10</v>
      </c>
      <c r="O34" s="1102"/>
      <c r="P34" s="1104" t="str">
        <f t="shared" si="2"/>
        <v>Included</v>
      </c>
      <c r="Q34" s="1104">
        <f t="shared" si="3"/>
        <v>0</v>
      </c>
      <c r="R34" s="807">
        <f t="shared" si="4"/>
        <v>0</v>
      </c>
      <c r="S34" s="807">
        <f t="shared" si="0"/>
        <v>0</v>
      </c>
      <c r="T34" s="1135"/>
      <c r="U34" s="1135"/>
    </row>
    <row r="35" spans="1:30" s="807" customFormat="1" ht="16.5">
      <c r="A35" s="1101">
        <f t="shared" si="1"/>
        <v>15</v>
      </c>
      <c r="B35" s="1129">
        <v>7000036181</v>
      </c>
      <c r="C35" s="1129">
        <v>340</v>
      </c>
      <c r="D35" s="1129">
        <v>220</v>
      </c>
      <c r="E35" s="1129">
        <v>10</v>
      </c>
      <c r="F35" s="1129" t="s">
        <v>599</v>
      </c>
      <c r="G35" s="1129">
        <v>100002605</v>
      </c>
      <c r="H35" s="1129">
        <v>998736</v>
      </c>
      <c r="I35" s="1102"/>
      <c r="J35" s="1131">
        <v>18</v>
      </c>
      <c r="K35" s="1103"/>
      <c r="L35" s="1129" t="s">
        <v>609</v>
      </c>
      <c r="M35" s="1129" t="s">
        <v>579</v>
      </c>
      <c r="N35" s="1129">
        <v>2</v>
      </c>
      <c r="O35" s="1102"/>
      <c r="P35" s="1104" t="str">
        <f t="shared" si="2"/>
        <v>Included</v>
      </c>
      <c r="Q35" s="1104">
        <f t="shared" si="3"/>
        <v>0</v>
      </c>
      <c r="R35" s="807">
        <f t="shared" si="4"/>
        <v>0</v>
      </c>
      <c r="S35" s="807">
        <f t="shared" si="0"/>
        <v>0</v>
      </c>
      <c r="T35" s="1135"/>
      <c r="U35" s="1135"/>
    </row>
    <row r="36" spans="1:30" s="679" customFormat="1" ht="23.25" customHeight="1">
      <c r="A36" s="819" t="s">
        <v>663</v>
      </c>
      <c r="B36" s="1120" t="str">
        <f>'Sch-1'!B38</f>
        <v xml:space="preserve">PROCESS BUS BALLABHGARH - PG CAPEX             </v>
      </c>
      <c r="C36" s="1118"/>
      <c r="D36" s="1118"/>
      <c r="E36" s="1118"/>
      <c r="F36" s="1118"/>
      <c r="G36" s="1118"/>
      <c r="H36" s="1118"/>
      <c r="I36" s="1118"/>
      <c r="J36" s="1118"/>
      <c r="K36" s="1118"/>
      <c r="L36" s="1119"/>
      <c r="M36" s="754"/>
      <c r="N36" s="754"/>
      <c r="O36" s="754"/>
      <c r="P36" s="754"/>
      <c r="Q36" s="754"/>
      <c r="R36" s="796" t="s">
        <v>493</v>
      </c>
      <c r="S36" s="795" t="s">
        <v>494</v>
      </c>
      <c r="T36" s="680"/>
      <c r="U36" s="680"/>
      <c r="AD36" s="806"/>
    </row>
    <row r="37" spans="1:30" s="807" customFormat="1" ht="16.5">
      <c r="A37" s="1101">
        <v>1</v>
      </c>
      <c r="B37" s="1129">
        <v>7000036174</v>
      </c>
      <c r="C37" s="1129">
        <v>70</v>
      </c>
      <c r="D37" s="1129">
        <v>50</v>
      </c>
      <c r="E37" s="1129">
        <v>10</v>
      </c>
      <c r="F37" s="1129" t="s">
        <v>610</v>
      </c>
      <c r="G37" s="1129">
        <v>100016779</v>
      </c>
      <c r="H37" s="1129">
        <v>998736</v>
      </c>
      <c r="I37" s="1102"/>
      <c r="J37" s="1131">
        <v>18</v>
      </c>
      <c r="K37" s="1103"/>
      <c r="L37" s="1129" t="s">
        <v>639</v>
      </c>
      <c r="M37" s="1129" t="s">
        <v>578</v>
      </c>
      <c r="N37" s="1129">
        <v>3</v>
      </c>
      <c r="O37" s="1102"/>
      <c r="P37" s="1104" t="str">
        <f t="shared" si="2"/>
        <v>Included</v>
      </c>
      <c r="Q37" s="1104">
        <f t="shared" si="3"/>
        <v>0</v>
      </c>
      <c r="R37" s="807">
        <f t="shared" si="4"/>
        <v>0</v>
      </c>
      <c r="S37" s="807">
        <f t="shared" si="0"/>
        <v>0</v>
      </c>
      <c r="T37" s="1135"/>
      <c r="U37" s="1135"/>
    </row>
    <row r="38" spans="1:30" s="807" customFormat="1" ht="33">
      <c r="A38" s="1101">
        <f t="shared" si="1"/>
        <v>2</v>
      </c>
      <c r="B38" s="1129">
        <v>7000036174</v>
      </c>
      <c r="C38" s="1129">
        <v>70</v>
      </c>
      <c r="D38" s="1129">
        <v>50</v>
      </c>
      <c r="E38" s="1129">
        <v>20</v>
      </c>
      <c r="F38" s="1129" t="s">
        <v>610</v>
      </c>
      <c r="G38" s="1129">
        <v>100000731</v>
      </c>
      <c r="H38" s="1129">
        <v>998736</v>
      </c>
      <c r="I38" s="1102"/>
      <c r="J38" s="1131">
        <v>18</v>
      </c>
      <c r="K38" s="1103"/>
      <c r="L38" s="1129" t="s">
        <v>587</v>
      </c>
      <c r="M38" s="1129" t="s">
        <v>578</v>
      </c>
      <c r="N38" s="1129">
        <v>2</v>
      </c>
      <c r="O38" s="1102"/>
      <c r="P38" s="1104" t="str">
        <f t="shared" si="2"/>
        <v>Included</v>
      </c>
      <c r="Q38" s="1104">
        <f t="shared" si="3"/>
        <v>0</v>
      </c>
      <c r="R38" s="807">
        <f t="shared" si="4"/>
        <v>0</v>
      </c>
      <c r="S38" s="807">
        <f t="shared" si="0"/>
        <v>0</v>
      </c>
      <c r="T38" s="1135"/>
      <c r="U38" s="1135"/>
    </row>
    <row r="39" spans="1:30" s="807" customFormat="1" ht="33">
      <c r="A39" s="1101">
        <f t="shared" si="1"/>
        <v>3</v>
      </c>
      <c r="B39" s="1129">
        <v>7000036174</v>
      </c>
      <c r="C39" s="1129">
        <v>80</v>
      </c>
      <c r="D39" s="1129">
        <v>60</v>
      </c>
      <c r="E39" s="1129">
        <v>10</v>
      </c>
      <c r="F39" s="1129" t="s">
        <v>595</v>
      </c>
      <c r="G39" s="1129">
        <v>100000771</v>
      </c>
      <c r="H39" s="1129">
        <v>998736</v>
      </c>
      <c r="I39" s="1102"/>
      <c r="J39" s="1131">
        <v>18</v>
      </c>
      <c r="K39" s="1103"/>
      <c r="L39" s="1129" t="s">
        <v>641</v>
      </c>
      <c r="M39" s="1129" t="s">
        <v>578</v>
      </c>
      <c r="N39" s="1129">
        <v>2</v>
      </c>
      <c r="O39" s="1102"/>
      <c r="P39" s="1104" t="str">
        <f t="shared" si="2"/>
        <v>Included</v>
      </c>
      <c r="Q39" s="1104">
        <f t="shared" si="3"/>
        <v>0</v>
      </c>
      <c r="R39" s="807">
        <f t="shared" si="4"/>
        <v>0</v>
      </c>
      <c r="S39" s="807">
        <f t="shared" si="0"/>
        <v>0</v>
      </c>
      <c r="T39" s="1135"/>
      <c r="U39" s="1135"/>
    </row>
    <row r="40" spans="1:30" s="807" customFormat="1" ht="33">
      <c r="A40" s="1101">
        <f t="shared" si="1"/>
        <v>4</v>
      </c>
      <c r="B40" s="1129">
        <v>7000036174</v>
      </c>
      <c r="C40" s="1129">
        <v>80</v>
      </c>
      <c r="D40" s="1129">
        <v>60</v>
      </c>
      <c r="E40" s="1129">
        <v>20</v>
      </c>
      <c r="F40" s="1129" t="s">
        <v>595</v>
      </c>
      <c r="G40" s="1129">
        <v>100000777</v>
      </c>
      <c r="H40" s="1129">
        <v>998736</v>
      </c>
      <c r="I40" s="1102"/>
      <c r="J40" s="1131">
        <v>18</v>
      </c>
      <c r="K40" s="1103"/>
      <c r="L40" s="1129" t="s">
        <v>640</v>
      </c>
      <c r="M40" s="1129" t="s">
        <v>578</v>
      </c>
      <c r="N40" s="1129">
        <v>1</v>
      </c>
      <c r="O40" s="1102"/>
      <c r="P40" s="1104" t="str">
        <f t="shared" si="2"/>
        <v>Included</v>
      </c>
      <c r="Q40" s="1104">
        <f t="shared" si="3"/>
        <v>0</v>
      </c>
      <c r="R40" s="807">
        <f t="shared" si="4"/>
        <v>0</v>
      </c>
      <c r="S40" s="807">
        <f t="shared" si="0"/>
        <v>0</v>
      </c>
      <c r="T40" s="1135"/>
      <c r="U40" s="1135"/>
    </row>
    <row r="41" spans="1:30" s="807" customFormat="1" ht="16.5">
      <c r="A41" s="1101">
        <f t="shared" si="1"/>
        <v>5</v>
      </c>
      <c r="B41" s="1129">
        <v>7000036174</v>
      </c>
      <c r="C41" s="1129">
        <v>80</v>
      </c>
      <c r="D41" s="1129">
        <v>60</v>
      </c>
      <c r="E41" s="1129">
        <v>30</v>
      </c>
      <c r="F41" s="1129" t="s">
        <v>595</v>
      </c>
      <c r="G41" s="1129">
        <v>100045373</v>
      </c>
      <c r="H41" s="1129">
        <v>998875</v>
      </c>
      <c r="I41" s="1102"/>
      <c r="J41" s="1131">
        <v>18</v>
      </c>
      <c r="K41" s="1103"/>
      <c r="L41" s="1129" t="s">
        <v>647</v>
      </c>
      <c r="M41" s="1129" t="s">
        <v>578</v>
      </c>
      <c r="N41" s="1129">
        <v>3</v>
      </c>
      <c r="O41" s="1102"/>
      <c r="P41" s="1104" t="str">
        <f t="shared" si="2"/>
        <v>Included</v>
      </c>
      <c r="Q41" s="1104">
        <f t="shared" si="3"/>
        <v>0</v>
      </c>
      <c r="R41" s="807">
        <f t="shared" si="4"/>
        <v>0</v>
      </c>
      <c r="S41" s="807">
        <f t="shared" si="0"/>
        <v>0</v>
      </c>
      <c r="T41" s="1135"/>
      <c r="U41" s="1135"/>
    </row>
    <row r="42" spans="1:30" s="807" customFormat="1" ht="16.5">
      <c r="A42" s="1101">
        <f t="shared" si="1"/>
        <v>6</v>
      </c>
      <c r="B42" s="1129">
        <v>7000036174</v>
      </c>
      <c r="C42" s="1129">
        <v>80</v>
      </c>
      <c r="D42" s="1129">
        <v>60</v>
      </c>
      <c r="E42" s="1129">
        <v>40</v>
      </c>
      <c r="F42" s="1129" t="s">
        <v>595</v>
      </c>
      <c r="G42" s="1129">
        <v>100045371</v>
      </c>
      <c r="H42" s="1129">
        <v>998875</v>
      </c>
      <c r="I42" s="1102"/>
      <c r="J42" s="1131">
        <v>18</v>
      </c>
      <c r="K42" s="1103"/>
      <c r="L42" s="1129" t="s">
        <v>648</v>
      </c>
      <c r="M42" s="1129" t="s">
        <v>578</v>
      </c>
      <c r="N42" s="1129">
        <v>2</v>
      </c>
      <c r="O42" s="1102"/>
      <c r="P42" s="1104" t="str">
        <f t="shared" si="2"/>
        <v>Included</v>
      </c>
      <c r="Q42" s="1104">
        <f t="shared" si="3"/>
        <v>0</v>
      </c>
      <c r="R42" s="807">
        <f t="shared" si="4"/>
        <v>0</v>
      </c>
      <c r="S42" s="807">
        <f t="shared" si="0"/>
        <v>0</v>
      </c>
      <c r="T42" s="1135"/>
      <c r="U42" s="1135"/>
    </row>
    <row r="43" spans="1:30" s="807" customFormat="1" ht="33">
      <c r="A43" s="1101">
        <f t="shared" si="1"/>
        <v>7</v>
      </c>
      <c r="B43" s="1129">
        <v>7000036174</v>
      </c>
      <c r="C43" s="1129">
        <v>120</v>
      </c>
      <c r="D43" s="1129">
        <v>70</v>
      </c>
      <c r="E43" s="1129">
        <v>10</v>
      </c>
      <c r="F43" s="1129" t="s">
        <v>646</v>
      </c>
      <c r="G43" s="1129">
        <v>100000772</v>
      </c>
      <c r="H43" s="1129">
        <v>998736</v>
      </c>
      <c r="I43" s="1102"/>
      <c r="J43" s="1131">
        <v>18</v>
      </c>
      <c r="K43" s="1103"/>
      <c r="L43" s="1129" t="s">
        <v>649</v>
      </c>
      <c r="M43" s="1129" t="s">
        <v>578</v>
      </c>
      <c r="N43" s="1129">
        <v>2</v>
      </c>
      <c r="O43" s="1102"/>
      <c r="P43" s="1104" t="str">
        <f t="shared" si="2"/>
        <v>Included</v>
      </c>
      <c r="Q43" s="1104">
        <f t="shared" si="3"/>
        <v>0</v>
      </c>
      <c r="R43" s="807">
        <f t="shared" si="4"/>
        <v>0</v>
      </c>
      <c r="S43" s="807">
        <f t="shared" si="0"/>
        <v>0</v>
      </c>
      <c r="T43" s="1135"/>
      <c r="U43" s="1135"/>
    </row>
    <row r="44" spans="1:30" s="807" customFormat="1" ht="16.5">
      <c r="A44" s="1101">
        <f t="shared" si="1"/>
        <v>8</v>
      </c>
      <c r="B44" s="1129">
        <v>7000036174</v>
      </c>
      <c r="C44" s="1129">
        <v>120</v>
      </c>
      <c r="D44" s="1129">
        <v>70</v>
      </c>
      <c r="E44" s="1129">
        <v>20</v>
      </c>
      <c r="F44" s="1129" t="s">
        <v>646</v>
      </c>
      <c r="G44" s="1129">
        <v>100045374</v>
      </c>
      <c r="H44" s="1129">
        <v>998875</v>
      </c>
      <c r="I44" s="1102"/>
      <c r="J44" s="1131">
        <v>18</v>
      </c>
      <c r="K44" s="1103"/>
      <c r="L44" s="1129" t="s">
        <v>650</v>
      </c>
      <c r="M44" s="1129" t="s">
        <v>578</v>
      </c>
      <c r="N44" s="1129">
        <v>2</v>
      </c>
      <c r="O44" s="1102"/>
      <c r="P44" s="1104" t="str">
        <f t="shared" si="2"/>
        <v>Included</v>
      </c>
      <c r="Q44" s="1104">
        <f t="shared" si="3"/>
        <v>0</v>
      </c>
      <c r="R44" s="807">
        <f t="shared" si="4"/>
        <v>0</v>
      </c>
      <c r="S44" s="807">
        <f t="shared" si="0"/>
        <v>0</v>
      </c>
      <c r="T44" s="1135"/>
      <c r="U44" s="1135"/>
    </row>
    <row r="45" spans="1:30" s="807" customFormat="1" ht="16.5">
      <c r="A45" s="1101">
        <f t="shared" si="1"/>
        <v>9</v>
      </c>
      <c r="B45" s="1129">
        <v>7000036174</v>
      </c>
      <c r="C45" s="1129">
        <v>130</v>
      </c>
      <c r="D45" s="1129">
        <v>80</v>
      </c>
      <c r="E45" s="1129">
        <v>10</v>
      </c>
      <c r="F45" s="1129" t="s">
        <v>611</v>
      </c>
      <c r="G45" s="1129">
        <v>100016778</v>
      </c>
      <c r="H45" s="1129">
        <v>998736</v>
      </c>
      <c r="I45" s="1102"/>
      <c r="J45" s="1131">
        <v>18</v>
      </c>
      <c r="K45" s="1103"/>
      <c r="L45" s="1129" t="s">
        <v>651</v>
      </c>
      <c r="M45" s="1129" t="s">
        <v>578</v>
      </c>
      <c r="N45" s="1129">
        <v>2</v>
      </c>
      <c r="O45" s="1102"/>
      <c r="P45" s="1104" t="str">
        <f t="shared" si="2"/>
        <v>Included</v>
      </c>
      <c r="Q45" s="1104">
        <f t="shared" si="3"/>
        <v>0</v>
      </c>
      <c r="R45" s="807">
        <f t="shared" si="4"/>
        <v>0</v>
      </c>
      <c r="S45" s="807">
        <f t="shared" si="0"/>
        <v>0</v>
      </c>
      <c r="T45" s="1135"/>
      <c r="U45" s="1135"/>
    </row>
    <row r="46" spans="1:30" s="807" customFormat="1" ht="16.5">
      <c r="A46" s="1101">
        <f t="shared" si="1"/>
        <v>10</v>
      </c>
      <c r="B46" s="1129">
        <v>7000036174</v>
      </c>
      <c r="C46" s="1129">
        <v>170</v>
      </c>
      <c r="D46" s="1129">
        <v>100</v>
      </c>
      <c r="E46" s="1129">
        <v>10</v>
      </c>
      <c r="F46" s="1129" t="s">
        <v>598</v>
      </c>
      <c r="G46" s="1129">
        <v>100033420</v>
      </c>
      <c r="H46" s="1129">
        <v>998875</v>
      </c>
      <c r="I46" s="1102"/>
      <c r="J46" s="1131">
        <v>18</v>
      </c>
      <c r="K46" s="1103"/>
      <c r="L46" s="1129" t="s">
        <v>652</v>
      </c>
      <c r="M46" s="1129" t="s">
        <v>578</v>
      </c>
      <c r="N46" s="1129">
        <v>2</v>
      </c>
      <c r="O46" s="1102"/>
      <c r="P46" s="1104" t="str">
        <f t="shared" si="2"/>
        <v>Included</v>
      </c>
      <c r="Q46" s="1104">
        <f t="shared" si="3"/>
        <v>0</v>
      </c>
      <c r="R46" s="807">
        <f t="shared" si="4"/>
        <v>0</v>
      </c>
      <c r="S46" s="807">
        <f t="shared" si="0"/>
        <v>0</v>
      </c>
      <c r="T46" s="1135"/>
      <c r="U46" s="1135"/>
    </row>
    <row r="47" spans="1:30" s="807" customFormat="1" ht="16.5">
      <c r="A47" s="1101">
        <f t="shared" si="1"/>
        <v>11</v>
      </c>
      <c r="B47" s="1129">
        <v>7000036174</v>
      </c>
      <c r="C47" s="1129">
        <v>170</v>
      </c>
      <c r="D47" s="1129">
        <v>100</v>
      </c>
      <c r="E47" s="1129">
        <v>20</v>
      </c>
      <c r="F47" s="1129" t="s">
        <v>598</v>
      </c>
      <c r="G47" s="1129">
        <v>100057840</v>
      </c>
      <c r="H47" s="1129">
        <v>998875</v>
      </c>
      <c r="I47" s="1102"/>
      <c r="J47" s="1131">
        <v>18</v>
      </c>
      <c r="K47" s="1103"/>
      <c r="L47" s="1129" t="s">
        <v>645</v>
      </c>
      <c r="M47" s="1129" t="s">
        <v>578</v>
      </c>
      <c r="N47" s="1129">
        <v>3</v>
      </c>
      <c r="O47" s="1102"/>
      <c r="P47" s="1104" t="str">
        <f t="shared" si="2"/>
        <v>Included</v>
      </c>
      <c r="Q47" s="1104">
        <f t="shared" si="3"/>
        <v>0</v>
      </c>
      <c r="R47" s="807">
        <f t="shared" si="4"/>
        <v>0</v>
      </c>
      <c r="S47" s="807">
        <f t="shared" si="0"/>
        <v>0</v>
      </c>
      <c r="T47" s="1135"/>
      <c r="U47" s="1135"/>
    </row>
    <row r="48" spans="1:30" s="807" customFormat="1" ht="16.5">
      <c r="A48" s="1101">
        <f t="shared" si="1"/>
        <v>12</v>
      </c>
      <c r="B48" s="1129">
        <v>7000036174</v>
      </c>
      <c r="C48" s="1129">
        <v>170</v>
      </c>
      <c r="D48" s="1129">
        <v>100</v>
      </c>
      <c r="E48" s="1129">
        <v>30</v>
      </c>
      <c r="F48" s="1129" t="s">
        <v>598</v>
      </c>
      <c r="G48" s="1129">
        <v>100033421</v>
      </c>
      <c r="H48" s="1129">
        <v>998875</v>
      </c>
      <c r="I48" s="1102"/>
      <c r="J48" s="1131">
        <v>18</v>
      </c>
      <c r="K48" s="1103"/>
      <c r="L48" s="1129" t="s">
        <v>653</v>
      </c>
      <c r="M48" s="1129" t="s">
        <v>578</v>
      </c>
      <c r="N48" s="1129">
        <v>2</v>
      </c>
      <c r="O48" s="1102"/>
      <c r="P48" s="1104" t="str">
        <f t="shared" si="2"/>
        <v>Included</v>
      </c>
      <c r="Q48" s="1104">
        <f t="shared" si="3"/>
        <v>0</v>
      </c>
      <c r="R48" s="807">
        <f t="shared" si="4"/>
        <v>0</v>
      </c>
      <c r="S48" s="807">
        <f t="shared" si="0"/>
        <v>0</v>
      </c>
      <c r="T48" s="1135"/>
      <c r="U48" s="1135"/>
    </row>
    <row r="49" spans="1:21" s="807" customFormat="1" ht="16.5">
      <c r="A49" s="1101">
        <v>1</v>
      </c>
      <c r="B49" s="1129">
        <v>7000036182</v>
      </c>
      <c r="C49" s="1129">
        <v>650</v>
      </c>
      <c r="D49" s="1129">
        <v>90</v>
      </c>
      <c r="E49" s="1129">
        <v>20</v>
      </c>
      <c r="F49" s="1129" t="s">
        <v>594</v>
      </c>
      <c r="G49" s="1129">
        <v>100000733</v>
      </c>
      <c r="H49" s="1129">
        <v>998736</v>
      </c>
      <c r="I49" s="1102"/>
      <c r="J49" s="1131">
        <v>18</v>
      </c>
      <c r="K49" s="1103"/>
      <c r="L49" s="1129" t="s">
        <v>623</v>
      </c>
      <c r="M49" s="1129" t="s">
        <v>579</v>
      </c>
      <c r="N49" s="1129">
        <v>1</v>
      </c>
      <c r="O49" s="1102"/>
      <c r="P49" s="1104" t="str">
        <f t="shared" si="2"/>
        <v>Included</v>
      </c>
      <c r="Q49" s="1104">
        <f t="shared" si="3"/>
        <v>0</v>
      </c>
      <c r="R49" s="807">
        <f t="shared" si="4"/>
        <v>0</v>
      </c>
      <c r="S49" s="807">
        <f t="shared" si="0"/>
        <v>0</v>
      </c>
      <c r="T49" s="1135"/>
      <c r="U49" s="1135"/>
    </row>
    <row r="50" spans="1:21" s="807" customFormat="1" ht="16.5">
      <c r="A50" s="1101">
        <f t="shared" si="1"/>
        <v>2</v>
      </c>
      <c r="B50" s="1129">
        <v>7000036182</v>
      </c>
      <c r="C50" s="1129">
        <v>650</v>
      </c>
      <c r="D50" s="1129">
        <v>90</v>
      </c>
      <c r="E50" s="1129">
        <v>30</v>
      </c>
      <c r="F50" s="1129" t="s">
        <v>594</v>
      </c>
      <c r="G50" s="1129">
        <v>100000732</v>
      </c>
      <c r="H50" s="1129">
        <v>998736</v>
      </c>
      <c r="I50" s="1102"/>
      <c r="J50" s="1131">
        <v>18</v>
      </c>
      <c r="K50" s="1103"/>
      <c r="L50" s="1129" t="s">
        <v>605</v>
      </c>
      <c r="M50" s="1129" t="s">
        <v>578</v>
      </c>
      <c r="N50" s="1129">
        <v>3</v>
      </c>
      <c r="O50" s="1102"/>
      <c r="P50" s="1104" t="str">
        <f t="shared" si="2"/>
        <v>Included</v>
      </c>
      <c r="Q50" s="1104">
        <f t="shared" si="3"/>
        <v>0</v>
      </c>
      <c r="R50" s="807">
        <f t="shared" si="4"/>
        <v>0</v>
      </c>
      <c r="S50" s="807">
        <f t="shared" si="0"/>
        <v>0</v>
      </c>
      <c r="T50" s="1135"/>
      <c r="U50" s="1135"/>
    </row>
    <row r="51" spans="1:21" s="807" customFormat="1" ht="16.5">
      <c r="A51" s="1101">
        <f t="shared" si="1"/>
        <v>3</v>
      </c>
      <c r="B51" s="1129">
        <v>7000036182</v>
      </c>
      <c r="C51" s="1129">
        <v>650</v>
      </c>
      <c r="D51" s="1129">
        <v>90</v>
      </c>
      <c r="E51" s="1129">
        <v>40</v>
      </c>
      <c r="F51" s="1129" t="s">
        <v>594</v>
      </c>
      <c r="G51" s="1129">
        <v>100000730</v>
      </c>
      <c r="H51" s="1129">
        <v>998736</v>
      </c>
      <c r="I51" s="1102"/>
      <c r="J51" s="1131">
        <v>18</v>
      </c>
      <c r="K51" s="1103"/>
      <c r="L51" s="1129" t="s">
        <v>600</v>
      </c>
      <c r="M51" s="1129" t="s">
        <v>578</v>
      </c>
      <c r="N51" s="1129">
        <v>5</v>
      </c>
      <c r="O51" s="1102"/>
      <c r="P51" s="1104" t="str">
        <f t="shared" si="2"/>
        <v>Included</v>
      </c>
      <c r="Q51" s="1104">
        <f t="shared" si="3"/>
        <v>0</v>
      </c>
      <c r="R51" s="807">
        <f t="shared" si="4"/>
        <v>0</v>
      </c>
      <c r="S51" s="807">
        <f t="shared" si="0"/>
        <v>0</v>
      </c>
      <c r="T51" s="1135"/>
      <c r="U51" s="1135"/>
    </row>
    <row r="52" spans="1:21" s="807" customFormat="1" ht="33">
      <c r="A52" s="1101">
        <f t="shared" si="1"/>
        <v>4</v>
      </c>
      <c r="B52" s="1129">
        <v>7000036182</v>
      </c>
      <c r="C52" s="1129">
        <v>650</v>
      </c>
      <c r="D52" s="1129">
        <v>90</v>
      </c>
      <c r="E52" s="1129">
        <v>50</v>
      </c>
      <c r="F52" s="1129" t="s">
        <v>594</v>
      </c>
      <c r="G52" s="1129">
        <v>100000731</v>
      </c>
      <c r="H52" s="1129">
        <v>998736</v>
      </c>
      <c r="I52" s="1102"/>
      <c r="J52" s="1131">
        <v>18</v>
      </c>
      <c r="K52" s="1103"/>
      <c r="L52" s="1129" t="s">
        <v>587</v>
      </c>
      <c r="M52" s="1129" t="s">
        <v>578</v>
      </c>
      <c r="N52" s="1129">
        <v>2</v>
      </c>
      <c r="O52" s="1102"/>
      <c r="P52" s="1104" t="str">
        <f t="shared" si="2"/>
        <v>Included</v>
      </c>
      <c r="Q52" s="1104">
        <f t="shared" si="3"/>
        <v>0</v>
      </c>
      <c r="R52" s="807">
        <f t="shared" si="4"/>
        <v>0</v>
      </c>
      <c r="S52" s="807">
        <f t="shared" si="0"/>
        <v>0</v>
      </c>
      <c r="T52" s="1135"/>
      <c r="U52" s="1135"/>
    </row>
    <row r="53" spans="1:21" s="807" customFormat="1" ht="16.5">
      <c r="A53" s="1101">
        <f t="shared" si="1"/>
        <v>5</v>
      </c>
      <c r="B53" s="1129">
        <v>7000036182</v>
      </c>
      <c r="C53" s="1129">
        <v>650</v>
      </c>
      <c r="D53" s="1129">
        <v>90</v>
      </c>
      <c r="E53" s="1129">
        <v>60</v>
      </c>
      <c r="F53" s="1129" t="s">
        <v>594</v>
      </c>
      <c r="G53" s="1129">
        <v>100016779</v>
      </c>
      <c r="H53" s="1129">
        <v>998736</v>
      </c>
      <c r="I53" s="1102"/>
      <c r="J53" s="1131">
        <v>18</v>
      </c>
      <c r="K53" s="1103"/>
      <c r="L53" s="1129" t="s">
        <v>639</v>
      </c>
      <c r="M53" s="1129" t="s">
        <v>578</v>
      </c>
      <c r="N53" s="1129">
        <v>14</v>
      </c>
      <c r="O53" s="1102"/>
      <c r="P53" s="1104" t="str">
        <f>IF(O53=0, "Included", IF(ISERROR(N53*O53), O53, N53*O53))</f>
        <v>Included</v>
      </c>
      <c r="Q53" s="1104">
        <f>S53</f>
        <v>0</v>
      </c>
      <c r="R53" s="807">
        <f>IF(P53="Included",0,P53)</f>
        <v>0</v>
      </c>
      <c r="S53" s="807">
        <f t="shared" si="0"/>
        <v>0</v>
      </c>
      <c r="T53" s="1135"/>
      <c r="U53" s="1135"/>
    </row>
    <row r="54" spans="1:21" s="807" customFormat="1" ht="16.5">
      <c r="A54" s="1101">
        <f t="shared" si="1"/>
        <v>6</v>
      </c>
      <c r="B54" s="1129">
        <v>7000036182</v>
      </c>
      <c r="C54" s="1129">
        <v>650</v>
      </c>
      <c r="D54" s="1129">
        <v>90</v>
      </c>
      <c r="E54" s="1129">
        <v>70</v>
      </c>
      <c r="F54" s="1129" t="s">
        <v>594</v>
      </c>
      <c r="G54" s="1129">
        <v>100008113</v>
      </c>
      <c r="H54" s="1129">
        <v>995429</v>
      </c>
      <c r="I54" s="1102"/>
      <c r="J54" s="1131">
        <v>18</v>
      </c>
      <c r="K54" s="1103"/>
      <c r="L54" s="1129" t="s">
        <v>655</v>
      </c>
      <c r="M54" s="1129" t="s">
        <v>579</v>
      </c>
      <c r="N54" s="1129">
        <v>1</v>
      </c>
      <c r="O54" s="1102"/>
      <c r="P54" s="1104" t="str">
        <f>IF(O54=0, "Included", IF(ISERROR(N54*O54), O54, N54*O54))</f>
        <v>Included</v>
      </c>
      <c r="Q54" s="1104">
        <f>S54</f>
        <v>0</v>
      </c>
      <c r="R54" s="807">
        <f>IF(P54="Included",0,P54)</f>
        <v>0</v>
      </c>
      <c r="S54" s="807">
        <f t="shared" si="0"/>
        <v>0</v>
      </c>
      <c r="T54" s="1135"/>
      <c r="U54" s="1135"/>
    </row>
    <row r="55" spans="1:21" s="807" customFormat="1" ht="33">
      <c r="A55" s="1101">
        <f t="shared" si="1"/>
        <v>7</v>
      </c>
      <c r="B55" s="1129">
        <v>7000036182</v>
      </c>
      <c r="C55" s="1129">
        <v>230</v>
      </c>
      <c r="D55" s="1129">
        <v>100</v>
      </c>
      <c r="E55" s="1129">
        <v>10</v>
      </c>
      <c r="F55" s="1129" t="s">
        <v>595</v>
      </c>
      <c r="G55" s="1129">
        <v>100000771</v>
      </c>
      <c r="H55" s="1129">
        <v>998736</v>
      </c>
      <c r="I55" s="1102"/>
      <c r="J55" s="1131">
        <v>18</v>
      </c>
      <c r="K55" s="1103"/>
      <c r="L55" s="1129" t="s">
        <v>641</v>
      </c>
      <c r="M55" s="1129" t="s">
        <v>578</v>
      </c>
      <c r="N55" s="1129">
        <v>9</v>
      </c>
      <c r="O55" s="1102"/>
      <c r="P55" s="1104" t="str">
        <f>IF(O55=0, "Included", IF(ISERROR(N55*O55), O55, N55*O55))</f>
        <v>Included</v>
      </c>
      <c r="Q55" s="1104">
        <f>S55</f>
        <v>0</v>
      </c>
      <c r="R55" s="807">
        <f>IF(P55="Included",0,P55)</f>
        <v>0</v>
      </c>
      <c r="S55" s="807">
        <f t="shared" si="0"/>
        <v>0</v>
      </c>
      <c r="T55" s="1135"/>
      <c r="U55" s="1135"/>
    </row>
    <row r="56" spans="1:21" s="807" customFormat="1" ht="57.75" customHeight="1">
      <c r="A56" s="1101">
        <f t="shared" si="1"/>
        <v>8</v>
      </c>
      <c r="B56" s="1129">
        <v>7000036182</v>
      </c>
      <c r="C56" s="1129">
        <v>230</v>
      </c>
      <c r="D56" s="1129">
        <v>100</v>
      </c>
      <c r="E56" s="1129">
        <v>20</v>
      </c>
      <c r="F56" s="1129" t="s">
        <v>595</v>
      </c>
      <c r="G56" s="1129">
        <v>100000777</v>
      </c>
      <c r="H56" s="1129">
        <v>998736</v>
      </c>
      <c r="I56" s="1102"/>
      <c r="J56" s="1131">
        <v>18</v>
      </c>
      <c r="K56" s="1103"/>
      <c r="L56" s="1129" t="s">
        <v>640</v>
      </c>
      <c r="M56" s="1129" t="s">
        <v>578</v>
      </c>
      <c r="N56" s="1129">
        <v>5</v>
      </c>
      <c r="O56" s="1102"/>
      <c r="P56" s="1104" t="str">
        <f t="shared" ref="P56:P62" si="5">IF(O56=0, "Included", IF(ISERROR(N56*O56), O56, N56*O56))</f>
        <v>Included</v>
      </c>
      <c r="Q56" s="1104">
        <f t="shared" ref="Q56:Q62" si="6">S56</f>
        <v>0</v>
      </c>
      <c r="R56" s="807">
        <f t="shared" ref="R56:R62" si="7">IF(P56="Included",0,P56)</f>
        <v>0</v>
      </c>
      <c r="S56" s="807">
        <f t="shared" si="0"/>
        <v>0</v>
      </c>
      <c r="T56" s="1135"/>
      <c r="U56" s="1135"/>
    </row>
    <row r="57" spans="1:21" s="807" customFormat="1" ht="16.5">
      <c r="A57" s="1101">
        <f t="shared" si="1"/>
        <v>9</v>
      </c>
      <c r="B57" s="1129">
        <v>7000036182</v>
      </c>
      <c r="C57" s="1129">
        <v>230</v>
      </c>
      <c r="D57" s="1129">
        <v>100</v>
      </c>
      <c r="E57" s="1129">
        <v>30</v>
      </c>
      <c r="F57" s="1129" t="s">
        <v>595</v>
      </c>
      <c r="G57" s="1129">
        <v>100045373</v>
      </c>
      <c r="H57" s="1129">
        <v>998875</v>
      </c>
      <c r="I57" s="1102"/>
      <c r="J57" s="1131">
        <v>18</v>
      </c>
      <c r="K57" s="1103"/>
      <c r="L57" s="1129" t="s">
        <v>647</v>
      </c>
      <c r="M57" s="1129" t="s">
        <v>578</v>
      </c>
      <c r="N57" s="1129">
        <v>28</v>
      </c>
      <c r="O57" s="1102"/>
      <c r="P57" s="1104" t="str">
        <f t="shared" si="5"/>
        <v>Included</v>
      </c>
      <c r="Q57" s="1104">
        <f t="shared" si="6"/>
        <v>0</v>
      </c>
      <c r="R57" s="807">
        <f t="shared" si="7"/>
        <v>0</v>
      </c>
      <c r="S57" s="807">
        <f t="shared" si="0"/>
        <v>0</v>
      </c>
      <c r="T57" s="1135"/>
      <c r="U57" s="1135"/>
    </row>
    <row r="58" spans="1:21" s="807" customFormat="1" ht="16.5">
      <c r="A58" s="1101">
        <f t="shared" si="1"/>
        <v>10</v>
      </c>
      <c r="B58" s="1129">
        <v>7000036182</v>
      </c>
      <c r="C58" s="1129">
        <v>230</v>
      </c>
      <c r="D58" s="1129">
        <v>100</v>
      </c>
      <c r="E58" s="1129">
        <v>40</v>
      </c>
      <c r="F58" s="1129" t="s">
        <v>595</v>
      </c>
      <c r="G58" s="1129">
        <v>100045371</v>
      </c>
      <c r="H58" s="1129">
        <v>998875</v>
      </c>
      <c r="I58" s="1102"/>
      <c r="J58" s="1131">
        <v>18</v>
      </c>
      <c r="K58" s="1103"/>
      <c r="L58" s="1129" t="s">
        <v>648</v>
      </c>
      <c r="M58" s="1129" t="s">
        <v>578</v>
      </c>
      <c r="N58" s="1129">
        <v>2</v>
      </c>
      <c r="O58" s="1102"/>
      <c r="P58" s="1104" t="str">
        <f t="shared" si="5"/>
        <v>Included</v>
      </c>
      <c r="Q58" s="1104">
        <f t="shared" si="6"/>
        <v>0</v>
      </c>
      <c r="R58" s="807">
        <f t="shared" si="7"/>
        <v>0</v>
      </c>
      <c r="S58" s="807">
        <f t="shared" si="0"/>
        <v>0</v>
      </c>
      <c r="T58" s="1135"/>
      <c r="U58" s="1135"/>
    </row>
    <row r="59" spans="1:21" s="807" customFormat="1" ht="16.5">
      <c r="A59" s="1101">
        <f t="shared" si="1"/>
        <v>11</v>
      </c>
      <c r="B59" s="1129">
        <v>7000036182</v>
      </c>
      <c r="C59" s="1129">
        <v>230</v>
      </c>
      <c r="D59" s="1129">
        <v>100</v>
      </c>
      <c r="E59" s="1129">
        <v>50</v>
      </c>
      <c r="F59" s="1129" t="s">
        <v>595</v>
      </c>
      <c r="G59" s="1129">
        <v>100045372</v>
      </c>
      <c r="H59" s="1129">
        <v>998875</v>
      </c>
      <c r="I59" s="1102"/>
      <c r="J59" s="1131">
        <v>18</v>
      </c>
      <c r="K59" s="1103"/>
      <c r="L59" s="1129" t="s">
        <v>643</v>
      </c>
      <c r="M59" s="1129" t="s">
        <v>578</v>
      </c>
      <c r="N59" s="1129">
        <v>3</v>
      </c>
      <c r="O59" s="1102"/>
      <c r="P59" s="1104" t="str">
        <f t="shared" si="5"/>
        <v>Included</v>
      </c>
      <c r="Q59" s="1104">
        <f t="shared" si="6"/>
        <v>0</v>
      </c>
      <c r="R59" s="807">
        <f t="shared" si="7"/>
        <v>0</v>
      </c>
      <c r="S59" s="807">
        <f t="shared" si="0"/>
        <v>0</v>
      </c>
      <c r="T59" s="1135"/>
      <c r="U59" s="1135"/>
    </row>
    <row r="60" spans="1:21" s="807" customFormat="1" ht="16.5">
      <c r="A60" s="1101">
        <f t="shared" si="1"/>
        <v>12</v>
      </c>
      <c r="B60" s="1129">
        <v>7000036182</v>
      </c>
      <c r="C60" s="1129">
        <v>230</v>
      </c>
      <c r="D60" s="1129">
        <v>100</v>
      </c>
      <c r="E60" s="1129">
        <v>60</v>
      </c>
      <c r="F60" s="1129" t="s">
        <v>595</v>
      </c>
      <c r="G60" s="1129">
        <v>100001891</v>
      </c>
      <c r="H60" s="1129">
        <v>998736</v>
      </c>
      <c r="I60" s="1102"/>
      <c r="J60" s="1131">
        <v>18</v>
      </c>
      <c r="K60" s="1103"/>
      <c r="L60" s="1129" t="s">
        <v>627</v>
      </c>
      <c r="M60" s="1129" t="s">
        <v>578</v>
      </c>
      <c r="N60" s="1129">
        <v>5</v>
      </c>
      <c r="O60" s="1102"/>
      <c r="P60" s="1104" t="str">
        <f t="shared" si="5"/>
        <v>Included</v>
      </c>
      <c r="Q60" s="1104">
        <f t="shared" si="6"/>
        <v>0</v>
      </c>
      <c r="R60" s="807">
        <f t="shared" si="7"/>
        <v>0</v>
      </c>
      <c r="S60" s="807">
        <f t="shared" si="0"/>
        <v>0</v>
      </c>
      <c r="T60" s="1135"/>
      <c r="U60" s="1135"/>
    </row>
    <row r="61" spans="1:21" s="807" customFormat="1" ht="16.5">
      <c r="A61" s="1101">
        <f t="shared" si="1"/>
        <v>13</v>
      </c>
      <c r="B61" s="1129">
        <v>7000036182</v>
      </c>
      <c r="C61" s="1129">
        <v>290</v>
      </c>
      <c r="D61" s="1129">
        <v>110</v>
      </c>
      <c r="E61" s="1129">
        <v>10</v>
      </c>
      <c r="F61" s="1129" t="s">
        <v>622</v>
      </c>
      <c r="G61" s="1129">
        <v>100016778</v>
      </c>
      <c r="H61" s="1129">
        <v>998736</v>
      </c>
      <c r="I61" s="1102"/>
      <c r="J61" s="1131">
        <v>18</v>
      </c>
      <c r="K61" s="1103"/>
      <c r="L61" s="1129" t="s">
        <v>651</v>
      </c>
      <c r="M61" s="1129" t="s">
        <v>578</v>
      </c>
      <c r="N61" s="1129">
        <v>2</v>
      </c>
      <c r="O61" s="1102"/>
      <c r="P61" s="1104" t="str">
        <f t="shared" si="5"/>
        <v>Included</v>
      </c>
      <c r="Q61" s="1104">
        <f t="shared" si="6"/>
        <v>0</v>
      </c>
      <c r="R61" s="807">
        <f t="shared" si="7"/>
        <v>0</v>
      </c>
      <c r="S61" s="807">
        <f t="shared" si="0"/>
        <v>0</v>
      </c>
      <c r="T61" s="1135"/>
      <c r="U61" s="1135"/>
    </row>
    <row r="62" spans="1:21" s="807" customFormat="1" ht="33">
      <c r="A62" s="1101">
        <f t="shared" si="1"/>
        <v>14</v>
      </c>
      <c r="B62" s="1129">
        <v>7000036182</v>
      </c>
      <c r="C62" s="1129">
        <v>300</v>
      </c>
      <c r="D62" s="1129">
        <v>120</v>
      </c>
      <c r="E62" s="1129">
        <v>10</v>
      </c>
      <c r="F62" s="1129" t="s">
        <v>612</v>
      </c>
      <c r="G62" s="1129">
        <v>100000772</v>
      </c>
      <c r="H62" s="1129">
        <v>998736</v>
      </c>
      <c r="I62" s="1102"/>
      <c r="J62" s="1131">
        <v>18</v>
      </c>
      <c r="K62" s="1103"/>
      <c r="L62" s="1129" t="s">
        <v>649</v>
      </c>
      <c r="M62" s="1129" t="s">
        <v>578</v>
      </c>
      <c r="N62" s="1129">
        <v>2</v>
      </c>
      <c r="O62" s="1102"/>
      <c r="P62" s="1104" t="str">
        <f t="shared" si="5"/>
        <v>Included</v>
      </c>
      <c r="Q62" s="1104">
        <f t="shared" si="6"/>
        <v>0</v>
      </c>
      <c r="R62" s="807">
        <f t="shared" si="7"/>
        <v>0</v>
      </c>
      <c r="S62" s="807">
        <f t="shared" si="0"/>
        <v>0</v>
      </c>
      <c r="T62" s="1135"/>
      <c r="U62" s="1135"/>
    </row>
    <row r="63" spans="1:21" s="807" customFormat="1" ht="16.5">
      <c r="A63" s="1101">
        <f t="shared" si="1"/>
        <v>15</v>
      </c>
      <c r="B63" s="1129">
        <v>7000036182</v>
      </c>
      <c r="C63" s="1129">
        <v>300</v>
      </c>
      <c r="D63" s="1129">
        <v>120</v>
      </c>
      <c r="E63" s="1129">
        <v>20</v>
      </c>
      <c r="F63" s="1129" t="s">
        <v>612</v>
      </c>
      <c r="G63" s="1129">
        <v>100045374</v>
      </c>
      <c r="H63" s="1129">
        <v>998875</v>
      </c>
      <c r="I63" s="1102"/>
      <c r="J63" s="1131">
        <v>18</v>
      </c>
      <c r="K63" s="1103"/>
      <c r="L63" s="1129" t="s">
        <v>650</v>
      </c>
      <c r="M63" s="1129" t="s">
        <v>578</v>
      </c>
      <c r="N63" s="1129">
        <v>2</v>
      </c>
      <c r="O63" s="1102"/>
      <c r="P63" s="1104" t="str">
        <f>IF(O63=0, "Included", IF(ISERROR(N63*O63), O63, N63*O63))</f>
        <v>Included</v>
      </c>
      <c r="Q63" s="1104">
        <f>S63</f>
        <v>0</v>
      </c>
      <c r="R63" s="807">
        <f>IF(P63="Included",0,P63)</f>
        <v>0</v>
      </c>
      <c r="S63" s="807">
        <f t="shared" si="0"/>
        <v>0</v>
      </c>
      <c r="T63" s="1135"/>
      <c r="U63" s="1135"/>
    </row>
    <row r="64" spans="1:21" s="807" customFormat="1" ht="33">
      <c r="A64" s="1101">
        <f t="shared" si="1"/>
        <v>16</v>
      </c>
      <c r="B64" s="1129">
        <v>7000036182</v>
      </c>
      <c r="C64" s="1129">
        <v>250</v>
      </c>
      <c r="D64" s="1129">
        <v>140</v>
      </c>
      <c r="E64" s="1129">
        <v>10</v>
      </c>
      <c r="F64" s="1129" t="s">
        <v>654</v>
      </c>
      <c r="G64" s="1129">
        <v>100002181</v>
      </c>
      <c r="H64" s="1129">
        <v>998736</v>
      </c>
      <c r="I64" s="1102"/>
      <c r="J64" s="1131">
        <v>18</v>
      </c>
      <c r="K64" s="1103"/>
      <c r="L64" s="1129" t="s">
        <v>582</v>
      </c>
      <c r="M64" s="1129" t="s">
        <v>581</v>
      </c>
      <c r="N64" s="1129">
        <v>1</v>
      </c>
      <c r="O64" s="1102"/>
      <c r="P64" s="1104" t="str">
        <f>IF(O64=0, "Included", IF(ISERROR(N64*O64), O64, N64*O64))</f>
        <v>Included</v>
      </c>
      <c r="Q64" s="1104">
        <f>S64</f>
        <v>0</v>
      </c>
      <c r="R64" s="807">
        <f>IF(P64="Included",0,P64)</f>
        <v>0</v>
      </c>
      <c r="S64" s="807">
        <f t="shared" si="0"/>
        <v>0</v>
      </c>
      <c r="T64" s="1135"/>
      <c r="U64" s="1135"/>
    </row>
    <row r="65" spans="1:30" s="807" customFormat="1" ht="33">
      <c r="A65" s="1101">
        <f t="shared" si="1"/>
        <v>17</v>
      </c>
      <c r="B65" s="1129">
        <v>7000036182</v>
      </c>
      <c r="C65" s="1129">
        <v>250</v>
      </c>
      <c r="D65" s="1129">
        <v>140</v>
      </c>
      <c r="E65" s="1129">
        <v>20</v>
      </c>
      <c r="F65" s="1129" t="s">
        <v>654</v>
      </c>
      <c r="G65" s="1129">
        <v>100002182</v>
      </c>
      <c r="H65" s="1129">
        <v>998736</v>
      </c>
      <c r="I65" s="1102"/>
      <c r="J65" s="1131">
        <v>18</v>
      </c>
      <c r="K65" s="1103"/>
      <c r="L65" s="1129" t="s">
        <v>583</v>
      </c>
      <c r="M65" s="1129" t="s">
        <v>581</v>
      </c>
      <c r="N65" s="1129">
        <v>1</v>
      </c>
      <c r="O65" s="1102"/>
      <c r="P65" s="1104" t="str">
        <f>IF(O65=0, "Included", IF(ISERROR(N65*O65), O65, N65*O65))</f>
        <v>Included</v>
      </c>
      <c r="Q65" s="1104">
        <f>S65</f>
        <v>0</v>
      </c>
      <c r="R65" s="807">
        <f>IF(P65="Included",0,P65)</f>
        <v>0</v>
      </c>
      <c r="S65" s="807">
        <f t="shared" si="0"/>
        <v>0</v>
      </c>
      <c r="T65" s="1135"/>
      <c r="U65" s="1135"/>
    </row>
    <row r="66" spans="1:30" s="807" customFormat="1" ht="16.5">
      <c r="A66" s="1101">
        <f t="shared" si="1"/>
        <v>18</v>
      </c>
      <c r="B66" s="1129">
        <v>7000036182</v>
      </c>
      <c r="C66" s="1129">
        <v>240</v>
      </c>
      <c r="D66" s="1129">
        <v>150</v>
      </c>
      <c r="E66" s="1129">
        <v>10</v>
      </c>
      <c r="F66" s="1129" t="s">
        <v>597</v>
      </c>
      <c r="G66" s="1129">
        <v>100000891</v>
      </c>
      <c r="H66" s="1129">
        <v>998734</v>
      </c>
      <c r="I66" s="1102"/>
      <c r="J66" s="1131">
        <v>18</v>
      </c>
      <c r="K66" s="1103"/>
      <c r="L66" s="1129" t="s">
        <v>604</v>
      </c>
      <c r="M66" s="1129" t="s">
        <v>578</v>
      </c>
      <c r="N66" s="1129">
        <v>14</v>
      </c>
      <c r="O66" s="1102"/>
      <c r="P66" s="1104" t="str">
        <f t="shared" ref="P66:P76" si="8">IF(O66=0, "Included", IF(ISERROR(N66*O66), O66, N66*O66))</f>
        <v>Included</v>
      </c>
      <c r="Q66" s="1104">
        <f t="shared" ref="Q66:Q76" si="9">S66</f>
        <v>0</v>
      </c>
      <c r="R66" s="807">
        <f t="shared" ref="R66:R76" si="10">IF(P66="Included",0,P66)</f>
        <v>0</v>
      </c>
      <c r="S66" s="807">
        <f t="shared" si="0"/>
        <v>0</v>
      </c>
      <c r="T66" s="1135"/>
      <c r="U66" s="1135"/>
    </row>
    <row r="67" spans="1:30" s="807" customFormat="1" ht="16.5">
      <c r="A67" s="1101">
        <f t="shared" si="1"/>
        <v>19</v>
      </c>
      <c r="B67" s="1129">
        <v>7000036182</v>
      </c>
      <c r="C67" s="1129">
        <v>350</v>
      </c>
      <c r="D67" s="1129">
        <v>170</v>
      </c>
      <c r="E67" s="1129">
        <v>10</v>
      </c>
      <c r="F67" s="1129" t="s">
        <v>598</v>
      </c>
      <c r="G67" s="1129">
        <v>100033420</v>
      </c>
      <c r="H67" s="1129">
        <v>998875</v>
      </c>
      <c r="I67" s="1102"/>
      <c r="J67" s="1131">
        <v>18</v>
      </c>
      <c r="K67" s="1103"/>
      <c r="L67" s="1129" t="s">
        <v>652</v>
      </c>
      <c r="M67" s="1129" t="s">
        <v>578</v>
      </c>
      <c r="N67" s="1129">
        <v>2</v>
      </c>
      <c r="O67" s="1102"/>
      <c r="P67" s="1104" t="str">
        <f t="shared" si="8"/>
        <v>Included</v>
      </c>
      <c r="Q67" s="1104">
        <f t="shared" si="9"/>
        <v>0</v>
      </c>
      <c r="R67" s="807">
        <f t="shared" si="10"/>
        <v>0</v>
      </c>
      <c r="S67" s="807">
        <f t="shared" si="0"/>
        <v>0</v>
      </c>
      <c r="T67" s="1135"/>
      <c r="U67" s="1135"/>
    </row>
    <row r="68" spans="1:30" s="807" customFormat="1" ht="16.5">
      <c r="A68" s="1101">
        <f t="shared" si="1"/>
        <v>20</v>
      </c>
      <c r="B68" s="1129">
        <v>7000036182</v>
      </c>
      <c r="C68" s="1129">
        <v>350</v>
      </c>
      <c r="D68" s="1129">
        <v>170</v>
      </c>
      <c r="E68" s="1129">
        <v>20</v>
      </c>
      <c r="F68" s="1129" t="s">
        <v>598</v>
      </c>
      <c r="G68" s="1129">
        <v>100032668</v>
      </c>
      <c r="H68" s="1129">
        <v>998875</v>
      </c>
      <c r="I68" s="1102"/>
      <c r="J68" s="1131">
        <v>18</v>
      </c>
      <c r="K68" s="1103"/>
      <c r="L68" s="1129" t="s">
        <v>644</v>
      </c>
      <c r="M68" s="1129" t="s">
        <v>578</v>
      </c>
      <c r="N68" s="1129">
        <v>9</v>
      </c>
      <c r="O68" s="1102"/>
      <c r="P68" s="1104" t="str">
        <f t="shared" si="8"/>
        <v>Included</v>
      </c>
      <c r="Q68" s="1104">
        <f t="shared" si="9"/>
        <v>0</v>
      </c>
      <c r="R68" s="807">
        <f t="shared" si="10"/>
        <v>0</v>
      </c>
      <c r="S68" s="807">
        <f t="shared" si="0"/>
        <v>0</v>
      </c>
      <c r="T68" s="1135"/>
      <c r="U68" s="1135"/>
    </row>
    <row r="69" spans="1:30" s="807" customFormat="1" ht="16.5">
      <c r="A69" s="1101">
        <f t="shared" si="1"/>
        <v>21</v>
      </c>
      <c r="B69" s="1129">
        <v>7000036182</v>
      </c>
      <c r="C69" s="1129">
        <v>350</v>
      </c>
      <c r="D69" s="1129">
        <v>170</v>
      </c>
      <c r="E69" s="1129">
        <v>30</v>
      </c>
      <c r="F69" s="1129" t="s">
        <v>598</v>
      </c>
      <c r="G69" s="1129">
        <v>100057840</v>
      </c>
      <c r="H69" s="1129">
        <v>998875</v>
      </c>
      <c r="I69" s="1102"/>
      <c r="J69" s="1131">
        <v>18</v>
      </c>
      <c r="K69" s="1103"/>
      <c r="L69" s="1129" t="s">
        <v>645</v>
      </c>
      <c r="M69" s="1129" t="s">
        <v>578</v>
      </c>
      <c r="N69" s="1129">
        <v>14</v>
      </c>
      <c r="O69" s="1102"/>
      <c r="P69" s="1104" t="str">
        <f t="shared" si="8"/>
        <v>Included</v>
      </c>
      <c r="Q69" s="1104">
        <f t="shared" si="9"/>
        <v>0</v>
      </c>
      <c r="R69" s="807">
        <f t="shared" si="10"/>
        <v>0</v>
      </c>
      <c r="S69" s="807">
        <f t="shared" si="0"/>
        <v>0</v>
      </c>
      <c r="T69" s="1135"/>
      <c r="U69" s="1135"/>
    </row>
    <row r="70" spans="1:30" s="807" customFormat="1" ht="16.5">
      <c r="A70" s="1101">
        <f t="shared" si="1"/>
        <v>22</v>
      </c>
      <c r="B70" s="1129">
        <v>7000036182</v>
      </c>
      <c r="C70" s="1129">
        <v>350</v>
      </c>
      <c r="D70" s="1129">
        <v>170</v>
      </c>
      <c r="E70" s="1129">
        <v>40</v>
      </c>
      <c r="F70" s="1129" t="s">
        <v>598</v>
      </c>
      <c r="G70" s="1129">
        <v>100033421</v>
      </c>
      <c r="H70" s="1129">
        <v>998875</v>
      </c>
      <c r="I70" s="1102"/>
      <c r="J70" s="1131">
        <v>18</v>
      </c>
      <c r="K70" s="1103"/>
      <c r="L70" s="1129" t="s">
        <v>653</v>
      </c>
      <c r="M70" s="1129" t="s">
        <v>578</v>
      </c>
      <c r="N70" s="1129">
        <v>2</v>
      </c>
      <c r="O70" s="1102"/>
      <c r="P70" s="1104" t="str">
        <f t="shared" si="8"/>
        <v>Included</v>
      </c>
      <c r="Q70" s="1104">
        <f t="shared" si="9"/>
        <v>0</v>
      </c>
      <c r="R70" s="807">
        <f t="shared" si="10"/>
        <v>0</v>
      </c>
      <c r="S70" s="807">
        <f t="shared" si="0"/>
        <v>0</v>
      </c>
      <c r="T70" s="1135"/>
      <c r="U70" s="1135"/>
    </row>
    <row r="71" spans="1:30" s="679" customFormat="1" ht="23.25" customHeight="1">
      <c r="A71" s="819" t="s">
        <v>592</v>
      </c>
      <c r="B71" s="1120" t="str">
        <f>'Sch-1'!B82</f>
        <v xml:space="preserve">PROCESS BUS HISSAR- PG O&amp;M                   </v>
      </c>
      <c r="C71" s="1118"/>
      <c r="D71" s="1118"/>
      <c r="E71" s="1118"/>
      <c r="F71" s="1118"/>
      <c r="G71" s="1118"/>
      <c r="H71" s="1118"/>
      <c r="I71" s="1118"/>
      <c r="J71" s="1118"/>
      <c r="K71" s="1118"/>
      <c r="L71" s="1119"/>
      <c r="M71" s="754"/>
      <c r="N71" s="754"/>
      <c r="O71" s="754"/>
      <c r="P71" s="754"/>
      <c r="Q71" s="754"/>
      <c r="R71" s="796" t="s">
        <v>493</v>
      </c>
      <c r="S71" s="795" t="s">
        <v>494</v>
      </c>
      <c r="T71" s="680"/>
      <c r="U71" s="680"/>
      <c r="AD71" s="806"/>
    </row>
    <row r="72" spans="1:30" s="807" customFormat="1" ht="16.5">
      <c r="A72" s="1101">
        <v>1</v>
      </c>
      <c r="B72" s="1129">
        <v>7000036181</v>
      </c>
      <c r="C72" s="1129">
        <v>110</v>
      </c>
      <c r="D72" s="1129">
        <v>70</v>
      </c>
      <c r="E72" s="1129">
        <v>10</v>
      </c>
      <c r="F72" s="1129" t="s">
        <v>594</v>
      </c>
      <c r="G72" s="1129">
        <v>100016779</v>
      </c>
      <c r="H72" s="1129">
        <v>998736</v>
      </c>
      <c r="I72" s="1102"/>
      <c r="J72" s="1131">
        <v>18</v>
      </c>
      <c r="K72" s="1103"/>
      <c r="L72" s="1129" t="s">
        <v>639</v>
      </c>
      <c r="M72" s="1129" t="s">
        <v>578</v>
      </c>
      <c r="N72" s="1129">
        <v>15</v>
      </c>
      <c r="O72" s="1102"/>
      <c r="P72" s="1104" t="str">
        <f t="shared" si="8"/>
        <v>Included</v>
      </c>
      <c r="Q72" s="1104">
        <f t="shared" si="9"/>
        <v>0</v>
      </c>
      <c r="R72" s="807">
        <f t="shared" si="10"/>
        <v>0</v>
      </c>
      <c r="S72" s="807">
        <f t="shared" si="0"/>
        <v>0</v>
      </c>
      <c r="T72" s="1135"/>
      <c r="U72" s="1135"/>
    </row>
    <row r="73" spans="1:30" s="807" customFormat="1" ht="33">
      <c r="A73" s="1101">
        <f t="shared" si="1"/>
        <v>2</v>
      </c>
      <c r="B73" s="1129">
        <v>7000036181</v>
      </c>
      <c r="C73" s="1129">
        <v>110</v>
      </c>
      <c r="D73" s="1129">
        <v>70</v>
      </c>
      <c r="E73" s="1129">
        <v>20</v>
      </c>
      <c r="F73" s="1129" t="s">
        <v>594</v>
      </c>
      <c r="G73" s="1129">
        <v>100000731</v>
      </c>
      <c r="H73" s="1129">
        <v>998736</v>
      </c>
      <c r="I73" s="1102"/>
      <c r="J73" s="1131">
        <v>18</v>
      </c>
      <c r="K73" s="1103"/>
      <c r="L73" s="1129" t="s">
        <v>587</v>
      </c>
      <c r="M73" s="1129" t="s">
        <v>578</v>
      </c>
      <c r="N73" s="1129">
        <v>1</v>
      </c>
      <c r="O73" s="1102"/>
      <c r="P73" s="1104" t="str">
        <f t="shared" si="8"/>
        <v>Included</v>
      </c>
      <c r="Q73" s="1104">
        <f t="shared" si="9"/>
        <v>0</v>
      </c>
      <c r="R73" s="807">
        <f t="shared" si="10"/>
        <v>0</v>
      </c>
      <c r="S73" s="807">
        <f t="shared" si="0"/>
        <v>0</v>
      </c>
      <c r="T73" s="1135"/>
      <c r="U73" s="1135"/>
    </row>
    <row r="74" spans="1:30" s="807" customFormat="1" ht="16.5">
      <c r="A74" s="1101">
        <f t="shared" si="1"/>
        <v>3</v>
      </c>
      <c r="B74" s="1129">
        <v>7000036181</v>
      </c>
      <c r="C74" s="1129">
        <v>110</v>
      </c>
      <c r="D74" s="1129">
        <v>70</v>
      </c>
      <c r="E74" s="1129">
        <v>30</v>
      </c>
      <c r="F74" s="1129" t="s">
        <v>594</v>
      </c>
      <c r="G74" s="1129">
        <v>100000730</v>
      </c>
      <c r="H74" s="1129">
        <v>998736</v>
      </c>
      <c r="I74" s="1102"/>
      <c r="J74" s="1131">
        <v>18</v>
      </c>
      <c r="K74" s="1103"/>
      <c r="L74" s="1129" t="s">
        <v>600</v>
      </c>
      <c r="M74" s="1129" t="s">
        <v>578</v>
      </c>
      <c r="N74" s="1129">
        <v>6</v>
      </c>
      <c r="O74" s="1102"/>
      <c r="P74" s="1104" t="str">
        <f t="shared" si="8"/>
        <v>Included</v>
      </c>
      <c r="Q74" s="1104">
        <f t="shared" si="9"/>
        <v>0</v>
      </c>
      <c r="R74" s="807">
        <f t="shared" si="10"/>
        <v>0</v>
      </c>
      <c r="S74" s="807">
        <f t="shared" si="0"/>
        <v>0</v>
      </c>
      <c r="T74" s="1135"/>
      <c r="U74" s="1135"/>
    </row>
    <row r="75" spans="1:30" s="807" customFormat="1" ht="16.5">
      <c r="A75" s="1101">
        <f t="shared" si="1"/>
        <v>4</v>
      </c>
      <c r="B75" s="1129">
        <v>7000036181</v>
      </c>
      <c r="C75" s="1129">
        <v>110</v>
      </c>
      <c r="D75" s="1129">
        <v>70</v>
      </c>
      <c r="E75" s="1129">
        <v>40</v>
      </c>
      <c r="F75" s="1129" t="s">
        <v>594</v>
      </c>
      <c r="G75" s="1129">
        <v>100000732</v>
      </c>
      <c r="H75" s="1129">
        <v>998736</v>
      </c>
      <c r="I75" s="1102"/>
      <c r="J75" s="1131">
        <v>18</v>
      </c>
      <c r="K75" s="1103"/>
      <c r="L75" s="1129" t="s">
        <v>605</v>
      </c>
      <c r="M75" s="1129" t="s">
        <v>578</v>
      </c>
      <c r="N75" s="1129">
        <v>2</v>
      </c>
      <c r="O75" s="1102"/>
      <c r="P75" s="1104" t="str">
        <f t="shared" si="8"/>
        <v>Included</v>
      </c>
      <c r="Q75" s="1104">
        <f t="shared" si="9"/>
        <v>0</v>
      </c>
      <c r="R75" s="807">
        <f t="shared" si="10"/>
        <v>0</v>
      </c>
      <c r="S75" s="807">
        <f t="shared" si="0"/>
        <v>0</v>
      </c>
      <c r="T75" s="1135"/>
      <c r="U75" s="1135"/>
    </row>
    <row r="76" spans="1:30" s="807" customFormat="1" ht="33">
      <c r="A76" s="1101">
        <f t="shared" si="1"/>
        <v>5</v>
      </c>
      <c r="B76" s="1129">
        <v>7000036181</v>
      </c>
      <c r="C76" s="1129">
        <v>120</v>
      </c>
      <c r="D76" s="1129">
        <v>80</v>
      </c>
      <c r="E76" s="1129">
        <v>10</v>
      </c>
      <c r="F76" s="1129" t="s">
        <v>595</v>
      </c>
      <c r="G76" s="1129">
        <v>100000771</v>
      </c>
      <c r="H76" s="1129">
        <v>998736</v>
      </c>
      <c r="I76" s="1102"/>
      <c r="J76" s="1131">
        <v>18</v>
      </c>
      <c r="K76" s="1103"/>
      <c r="L76" s="1129" t="s">
        <v>641</v>
      </c>
      <c r="M76" s="1129" t="s">
        <v>578</v>
      </c>
      <c r="N76" s="1129">
        <v>9</v>
      </c>
      <c r="O76" s="1102"/>
      <c r="P76" s="1104" t="str">
        <f t="shared" si="8"/>
        <v>Included</v>
      </c>
      <c r="Q76" s="1104">
        <f t="shared" si="9"/>
        <v>0</v>
      </c>
      <c r="R76" s="807">
        <f t="shared" si="10"/>
        <v>0</v>
      </c>
      <c r="S76" s="807">
        <f t="shared" si="0"/>
        <v>0</v>
      </c>
      <c r="T76" s="1135"/>
      <c r="U76" s="1135"/>
    </row>
    <row r="77" spans="1:30" s="807" customFormat="1" ht="33">
      <c r="A77" s="1101">
        <f t="shared" si="1"/>
        <v>6</v>
      </c>
      <c r="B77" s="1129">
        <v>7000036181</v>
      </c>
      <c r="C77" s="1129">
        <v>120</v>
      </c>
      <c r="D77" s="1129">
        <v>80</v>
      </c>
      <c r="E77" s="1129">
        <v>20</v>
      </c>
      <c r="F77" s="1129" t="s">
        <v>595</v>
      </c>
      <c r="G77" s="1129">
        <v>100000777</v>
      </c>
      <c r="H77" s="1129">
        <v>998736</v>
      </c>
      <c r="I77" s="1102"/>
      <c r="J77" s="1131">
        <v>18</v>
      </c>
      <c r="K77" s="1103"/>
      <c r="L77" s="1129" t="s">
        <v>640</v>
      </c>
      <c r="M77" s="1129" t="s">
        <v>578</v>
      </c>
      <c r="N77" s="1129">
        <v>6</v>
      </c>
      <c r="O77" s="1102"/>
      <c r="P77" s="1104" t="str">
        <f>IF(O77=0, "Included", IF(ISERROR(N77*O77), O77, N77*O77))</f>
        <v>Included</v>
      </c>
      <c r="Q77" s="1104">
        <f>S77</f>
        <v>0</v>
      </c>
      <c r="R77" s="807">
        <f>IF(P77="Included",0,P77)</f>
        <v>0</v>
      </c>
      <c r="S77" s="807">
        <f t="shared" ref="S77:S111" si="11">IF(K77="",(R77*J77/100),(R77*K77))</f>
        <v>0</v>
      </c>
      <c r="T77" s="1135"/>
      <c r="U77" s="1135"/>
    </row>
    <row r="78" spans="1:30" s="807" customFormat="1" ht="16.5">
      <c r="A78" s="1101">
        <f t="shared" si="1"/>
        <v>7</v>
      </c>
      <c r="B78" s="1129">
        <v>7000036181</v>
      </c>
      <c r="C78" s="1129">
        <v>120</v>
      </c>
      <c r="D78" s="1129">
        <v>80</v>
      </c>
      <c r="E78" s="1129">
        <v>40</v>
      </c>
      <c r="F78" s="1129" t="s">
        <v>595</v>
      </c>
      <c r="G78" s="1129">
        <v>100045371</v>
      </c>
      <c r="H78" s="1129">
        <v>998875</v>
      </c>
      <c r="I78" s="1102"/>
      <c r="J78" s="1131">
        <v>18</v>
      </c>
      <c r="K78" s="1103"/>
      <c r="L78" s="1129" t="s">
        <v>648</v>
      </c>
      <c r="M78" s="1129" t="s">
        <v>578</v>
      </c>
      <c r="N78" s="1129">
        <v>1</v>
      </c>
      <c r="O78" s="1102"/>
      <c r="P78" s="1104" t="str">
        <f>IF(O78=0, "Included", IF(ISERROR(N78*O78), O78, N78*O78))</f>
        <v>Included</v>
      </c>
      <c r="Q78" s="1104">
        <f>S78</f>
        <v>0</v>
      </c>
      <c r="R78" s="807">
        <f>IF(P78="Included",0,P78)</f>
        <v>0</v>
      </c>
      <c r="S78" s="807">
        <f t="shared" si="11"/>
        <v>0</v>
      </c>
      <c r="T78" s="1135"/>
      <c r="U78" s="1135"/>
    </row>
    <row r="79" spans="1:30" s="807" customFormat="1" ht="16.5">
      <c r="A79" s="1101">
        <f t="shared" si="1"/>
        <v>8</v>
      </c>
      <c r="B79" s="1129">
        <v>7000036181</v>
      </c>
      <c r="C79" s="1129">
        <v>120</v>
      </c>
      <c r="D79" s="1129">
        <v>80</v>
      </c>
      <c r="E79" s="1129">
        <v>50</v>
      </c>
      <c r="F79" s="1129" t="s">
        <v>595</v>
      </c>
      <c r="G79" s="1129">
        <v>100045372</v>
      </c>
      <c r="H79" s="1129">
        <v>998875</v>
      </c>
      <c r="I79" s="1102"/>
      <c r="J79" s="1131">
        <v>18</v>
      </c>
      <c r="K79" s="1103"/>
      <c r="L79" s="1129" t="s">
        <v>643</v>
      </c>
      <c r="M79" s="1129" t="s">
        <v>578</v>
      </c>
      <c r="N79" s="1129">
        <v>2</v>
      </c>
      <c r="O79" s="1102"/>
      <c r="P79" s="1104" t="str">
        <f t="shared" ref="P79:P86" si="12">IF(O79=0, "Included", IF(ISERROR(N79*O79), O79, N79*O79))</f>
        <v>Included</v>
      </c>
      <c r="Q79" s="1104">
        <f t="shared" ref="Q79:Q86" si="13">S79</f>
        <v>0</v>
      </c>
      <c r="R79" s="807">
        <f t="shared" ref="R79:R86" si="14">IF(P79="Included",0,P79)</f>
        <v>0</v>
      </c>
      <c r="S79" s="807">
        <f t="shared" si="11"/>
        <v>0</v>
      </c>
      <c r="T79" s="1135"/>
      <c r="U79" s="1135"/>
    </row>
    <row r="80" spans="1:30" s="807" customFormat="1" ht="16.5">
      <c r="A80" s="1101">
        <f t="shared" si="1"/>
        <v>9</v>
      </c>
      <c r="B80" s="1129">
        <v>7000036181</v>
      </c>
      <c r="C80" s="1129">
        <v>170</v>
      </c>
      <c r="D80" s="1129">
        <v>140</v>
      </c>
      <c r="E80" s="1129">
        <v>10</v>
      </c>
      <c r="F80" s="1129" t="s">
        <v>622</v>
      </c>
      <c r="G80" s="1129">
        <v>100000738</v>
      </c>
      <c r="H80" s="1129">
        <v>998736</v>
      </c>
      <c r="I80" s="1102"/>
      <c r="J80" s="1131">
        <v>18</v>
      </c>
      <c r="K80" s="1103"/>
      <c r="L80" s="1129" t="s">
        <v>635</v>
      </c>
      <c r="M80" s="1129" t="s">
        <v>578</v>
      </c>
      <c r="N80" s="1129">
        <v>2</v>
      </c>
      <c r="O80" s="1102"/>
      <c r="P80" s="1104" t="str">
        <f t="shared" si="12"/>
        <v>Included</v>
      </c>
      <c r="Q80" s="1104">
        <f t="shared" si="13"/>
        <v>0</v>
      </c>
      <c r="R80" s="807">
        <f t="shared" si="14"/>
        <v>0</v>
      </c>
      <c r="S80" s="807">
        <f t="shared" si="11"/>
        <v>0</v>
      </c>
      <c r="T80" s="1135"/>
      <c r="U80" s="1135"/>
    </row>
    <row r="81" spans="1:30" s="807" customFormat="1" ht="16.5">
      <c r="A81" s="1101">
        <f t="shared" si="1"/>
        <v>10</v>
      </c>
      <c r="B81" s="1129">
        <v>7000036181</v>
      </c>
      <c r="C81" s="1129">
        <v>170</v>
      </c>
      <c r="D81" s="1129">
        <v>140</v>
      </c>
      <c r="E81" s="1129">
        <v>20</v>
      </c>
      <c r="F81" s="1129" t="s">
        <v>622</v>
      </c>
      <c r="G81" s="1129">
        <v>100016778</v>
      </c>
      <c r="H81" s="1129">
        <v>998736</v>
      </c>
      <c r="I81" s="1102"/>
      <c r="J81" s="1131">
        <v>18</v>
      </c>
      <c r="K81" s="1103"/>
      <c r="L81" s="1129" t="s">
        <v>651</v>
      </c>
      <c r="M81" s="1129" t="s">
        <v>578</v>
      </c>
      <c r="N81" s="1129">
        <v>3</v>
      </c>
      <c r="O81" s="1102"/>
      <c r="P81" s="1104" t="str">
        <f t="shared" si="12"/>
        <v>Included</v>
      </c>
      <c r="Q81" s="1104">
        <f t="shared" si="13"/>
        <v>0</v>
      </c>
      <c r="R81" s="807">
        <f t="shared" si="14"/>
        <v>0</v>
      </c>
      <c r="S81" s="807">
        <f t="shared" si="11"/>
        <v>0</v>
      </c>
      <c r="T81" s="1135"/>
      <c r="U81" s="1135"/>
    </row>
    <row r="82" spans="1:30" s="807" customFormat="1" ht="33">
      <c r="A82" s="1101">
        <f t="shared" si="1"/>
        <v>11</v>
      </c>
      <c r="B82" s="1129">
        <v>7000036181</v>
      </c>
      <c r="C82" s="1129">
        <v>180</v>
      </c>
      <c r="D82" s="1129">
        <v>150</v>
      </c>
      <c r="E82" s="1129">
        <v>10</v>
      </c>
      <c r="F82" s="1129" t="s">
        <v>612</v>
      </c>
      <c r="G82" s="1129">
        <v>100000772</v>
      </c>
      <c r="H82" s="1129">
        <v>998736</v>
      </c>
      <c r="I82" s="1102"/>
      <c r="J82" s="1131">
        <v>18</v>
      </c>
      <c r="K82" s="1103"/>
      <c r="L82" s="1129" t="s">
        <v>649</v>
      </c>
      <c r="M82" s="1129" t="s">
        <v>578</v>
      </c>
      <c r="N82" s="1129">
        <v>3</v>
      </c>
      <c r="O82" s="1102"/>
      <c r="P82" s="1104" t="str">
        <f t="shared" si="12"/>
        <v>Included</v>
      </c>
      <c r="Q82" s="1104">
        <f t="shared" si="13"/>
        <v>0</v>
      </c>
      <c r="R82" s="807">
        <f t="shared" si="14"/>
        <v>0</v>
      </c>
      <c r="S82" s="807">
        <f t="shared" si="11"/>
        <v>0</v>
      </c>
      <c r="T82" s="1135"/>
      <c r="U82" s="1135"/>
    </row>
    <row r="83" spans="1:30" s="679" customFormat="1" ht="23.25" customHeight="1">
      <c r="A83" s="819" t="s">
        <v>593</v>
      </c>
      <c r="B83" s="1120" t="str">
        <f>'Sch-1'!B94</f>
        <v xml:space="preserve">PROCESS BUS HISSAR  - PG CAPEX                   </v>
      </c>
      <c r="C83" s="1118"/>
      <c r="D83" s="1118"/>
      <c r="E83" s="1118"/>
      <c r="F83" s="1118"/>
      <c r="G83" s="1118"/>
      <c r="H83" s="1118"/>
      <c r="I83" s="1118"/>
      <c r="J83" s="1118"/>
      <c r="K83" s="1118"/>
      <c r="L83" s="1119"/>
      <c r="M83" s="754"/>
      <c r="N83" s="754"/>
      <c r="O83" s="754"/>
      <c r="P83" s="754"/>
      <c r="Q83" s="754"/>
      <c r="R83" s="796" t="s">
        <v>493</v>
      </c>
      <c r="S83" s="795" t="s">
        <v>494</v>
      </c>
      <c r="T83" s="680"/>
      <c r="U83" s="680"/>
      <c r="AD83" s="806"/>
    </row>
    <row r="84" spans="1:30" s="807" customFormat="1" ht="16.5">
      <c r="A84" s="1101">
        <v>1</v>
      </c>
      <c r="B84" s="1129">
        <v>7000036176</v>
      </c>
      <c r="C84" s="1129">
        <v>260</v>
      </c>
      <c r="D84" s="1129">
        <v>90</v>
      </c>
      <c r="E84" s="1129">
        <v>10</v>
      </c>
      <c r="F84" s="1129" t="s">
        <v>594</v>
      </c>
      <c r="G84" s="1129">
        <v>100016779</v>
      </c>
      <c r="H84" s="1129">
        <v>998736</v>
      </c>
      <c r="I84" s="1102"/>
      <c r="J84" s="1131">
        <v>18</v>
      </c>
      <c r="K84" s="1103"/>
      <c r="L84" s="1129" t="s">
        <v>639</v>
      </c>
      <c r="M84" s="1129" t="s">
        <v>578</v>
      </c>
      <c r="N84" s="1129">
        <v>13</v>
      </c>
      <c r="O84" s="1102"/>
      <c r="P84" s="1104" t="str">
        <f t="shared" si="12"/>
        <v>Included</v>
      </c>
      <c r="Q84" s="1104">
        <f t="shared" si="13"/>
        <v>0</v>
      </c>
      <c r="R84" s="807">
        <f t="shared" si="14"/>
        <v>0</v>
      </c>
      <c r="S84" s="807">
        <f t="shared" si="11"/>
        <v>0</v>
      </c>
      <c r="T84" s="1135"/>
      <c r="U84" s="1135"/>
    </row>
    <row r="85" spans="1:30" s="807" customFormat="1" ht="39" customHeight="1">
      <c r="A85" s="1101">
        <f t="shared" si="1"/>
        <v>2</v>
      </c>
      <c r="B85" s="1129">
        <v>7000036176</v>
      </c>
      <c r="C85" s="1129">
        <v>260</v>
      </c>
      <c r="D85" s="1129">
        <v>90</v>
      </c>
      <c r="E85" s="1129">
        <v>20</v>
      </c>
      <c r="F85" s="1129" t="s">
        <v>594</v>
      </c>
      <c r="G85" s="1129">
        <v>100000733</v>
      </c>
      <c r="H85" s="1129">
        <v>998736</v>
      </c>
      <c r="I85" s="1102"/>
      <c r="J85" s="1131">
        <v>18</v>
      </c>
      <c r="K85" s="1103"/>
      <c r="L85" s="1129" t="s">
        <v>623</v>
      </c>
      <c r="M85" s="1129" t="s">
        <v>579</v>
      </c>
      <c r="N85" s="1129">
        <v>1</v>
      </c>
      <c r="O85" s="1102"/>
      <c r="P85" s="1104" t="str">
        <f t="shared" si="12"/>
        <v>Included</v>
      </c>
      <c r="Q85" s="1104">
        <f t="shared" si="13"/>
        <v>0</v>
      </c>
      <c r="R85" s="807">
        <f t="shared" si="14"/>
        <v>0</v>
      </c>
      <c r="S85" s="807">
        <f t="shared" si="11"/>
        <v>0</v>
      </c>
      <c r="T85" s="1135"/>
      <c r="U85" s="1135"/>
    </row>
    <row r="86" spans="1:30" s="807" customFormat="1" ht="16.5">
      <c r="A86" s="1101">
        <f t="shared" si="1"/>
        <v>3</v>
      </c>
      <c r="B86" s="1129">
        <v>7000036176</v>
      </c>
      <c r="C86" s="1129">
        <v>260</v>
      </c>
      <c r="D86" s="1129">
        <v>90</v>
      </c>
      <c r="E86" s="1129">
        <v>30</v>
      </c>
      <c r="F86" s="1129" t="s">
        <v>594</v>
      </c>
      <c r="G86" s="1129">
        <v>100000732</v>
      </c>
      <c r="H86" s="1129">
        <v>998736</v>
      </c>
      <c r="I86" s="1102"/>
      <c r="J86" s="1131">
        <v>18</v>
      </c>
      <c r="K86" s="1103"/>
      <c r="L86" s="1129" t="s">
        <v>605</v>
      </c>
      <c r="M86" s="1129" t="s">
        <v>578</v>
      </c>
      <c r="N86" s="1129">
        <v>3</v>
      </c>
      <c r="O86" s="1102"/>
      <c r="P86" s="1104" t="str">
        <f t="shared" si="12"/>
        <v>Included</v>
      </c>
      <c r="Q86" s="1104">
        <f t="shared" si="13"/>
        <v>0</v>
      </c>
      <c r="R86" s="807">
        <f t="shared" si="14"/>
        <v>0</v>
      </c>
      <c r="S86" s="807">
        <f t="shared" si="11"/>
        <v>0</v>
      </c>
      <c r="T86" s="1135"/>
      <c r="U86" s="1135"/>
    </row>
    <row r="87" spans="1:30" s="807" customFormat="1" ht="16.5">
      <c r="A87" s="1101">
        <f t="shared" ref="A87:A111" si="15">A86+1</f>
        <v>4</v>
      </c>
      <c r="B87" s="1129">
        <v>7000036176</v>
      </c>
      <c r="C87" s="1129">
        <v>260</v>
      </c>
      <c r="D87" s="1129">
        <v>90</v>
      </c>
      <c r="E87" s="1129">
        <v>40</v>
      </c>
      <c r="F87" s="1129" t="s">
        <v>594</v>
      </c>
      <c r="G87" s="1129">
        <v>100000730</v>
      </c>
      <c r="H87" s="1129">
        <v>998736</v>
      </c>
      <c r="I87" s="1102"/>
      <c r="J87" s="1131">
        <v>18</v>
      </c>
      <c r="K87" s="1103"/>
      <c r="L87" s="1129" t="s">
        <v>600</v>
      </c>
      <c r="M87" s="1129" t="s">
        <v>578</v>
      </c>
      <c r="N87" s="1129">
        <v>5</v>
      </c>
      <c r="O87" s="1102"/>
      <c r="P87" s="1104" t="str">
        <f>IF(O87=0, "Included", IF(ISERROR(N87*O87), O87, N87*O87))</f>
        <v>Included</v>
      </c>
      <c r="Q87" s="1104">
        <f>S87</f>
        <v>0</v>
      </c>
      <c r="R87" s="807">
        <f>IF(P87="Included",0,P87)</f>
        <v>0</v>
      </c>
      <c r="S87" s="807">
        <f t="shared" si="11"/>
        <v>0</v>
      </c>
      <c r="T87" s="1135"/>
      <c r="U87" s="1135"/>
    </row>
    <row r="88" spans="1:30" s="807" customFormat="1" ht="33">
      <c r="A88" s="1101">
        <f>A87+1</f>
        <v>5</v>
      </c>
      <c r="B88" s="1129">
        <v>7000036176</v>
      </c>
      <c r="C88" s="1129">
        <v>260</v>
      </c>
      <c r="D88" s="1129">
        <v>90</v>
      </c>
      <c r="E88" s="1129">
        <v>50</v>
      </c>
      <c r="F88" s="1129" t="s">
        <v>594</v>
      </c>
      <c r="G88" s="1129">
        <v>100000731</v>
      </c>
      <c r="H88" s="1129">
        <v>998736</v>
      </c>
      <c r="I88" s="1102"/>
      <c r="J88" s="1131">
        <v>18</v>
      </c>
      <c r="K88" s="1103"/>
      <c r="L88" s="1129" t="s">
        <v>587</v>
      </c>
      <c r="M88" s="1129" t="s">
        <v>578</v>
      </c>
      <c r="N88" s="1129">
        <v>2</v>
      </c>
      <c r="O88" s="1102"/>
      <c r="P88" s="1104" t="str">
        <f>IF(O88=0, "Included", IF(ISERROR(N88*O88), O88, N88*O88))</f>
        <v>Included</v>
      </c>
      <c r="Q88" s="1104">
        <f>S88</f>
        <v>0</v>
      </c>
      <c r="R88" s="807">
        <f>IF(P88="Included",0,P88)</f>
        <v>0</v>
      </c>
      <c r="S88" s="807">
        <f t="shared" si="11"/>
        <v>0</v>
      </c>
      <c r="T88" s="1135"/>
      <c r="U88" s="1135"/>
    </row>
    <row r="89" spans="1:30" s="807" customFormat="1" ht="16.5">
      <c r="A89" s="1101">
        <f t="shared" si="15"/>
        <v>6</v>
      </c>
      <c r="B89" s="1129">
        <v>7000036176</v>
      </c>
      <c r="C89" s="1129">
        <v>260</v>
      </c>
      <c r="D89" s="1129">
        <v>90</v>
      </c>
      <c r="E89" s="1129">
        <v>60</v>
      </c>
      <c r="F89" s="1129" t="s">
        <v>594</v>
      </c>
      <c r="G89" s="1129">
        <v>100008113</v>
      </c>
      <c r="H89" s="1129">
        <v>995429</v>
      </c>
      <c r="I89" s="1102"/>
      <c r="J89" s="1131">
        <v>18</v>
      </c>
      <c r="K89" s="1103"/>
      <c r="L89" s="1129" t="s">
        <v>655</v>
      </c>
      <c r="M89" s="1129" t="s">
        <v>579</v>
      </c>
      <c r="N89" s="1129">
        <v>1</v>
      </c>
      <c r="O89" s="1102"/>
      <c r="P89" s="1104" t="str">
        <f>IF(O89=0, "Included", IF(ISERROR(N89*O89), O89, N89*O89))</f>
        <v>Included</v>
      </c>
      <c r="Q89" s="1104">
        <f>S89</f>
        <v>0</v>
      </c>
      <c r="R89" s="807">
        <f>IF(P89="Included",0,P89)</f>
        <v>0</v>
      </c>
      <c r="S89" s="807">
        <f t="shared" si="11"/>
        <v>0</v>
      </c>
      <c r="T89" s="1135"/>
      <c r="U89" s="1135"/>
    </row>
    <row r="90" spans="1:30" s="807" customFormat="1" ht="33">
      <c r="A90" s="1101">
        <f t="shared" si="15"/>
        <v>7</v>
      </c>
      <c r="B90" s="1129">
        <v>7000036176</v>
      </c>
      <c r="C90" s="1129">
        <v>270</v>
      </c>
      <c r="D90" s="1129">
        <v>100</v>
      </c>
      <c r="E90" s="1129">
        <v>10</v>
      </c>
      <c r="F90" s="1129" t="s">
        <v>595</v>
      </c>
      <c r="G90" s="1129">
        <v>100000771</v>
      </c>
      <c r="H90" s="1129">
        <v>998736</v>
      </c>
      <c r="I90" s="1102"/>
      <c r="J90" s="1131">
        <v>18</v>
      </c>
      <c r="K90" s="1103"/>
      <c r="L90" s="1129" t="s">
        <v>641</v>
      </c>
      <c r="M90" s="1129" t="s">
        <v>578</v>
      </c>
      <c r="N90" s="1129">
        <v>8</v>
      </c>
      <c r="O90" s="1102"/>
      <c r="P90" s="1104" t="str">
        <f t="shared" ref="P90:P108" si="16">IF(O90=0, "Included", IF(ISERROR(N90*O90), O90, N90*O90))</f>
        <v>Included</v>
      </c>
      <c r="Q90" s="1104">
        <f t="shared" ref="Q90:Q108" si="17">S90</f>
        <v>0</v>
      </c>
      <c r="R90" s="807">
        <f t="shared" ref="R90:R108" si="18">IF(P90="Included",0,P90)</f>
        <v>0</v>
      </c>
      <c r="S90" s="807">
        <f t="shared" si="11"/>
        <v>0</v>
      </c>
      <c r="T90" s="1135"/>
      <c r="U90" s="1135"/>
    </row>
    <row r="91" spans="1:30" s="807" customFormat="1" ht="33">
      <c r="A91" s="1101">
        <f t="shared" si="15"/>
        <v>8</v>
      </c>
      <c r="B91" s="1129">
        <v>7000036176</v>
      </c>
      <c r="C91" s="1129">
        <v>270</v>
      </c>
      <c r="D91" s="1129">
        <v>100</v>
      </c>
      <c r="E91" s="1129">
        <v>20</v>
      </c>
      <c r="F91" s="1129" t="s">
        <v>595</v>
      </c>
      <c r="G91" s="1129">
        <v>100000777</v>
      </c>
      <c r="H91" s="1129">
        <v>998736</v>
      </c>
      <c r="I91" s="1102"/>
      <c r="J91" s="1131">
        <v>18</v>
      </c>
      <c r="K91" s="1103"/>
      <c r="L91" s="1129" t="s">
        <v>640</v>
      </c>
      <c r="M91" s="1129" t="s">
        <v>578</v>
      </c>
      <c r="N91" s="1129">
        <v>5</v>
      </c>
      <c r="O91" s="1102"/>
      <c r="P91" s="1104" t="str">
        <f t="shared" si="16"/>
        <v>Included</v>
      </c>
      <c r="Q91" s="1104">
        <f t="shared" si="17"/>
        <v>0</v>
      </c>
      <c r="R91" s="807">
        <f t="shared" si="18"/>
        <v>0</v>
      </c>
      <c r="S91" s="807">
        <f t="shared" si="11"/>
        <v>0</v>
      </c>
      <c r="T91" s="1135"/>
      <c r="U91" s="1135"/>
    </row>
    <row r="92" spans="1:30" s="807" customFormat="1" ht="16.5">
      <c r="A92" s="1101">
        <f t="shared" si="15"/>
        <v>9</v>
      </c>
      <c r="B92" s="1129">
        <v>7000036176</v>
      </c>
      <c r="C92" s="1129">
        <v>270</v>
      </c>
      <c r="D92" s="1129">
        <v>100</v>
      </c>
      <c r="E92" s="1129">
        <v>30</v>
      </c>
      <c r="F92" s="1129" t="s">
        <v>595</v>
      </c>
      <c r="G92" s="1129">
        <v>100045373</v>
      </c>
      <c r="H92" s="1129">
        <v>998875</v>
      </c>
      <c r="I92" s="1102"/>
      <c r="J92" s="1131">
        <v>18</v>
      </c>
      <c r="K92" s="1103"/>
      <c r="L92" s="1129" t="s">
        <v>647</v>
      </c>
      <c r="M92" s="1129" t="s">
        <v>578</v>
      </c>
      <c r="N92" s="1129">
        <v>28</v>
      </c>
      <c r="O92" s="1102"/>
      <c r="P92" s="1104" t="str">
        <f t="shared" si="16"/>
        <v>Included</v>
      </c>
      <c r="Q92" s="1104">
        <f t="shared" si="17"/>
        <v>0</v>
      </c>
      <c r="R92" s="807">
        <f t="shared" si="18"/>
        <v>0</v>
      </c>
      <c r="S92" s="807">
        <f t="shared" si="11"/>
        <v>0</v>
      </c>
      <c r="T92" s="1135"/>
      <c r="U92" s="1135"/>
    </row>
    <row r="93" spans="1:30" s="807" customFormat="1" ht="16.5">
      <c r="A93" s="1101">
        <f t="shared" si="15"/>
        <v>10</v>
      </c>
      <c r="B93" s="1129">
        <v>7000036176</v>
      </c>
      <c r="C93" s="1129">
        <v>270</v>
      </c>
      <c r="D93" s="1129">
        <v>100</v>
      </c>
      <c r="E93" s="1129">
        <v>40</v>
      </c>
      <c r="F93" s="1129" t="s">
        <v>595</v>
      </c>
      <c r="G93" s="1129">
        <v>100045371</v>
      </c>
      <c r="H93" s="1129">
        <v>998875</v>
      </c>
      <c r="I93" s="1102"/>
      <c r="J93" s="1131">
        <v>18</v>
      </c>
      <c r="K93" s="1103"/>
      <c r="L93" s="1129" t="s">
        <v>648</v>
      </c>
      <c r="M93" s="1129" t="s">
        <v>578</v>
      </c>
      <c r="N93" s="1129">
        <v>2</v>
      </c>
      <c r="O93" s="1102"/>
      <c r="P93" s="1104" t="str">
        <f t="shared" si="16"/>
        <v>Included</v>
      </c>
      <c r="Q93" s="1104">
        <f t="shared" si="17"/>
        <v>0</v>
      </c>
      <c r="R93" s="807">
        <f t="shared" si="18"/>
        <v>0</v>
      </c>
      <c r="S93" s="807">
        <f t="shared" si="11"/>
        <v>0</v>
      </c>
      <c r="T93" s="1135"/>
      <c r="U93" s="1135"/>
    </row>
    <row r="94" spans="1:30" s="807" customFormat="1" ht="16.5">
      <c r="A94" s="1101">
        <f t="shared" si="15"/>
        <v>11</v>
      </c>
      <c r="B94" s="1129">
        <v>7000036176</v>
      </c>
      <c r="C94" s="1129">
        <v>270</v>
      </c>
      <c r="D94" s="1129">
        <v>100</v>
      </c>
      <c r="E94" s="1129">
        <v>50</v>
      </c>
      <c r="F94" s="1129" t="s">
        <v>595</v>
      </c>
      <c r="G94" s="1129">
        <v>100045372</v>
      </c>
      <c r="H94" s="1129">
        <v>998875</v>
      </c>
      <c r="I94" s="1102"/>
      <c r="J94" s="1131">
        <v>18</v>
      </c>
      <c r="K94" s="1103"/>
      <c r="L94" s="1129" t="s">
        <v>643</v>
      </c>
      <c r="M94" s="1129" t="s">
        <v>578</v>
      </c>
      <c r="N94" s="1129">
        <v>3</v>
      </c>
      <c r="O94" s="1102"/>
      <c r="P94" s="1104" t="str">
        <f t="shared" si="16"/>
        <v>Included</v>
      </c>
      <c r="Q94" s="1104">
        <f t="shared" si="17"/>
        <v>0</v>
      </c>
      <c r="R94" s="807">
        <f t="shared" si="18"/>
        <v>0</v>
      </c>
      <c r="S94" s="807">
        <f t="shared" si="11"/>
        <v>0</v>
      </c>
      <c r="T94" s="1135"/>
      <c r="U94" s="1135"/>
    </row>
    <row r="95" spans="1:30" s="807" customFormat="1" ht="16.5">
      <c r="A95" s="1101">
        <f t="shared" si="15"/>
        <v>12</v>
      </c>
      <c r="B95" s="1129">
        <v>7000036176</v>
      </c>
      <c r="C95" s="1129">
        <v>270</v>
      </c>
      <c r="D95" s="1129">
        <v>100</v>
      </c>
      <c r="E95" s="1129">
        <v>60</v>
      </c>
      <c r="F95" s="1129" t="s">
        <v>595</v>
      </c>
      <c r="G95" s="1129">
        <v>100001891</v>
      </c>
      <c r="H95" s="1129">
        <v>998736</v>
      </c>
      <c r="I95" s="1102"/>
      <c r="J95" s="1131">
        <v>18</v>
      </c>
      <c r="K95" s="1103"/>
      <c r="L95" s="1129" t="s">
        <v>627</v>
      </c>
      <c r="M95" s="1129" t="s">
        <v>578</v>
      </c>
      <c r="N95" s="1129">
        <v>5</v>
      </c>
      <c r="O95" s="1102"/>
      <c r="P95" s="1104" t="str">
        <f t="shared" si="16"/>
        <v>Included</v>
      </c>
      <c r="Q95" s="1104">
        <f t="shared" si="17"/>
        <v>0</v>
      </c>
      <c r="R95" s="807">
        <f t="shared" si="18"/>
        <v>0</v>
      </c>
      <c r="S95" s="807">
        <f t="shared" si="11"/>
        <v>0</v>
      </c>
      <c r="T95" s="1135"/>
      <c r="U95" s="1135"/>
    </row>
    <row r="96" spans="1:30" s="807" customFormat="1" ht="16.5">
      <c r="A96" s="1101">
        <f t="shared" si="15"/>
        <v>13</v>
      </c>
      <c r="B96" s="1129">
        <v>7000036176</v>
      </c>
      <c r="C96" s="1129">
        <v>380</v>
      </c>
      <c r="D96" s="1129">
        <v>110</v>
      </c>
      <c r="E96" s="1129">
        <v>10</v>
      </c>
      <c r="F96" s="1129" t="s">
        <v>622</v>
      </c>
      <c r="G96" s="1129">
        <v>100016778</v>
      </c>
      <c r="H96" s="1129">
        <v>998736</v>
      </c>
      <c r="I96" s="1102"/>
      <c r="J96" s="1131">
        <v>18</v>
      </c>
      <c r="K96" s="1103"/>
      <c r="L96" s="1129" t="s">
        <v>651</v>
      </c>
      <c r="M96" s="1129" t="s">
        <v>578</v>
      </c>
      <c r="N96" s="1129">
        <v>8</v>
      </c>
      <c r="O96" s="1102"/>
      <c r="P96" s="1104" t="str">
        <f t="shared" si="16"/>
        <v>Included</v>
      </c>
      <c r="Q96" s="1104">
        <f t="shared" si="17"/>
        <v>0</v>
      </c>
      <c r="R96" s="807">
        <f t="shared" si="18"/>
        <v>0</v>
      </c>
      <c r="S96" s="807">
        <f t="shared" si="11"/>
        <v>0</v>
      </c>
      <c r="T96" s="1135"/>
      <c r="U96" s="1135"/>
    </row>
    <row r="97" spans="1:30" s="807" customFormat="1" ht="16.5">
      <c r="A97" s="1101">
        <f t="shared" si="15"/>
        <v>14</v>
      </c>
      <c r="B97" s="1129">
        <v>7000036176</v>
      </c>
      <c r="C97" s="1129">
        <v>380</v>
      </c>
      <c r="D97" s="1129">
        <v>110</v>
      </c>
      <c r="E97" s="1129">
        <v>20</v>
      </c>
      <c r="F97" s="1129" t="s">
        <v>622</v>
      </c>
      <c r="G97" s="1129">
        <v>100000738</v>
      </c>
      <c r="H97" s="1129">
        <v>998736</v>
      </c>
      <c r="I97" s="1102"/>
      <c r="J97" s="1131">
        <v>18</v>
      </c>
      <c r="K97" s="1103"/>
      <c r="L97" s="1129" t="s">
        <v>635</v>
      </c>
      <c r="M97" s="1129" t="s">
        <v>578</v>
      </c>
      <c r="N97" s="1129">
        <v>4</v>
      </c>
      <c r="O97" s="1102"/>
      <c r="P97" s="1104" t="str">
        <f t="shared" si="16"/>
        <v>Included</v>
      </c>
      <c r="Q97" s="1104">
        <f t="shared" si="17"/>
        <v>0</v>
      </c>
      <c r="R97" s="807">
        <f t="shared" si="18"/>
        <v>0</v>
      </c>
      <c r="S97" s="807">
        <f t="shared" si="11"/>
        <v>0</v>
      </c>
      <c r="T97" s="1135"/>
      <c r="U97" s="1135"/>
    </row>
    <row r="98" spans="1:30" s="807" customFormat="1" ht="16.5">
      <c r="A98" s="1101">
        <f t="shared" si="15"/>
        <v>15</v>
      </c>
      <c r="B98" s="1129">
        <v>7000036176</v>
      </c>
      <c r="C98" s="1129">
        <v>380</v>
      </c>
      <c r="D98" s="1129">
        <v>110</v>
      </c>
      <c r="E98" s="1129">
        <v>30</v>
      </c>
      <c r="F98" s="1129" t="s">
        <v>622</v>
      </c>
      <c r="G98" s="1129">
        <v>100000741</v>
      </c>
      <c r="H98" s="1129">
        <v>998736</v>
      </c>
      <c r="I98" s="1102"/>
      <c r="J98" s="1131">
        <v>18</v>
      </c>
      <c r="K98" s="1103"/>
      <c r="L98" s="1129" t="s">
        <v>636</v>
      </c>
      <c r="M98" s="1129" t="s">
        <v>579</v>
      </c>
      <c r="N98" s="1129">
        <v>1</v>
      </c>
      <c r="O98" s="1102"/>
      <c r="P98" s="1104" t="str">
        <f t="shared" si="16"/>
        <v>Included</v>
      </c>
      <c r="Q98" s="1104">
        <f t="shared" si="17"/>
        <v>0</v>
      </c>
      <c r="R98" s="807">
        <f t="shared" si="18"/>
        <v>0</v>
      </c>
      <c r="S98" s="807">
        <f t="shared" si="11"/>
        <v>0</v>
      </c>
      <c r="T98" s="1135"/>
      <c r="U98" s="1135"/>
    </row>
    <row r="99" spans="1:30" s="807" customFormat="1" ht="33">
      <c r="A99" s="1101">
        <f t="shared" si="15"/>
        <v>16</v>
      </c>
      <c r="B99" s="1129">
        <v>7000036176</v>
      </c>
      <c r="C99" s="1129">
        <v>390</v>
      </c>
      <c r="D99" s="1129">
        <v>120</v>
      </c>
      <c r="E99" s="1129">
        <v>10</v>
      </c>
      <c r="F99" s="1129" t="s">
        <v>612</v>
      </c>
      <c r="G99" s="1129">
        <v>100000772</v>
      </c>
      <c r="H99" s="1129">
        <v>998736</v>
      </c>
      <c r="I99" s="1102"/>
      <c r="J99" s="1131">
        <v>18</v>
      </c>
      <c r="K99" s="1103"/>
      <c r="L99" s="1129" t="s">
        <v>649</v>
      </c>
      <c r="M99" s="1129" t="s">
        <v>578</v>
      </c>
      <c r="N99" s="1129">
        <v>6</v>
      </c>
      <c r="O99" s="1102"/>
      <c r="P99" s="1104" t="str">
        <f t="shared" si="16"/>
        <v>Included</v>
      </c>
      <c r="Q99" s="1104">
        <f t="shared" si="17"/>
        <v>0</v>
      </c>
      <c r="R99" s="807">
        <f t="shared" si="18"/>
        <v>0</v>
      </c>
      <c r="S99" s="807">
        <f t="shared" si="11"/>
        <v>0</v>
      </c>
      <c r="T99" s="1135"/>
      <c r="U99" s="1135"/>
    </row>
    <row r="100" spans="1:30" s="807" customFormat="1" ht="16.5">
      <c r="A100" s="1101">
        <f t="shared" si="15"/>
        <v>17</v>
      </c>
      <c r="B100" s="1129">
        <v>7000036176</v>
      </c>
      <c r="C100" s="1129">
        <v>390</v>
      </c>
      <c r="D100" s="1129">
        <v>120</v>
      </c>
      <c r="E100" s="1129">
        <v>20</v>
      </c>
      <c r="F100" s="1129" t="s">
        <v>612</v>
      </c>
      <c r="G100" s="1129">
        <v>100045374</v>
      </c>
      <c r="H100" s="1129">
        <v>998875</v>
      </c>
      <c r="I100" s="1102"/>
      <c r="J100" s="1131">
        <v>18</v>
      </c>
      <c r="K100" s="1103"/>
      <c r="L100" s="1129" t="s">
        <v>650</v>
      </c>
      <c r="M100" s="1129" t="s">
        <v>578</v>
      </c>
      <c r="N100" s="1129">
        <v>11</v>
      </c>
      <c r="O100" s="1102"/>
      <c r="P100" s="1104" t="str">
        <f t="shared" si="16"/>
        <v>Included</v>
      </c>
      <c r="Q100" s="1104">
        <f t="shared" si="17"/>
        <v>0</v>
      </c>
      <c r="R100" s="807">
        <f t="shared" si="18"/>
        <v>0</v>
      </c>
      <c r="S100" s="807">
        <f t="shared" si="11"/>
        <v>0</v>
      </c>
      <c r="T100" s="1135"/>
      <c r="U100" s="1135"/>
    </row>
    <row r="101" spans="1:30" s="807" customFormat="1" ht="33">
      <c r="A101" s="1101">
        <f t="shared" si="15"/>
        <v>18</v>
      </c>
      <c r="B101" s="1129">
        <v>7000036176</v>
      </c>
      <c r="C101" s="1129">
        <v>390</v>
      </c>
      <c r="D101" s="1129">
        <v>120</v>
      </c>
      <c r="E101" s="1129">
        <v>30</v>
      </c>
      <c r="F101" s="1129" t="s">
        <v>612</v>
      </c>
      <c r="G101" s="1129">
        <v>100004970</v>
      </c>
      <c r="H101" s="1129">
        <v>998736</v>
      </c>
      <c r="I101" s="1102"/>
      <c r="J101" s="1131">
        <v>18</v>
      </c>
      <c r="K101" s="1103"/>
      <c r="L101" s="1129" t="s">
        <v>656</v>
      </c>
      <c r="M101" s="1129" t="s">
        <v>578</v>
      </c>
      <c r="N101" s="1129">
        <v>1</v>
      </c>
      <c r="O101" s="1102"/>
      <c r="P101" s="1104" t="str">
        <f t="shared" si="16"/>
        <v>Included</v>
      </c>
      <c r="Q101" s="1104">
        <f t="shared" si="17"/>
        <v>0</v>
      </c>
      <c r="R101" s="807">
        <f t="shared" si="18"/>
        <v>0</v>
      </c>
      <c r="S101" s="807">
        <f t="shared" si="11"/>
        <v>0</v>
      </c>
      <c r="T101" s="1135"/>
      <c r="U101" s="1135"/>
    </row>
    <row r="102" spans="1:30" s="807" customFormat="1" ht="33">
      <c r="A102" s="1101">
        <f t="shared" si="15"/>
        <v>19</v>
      </c>
      <c r="B102" s="1129">
        <v>7000036176</v>
      </c>
      <c r="C102" s="1129">
        <v>390</v>
      </c>
      <c r="D102" s="1129">
        <v>120</v>
      </c>
      <c r="E102" s="1129">
        <v>40</v>
      </c>
      <c r="F102" s="1129" t="s">
        <v>612</v>
      </c>
      <c r="G102" s="1129">
        <v>100004971</v>
      </c>
      <c r="H102" s="1129">
        <v>998736</v>
      </c>
      <c r="I102" s="1102"/>
      <c r="J102" s="1131">
        <v>18</v>
      </c>
      <c r="K102" s="1103"/>
      <c r="L102" s="1129" t="s">
        <v>657</v>
      </c>
      <c r="M102" s="1129" t="s">
        <v>578</v>
      </c>
      <c r="N102" s="1129">
        <v>1</v>
      </c>
      <c r="O102" s="1102"/>
      <c r="P102" s="1104" t="str">
        <f t="shared" si="16"/>
        <v>Included</v>
      </c>
      <c r="Q102" s="1104">
        <f t="shared" si="17"/>
        <v>0</v>
      </c>
      <c r="R102" s="807">
        <f t="shared" si="18"/>
        <v>0</v>
      </c>
      <c r="S102" s="807">
        <f t="shared" si="11"/>
        <v>0</v>
      </c>
      <c r="T102" s="1135"/>
      <c r="U102" s="1135"/>
    </row>
    <row r="103" spans="1:30" s="807" customFormat="1" ht="33">
      <c r="A103" s="1101">
        <f t="shared" si="15"/>
        <v>20</v>
      </c>
      <c r="B103" s="1129">
        <v>7000036176</v>
      </c>
      <c r="C103" s="1129">
        <v>290</v>
      </c>
      <c r="D103" s="1129">
        <v>140</v>
      </c>
      <c r="E103" s="1129">
        <v>10</v>
      </c>
      <c r="F103" s="1129" t="s">
        <v>654</v>
      </c>
      <c r="G103" s="1129">
        <v>100002181</v>
      </c>
      <c r="H103" s="1129">
        <v>998736</v>
      </c>
      <c r="I103" s="1102"/>
      <c r="J103" s="1131">
        <v>18</v>
      </c>
      <c r="K103" s="1103"/>
      <c r="L103" s="1129" t="s">
        <v>582</v>
      </c>
      <c r="M103" s="1129" t="s">
        <v>581</v>
      </c>
      <c r="N103" s="1129">
        <v>1</v>
      </c>
      <c r="O103" s="1102"/>
      <c r="P103" s="1104" t="str">
        <f t="shared" si="16"/>
        <v>Included</v>
      </c>
      <c r="Q103" s="1104">
        <f t="shared" si="17"/>
        <v>0</v>
      </c>
      <c r="R103" s="807">
        <f t="shared" si="18"/>
        <v>0</v>
      </c>
      <c r="S103" s="807">
        <f t="shared" si="11"/>
        <v>0</v>
      </c>
      <c r="T103" s="1135"/>
      <c r="U103" s="1135"/>
    </row>
    <row r="104" spans="1:30" s="807" customFormat="1" ht="33">
      <c r="A104" s="1101">
        <f t="shared" si="15"/>
        <v>21</v>
      </c>
      <c r="B104" s="1129">
        <v>7000036176</v>
      </c>
      <c r="C104" s="1129">
        <v>290</v>
      </c>
      <c r="D104" s="1129">
        <v>140</v>
      </c>
      <c r="E104" s="1129">
        <v>20</v>
      </c>
      <c r="F104" s="1129" t="s">
        <v>654</v>
      </c>
      <c r="G104" s="1129">
        <v>100002182</v>
      </c>
      <c r="H104" s="1129">
        <v>998736</v>
      </c>
      <c r="I104" s="1102"/>
      <c r="J104" s="1131">
        <v>18</v>
      </c>
      <c r="K104" s="1103"/>
      <c r="L104" s="1129" t="s">
        <v>583</v>
      </c>
      <c r="M104" s="1129" t="s">
        <v>581</v>
      </c>
      <c r="N104" s="1129">
        <v>1</v>
      </c>
      <c r="O104" s="1102"/>
      <c r="P104" s="1104" t="str">
        <f t="shared" si="16"/>
        <v>Included</v>
      </c>
      <c r="Q104" s="1104">
        <f t="shared" si="17"/>
        <v>0</v>
      </c>
      <c r="R104" s="807">
        <f t="shared" si="18"/>
        <v>0</v>
      </c>
      <c r="S104" s="807">
        <f t="shared" si="11"/>
        <v>0</v>
      </c>
      <c r="T104" s="1135"/>
      <c r="U104" s="1135"/>
    </row>
    <row r="105" spans="1:30" s="807" customFormat="1" ht="16.5">
      <c r="A105" s="1101">
        <f t="shared" si="15"/>
        <v>22</v>
      </c>
      <c r="B105" s="1129">
        <v>7000036176</v>
      </c>
      <c r="C105" s="1129">
        <v>280</v>
      </c>
      <c r="D105" s="1129">
        <v>150</v>
      </c>
      <c r="E105" s="1129">
        <v>10</v>
      </c>
      <c r="F105" s="1129" t="s">
        <v>597</v>
      </c>
      <c r="G105" s="1129">
        <v>100000891</v>
      </c>
      <c r="H105" s="1129">
        <v>998734</v>
      </c>
      <c r="I105" s="1102"/>
      <c r="J105" s="1131">
        <v>18</v>
      </c>
      <c r="K105" s="1103"/>
      <c r="L105" s="1129" t="s">
        <v>604</v>
      </c>
      <c r="M105" s="1129" t="s">
        <v>578</v>
      </c>
      <c r="N105" s="1129">
        <v>16</v>
      </c>
      <c r="O105" s="1102"/>
      <c r="P105" s="1104" t="str">
        <f t="shared" si="16"/>
        <v>Included</v>
      </c>
      <c r="Q105" s="1104">
        <f t="shared" si="17"/>
        <v>0</v>
      </c>
      <c r="R105" s="807">
        <f t="shared" si="18"/>
        <v>0</v>
      </c>
      <c r="S105" s="807">
        <f t="shared" si="11"/>
        <v>0</v>
      </c>
      <c r="T105" s="1135"/>
      <c r="U105" s="1135"/>
    </row>
    <row r="106" spans="1:30" s="807" customFormat="1" ht="16.5">
      <c r="A106" s="1101">
        <f t="shared" si="15"/>
        <v>23</v>
      </c>
      <c r="B106" s="1129">
        <v>7000036175</v>
      </c>
      <c r="C106" s="1129">
        <v>70</v>
      </c>
      <c r="D106" s="1129">
        <v>30</v>
      </c>
      <c r="E106" s="1129">
        <v>10</v>
      </c>
      <c r="F106" s="1129" t="s">
        <v>610</v>
      </c>
      <c r="G106" s="1129">
        <v>100016779</v>
      </c>
      <c r="H106" s="1129">
        <v>998736</v>
      </c>
      <c r="I106" s="1102"/>
      <c r="J106" s="1131">
        <v>18</v>
      </c>
      <c r="K106" s="1103"/>
      <c r="L106" s="1129" t="s">
        <v>639</v>
      </c>
      <c r="M106" s="1129" t="s">
        <v>578</v>
      </c>
      <c r="N106" s="1129">
        <v>2</v>
      </c>
      <c r="O106" s="1102"/>
      <c r="P106" s="1104" t="str">
        <f t="shared" si="16"/>
        <v>Included</v>
      </c>
      <c r="Q106" s="1104">
        <f t="shared" si="17"/>
        <v>0</v>
      </c>
      <c r="R106" s="807">
        <f t="shared" si="18"/>
        <v>0</v>
      </c>
      <c r="S106" s="807">
        <f t="shared" si="11"/>
        <v>0</v>
      </c>
      <c r="T106" s="1135"/>
      <c r="U106" s="1135"/>
    </row>
    <row r="107" spans="1:30" s="807" customFormat="1" ht="16.5">
      <c r="A107" s="1101">
        <f t="shared" si="15"/>
        <v>24</v>
      </c>
      <c r="B107" s="1129">
        <v>7000036175</v>
      </c>
      <c r="C107" s="1129">
        <v>70</v>
      </c>
      <c r="D107" s="1129">
        <v>30</v>
      </c>
      <c r="E107" s="1129">
        <v>20</v>
      </c>
      <c r="F107" s="1129" t="s">
        <v>610</v>
      </c>
      <c r="G107" s="1129">
        <v>100000732</v>
      </c>
      <c r="H107" s="1129">
        <v>998736</v>
      </c>
      <c r="I107" s="1102"/>
      <c r="J107" s="1131">
        <v>18</v>
      </c>
      <c r="K107" s="1103"/>
      <c r="L107" s="1129" t="s">
        <v>605</v>
      </c>
      <c r="M107" s="1129" t="s">
        <v>578</v>
      </c>
      <c r="N107" s="1129">
        <v>1</v>
      </c>
      <c r="O107" s="1102"/>
      <c r="P107" s="1104" t="str">
        <f t="shared" si="16"/>
        <v>Included</v>
      </c>
      <c r="Q107" s="1104">
        <f t="shared" si="17"/>
        <v>0</v>
      </c>
      <c r="R107" s="807">
        <f t="shared" si="18"/>
        <v>0</v>
      </c>
      <c r="S107" s="807">
        <f t="shared" si="11"/>
        <v>0</v>
      </c>
      <c r="T107" s="1135"/>
      <c r="U107" s="1135"/>
    </row>
    <row r="108" spans="1:30" s="807" customFormat="1" ht="16.5">
      <c r="A108" s="1101">
        <f t="shared" si="15"/>
        <v>25</v>
      </c>
      <c r="B108" s="1129">
        <v>7000036175</v>
      </c>
      <c r="C108" s="1129">
        <v>70</v>
      </c>
      <c r="D108" s="1129">
        <v>30</v>
      </c>
      <c r="E108" s="1129">
        <v>30</v>
      </c>
      <c r="F108" s="1129" t="s">
        <v>610</v>
      </c>
      <c r="G108" s="1129">
        <v>100000730</v>
      </c>
      <c r="H108" s="1129">
        <v>998736</v>
      </c>
      <c r="I108" s="1102"/>
      <c r="J108" s="1131">
        <v>18</v>
      </c>
      <c r="K108" s="1103"/>
      <c r="L108" s="1129" t="s">
        <v>600</v>
      </c>
      <c r="M108" s="1129" t="s">
        <v>578</v>
      </c>
      <c r="N108" s="1129">
        <v>2</v>
      </c>
      <c r="O108" s="1102"/>
      <c r="P108" s="1104" t="str">
        <f t="shared" si="16"/>
        <v>Included</v>
      </c>
      <c r="Q108" s="1104">
        <f t="shared" si="17"/>
        <v>0</v>
      </c>
      <c r="R108" s="807">
        <f t="shared" si="18"/>
        <v>0</v>
      </c>
      <c r="S108" s="807">
        <f t="shared" si="11"/>
        <v>0</v>
      </c>
      <c r="T108" s="1135"/>
      <c r="U108" s="1135"/>
    </row>
    <row r="109" spans="1:30" s="807" customFormat="1" ht="33">
      <c r="A109" s="1101">
        <f t="shared" si="15"/>
        <v>26</v>
      </c>
      <c r="B109" s="1129">
        <v>7000036175</v>
      </c>
      <c r="C109" s="1129">
        <v>80</v>
      </c>
      <c r="D109" s="1129">
        <v>40</v>
      </c>
      <c r="E109" s="1129">
        <v>10</v>
      </c>
      <c r="F109" s="1129" t="s">
        <v>595</v>
      </c>
      <c r="G109" s="1129">
        <v>100000771</v>
      </c>
      <c r="H109" s="1129">
        <v>998736</v>
      </c>
      <c r="I109" s="1102"/>
      <c r="J109" s="1131">
        <v>18</v>
      </c>
      <c r="K109" s="1103"/>
      <c r="L109" s="1129" t="s">
        <v>641</v>
      </c>
      <c r="M109" s="1129" t="s">
        <v>578</v>
      </c>
      <c r="N109" s="1129">
        <v>2</v>
      </c>
      <c r="O109" s="1102"/>
      <c r="P109" s="1104" t="str">
        <f>IF(O109=0, "Included", IF(ISERROR(N109*O109), O109, N109*O109))</f>
        <v>Included</v>
      </c>
      <c r="Q109" s="1104">
        <f>S109</f>
        <v>0</v>
      </c>
      <c r="R109" s="807">
        <f>IF(P109="Included",0,P109)</f>
        <v>0</v>
      </c>
      <c r="S109" s="807">
        <f t="shared" si="11"/>
        <v>0</v>
      </c>
      <c r="T109" s="1135"/>
      <c r="U109" s="1135"/>
    </row>
    <row r="110" spans="1:30" s="807" customFormat="1" ht="16.5">
      <c r="A110" s="1101">
        <f t="shared" si="15"/>
        <v>27</v>
      </c>
      <c r="B110" s="1129">
        <v>7000036175</v>
      </c>
      <c r="C110" s="1129">
        <v>80</v>
      </c>
      <c r="D110" s="1129">
        <v>40</v>
      </c>
      <c r="E110" s="1129">
        <v>30</v>
      </c>
      <c r="F110" s="1129" t="s">
        <v>595</v>
      </c>
      <c r="G110" s="1129">
        <v>100045373</v>
      </c>
      <c r="H110" s="1129">
        <v>998875</v>
      </c>
      <c r="I110" s="1102"/>
      <c r="J110" s="1131">
        <v>18</v>
      </c>
      <c r="K110" s="1103"/>
      <c r="L110" s="1129" t="s">
        <v>647</v>
      </c>
      <c r="M110" s="1129" t="s">
        <v>578</v>
      </c>
      <c r="N110" s="1129">
        <v>2</v>
      </c>
      <c r="O110" s="1102"/>
      <c r="P110" s="1104" t="str">
        <f>IF(O110=0, "Included", IF(ISERROR(N110*O110), O110, N110*O110))</f>
        <v>Included</v>
      </c>
      <c r="Q110" s="1104">
        <f>S110</f>
        <v>0</v>
      </c>
      <c r="R110" s="807">
        <f>IF(P110="Included",0,P110)</f>
        <v>0</v>
      </c>
      <c r="S110" s="807">
        <f t="shared" si="11"/>
        <v>0</v>
      </c>
      <c r="T110" s="1135"/>
      <c r="U110" s="1135"/>
    </row>
    <row r="111" spans="1:30" s="807" customFormat="1" ht="16.5">
      <c r="A111" s="1101">
        <f t="shared" si="15"/>
        <v>28</v>
      </c>
      <c r="B111" s="1129">
        <v>7000036175</v>
      </c>
      <c r="C111" s="1129">
        <v>80</v>
      </c>
      <c r="D111" s="1129">
        <v>40</v>
      </c>
      <c r="E111" s="1129">
        <v>40</v>
      </c>
      <c r="F111" s="1129" t="s">
        <v>595</v>
      </c>
      <c r="G111" s="1129">
        <v>100045372</v>
      </c>
      <c r="H111" s="1129">
        <v>998875</v>
      </c>
      <c r="I111" s="1102"/>
      <c r="J111" s="1131">
        <v>18</v>
      </c>
      <c r="K111" s="1103"/>
      <c r="L111" s="1129" t="s">
        <v>643</v>
      </c>
      <c r="M111" s="1129" t="s">
        <v>578</v>
      </c>
      <c r="N111" s="1129">
        <v>1</v>
      </c>
      <c r="O111" s="1102"/>
      <c r="P111" s="1104" t="str">
        <f>IF(O111=0, "Included", IF(ISERROR(N111*O111), O111, N111*O111))</f>
        <v>Included</v>
      </c>
      <c r="Q111" s="1104">
        <f>S111</f>
        <v>0</v>
      </c>
      <c r="R111" s="807">
        <f>IF(P111="Included",0,P111)</f>
        <v>0</v>
      </c>
      <c r="S111" s="807">
        <f t="shared" si="11"/>
        <v>0</v>
      </c>
      <c r="T111" s="1135"/>
      <c r="U111" s="1135"/>
    </row>
    <row r="112" spans="1:30" s="666" customFormat="1">
      <c r="A112" s="1294"/>
      <c r="B112" s="1295"/>
      <c r="C112" s="1295"/>
      <c r="D112" s="1295"/>
      <c r="E112" s="1295"/>
      <c r="F112" s="1295"/>
      <c r="G112" s="1295"/>
      <c r="H112" s="1295"/>
      <c r="I112" s="1295"/>
      <c r="J112" s="1295"/>
      <c r="K112" s="1295"/>
      <c r="L112" s="1295"/>
      <c r="M112" s="1295"/>
      <c r="N112" s="1295"/>
      <c r="O112" s="1295"/>
      <c r="P112" s="1295"/>
      <c r="Q112" s="1296"/>
      <c r="R112" s="667"/>
      <c r="S112" s="667"/>
      <c r="T112" s="667"/>
      <c r="U112" s="667"/>
      <c r="AD112" s="807"/>
    </row>
    <row r="113" spans="1:54" ht="25.5" customHeight="1">
      <c r="A113" s="1291"/>
      <c r="B113" s="1292"/>
      <c r="C113" s="1292"/>
      <c r="D113" s="1292"/>
      <c r="E113" s="1292"/>
      <c r="F113" s="1292"/>
      <c r="G113" s="1292"/>
      <c r="H113" s="1292"/>
      <c r="I113" s="1292"/>
      <c r="J113" s="1292"/>
      <c r="K113" s="1293"/>
      <c r="L113" s="798" t="s">
        <v>577</v>
      </c>
      <c r="M113" s="799"/>
      <c r="N113" s="800"/>
      <c r="O113" s="801"/>
      <c r="P113" s="802">
        <f>SUM(P20:P112)</f>
        <v>0</v>
      </c>
      <c r="Q113" s="803"/>
      <c r="S113" s="864">
        <f>SUM(S20:S111)</f>
        <v>0</v>
      </c>
      <c r="T113" s="691"/>
      <c r="U113" s="691"/>
      <c r="V113" s="691"/>
      <c r="W113" s="691"/>
      <c r="X113" s="691"/>
      <c r="Y113" s="691"/>
      <c r="Z113" s="691"/>
      <c r="AA113" s="691"/>
      <c r="AB113" s="691"/>
      <c r="AC113" s="691"/>
      <c r="AD113" s="691"/>
      <c r="AE113" s="691"/>
      <c r="AF113" s="691"/>
      <c r="AG113" s="691"/>
      <c r="AH113" s="691"/>
      <c r="AI113" s="691"/>
      <c r="AJ113" s="691"/>
      <c r="AK113" s="691"/>
      <c r="AL113" s="691"/>
      <c r="AM113" s="691"/>
      <c r="AN113" s="691"/>
      <c r="AO113" s="691"/>
      <c r="AP113" s="691"/>
      <c r="AQ113" s="691"/>
      <c r="AR113" s="691"/>
      <c r="AS113" s="691"/>
      <c r="AT113" s="691"/>
      <c r="AU113" s="691"/>
      <c r="AV113" s="691"/>
      <c r="AW113" s="691"/>
      <c r="AX113" s="691"/>
      <c r="AY113" s="691"/>
      <c r="AZ113" s="691"/>
      <c r="BA113" s="691"/>
      <c r="BB113" s="691"/>
    </row>
    <row r="114" spans="1:54" ht="25.5" customHeight="1">
      <c r="A114" s="853"/>
      <c r="B114" s="854"/>
      <c r="C114" s="854"/>
      <c r="D114" s="854"/>
      <c r="E114" s="854"/>
      <c r="F114" s="854"/>
      <c r="G114" s="854"/>
      <c r="H114" s="855"/>
      <c r="I114" s="856"/>
      <c r="J114" s="854"/>
      <c r="K114" s="854"/>
      <c r="L114" s="1279" t="s">
        <v>510</v>
      </c>
      <c r="M114" s="1280"/>
      <c r="N114" s="1280"/>
      <c r="O114" s="1281"/>
      <c r="P114" s="802"/>
      <c r="Q114" s="804">
        <f>SUM(Q20:Q111)</f>
        <v>0</v>
      </c>
      <c r="T114" s="691"/>
      <c r="U114" s="691"/>
      <c r="V114" s="691"/>
      <c r="W114" s="691"/>
      <c r="X114" s="691"/>
      <c r="Y114" s="691"/>
      <c r="Z114" s="691"/>
      <c r="AA114" s="691"/>
      <c r="AB114" s="691"/>
      <c r="AC114" s="691"/>
      <c r="AD114" s="691"/>
      <c r="AE114" s="691"/>
      <c r="AF114" s="691"/>
      <c r="AG114" s="691"/>
      <c r="AH114" s="691"/>
      <c r="AI114" s="691"/>
      <c r="AJ114" s="691"/>
      <c r="AK114" s="691"/>
      <c r="AL114" s="691"/>
      <c r="AM114" s="691"/>
      <c r="AN114" s="691"/>
      <c r="AO114" s="691"/>
      <c r="AP114" s="691"/>
      <c r="AQ114" s="691"/>
      <c r="AR114" s="691"/>
      <c r="AS114" s="691"/>
      <c r="AT114" s="691"/>
      <c r="AU114" s="691"/>
      <c r="AV114" s="691"/>
      <c r="AW114" s="691"/>
      <c r="AX114" s="691"/>
      <c r="AY114" s="691"/>
      <c r="AZ114" s="691"/>
      <c r="BA114" s="691"/>
      <c r="BB114" s="691"/>
    </row>
    <row r="115" spans="1:54" ht="32.25" customHeight="1">
      <c r="A115" s="820"/>
      <c r="B115" s="671"/>
      <c r="C115" s="671"/>
      <c r="D115" s="671"/>
      <c r="E115" s="671"/>
      <c r="F115" s="671"/>
      <c r="G115" s="671"/>
      <c r="H115" s="1283"/>
      <c r="I115" s="1283"/>
      <c r="J115" s="1283"/>
      <c r="K115" s="1283"/>
      <c r="L115" s="1283"/>
      <c r="M115" s="1283"/>
      <c r="N115" s="676"/>
      <c r="O115" s="730"/>
      <c r="P115" s="752"/>
      <c r="T115" s="691"/>
      <c r="U115" s="691"/>
      <c r="V115" s="691"/>
      <c r="W115" s="691"/>
      <c r="X115" s="691"/>
      <c r="Y115" s="691"/>
      <c r="Z115" s="691"/>
      <c r="AA115" s="691"/>
      <c r="AB115" s="691"/>
      <c r="AC115" s="691"/>
      <c r="AD115" s="691"/>
      <c r="AE115" s="691"/>
      <c r="AF115" s="691"/>
      <c r="AG115" s="691"/>
      <c r="AH115" s="691"/>
      <c r="AI115" s="691"/>
      <c r="AJ115" s="691"/>
      <c r="AK115" s="691"/>
      <c r="AL115" s="691"/>
      <c r="AM115" s="691"/>
      <c r="AN115" s="691"/>
      <c r="AO115" s="691"/>
      <c r="AP115" s="691"/>
      <c r="AQ115" s="691"/>
      <c r="AR115" s="691"/>
      <c r="AS115" s="691"/>
      <c r="AT115" s="691"/>
      <c r="AU115" s="691"/>
      <c r="AV115" s="691"/>
      <c r="AW115" s="691"/>
      <c r="AX115" s="691"/>
      <c r="AY115" s="691"/>
      <c r="AZ115" s="691"/>
      <c r="BA115" s="691"/>
      <c r="BB115" s="691"/>
    </row>
    <row r="116" spans="1:54" ht="23.25" customHeight="1">
      <c r="A116" s="821" t="s">
        <v>489</v>
      </c>
      <c r="B116" s="1276" t="s">
        <v>490</v>
      </c>
      <c r="C116" s="1276"/>
      <c r="D116" s="1276"/>
      <c r="E116" s="1276"/>
      <c r="F116" s="1276"/>
      <c r="G116" s="1276"/>
      <c r="H116" s="1276"/>
      <c r="I116" s="1276"/>
      <c r="J116" s="1276"/>
      <c r="K116" s="1276"/>
      <c r="L116" s="1276"/>
      <c r="M116" s="755"/>
      <c r="N116" s="755"/>
      <c r="O116" s="755"/>
      <c r="P116" s="755"/>
      <c r="Q116" s="755"/>
      <c r="T116" s="691"/>
      <c r="U116" s="691"/>
      <c r="V116" s="691"/>
      <c r="W116" s="691"/>
      <c r="X116" s="691"/>
      <c r="Y116" s="691"/>
      <c r="Z116" s="691"/>
      <c r="AA116" s="691"/>
      <c r="AB116" s="691"/>
      <c r="AC116" s="691"/>
      <c r="AD116" s="691"/>
      <c r="AE116" s="691"/>
      <c r="AF116" s="691"/>
      <c r="AG116" s="691"/>
      <c r="AH116" s="691"/>
      <c r="AI116" s="691"/>
      <c r="AJ116" s="691"/>
      <c r="AK116" s="691"/>
      <c r="AL116" s="691"/>
      <c r="AM116" s="691"/>
      <c r="AN116" s="691"/>
      <c r="AO116" s="691"/>
      <c r="AP116" s="691"/>
      <c r="AQ116" s="691"/>
      <c r="AR116" s="691"/>
      <c r="AS116" s="691"/>
      <c r="AT116" s="691"/>
      <c r="AU116" s="691"/>
      <c r="AV116" s="691"/>
      <c r="AW116" s="691"/>
      <c r="AX116" s="691"/>
      <c r="AY116" s="691"/>
      <c r="AZ116" s="691"/>
      <c r="BA116" s="691"/>
      <c r="BB116" s="691"/>
    </row>
    <row r="117" spans="1:54" ht="21" customHeight="1">
      <c r="A117" s="1297" t="s">
        <v>406</v>
      </c>
      <c r="B117" s="1297"/>
      <c r="C117" s="1297"/>
      <c r="D117" s="1284" t="str">
        <f>'Sch-1'!B141</f>
        <v>--</v>
      </c>
      <c r="E117" s="1284"/>
      <c r="F117" s="681"/>
      <c r="G117" s="681"/>
      <c r="I117" s="700"/>
      <c r="J117" s="681"/>
      <c r="K117" s="681"/>
      <c r="M117" s="729"/>
      <c r="N117" s="729"/>
      <c r="O117" s="730"/>
      <c r="P117" s="730"/>
      <c r="T117" s="691"/>
      <c r="U117" s="691"/>
      <c r="V117" s="691"/>
      <c r="W117" s="691"/>
      <c r="X117" s="691"/>
      <c r="Y117" s="691"/>
      <c r="Z117" s="691"/>
      <c r="AA117" s="691"/>
      <c r="AB117" s="691"/>
      <c r="AC117" s="691"/>
      <c r="AD117" s="691"/>
      <c r="AE117" s="691"/>
      <c r="AF117" s="691"/>
      <c r="AG117" s="691"/>
      <c r="AH117" s="691"/>
      <c r="AI117" s="691"/>
      <c r="AJ117" s="691"/>
      <c r="AK117" s="691"/>
      <c r="AL117" s="691"/>
      <c r="AM117" s="691"/>
      <c r="AN117" s="691"/>
      <c r="AO117" s="691"/>
      <c r="AP117" s="691"/>
      <c r="AQ117" s="691"/>
      <c r="AR117" s="691"/>
      <c r="AS117" s="691"/>
      <c r="AT117" s="691"/>
      <c r="AU117" s="691"/>
      <c r="AV117" s="691"/>
      <c r="AW117" s="691"/>
      <c r="AX117" s="691"/>
      <c r="AY117" s="691"/>
      <c r="AZ117" s="691"/>
      <c r="BA117" s="691"/>
      <c r="BB117" s="691"/>
    </row>
    <row r="118" spans="1:54" ht="16.5">
      <c r="A118" s="1297" t="s">
        <v>407</v>
      </c>
      <c r="B118" s="1297"/>
      <c r="C118" s="1297"/>
      <c r="D118" s="1285" t="str">
        <f>'Sch-1'!B142</f>
        <v/>
      </c>
      <c r="E118" s="1285"/>
      <c r="F118" s="681"/>
      <c r="G118" s="681"/>
      <c r="I118" s="700"/>
      <c r="J118" s="681"/>
      <c r="K118" s="681"/>
      <c r="M118" s="1289" t="s">
        <v>408</v>
      </c>
      <c r="N118" s="1289"/>
      <c r="O118" s="702" t="str">
        <f>'Sch-1'!M142</f>
        <v/>
      </c>
      <c r="P118" s="730"/>
      <c r="AN118" s="691"/>
      <c r="AO118" s="691"/>
      <c r="AP118" s="691"/>
      <c r="AQ118" s="691"/>
      <c r="AR118" s="691"/>
      <c r="AS118" s="691"/>
      <c r="AT118" s="691"/>
      <c r="AU118" s="691"/>
      <c r="AV118" s="691"/>
      <c r="AW118" s="691"/>
      <c r="AX118" s="691"/>
      <c r="AY118" s="691"/>
      <c r="AZ118" s="691"/>
      <c r="BA118" s="691"/>
      <c r="BB118" s="691"/>
    </row>
    <row r="119" spans="1:54" ht="16.5">
      <c r="A119" s="823"/>
      <c r="B119" s="668"/>
      <c r="C119" s="668"/>
      <c r="D119" s="668"/>
      <c r="E119" s="668"/>
      <c r="F119" s="668"/>
      <c r="G119" s="668"/>
      <c r="H119" s="765"/>
      <c r="I119" s="694"/>
      <c r="J119" s="668"/>
      <c r="K119" s="668"/>
      <c r="L119" s="703"/>
      <c r="M119" s="1289" t="s">
        <v>409</v>
      </c>
      <c r="N119" s="1289"/>
      <c r="O119" s="702" t="str">
        <f>'Sch-1'!M143</f>
        <v/>
      </c>
      <c r="P119" s="690"/>
      <c r="AN119" s="691"/>
      <c r="AO119" s="691"/>
      <c r="AP119" s="691"/>
      <c r="AQ119" s="691"/>
      <c r="AR119" s="691"/>
      <c r="AS119" s="691"/>
      <c r="AT119" s="691"/>
      <c r="AU119" s="691"/>
      <c r="AV119" s="691"/>
      <c r="AW119" s="691"/>
      <c r="AX119" s="691"/>
      <c r="AY119" s="691"/>
      <c r="AZ119" s="691"/>
      <c r="BA119" s="691"/>
      <c r="BB119" s="691"/>
    </row>
    <row r="120" spans="1:54" ht="16.5">
      <c r="A120" s="822"/>
      <c r="B120" s="681"/>
      <c r="C120" s="681"/>
      <c r="D120" s="681"/>
      <c r="E120" s="681"/>
      <c r="F120" s="681"/>
      <c r="G120" s="681"/>
      <c r="H120" s="766"/>
      <c r="I120" s="700"/>
      <c r="J120" s="681"/>
      <c r="K120" s="681"/>
      <c r="L120" s="704"/>
      <c r="M120" s="701"/>
      <c r="N120" s="700"/>
      <c r="O120" s="691"/>
      <c r="P120" s="691"/>
      <c r="AN120" s="691"/>
      <c r="AO120" s="691"/>
      <c r="AP120" s="691"/>
      <c r="AQ120" s="691"/>
      <c r="AR120" s="691"/>
      <c r="AS120" s="691"/>
      <c r="AT120" s="691"/>
      <c r="AU120" s="691"/>
      <c r="AV120" s="691"/>
      <c r="AW120" s="691"/>
      <c r="AX120" s="691"/>
      <c r="AY120" s="691"/>
      <c r="AZ120" s="691"/>
      <c r="BA120" s="691"/>
      <c r="BB120" s="691"/>
    </row>
    <row r="121" spans="1:54">
      <c r="AN121" s="691"/>
      <c r="AO121" s="691"/>
      <c r="AP121" s="691"/>
      <c r="AQ121" s="691"/>
      <c r="AR121" s="691"/>
      <c r="AS121" s="691"/>
      <c r="AT121" s="691"/>
      <c r="AU121" s="691"/>
      <c r="AV121" s="691"/>
      <c r="AW121" s="691"/>
      <c r="AX121" s="691"/>
      <c r="AY121" s="691"/>
      <c r="AZ121" s="691"/>
      <c r="BA121" s="691"/>
      <c r="BB121" s="691"/>
    </row>
    <row r="133" spans="1:54" s="699" customFormat="1" ht="16.5">
      <c r="A133" s="824"/>
      <c r="B133" s="731"/>
      <c r="C133" s="731"/>
      <c r="D133" s="731"/>
      <c r="E133" s="731"/>
      <c r="F133" s="731"/>
      <c r="G133" s="731"/>
      <c r="H133" s="767"/>
      <c r="I133" s="758"/>
      <c r="J133" s="731"/>
      <c r="K133" s="731"/>
      <c r="L133" s="732"/>
      <c r="M133" s="733"/>
      <c r="N133" s="734"/>
      <c r="O133" s="735"/>
      <c r="P133" s="735"/>
      <c r="AL133" s="736"/>
      <c r="AM133" s="736"/>
    </row>
    <row r="134" spans="1:54" s="699" customFormat="1" ht="16.5">
      <c r="A134" s="824"/>
      <c r="B134" s="731"/>
      <c r="C134" s="731"/>
      <c r="D134" s="731"/>
      <c r="E134" s="731"/>
      <c r="F134" s="731"/>
      <c r="G134" s="731"/>
      <c r="H134" s="767"/>
      <c r="I134" s="758"/>
      <c r="J134" s="731"/>
      <c r="K134" s="731"/>
      <c r="L134" s="732"/>
      <c r="M134" s="733"/>
      <c r="N134" s="734"/>
      <c r="O134" s="735"/>
      <c r="P134" s="735"/>
      <c r="AL134" s="737"/>
      <c r="AM134" s="738"/>
    </row>
    <row r="135" spans="1:54" s="699" customFormat="1" ht="16.5">
      <c r="A135" s="824"/>
      <c r="B135" s="731"/>
      <c r="C135" s="731"/>
      <c r="D135" s="731"/>
      <c r="E135" s="731"/>
      <c r="F135" s="731"/>
      <c r="G135" s="731"/>
      <c r="H135" s="767"/>
      <c r="I135" s="758"/>
      <c r="J135" s="731"/>
      <c r="K135" s="731"/>
      <c r="L135" s="732"/>
      <c r="M135" s="733"/>
      <c r="N135" s="734"/>
      <c r="O135" s="735"/>
      <c r="P135" s="735"/>
      <c r="AM135" s="739"/>
    </row>
    <row r="136" spans="1:54" s="699" customFormat="1">
      <c r="A136" s="825"/>
      <c r="B136" s="740"/>
      <c r="C136" s="740"/>
      <c r="D136" s="740"/>
      <c r="E136" s="740"/>
      <c r="F136" s="740"/>
      <c r="G136" s="740"/>
      <c r="H136" s="768"/>
      <c r="I136" s="742"/>
      <c r="J136" s="740"/>
      <c r="K136" s="740"/>
      <c r="L136" s="741"/>
      <c r="M136" s="742"/>
      <c r="N136" s="742"/>
      <c r="O136" s="737"/>
      <c r="P136" s="737"/>
    </row>
    <row r="137" spans="1:54" ht="16.5">
      <c r="A137" s="825"/>
      <c r="B137" s="740"/>
      <c r="C137" s="740"/>
      <c r="D137" s="740"/>
      <c r="E137" s="740"/>
      <c r="F137" s="740"/>
      <c r="G137" s="740"/>
      <c r="H137" s="768"/>
      <c r="I137" s="742"/>
      <c r="J137" s="740"/>
      <c r="K137" s="740"/>
      <c r="L137" s="743"/>
      <c r="M137" s="742"/>
      <c r="N137" s="742"/>
      <c r="O137" s="737"/>
      <c r="P137" s="737"/>
      <c r="AN137" s="691"/>
      <c r="AO137" s="691"/>
      <c r="AP137" s="691"/>
      <c r="AQ137" s="691"/>
      <c r="AR137" s="691"/>
      <c r="AS137" s="691"/>
      <c r="AT137" s="691"/>
      <c r="AU137" s="691"/>
      <c r="AV137" s="691"/>
      <c r="AW137" s="691"/>
      <c r="AX137" s="691"/>
      <c r="AY137" s="691"/>
      <c r="AZ137" s="691"/>
      <c r="BA137" s="691"/>
      <c r="BB137" s="691"/>
    </row>
    <row r="138" spans="1:54">
      <c r="A138" s="826"/>
      <c r="B138" s="744"/>
      <c r="C138" s="744"/>
      <c r="D138" s="744"/>
      <c r="E138" s="744"/>
      <c r="F138" s="744"/>
      <c r="G138" s="744"/>
      <c r="H138" s="769"/>
      <c r="I138" s="705"/>
      <c r="J138" s="744"/>
      <c r="K138" s="744"/>
      <c r="L138" s="706"/>
      <c r="M138" s="705"/>
      <c r="N138" s="705"/>
      <c r="O138" s="707"/>
      <c r="P138" s="707"/>
      <c r="AN138" s="691"/>
      <c r="AO138" s="691"/>
      <c r="AP138" s="691"/>
      <c r="AQ138" s="691"/>
      <c r="AR138" s="691"/>
      <c r="AS138" s="691"/>
      <c r="AT138" s="691"/>
      <c r="AU138" s="691"/>
      <c r="AV138" s="691"/>
      <c r="AW138" s="691"/>
      <c r="AX138" s="691"/>
      <c r="AY138" s="691"/>
      <c r="AZ138" s="691"/>
      <c r="BA138" s="691"/>
      <c r="BB138" s="691"/>
    </row>
    <row r="139" spans="1:54">
      <c r="A139" s="826"/>
      <c r="B139" s="744"/>
      <c r="C139" s="744"/>
      <c r="D139" s="744"/>
      <c r="E139" s="744"/>
      <c r="F139" s="744"/>
      <c r="G139" s="744"/>
      <c r="H139" s="769"/>
      <c r="I139" s="705"/>
      <c r="J139" s="744"/>
      <c r="K139" s="744"/>
      <c r="L139" s="706"/>
      <c r="M139" s="705"/>
      <c r="N139" s="705"/>
      <c r="O139" s="707"/>
      <c r="P139" s="707"/>
      <c r="AN139" s="691"/>
      <c r="AO139" s="691"/>
      <c r="AP139" s="691"/>
      <c r="AQ139" s="691"/>
      <c r="AR139" s="691"/>
      <c r="AS139" s="691"/>
      <c r="AT139" s="691"/>
      <c r="AU139" s="691"/>
      <c r="AV139" s="691"/>
      <c r="AW139" s="691"/>
      <c r="AX139" s="691"/>
      <c r="AY139" s="691"/>
      <c r="AZ139" s="691"/>
      <c r="BA139" s="691"/>
      <c r="BB139" s="691"/>
    </row>
    <row r="140" spans="1:54" ht="16.5">
      <c r="A140" s="827"/>
      <c r="B140" s="745"/>
      <c r="C140" s="745"/>
      <c r="D140" s="745"/>
      <c r="E140" s="745"/>
      <c r="F140" s="745"/>
      <c r="G140" s="745"/>
      <c r="H140" s="770"/>
      <c r="I140" s="747"/>
      <c r="J140" s="745"/>
      <c r="K140" s="745"/>
      <c r="L140" s="746"/>
      <c r="M140" s="747"/>
      <c r="N140" s="747"/>
      <c r="O140" s="748"/>
      <c r="P140" s="749"/>
      <c r="AN140" s="691"/>
      <c r="AO140" s="691"/>
      <c r="AP140" s="691"/>
      <c r="AQ140" s="691"/>
      <c r="AR140" s="691"/>
      <c r="AS140" s="691"/>
      <c r="AT140" s="691"/>
      <c r="AU140" s="691"/>
      <c r="AV140" s="691"/>
      <c r="AW140" s="691"/>
      <c r="AX140" s="691"/>
      <c r="AY140" s="691"/>
      <c r="AZ140" s="691"/>
      <c r="BA140" s="691"/>
      <c r="BB140" s="691"/>
    </row>
    <row r="141" spans="1:54">
      <c r="A141" s="826"/>
      <c r="B141" s="744"/>
      <c r="C141" s="744"/>
      <c r="D141" s="744"/>
      <c r="E141" s="744"/>
      <c r="F141" s="744"/>
      <c r="G141" s="744"/>
      <c r="H141" s="769"/>
      <c r="I141" s="705"/>
      <c r="J141" s="744"/>
      <c r="K141" s="744"/>
      <c r="L141" s="706"/>
      <c r="M141" s="705"/>
      <c r="N141" s="705"/>
      <c r="O141" s="707"/>
      <c r="P141" s="707"/>
      <c r="AN141" s="691"/>
      <c r="AO141" s="691"/>
      <c r="AP141" s="691"/>
      <c r="AQ141" s="691"/>
      <c r="AR141" s="691"/>
      <c r="AS141" s="691"/>
      <c r="AT141" s="691"/>
      <c r="AU141" s="691"/>
      <c r="AV141" s="691"/>
      <c r="AW141" s="691"/>
      <c r="AX141" s="691"/>
      <c r="AY141" s="691"/>
      <c r="AZ141" s="691"/>
      <c r="BA141" s="691"/>
      <c r="BB141" s="691"/>
    </row>
    <row r="142" spans="1:54">
      <c r="A142" s="826"/>
      <c r="B142" s="744"/>
      <c r="C142" s="744"/>
      <c r="D142" s="744"/>
      <c r="E142" s="744"/>
      <c r="F142" s="744"/>
      <c r="G142" s="744"/>
      <c r="H142" s="769"/>
      <c r="I142" s="705"/>
      <c r="J142" s="744"/>
      <c r="K142" s="744"/>
      <c r="L142" s="706"/>
      <c r="M142" s="705"/>
      <c r="N142" s="705"/>
      <c r="O142" s="707"/>
      <c r="P142" s="707"/>
      <c r="AN142" s="691"/>
      <c r="AO142" s="691"/>
      <c r="AP142" s="691"/>
      <c r="AQ142" s="691"/>
      <c r="AR142" s="691"/>
      <c r="AS142" s="691"/>
      <c r="AT142" s="691"/>
      <c r="AU142" s="691"/>
      <c r="AV142" s="691"/>
      <c r="AW142" s="691"/>
      <c r="AX142" s="691"/>
      <c r="AY142" s="691"/>
      <c r="AZ142" s="691"/>
      <c r="BA142" s="691"/>
      <c r="BB142" s="691"/>
    </row>
  </sheetData>
  <sheetProtection algorithmName="SHA-512" hashValue="T9jkIkXDg5kZQW+0ZvN+qwYpYrylLTSKniabRONnq1RpQZuGqLOqxzZkbJauMO5/9RHm3cLhv93ml+TPup9YkA==" saltValue="6JY4C0brWNFMGtxo6iE4LQ==" spinCount="100000" sheet="1" formatColumns="0" formatRows="0" selectLockedCells="1"/>
  <customSheetViews>
    <customSheetView guid="{C5511DF2-7367-4292-8F90-6EDA131DE06A}" scale="90" showPageBreaks="1" fitToPage="1" printArea="1" hiddenRows="1" hiddenColumns="1" view="pageBreakPreview">
      <selection activeCell="I183" sqref="I183"/>
      <colBreaks count="2" manualBreakCount="2">
        <brk id="11" max="1048575" man="1"/>
        <brk id="16" max="1048575" man="1"/>
      </colBreaks>
      <pageMargins left="0.25" right="0.25" top="0.5" bottom="0.25" header="0.05" footer="0.05"/>
      <printOptions horizontalCentered="1"/>
      <pageSetup paperSize="9" scale="56" fitToHeight="0" orientation="landscape" r:id="rId1"/>
      <headerFooter alignWithMargins="0">
        <oddFooter>&amp;R&amp;"Book Antiqua,Bold"&amp;10Schedule-3/ Page &amp;P of &amp;N</oddFooter>
      </headerFooter>
    </customSheetView>
    <customSheetView guid="{B53AB765-D844-4672-9326-008E7DD94E4F}" scale="60" showPageBreaks="1" fitToPage="1" printArea="1" hiddenRows="1" hiddenColumns="1" view="pageBreakPreview" topLeftCell="A67">
      <selection activeCell="O72" sqref="O72"/>
      <colBreaks count="2" manualBreakCount="2">
        <brk id="11" max="1048575" man="1"/>
        <brk id="16" max="1048575" man="1"/>
      </colBreaks>
      <pageMargins left="0.25" right="0.25" top="0.5" bottom="0.25" header="0.05" footer="0.05"/>
      <printOptions horizontalCentered="1"/>
      <pageSetup paperSize="9" scale="25" fitToHeight="2" orientation="landscape" r:id="rId2"/>
      <headerFooter alignWithMargins="0">
        <oddFooter>&amp;R&amp;"Book Antiqua,Bold"&amp;10Schedule-3/ Page &amp;P of &amp;N</oddFooter>
      </headerFooter>
    </customSheetView>
    <customSheetView guid="{A41EE4DE-0D82-4A56-8210-F78316511D11}" scale="90" showPageBreaks="1" fitToPage="1" printArea="1" hiddenColumns="1" view="pageBreakPreview" topLeftCell="E100">
      <selection activeCell="O114" sqref="O114"/>
      <colBreaks count="2" manualBreakCount="2">
        <brk id="11" max="1048575" man="1"/>
        <brk id="16" max="1048575" man="1"/>
      </colBreaks>
      <pageMargins left="0.25" right="0.25" top="0.5" bottom="0.5" header="0.05" footer="0.05"/>
      <printOptions horizontalCentered="1"/>
      <pageSetup paperSize="9" scale="57" fitToHeight="0" orientation="landscape" r:id="rId3"/>
      <headerFooter alignWithMargins="0">
        <oddFooter>&amp;R&amp;"Book Antiqua,Bold"&amp;10Schedule-3/ Page &amp;P of &amp;N</oddFooter>
      </headerFooter>
    </customSheetView>
    <customSheetView guid="{1E0C44A1-9358-4FBD-8C2C-4DB661DA1476}" scale="85" showPageBreaks="1" fitToPage="1" printArea="1" hiddenColumns="1" view="pageBreakPreview" topLeftCell="A272">
      <selection activeCell="K290" sqref="K290"/>
      <colBreaks count="2" manualBreakCount="2">
        <brk id="11" max="1048575" man="1"/>
        <brk id="16" max="1048575" man="1"/>
      </colBreaks>
      <pageMargins left="0.25" right="0.25" top="0.5" bottom="0.5" header="0.05" footer="0.05"/>
      <printOptions horizontalCentered="1"/>
      <pageSetup paperSize="9" scale="57" fitToHeight="0" orientation="landscape" r:id="rId4"/>
      <headerFooter alignWithMargins="0">
        <oddFooter>&amp;R&amp;"Book Antiqua,Bold"&amp;10Schedule-3/ Page &amp;P of &amp;N</oddFooter>
      </headerFooter>
    </customSheetView>
    <customSheetView guid="{498493C3-769C-4143-9114-C68CD1D40B11}" scale="85" showPageBreaks="1" fitToPage="1" printArea="1" hiddenColumns="1" view="pageBreakPreview" topLeftCell="A214">
      <selection activeCell="I224" sqref="I224"/>
      <colBreaks count="2" manualBreakCount="2">
        <brk id="11" max="1048575" man="1"/>
        <brk id="16" max="1048575" man="1"/>
      </colBreaks>
      <pageMargins left="0.25" right="0.25" top="0.5" bottom="0.5" header="0.05" footer="0.05"/>
      <printOptions horizontalCentered="1"/>
      <pageSetup paperSize="9" scale="57" fitToHeight="0" orientation="landscape" r:id="rId5"/>
      <headerFooter alignWithMargins="0">
        <oddFooter>&amp;R&amp;"Book Antiqua,Bold"&amp;10Schedule-3/ Page &amp;P of &amp;N</oddFooter>
      </headerFooter>
    </customSheetView>
    <customSheetView guid="{C431BC99-7569-44AB-83F6-AB73BDED3783}" showPageBreaks="1" printArea="1" hiddenRows="1" hiddenColumns="1" view="pageBreakPreview" topLeftCell="A298">
      <selection activeCell="E305" sqref="E305"/>
      <colBreaks count="1" manualBreakCount="1">
        <brk id="6" max="1048575" man="1"/>
      </colBreaks>
      <pageMargins left="0.24" right="0.23" top="0.99" bottom="0.46" header="0.79" footer="0.28000000000000003"/>
      <printOptions horizontalCentered="1"/>
      <pageSetup paperSize="9" scale="93" orientation="portrait" r:id="rId6"/>
      <headerFooter alignWithMargins="0">
        <oddFooter>&amp;R&amp;"Book Antiqua,Bold"&amp;10Schedule-3/ Page &amp;P of &amp;N</oddFooter>
      </headerFooter>
    </customSheetView>
    <customSheetView guid="{E97134B6-5E8D-4951-8DA0-73D065532361}" showPageBreaks="1" printArea="1" hiddenColumns="1" view="pageBreakPreview">
      <selection activeCell="E18" sqref="E18"/>
      <colBreaks count="1" manualBreakCount="1">
        <brk id="6" max="1048575" man="1"/>
      </colBreaks>
      <pageMargins left="0.24" right="0.23" top="0.99" bottom="0.46" header="0.79" footer="0.28000000000000003"/>
      <printOptions horizontalCentered="1"/>
      <pageSetup paperSize="9" orientation="landscape" r:id="rId7"/>
      <headerFooter alignWithMargins="0">
        <oddFooter>&amp;R&amp;"Book Antiqua,Bold"&amp;10Schedule-3/ Page &amp;P of &amp;N</oddFooter>
      </headerFooter>
    </customSheetView>
    <customSheetView guid="{D0757F9E-DF41-4B40-A5E5-F4F8FDD8D61D}" showPageBreaks="1" printArea="1" hiddenColumns="1" view="pageBreakPreview" topLeftCell="A18">
      <selection activeCell="E30" sqref="E30"/>
      <colBreaks count="1" manualBreakCount="1">
        <brk id="6" max="1048575" man="1"/>
      </colBreaks>
      <pageMargins left="0.24" right="0.23" top="0.99" bottom="0.46" header="0.79" footer="0.28000000000000003"/>
      <printOptions horizontalCentered="1"/>
      <pageSetup paperSize="9" orientation="landscape" r:id="rId8"/>
      <headerFooter alignWithMargins="0">
        <oddFooter>&amp;R&amp;"Book Antiqua,Bold"&amp;10Schedule-3/ Page &amp;P of &amp;N</oddFooter>
      </headerFooter>
    </customSheetView>
    <customSheetView guid="{EE46BCD1-F715-4FA9-A5FC-1B125AD601E0}" scale="90" showPageBreaks="1" printArea="1" hiddenColumns="1" view="pageBreakPreview" topLeftCell="A5">
      <selection activeCell="E24" sqref="E24"/>
      <colBreaks count="1" manualBreakCount="1">
        <brk id="6" max="1048575" man="1"/>
      </colBreaks>
      <pageMargins left="0.24" right="0.23" top="0.99" bottom="0.46" header="0.79" footer="0.28000000000000003"/>
      <printOptions horizontalCentered="1"/>
      <pageSetup paperSize="9" orientation="landscape" r:id="rId9"/>
      <headerFooter alignWithMargins="0">
        <oddFooter>&amp;R&amp;"Book Antiqua,Bold"&amp;10Schedule-3/ Page &amp;P of &amp;N</oddFooter>
      </headerFooter>
    </customSheetView>
    <customSheetView guid="{4AA1107B-A795-4744-B566-827168772C7A}" showPageBreaks="1" printArea="1" hiddenColumns="1" view="pageBreakPreview" topLeftCell="A18">
      <selection activeCell="E18" sqref="E18"/>
      <colBreaks count="1" manualBreakCount="1">
        <brk id="6" max="1048575" man="1"/>
      </colBreaks>
      <pageMargins left="0.24" right="0.23" top="0.99" bottom="0.46" header="0.79" footer="0.28000000000000003"/>
      <printOptions horizontalCentered="1"/>
      <pageSetup paperSize="9" orientation="landscape" r:id="rId10"/>
      <headerFooter alignWithMargins="0">
        <oddFooter>&amp;R&amp;"Book Antiqua,Bold"&amp;10Schedule-3/ Page &amp;P of &amp;N</oddFooter>
      </headerFooter>
    </customSheetView>
    <customSheetView guid="{B23AD343-29DA-4CE0-BD10-47BF44F3782F}" hiddenColumns="1" topLeftCell="A9">
      <selection activeCell="E18" sqref="E18"/>
      <colBreaks count="1" manualBreakCount="1">
        <brk id="6" max="1048575" man="1"/>
      </colBreaks>
      <pageMargins left="0.24" right="0.23" top="0.99" bottom="0.46" header="0.79" footer="0.28000000000000003"/>
      <printOptions horizontalCentered="1"/>
      <pageSetup paperSize="9" orientation="landscape" r:id="rId11"/>
      <headerFooter alignWithMargins="0">
        <oddFooter>&amp;R&amp;"Book Antiqua,Bold"&amp;10Schedule-3/ Page &amp;P of &amp;N</oddFooter>
      </headerFooter>
    </customSheetView>
    <customSheetView guid="{ECE9294F-C910-4036-88BC-B1F2176FB06B}" showPageBreaks="1" printArea="1" hiddenRows="1" hiddenColumns="1">
      <selection activeCell="E18" sqref="E18"/>
      <colBreaks count="1" manualBreakCount="1">
        <brk id="6" max="1048575" man="1"/>
      </colBreaks>
      <pageMargins left="0.24" right="0.23" top="0.43" bottom="0.46" header="0.27" footer="0.28000000000000003"/>
      <printOptions horizontalCentered="1"/>
      <pageSetup paperSize="9" orientation="portrait" horizontalDpi="300" verticalDpi="300" r:id="rId12"/>
      <headerFooter alignWithMargins="0">
        <oddFooter>&amp;R&amp;"Book Antiqua,Bold"&amp;10Schedule-3/ Page &amp;P of &amp;N</oddFooter>
      </headerFooter>
    </customSheetView>
    <customSheetView guid="{4F65FF32-EC61-4022-A399-2986D7B6B8B3}" hiddenRows="1" hiddenColumns="1" showRuler="0" topLeftCell="A7">
      <selection activeCell="E17" sqref="E17"/>
      <rowBreaks count="1" manualBreakCount="1">
        <brk id="46" max="5" man="1"/>
      </rowBreaks>
      <colBreaks count="1" manualBreakCount="1">
        <brk id="6" max="1048575" man="1"/>
      </colBreaks>
      <pageMargins left="0.51181102362204722" right="0.26" top="0.43" bottom="0.46" header="0.27" footer="0.28000000000000003"/>
      <printOptions horizontalCentered="1"/>
      <pageSetup paperSize="9" scale="85" orientation="portrait" horizontalDpi="300" verticalDpi="300" r:id="rId13"/>
      <headerFooter alignWithMargins="0">
        <oddFooter>&amp;R&amp;"Book Antiqua,Bold"&amp;10Schedule-3/ Page &amp;P of &amp;N</oddFooter>
      </headerFooter>
    </customSheetView>
    <customSheetView guid="{01ACF2E1-8E61-4459-ABC1-B6C183DEED61}" showRuler="0">
      <selection activeCell="E26" sqref="E26"/>
      <rowBreaks count="1" manualBreakCount="1">
        <brk id="44" max="16383" man="1"/>
      </rowBreaks>
      <colBreaks count="1" manualBreakCount="1">
        <brk id="6" max="1048575" man="1"/>
      </colBreaks>
      <pageMargins left="0.51181102362204722" right="0.26" top="0.54" bottom="0.51" header="0.27" footer="0.32"/>
      <printOptions horizontalCentered="1"/>
      <pageSetup paperSize="9" scale="87" orientation="portrait" horizontalDpi="300" verticalDpi="300" r:id="rId14"/>
      <headerFooter alignWithMargins="0">
        <oddFooter>&amp;R&amp;"Book Antiqua,Bold"&amp;10Schedule-3/ Page &amp;P of &amp;N</oddFooter>
      </headerFooter>
    </customSheetView>
    <customSheetView guid="{14D7F02E-BCCA-4517-ABC7-537FF4AEB67A}" hiddenRows="1" hiddenColumns="1">
      <selection activeCell="E152" sqref="E152"/>
      <rowBreaks count="4" manualBreakCount="4">
        <brk id="29" max="5" man="1"/>
        <brk id="54" max="5" man="1"/>
        <brk id="73" max="5" man="1"/>
        <brk id="85" max="5" man="1"/>
      </rowBreaks>
      <colBreaks count="1" manualBreakCount="1">
        <brk id="6" max="1048575" man="1"/>
      </colBreaks>
      <pageMargins left="0.51181102362204722" right="0.26" top="0.43" bottom="0.46" header="0.27" footer="0.28000000000000003"/>
      <printOptions horizontalCentered="1"/>
      <pageSetup paperSize="9" orientation="portrait" horizontalDpi="300" verticalDpi="300" r:id="rId15"/>
      <headerFooter alignWithMargins="0">
        <oddFooter>&amp;R&amp;"Book Antiqua,Bold"&amp;10Schedule-3/ Page &amp;P of &amp;N</oddFooter>
      </headerFooter>
    </customSheetView>
    <customSheetView guid="{27A45B7A-04F2-4516-B80B-5ED0825D4ED3}" hiddenColumns="1">
      <selection activeCell="E81" sqref="E81"/>
      <colBreaks count="1" manualBreakCount="1">
        <brk id="6" max="1048575" man="1"/>
      </colBreaks>
      <pageMargins left="0.51181102362204722" right="0.26" top="0.43" bottom="0.46" header="0.27" footer="0.28000000000000003"/>
      <printOptions horizontalCentered="1"/>
      <pageSetup paperSize="9" orientation="portrait" horizontalDpi="300" verticalDpi="300" r:id="rId16"/>
      <headerFooter alignWithMargins="0">
        <oddFooter>&amp;R&amp;"Book Antiqua,Bold"&amp;10Schedule-3/ Page &amp;P of &amp;N</oddFooter>
      </headerFooter>
    </customSheetView>
    <customSheetView guid="{E9F4E142-7D26-464D-BECA-4F3806DB1FE1}" hiddenColumns="1" topLeftCell="A3">
      <selection activeCell="E18" sqref="E18"/>
      <colBreaks count="1" manualBreakCount="1">
        <brk id="6" max="1048575" man="1"/>
      </colBreaks>
      <pageMargins left="0.24" right="0.23" top="0.99" bottom="0.46" header="0.79" footer="0.28000000000000003"/>
      <printOptions horizontalCentered="1"/>
      <pageSetup paperSize="9" orientation="landscape" r:id="rId17"/>
      <headerFooter alignWithMargins="0">
        <oddFooter>&amp;R&amp;"Book Antiqua,Bold"&amp;10Schedule-3/ Page &amp;P of &amp;N</oddFooter>
      </headerFooter>
    </customSheetView>
    <customSheetView guid="{A7DBDDEF-9245-44C6-9EBF-032DB6E1C0A2}" showPageBreaks="1" printArea="1" hiddenRows="1" hiddenColumns="1" view="pageBreakPreview" topLeftCell="A170">
      <selection activeCell="E186" sqref="E186"/>
      <colBreaks count="1" manualBreakCount="1">
        <brk id="6" max="1048575" man="1"/>
      </colBreaks>
      <pageMargins left="0.24" right="0.23" top="0.99" bottom="0.46" header="0.79" footer="0.28000000000000003"/>
      <printOptions horizontalCentered="1"/>
      <pageSetup paperSize="9" orientation="landscape" r:id="rId18"/>
      <headerFooter alignWithMargins="0">
        <oddFooter>&amp;R&amp;"Book Antiqua,Bold"&amp;10Schedule-3/ Page &amp;P of &amp;N</oddFooter>
      </headerFooter>
    </customSheetView>
    <customSheetView guid="{7487ED9F-BBED-4B2A-9631-22F1A430946B}" showPageBreaks="1" printArea="1" hiddenColumns="1" view="pageBreakPreview" topLeftCell="A16">
      <selection activeCell="E18" sqref="E18"/>
      <colBreaks count="1" manualBreakCount="1">
        <brk id="6" max="1048575" man="1"/>
      </colBreaks>
      <pageMargins left="0.24" right="0.23" top="0.99" bottom="0.46" header="0.79" footer="0.28000000000000003"/>
      <printOptions horizontalCentered="1"/>
      <pageSetup paperSize="9" orientation="landscape" r:id="rId19"/>
      <headerFooter alignWithMargins="0">
        <oddFooter>&amp;R&amp;"Book Antiqua,Bold"&amp;10Schedule-3/ Page &amp;P of &amp;N</oddFooter>
      </headerFooter>
    </customSheetView>
    <customSheetView guid="{B3CE7B10-A914-4559-A6DA-AED8C22AFD6D}" scale="80" showPageBreaks="1" printArea="1" hiddenColumns="1" view="pageBreakPreview" topLeftCell="A25">
      <selection activeCell="E52" sqref="E52"/>
      <colBreaks count="1" manualBreakCount="1">
        <brk id="6" max="1048575" man="1"/>
      </colBreaks>
      <pageMargins left="0.24" right="0.23" top="0.99" bottom="0.46" header="0.79" footer="0.28000000000000003"/>
      <printOptions horizontalCentered="1"/>
      <pageSetup paperSize="9" orientation="landscape" r:id="rId20"/>
      <headerFooter alignWithMargins="0">
        <oddFooter>&amp;R&amp;"Book Antiqua,Bold"&amp;10Schedule-3/ Page &amp;P of &amp;N</oddFooter>
      </headerFooter>
    </customSheetView>
    <customSheetView guid="{D53177B2-31EC-4222-B97A-A37DCFD9E45B}" showPageBreaks="1" printArea="1" hiddenColumns="1" view="pageBreakPreview" topLeftCell="A163">
      <selection activeCell="E18" sqref="E18"/>
      <colBreaks count="1" manualBreakCount="1">
        <brk id="6" max="1048575" man="1"/>
      </colBreaks>
      <pageMargins left="0.24" right="0.23" top="0.99" bottom="0.46" header="0.79" footer="0.28000000000000003"/>
      <printOptions horizontalCentered="1"/>
      <pageSetup paperSize="9" orientation="landscape" r:id="rId21"/>
      <headerFooter alignWithMargins="0">
        <oddFooter>&amp;R&amp;"Book Antiqua,Bold"&amp;10Schedule-3/ Page &amp;P of &amp;N</oddFooter>
      </headerFooter>
    </customSheetView>
    <customSheetView guid="{223BC0FC-814D-40F0-9795-CE82A16FF3A5}" showPageBreaks="1" printArea="1" hiddenColumns="1" view="pageBreakPreview" topLeftCell="A19">
      <selection activeCell="E19" sqref="E19"/>
      <colBreaks count="1" manualBreakCount="1">
        <brk id="6" max="1048575" man="1"/>
      </colBreaks>
      <pageMargins left="0.24" right="0.23" top="0.99" bottom="0.46" header="0.79" footer="0.28000000000000003"/>
      <printOptions horizontalCentered="1"/>
      <pageSetup paperSize="9" orientation="landscape" r:id="rId22"/>
      <headerFooter alignWithMargins="0">
        <oddFooter>&amp;R&amp;"Book Antiqua,Bold"&amp;10Schedule-3/ Page &amp;P of &amp;N</oddFooter>
      </headerFooter>
    </customSheetView>
    <customSheetView guid="{B835C05C-B615-4DCB-982D-4519616B3CD8}" showPageBreaks="1" printArea="1" hiddenRows="1" hiddenColumns="1" view="pageBreakPreview">
      <selection activeCell="E19" sqref="E19"/>
      <colBreaks count="1" manualBreakCount="1">
        <brk id="6" max="1048575" man="1"/>
      </colBreaks>
      <pageMargins left="0.24" right="0.23" top="0.99" bottom="0.46" header="0.79" footer="0.28000000000000003"/>
      <printOptions horizontalCentered="1"/>
      <pageSetup paperSize="9" scale="93" orientation="portrait" r:id="rId23"/>
      <headerFooter alignWithMargins="0">
        <oddFooter>&amp;R&amp;"Book Antiqua,Bold"&amp;10Schedule-3/ Page &amp;P of &amp;N</oddFooter>
      </headerFooter>
    </customSheetView>
    <customSheetView guid="{A34CC49F-E309-4C23-B4F6-1E3B307C10D1}" scale="85" showPageBreaks="1" fitToPage="1" printArea="1" hiddenColumns="1" view="pageBreakPreview" topLeftCell="F85">
      <selection activeCell="O105" sqref="O105"/>
      <colBreaks count="2" manualBreakCount="2">
        <brk id="11" max="1048575" man="1"/>
        <brk id="16" max="1048575" man="1"/>
      </colBreaks>
      <pageMargins left="0.25" right="0.25" top="0.5" bottom="0.5" header="0.05" footer="0.05"/>
      <printOptions horizontalCentered="1"/>
      <pageSetup paperSize="9" scale="60" fitToHeight="0" orientation="landscape" r:id="rId24"/>
      <headerFooter alignWithMargins="0">
        <oddFooter>&amp;R&amp;"Book Antiqua,Bold"&amp;10Schedule-3/ Page &amp;P of &amp;N</oddFooter>
      </headerFooter>
    </customSheetView>
    <customSheetView guid="{8909CFDD-4F29-4C72-886E-908773EE94A2}" scale="90" showPageBreaks="1" fitToPage="1" printArea="1" hiddenRows="1" hiddenColumns="1" view="pageBreakPreview" topLeftCell="A134">
      <selection activeCell="I183" sqref="I183"/>
      <colBreaks count="2" manualBreakCount="2">
        <brk id="11" max="1048575" man="1"/>
        <brk id="16" max="1048575" man="1"/>
      </colBreaks>
      <pageMargins left="0.25" right="0.25" top="0.5" bottom="0.25" header="0.05" footer="0.05"/>
      <printOptions horizontalCentered="1"/>
      <pageSetup paperSize="9" scale="56" fitToHeight="0" orientation="landscape" r:id="rId25"/>
      <headerFooter alignWithMargins="0">
        <oddFooter>&amp;R&amp;"Book Antiqua,Bold"&amp;10Schedule-3/ Page &amp;P of &amp;N</oddFooter>
      </headerFooter>
    </customSheetView>
  </customSheetViews>
  <mergeCells count="21">
    <mergeCell ref="M119:N119"/>
    <mergeCell ref="M118:N118"/>
    <mergeCell ref="N15:P15"/>
    <mergeCell ref="A113:K113"/>
    <mergeCell ref="M11:P11"/>
    <mergeCell ref="A112:Q112"/>
    <mergeCell ref="A117:C117"/>
    <mergeCell ref="A118:C118"/>
    <mergeCell ref="AO13:AP13"/>
    <mergeCell ref="AL13:AM13"/>
    <mergeCell ref="H115:M115"/>
    <mergeCell ref="D117:E117"/>
    <mergeCell ref="D118:E118"/>
    <mergeCell ref="B18:L18"/>
    <mergeCell ref="A3:Q3"/>
    <mergeCell ref="B116:L116"/>
    <mergeCell ref="A4:Q4"/>
    <mergeCell ref="M8:P8"/>
    <mergeCell ref="L114:O114"/>
    <mergeCell ref="M7:P7"/>
    <mergeCell ref="M9:P9"/>
  </mergeCells>
  <phoneticPr fontId="2" type="noConversion"/>
  <conditionalFormatting sqref="K20:K24 K26:K35 K37:K70 K72:K82">
    <cfRule type="cellIs" dxfId="34" priority="169" stopIfTrue="1" operator="equal">
      <formula>"a"</formula>
    </cfRule>
    <cfRule type="expression" dxfId="33" priority="2065" stopIfTrue="1">
      <formula>H20&gt;0</formula>
    </cfRule>
  </conditionalFormatting>
  <conditionalFormatting sqref="K84:K111 I20:I24 K20:K24 O20:O24 I26:I35 K26:K35 O26:O35 I37:I70 K37:K70 O37:O70 I72:I82 K72:K82 O72:O82 I84:I111 O84:O111">
    <cfRule type="expression" dxfId="32" priority="83" stopIfTrue="1">
      <formula>H20&gt;0</formula>
    </cfRule>
  </conditionalFormatting>
  <conditionalFormatting sqref="K84:K111">
    <cfRule type="cellIs" dxfId="31" priority="128" stopIfTrue="1" operator="equal">
      <formula>"a"</formula>
    </cfRule>
    <cfRule type="expression" dxfId="30" priority="129" stopIfTrue="1">
      <formula>H84&gt;0</formula>
    </cfRule>
  </conditionalFormatting>
  <conditionalFormatting sqref="K106:K111">
    <cfRule type="cellIs" dxfId="29" priority="6" stopIfTrue="1" operator="equal">
      <formula>"a"</formula>
    </cfRule>
    <cfRule type="expression" dxfId="28" priority="7" stopIfTrue="1">
      <formula>H106&gt;0</formula>
    </cfRule>
  </conditionalFormatting>
  <conditionalFormatting sqref="O113">
    <cfRule type="expression" dxfId="27" priority="2828" stopIfTrue="1">
      <formula>N113&gt;0</formula>
    </cfRule>
  </conditionalFormatting>
  <conditionalFormatting sqref="O115:O117">
    <cfRule type="expression" dxfId="26" priority="2628" stopIfTrue="1">
      <formula>N115&gt;0</formula>
    </cfRule>
  </conditionalFormatting>
  <dataValidations count="5">
    <dataValidation type="decimal" operator="greaterThan" allowBlank="1" showInputMessage="1" showErrorMessage="1" error="Enter only Numeric Value greater than zero or leave the cell blank !" sqref="O19 O36 O71 O83 O25" xr:uid="{00000000-0002-0000-0800-000000000000}">
      <formula1>0</formula1>
    </dataValidation>
    <dataValidation operator="greaterThan" allowBlank="1" showInputMessage="1" showErrorMessage="1" error="Enter only Numeric Value greater than zero or leave the cell blank !" sqref="K117:K65425 K1:K2 K114:K115 K5:K17" xr:uid="{00000000-0002-0000-0800-000001000000}"/>
    <dataValidation type="whole" operator="greaterThan" allowBlank="1" showInputMessage="1" showErrorMessage="1" error="Enter only Numeric Value greater than zero or leave the cell blank !" sqref="O84:O111 O37:O70 O72:O82 O20:O24 O26:O35" xr:uid="{00000000-0002-0000-0800-000002000000}">
      <formula1>0</formula1>
    </dataValidation>
    <dataValidation type="whole" operator="greaterThan" allowBlank="1" showInputMessage="1" showErrorMessage="1" sqref="I84:I111 I37:I70 I72:I82 I20:I24 I26:I35" xr:uid="{00000000-0002-0000-0800-000004000000}">
      <formula1>1</formula1>
    </dataValidation>
    <dataValidation type="list" operator="greaterThan" allowBlank="1" showInputMessage="1" showErrorMessage="1" sqref="K84:K111 K37:K70 K72:K82 K20:K24 K26:K35" xr:uid="{BA281DCA-13DB-47AA-846C-3B94F9330813}">
      <formula1>"0%,5%,18%"</formula1>
    </dataValidation>
  </dataValidations>
  <printOptions horizontalCentered="1"/>
  <pageMargins left="0.25" right="0.25" top="0.5" bottom="0.25" header="0.05" footer="0.05"/>
  <pageSetup paperSize="9" scale="56" fitToHeight="0" orientation="landscape" r:id="rId26"/>
  <headerFooter alignWithMargins="0">
    <oddFooter>&amp;R&amp;"Book Antiqua,Bold"&amp;10Schedule-3/ Page &amp;P of &amp;N</oddFooter>
  </headerFooter>
  <colBreaks count="2" manualBreakCount="2">
    <brk id="11" max="1048575" man="1"/>
    <brk id="16" max="1048575" man="1"/>
  </colBreaks>
  <drawing r:id="rId2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36</vt:i4>
      </vt:variant>
    </vt:vector>
  </HeadingPairs>
  <TitlesOfParts>
    <vt:vector size="64" baseType="lpstr">
      <vt:lpstr>Basic</vt:lpstr>
      <vt:lpstr>Cover</vt:lpstr>
      <vt:lpstr>Instructions</vt:lpstr>
      <vt:lpstr>Names of Bidder</vt:lpstr>
      <vt:lpstr>Sch-1</vt:lpstr>
      <vt:lpstr>Sch-1 dis</vt:lpstr>
      <vt:lpstr>Sch-2</vt:lpstr>
      <vt:lpstr>Sch-2 Dis</vt:lpstr>
      <vt:lpstr>Sch-3 </vt:lpstr>
      <vt:lpstr>Sch-3 Dis</vt:lpstr>
      <vt:lpstr>Sch-4</vt:lpstr>
      <vt:lpstr>Sch-4b</vt:lpstr>
      <vt:lpstr>Sch-5</vt:lpstr>
      <vt:lpstr>Sch-5 Dis</vt:lpstr>
      <vt:lpstr>Sch-6</vt:lpstr>
      <vt:lpstr>Sch-6 After Discount</vt:lpstr>
      <vt:lpstr>Sch-7</vt:lpstr>
      <vt:lpstr>Sch-7 Dis</vt:lpstr>
      <vt:lpstr>Discount</vt:lpstr>
      <vt:lpstr>Octroi</vt:lpstr>
      <vt:lpstr>Entry Tax</vt:lpstr>
      <vt:lpstr>Other Taxes &amp; Duties</vt:lpstr>
      <vt:lpstr>Bid Form 2nd Envelope</vt:lpstr>
      <vt:lpstr>Q &amp; C (2)</vt:lpstr>
      <vt:lpstr>Q &amp; C</vt:lpstr>
      <vt:lpstr>N to W</vt:lpstr>
      <vt:lpstr>Sheet1</vt:lpstr>
      <vt:lpstr>Sheet3</vt:lpstr>
      <vt:lpstr>'Bid Form 2nd Envelope'!Print_Area</vt:lpstr>
      <vt:lpstr>Cover!Print_Area</vt:lpstr>
      <vt:lpstr>Discount!Print_Area</vt:lpstr>
      <vt:lpstr>'Entry Tax'!Print_Area</vt:lpstr>
      <vt:lpstr>Instructions!Print_Area</vt:lpstr>
      <vt:lpstr>'Names of Bidder'!Print_Area</vt:lpstr>
      <vt:lpstr>Octroi!Print_Area</vt:lpstr>
      <vt:lpstr>'Other Taxes &amp; Duties'!Print_Area</vt:lpstr>
      <vt:lpstr>'Q &amp; C'!Print_Area</vt:lpstr>
      <vt:lpstr>'Q &amp; C (2)'!Print_Area</vt:lpstr>
      <vt:lpstr>'Sch-1'!Print_Area</vt:lpstr>
      <vt:lpstr>'Sch-1 dis'!Print_Area</vt:lpstr>
      <vt:lpstr>'Sch-2'!Print_Area</vt:lpstr>
      <vt:lpstr>'Sch-2 Dis'!Print_Area</vt:lpstr>
      <vt:lpstr>'Sch-3 '!Print_Area</vt:lpstr>
      <vt:lpstr>'Sch-3 Dis'!Print_Area</vt:lpstr>
      <vt:lpstr>'Sch-4'!Print_Area</vt:lpstr>
      <vt:lpstr>'Sch-4b'!Print_Area</vt:lpstr>
      <vt:lpstr>'Sch-5'!Print_Area</vt:lpstr>
      <vt:lpstr>'Sch-5 Dis'!Print_Area</vt:lpstr>
      <vt:lpstr>'Sch-6'!Print_Area</vt:lpstr>
      <vt:lpstr>'Sch-6 After Discount'!Print_Area</vt:lpstr>
      <vt:lpstr>'Sch-7'!Print_Area</vt:lpstr>
      <vt:lpstr>'Sch-7 Dis'!Print_Area</vt:lpstr>
      <vt:lpstr>'Sch-1'!Print_Titles</vt:lpstr>
      <vt:lpstr>'Sch-1 dis'!Print_Titles</vt:lpstr>
      <vt:lpstr>'Sch-2'!Print_Titles</vt:lpstr>
      <vt:lpstr>'Sch-2 Dis'!Print_Titles</vt:lpstr>
      <vt:lpstr>'Sch-3 '!Print_Titles</vt:lpstr>
      <vt:lpstr>'Sch-3 Dis'!Print_Titles</vt:lpstr>
      <vt:lpstr>'Sch-5'!Print_Titles</vt:lpstr>
      <vt:lpstr>'Sch-5 Dis'!Print_Titles</vt:lpstr>
      <vt:lpstr>'Sch-6'!Print_Titles</vt:lpstr>
      <vt:lpstr>'Sch-6 After Discount'!Print_Titles</vt:lpstr>
      <vt:lpstr>'Sch-7'!Print_Titles</vt:lpstr>
      <vt:lpstr>'Sch-7 Dis'!Print_Titles</vt:lpstr>
    </vt:vector>
  </TitlesOfParts>
  <Company>POWERGRID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PGCIL</dc:creator>
  <cp:lastModifiedBy>Ram Lal {राम लाल}</cp:lastModifiedBy>
  <cp:lastPrinted>2021-07-29T09:50:13Z</cp:lastPrinted>
  <dcterms:created xsi:type="dcterms:W3CDTF">2001-07-26T10:23:15Z</dcterms:created>
  <dcterms:modified xsi:type="dcterms:W3CDTF">2026-03-30T14:47:51Z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7de828d-f69d-40d4-9531-ce724429a5c7_Enabled">
    <vt:lpwstr>true</vt:lpwstr>
  </property>
  <property fmtid="{D5CDD505-2E9C-101B-9397-08002B2CF9AE}" pid="3" name="MSIP_Label_67de828d-f69d-40d4-9531-ce724429a5c7_SetDate">
    <vt:lpwstr>2025-06-25T09:42:30Z</vt:lpwstr>
  </property>
  <property fmtid="{D5CDD505-2E9C-101B-9397-08002B2CF9AE}" pid="4" name="MSIP_Label_67de828d-f69d-40d4-9531-ce724429a5c7_Method">
    <vt:lpwstr>Privileged</vt:lpwstr>
  </property>
  <property fmtid="{D5CDD505-2E9C-101B-9397-08002B2CF9AE}" pid="5" name="MSIP_Label_67de828d-f69d-40d4-9531-ce724429a5c7_Name">
    <vt:lpwstr>Unrestricted-IT</vt:lpwstr>
  </property>
  <property fmtid="{D5CDD505-2E9C-101B-9397-08002B2CF9AE}" pid="6" name="MSIP_Label_67de828d-f69d-40d4-9531-ce724429a5c7_SiteId">
    <vt:lpwstr>7048075c-52c2-4a40-8e7c-5c5a5573c87f</vt:lpwstr>
  </property>
  <property fmtid="{D5CDD505-2E9C-101B-9397-08002B2CF9AE}" pid="7" name="MSIP_Label_67de828d-f69d-40d4-9531-ce724429a5c7_ActionId">
    <vt:lpwstr>355ce2c5-47f0-4138-a35a-0daab5a5dfbd</vt:lpwstr>
  </property>
  <property fmtid="{D5CDD505-2E9C-101B-9397-08002B2CF9AE}" pid="8" name="MSIP_Label_67de828d-f69d-40d4-9531-ce724429a5c7_ContentBits">
    <vt:lpwstr>0</vt:lpwstr>
  </property>
  <property fmtid="{D5CDD505-2E9C-101B-9397-08002B2CF9AE}" pid="9" name="MSIP_Label_67de828d-f69d-40d4-9531-ce724429a5c7_Tag">
    <vt:lpwstr>10, 0, 1, 1</vt:lpwstr>
  </property>
</Properties>
</file>