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defaultThemeVersion="124226"/>
  <xr:revisionPtr revIDLastSave="41" documentId="13_ncr:1_{C5064244-7555-4D7C-8415-9B0E03A7B80E}" xr6:coauthVersionLast="47" xr6:coauthVersionMax="47" xr10:uidLastSave="{B2399D7B-327E-4FB9-956B-18E599546868}"/>
  <bookViews>
    <workbookView xWindow="-120" yWindow="-120" windowWidth="29040" windowHeight="15840" tabRatio="799" activeTab="7" xr2:uid="{00000000-000D-0000-FFFF-FFFF00000000}"/>
  </bookViews>
  <sheets>
    <sheet name="Instruction" sheetId="23" r:id="rId1"/>
    <sheet name="BASICS" sheetId="22" r:id="rId2"/>
    <sheet name="Name of Bidder" sheetId="21" r:id="rId3"/>
    <sheet name="Sch-3A (Sch-Civil)" sheetId="7" r:id="rId4"/>
    <sheet name="Sch-3B (Non Sch-Civil)" sheetId="24" r:id="rId5"/>
    <sheet name="Sch-3C( Sch-Electrical)" sheetId="25" r:id="rId6"/>
    <sheet name="Sch-3D(Non Sch- Electrical)" sheetId="26" r:id="rId7"/>
    <sheet name="Sch5 Taxes" sheetId="14" r:id="rId8"/>
    <sheet name="Sch6 Summary" sheetId="15" r:id="rId9"/>
  </sheets>
  <externalReferences>
    <externalReference r:id="rId10"/>
    <externalReference r:id="rId11"/>
  </externalReferences>
  <definedNames>
    <definedName name="_xlnm.Print_Area" localSheetId="3">'Sch-3A (Sch-Civil)'!$A$1:$O$82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9" i="26" l="1"/>
  <c r="M19" i="26" s="1"/>
  <c r="L18" i="26"/>
  <c r="M18" i="26" s="1"/>
  <c r="L22" i="26"/>
  <c r="M22" i="26" s="1"/>
  <c r="L21" i="26"/>
  <c r="M21" i="26" s="1"/>
  <c r="L17" i="26"/>
  <c r="M17" i="26" s="1"/>
  <c r="N56" i="25"/>
  <c r="M56" i="25"/>
  <c r="L55" i="25"/>
  <c r="M55" i="25" s="1"/>
  <c r="L49" i="25"/>
  <c r="M49" i="25" s="1"/>
  <c r="L47" i="25"/>
  <c r="M47" i="25" s="1"/>
  <c r="L40" i="25"/>
  <c r="M40" i="25" s="1"/>
  <c r="L39" i="25"/>
  <c r="M39" i="25" s="1"/>
  <c r="M34" i="25"/>
  <c r="L34" i="25"/>
  <c r="L27" i="25"/>
  <c r="M27" i="25" s="1"/>
  <c r="N57" i="25"/>
  <c r="L53" i="25"/>
  <c r="M53" i="25" s="1"/>
  <c r="L52" i="25"/>
  <c r="M52" i="25" s="1"/>
  <c r="L50" i="25"/>
  <c r="L46" i="25"/>
  <c r="M46" i="25"/>
  <c r="N46" i="25" s="1"/>
  <c r="L44" i="25"/>
  <c r="M44" i="25" s="1"/>
  <c r="L41" i="25"/>
  <c r="M41" i="25" s="1"/>
  <c r="L38" i="25"/>
  <c r="M38" i="25" s="1"/>
  <c r="L37" i="25"/>
  <c r="M37" i="25" s="1"/>
  <c r="L32" i="25"/>
  <c r="M32" i="25"/>
  <c r="L30" i="25"/>
  <c r="M30" i="25" s="1"/>
  <c r="N30" i="25" s="1"/>
  <c r="O30" i="25" s="1"/>
  <c r="L25" i="25"/>
  <c r="M25" i="25" s="1"/>
  <c r="L24" i="25"/>
  <c r="M24" i="25" s="1"/>
  <c r="L23" i="25"/>
  <c r="M23" i="25" s="1"/>
  <c r="L22" i="25"/>
  <c r="M22" i="25" s="1"/>
  <c r="N22" i="25" s="1"/>
  <c r="O22" i="25" s="1"/>
  <c r="L21" i="25"/>
  <c r="M21" i="25" s="1"/>
  <c r="L20" i="25"/>
  <c r="M20" i="25" s="1"/>
  <c r="L19" i="25"/>
  <c r="M19" i="25" s="1"/>
  <c r="L23" i="26" l="1"/>
  <c r="D18" i="15" s="1"/>
  <c r="M23" i="26"/>
  <c r="D14" i="14" s="1"/>
  <c r="N55" i="25"/>
  <c r="O55" i="25" s="1"/>
  <c r="N49" i="25"/>
  <c r="O49" i="25"/>
  <c r="N47" i="25"/>
  <c r="O47" i="25" s="1"/>
  <c r="O39" i="25"/>
  <c r="N39" i="25"/>
  <c r="N40" i="25"/>
  <c r="O40" i="25" s="1"/>
  <c r="N34" i="25"/>
  <c r="O34" i="25" s="1"/>
  <c r="N27" i="25"/>
  <c r="O27" i="25" s="1"/>
  <c r="M50" i="25"/>
  <c r="N37" i="25"/>
  <c r="O37" i="25" s="1"/>
  <c r="N38" i="25"/>
  <c r="O38" i="25" s="1"/>
  <c r="N41" i="25"/>
  <c r="O41" i="25" s="1"/>
  <c r="N19" i="25"/>
  <c r="O19" i="25"/>
  <c r="N20" i="25"/>
  <c r="O20" i="25" s="1"/>
  <c r="N21" i="25"/>
  <c r="O21" i="25" s="1"/>
  <c r="N44" i="25"/>
  <c r="O44" i="25" s="1"/>
  <c r="N23" i="25"/>
  <c r="O23" i="25" s="1"/>
  <c r="N24" i="25"/>
  <c r="O24" i="25"/>
  <c r="N25" i="25"/>
  <c r="O25" i="25" s="1"/>
  <c r="N32" i="25"/>
  <c r="O32" i="25" s="1"/>
  <c r="N53" i="25"/>
  <c r="O53" i="25" s="1"/>
  <c r="N50" i="25"/>
  <c r="O50" i="25" s="1"/>
  <c r="N52" i="25"/>
  <c r="O52" i="25" s="1"/>
  <c r="O46" i="25"/>
  <c r="M58" i="25" l="1"/>
  <c r="M59" i="25" s="1"/>
  <c r="D16" i="15" s="1"/>
  <c r="N58" i="25" l="1"/>
  <c r="N60" i="25" s="1"/>
  <c r="D13" i="14" s="1"/>
  <c r="O56" i="25"/>
  <c r="L27" i="24" l="1"/>
  <c r="M27" i="24" s="1"/>
  <c r="L26" i="24"/>
  <c r="M26" i="24" s="1"/>
  <c r="L24" i="24"/>
  <c r="M24" i="24" s="1"/>
  <c r="L23" i="24"/>
  <c r="M23" i="24" s="1"/>
  <c r="L22" i="24"/>
  <c r="M22" i="24" s="1"/>
  <c r="L21" i="24"/>
  <c r="M21" i="24" s="1"/>
  <c r="L20" i="24"/>
  <c r="M20" i="24" s="1"/>
  <c r="L19" i="24"/>
  <c r="M19" i="24" s="1"/>
  <c r="L18" i="24"/>
  <c r="M18" i="24" s="1"/>
  <c r="M29" i="24" l="1"/>
  <c r="D12" i="14" s="1"/>
  <c r="L29" i="24"/>
  <c r="D14" i="15" s="1"/>
  <c r="L76" i="7" l="1"/>
  <c r="M76" i="7" s="1"/>
  <c r="N76" i="7" s="1"/>
  <c r="O76" i="7" s="1"/>
  <c r="L74" i="7"/>
  <c r="M74" i="7" s="1"/>
  <c r="N74" i="7" s="1"/>
  <c r="O74" i="7" s="1"/>
  <c r="L72" i="7"/>
  <c r="M72" i="7" s="1"/>
  <c r="N72" i="7" s="1"/>
  <c r="O72" i="7" s="1"/>
  <c r="L70" i="7"/>
  <c r="M70" i="7" s="1"/>
  <c r="N70" i="7" s="1"/>
  <c r="O70" i="7" s="1"/>
  <c r="L67" i="7"/>
  <c r="M67" i="7" s="1"/>
  <c r="N67" i="7" s="1"/>
  <c r="O67" i="7" s="1"/>
  <c r="L66" i="7"/>
  <c r="M66" i="7" s="1"/>
  <c r="N66" i="7" s="1"/>
  <c r="O66" i="7" s="1"/>
  <c r="L46" i="7"/>
  <c r="M46" i="7" s="1"/>
  <c r="N46" i="7" s="1"/>
  <c r="O46" i="7" s="1"/>
  <c r="L54" i="7"/>
  <c r="M54" i="7" s="1"/>
  <c r="N54" i="7" s="1"/>
  <c r="O54" i="7" s="1"/>
  <c r="A2" i="21" l="1"/>
  <c r="A13" i="21"/>
  <c r="A8" i="21"/>
  <c r="A1" i="21"/>
  <c r="L53" i="7" l="1"/>
  <c r="L64" i="7"/>
  <c r="L62" i="7"/>
  <c r="L61" i="7"/>
  <c r="L59" i="7"/>
  <c r="L57" i="7"/>
  <c r="L56" i="7"/>
  <c r="L51" i="7"/>
  <c r="M51" i="7" s="1"/>
  <c r="L49" i="7"/>
  <c r="L47" i="7"/>
  <c r="L45" i="7"/>
  <c r="L43" i="7"/>
  <c r="L40" i="7"/>
  <c r="L38" i="7"/>
  <c r="L36" i="7"/>
  <c r="L34" i="7"/>
  <c r="L32" i="7"/>
  <c r="B4" i="15"/>
  <c r="B5" i="15"/>
  <c r="B6" i="15"/>
  <c r="B7" i="15"/>
  <c r="B5" i="14"/>
  <c r="B6" i="14"/>
  <c r="B7" i="14"/>
  <c r="E32" i="7"/>
  <c r="E38" i="7"/>
  <c r="E51" i="7"/>
  <c r="E53" i="7"/>
  <c r="E56" i="7"/>
  <c r="E57" i="7"/>
  <c r="E61" i="7"/>
  <c r="E62" i="7"/>
  <c r="E64" i="7"/>
  <c r="N78" i="7"/>
  <c r="M38" i="7" l="1"/>
  <c r="N38" i="7" s="1"/>
  <c r="O38" i="7" s="1"/>
  <c r="M59" i="7"/>
  <c r="N59" i="7" s="1"/>
  <c r="O59" i="7" s="1"/>
  <c r="M43" i="7"/>
  <c r="N43" i="7" s="1"/>
  <c r="O43" i="7" s="1"/>
  <c r="M36" i="7"/>
  <c r="N36" i="7" s="1"/>
  <c r="O36" i="7" s="1"/>
  <c r="M32" i="7"/>
  <c r="M53" i="7"/>
  <c r="N53" i="7" s="1"/>
  <c r="O53" i="7" s="1"/>
  <c r="M56" i="7"/>
  <c r="N56" i="7" s="1"/>
  <c r="O56" i="7" s="1"/>
  <c r="M40" i="7"/>
  <c r="N40" i="7" s="1"/>
  <c r="O40" i="7" s="1"/>
  <c r="M62" i="7"/>
  <c r="N62" i="7" s="1"/>
  <c r="O62" i="7" s="1"/>
  <c r="M64" i="7"/>
  <c r="N64" i="7" s="1"/>
  <c r="O64" i="7" s="1"/>
  <c r="N51" i="7"/>
  <c r="O51" i="7" s="1"/>
  <c r="M61" i="7"/>
  <c r="N61" i="7" s="1"/>
  <c r="O61" i="7" s="1"/>
  <c r="M57" i="7"/>
  <c r="N57" i="7" s="1"/>
  <c r="O57" i="7" s="1"/>
  <c r="M47" i="7"/>
  <c r="N47" i="7" s="1"/>
  <c r="O47" i="7" s="1"/>
  <c r="M34" i="7"/>
  <c r="N34" i="7" s="1"/>
  <c r="O34" i="7" s="1"/>
  <c r="M49" i="7"/>
  <c r="N49" i="7" s="1"/>
  <c r="O49" i="7" s="1"/>
  <c r="M45" i="7"/>
  <c r="N45" i="7" s="1"/>
  <c r="O45" i="7" s="1"/>
  <c r="N32" i="7" l="1"/>
  <c r="O32" i="7" s="1"/>
  <c r="M77" i="7"/>
  <c r="M79" i="7" s="1"/>
  <c r="M80" i="7" s="1"/>
  <c r="O77" i="7" l="1"/>
  <c r="D12" i="15"/>
  <c r="D19" i="15" s="1"/>
  <c r="N77" i="7"/>
  <c r="N79" i="7" s="1"/>
  <c r="N81" i="7" s="1"/>
  <c r="D11" i="14" l="1"/>
  <c r="D15" i="14" s="1"/>
  <c r="D21" i="15" l="1"/>
  <c r="D23" i="15" s="1"/>
</calcChain>
</file>

<file path=xl/sharedStrings.xml><?xml version="1.0" encoding="utf-8"?>
<sst xmlns="http://schemas.openxmlformats.org/spreadsheetml/2006/main" count="573" uniqueCount="367">
  <si>
    <t xml:space="preserve">General Instruction to the Bidders for filling up this workbook of Price Schedules for Package </t>
  </si>
  <si>
    <t>I</t>
  </si>
  <si>
    <t>While filling up the worksheets following may please be observed :</t>
  </si>
  <si>
    <t>(i)</t>
  </si>
  <si>
    <t>Fill up only green shaded cells.</t>
  </si>
  <si>
    <t>(ii)</t>
  </si>
  <si>
    <t>Certain data type entries have been restricted, such as Numeric values or limits of numeric values.</t>
  </si>
  <si>
    <t>(iii)</t>
  </si>
  <si>
    <t>Select only the options provided in pull down menus.</t>
  </si>
  <si>
    <t>(iv)</t>
  </si>
  <si>
    <t>Do not link any cell of this work book with any other work book.</t>
  </si>
  <si>
    <t>(v)</t>
  </si>
  <si>
    <t>Do not use copy &amp; paste or cut &amp; paste options for filling up the data.</t>
  </si>
  <si>
    <t>(vi)</t>
  </si>
  <si>
    <t>Do not reformat any of the cell of the work book.</t>
  </si>
  <si>
    <t>II</t>
  </si>
  <si>
    <t>This Workbook consists of following worksheets :</t>
  </si>
  <si>
    <t xml:space="preserve">Cover : </t>
  </si>
  <si>
    <t>Opening page of the workbook.</t>
  </si>
  <si>
    <t>Names of Bidder :</t>
  </si>
  <si>
    <t>●</t>
  </si>
  <si>
    <t>Select Sole Bidder or JV (Joint Venture) from the pull down menu. Do not leave this cell blank.</t>
  </si>
  <si>
    <t>Select nos. of the JV Partners other than the Lead Partner from drop down menu.</t>
  </si>
  <si>
    <r>
      <t>In case of JV partners more than 2, enter details of 3</t>
    </r>
    <r>
      <rPr>
        <vertAlign val="superscript"/>
        <sz val="12"/>
        <rFont val="Book Antiqua"/>
        <family val="1"/>
      </rPr>
      <t>rd</t>
    </r>
    <r>
      <rPr>
        <sz val="12"/>
        <rFont val="Book Antiqua"/>
        <family val="1"/>
      </rPr>
      <t xml:space="preserve"> &amp; more partners along with details of 2</t>
    </r>
    <r>
      <rPr>
        <vertAlign val="superscript"/>
        <sz val="12"/>
        <rFont val="Book Antiqua"/>
        <family val="1"/>
      </rPr>
      <t>nd</t>
    </r>
    <r>
      <rPr>
        <sz val="12"/>
        <rFont val="Book Antiqua"/>
        <family val="1"/>
      </rPr>
      <t xml:space="preserve"> partner.</t>
    </r>
  </si>
  <si>
    <t>Fill up names and address of the Sole Bidder and /or Joint Venture.</t>
  </si>
  <si>
    <t>Fill up date in dd-mmm-yyyy format from drop down menu.</t>
  </si>
  <si>
    <t>Click for Sch-1 given at the right top of the worksheet to go to Sch-1.</t>
  </si>
  <si>
    <t>Sch -1 : (Abstract Of Cost)</t>
  </si>
  <si>
    <t xml:space="preserve">Summary of all the Schedules  shall be displayed automatically. </t>
  </si>
  <si>
    <t>No cell is required to be filled in by the bidder in this worksheet.</t>
  </si>
  <si>
    <t>Sch-2 (Schedule  Items for Civil Works for FOR CONSTRUCTION OF TL STORE (50m x 10 m)  FOR BANASKANTHA SUBSTATION  ) :</t>
  </si>
  <si>
    <r>
      <t>Schedule Items:</t>
    </r>
    <r>
      <rPr>
        <sz val="12"/>
        <rFont val="Book Antiqua"/>
        <family val="1"/>
      </rPr>
      <t xml:space="preserve"> only % above/below DSR-2014 is to be filled up.</t>
    </r>
  </si>
  <si>
    <t>Total amount shall get calculated automatically.</t>
  </si>
  <si>
    <t>Sch-3 (Non-Schedule  Items for FOR CONSTRUCTION OF TL STORE (50m x 10 m)  FOR BANASKANTHA SUBSTATION ) :</t>
  </si>
  <si>
    <r>
      <rPr>
        <b/>
        <sz val="12"/>
        <rFont val="Book Antiqua"/>
        <family val="1"/>
      </rPr>
      <t>Non-Schedule Items</t>
    </r>
    <r>
      <rPr>
        <sz val="12"/>
        <rFont val="Book Antiqua"/>
        <family val="1"/>
      </rPr>
      <t>: Fill up unit rates for all the items in numeric values greater than 0 (zero). If unit rate is left blank, the corresponding item shall be deemed to be included in the total price.</t>
    </r>
  </si>
  <si>
    <t>The rate quoted shall be inclusive of the Service Tax.</t>
  </si>
  <si>
    <t>Sch-4 (Schedule  Items for CONSTRUCTION OF OPEN STORE YARD OF SIZE  (110m x 40) m  for BANASKANTHA SUBSTATION  ) :</t>
  </si>
  <si>
    <t>Sch-5 (Non-Schedule  Items for CONSTRUCTION OF OPEN STORE YARD OF SIZE  (110m x 40) m  for BANASKANTHA SUBSTATION ) :</t>
  </si>
  <si>
    <t>Sch-6 ( INTERNAL ELECTRIFICATION WORKS OF 50x10 STORE  SHED FOR BANASKANTHA SUBSTATION  ) :</t>
  </si>
  <si>
    <t>Fill up unit rates for all the items in numeric values greater than 0 (zero). If unit rate is left blank, the corresponding item shall be deemed to be included in the total price.</t>
  </si>
  <si>
    <r>
      <t>Bid from 2</t>
    </r>
    <r>
      <rPr>
        <b/>
        <vertAlign val="superscript"/>
        <sz val="12"/>
        <color indexed="12"/>
        <rFont val="Book Antiqua"/>
        <family val="1"/>
      </rPr>
      <t>nd</t>
    </r>
    <r>
      <rPr>
        <b/>
        <sz val="12"/>
        <color indexed="12"/>
        <rFont val="Book Antiqua"/>
        <family val="1"/>
      </rPr>
      <t xml:space="preserve"> Envelope :</t>
    </r>
  </si>
  <si>
    <t>Fill up ref. no. as bidder's ref no. of this letter.</t>
  </si>
  <si>
    <t xml:space="preserve">This letter shall consider the net price as per Sch-3 . </t>
  </si>
  <si>
    <t xml:space="preserve">Fill up names &amp; Designation of the representatives of other JV partner(s) if the bidder is JV (Joint Venture) . </t>
  </si>
  <si>
    <t>Fill up additional information as required.</t>
  </si>
  <si>
    <t>* * *</t>
  </si>
  <si>
    <t>Happy Bidding !</t>
  </si>
  <si>
    <t>Name of Package :</t>
  </si>
  <si>
    <t>Interior finishing work for developing Control room and server room at first floor and construction of battery room in the basement of RHQ-Vadodara</t>
  </si>
  <si>
    <t>Package No          :</t>
  </si>
  <si>
    <t>Specification No. :</t>
  </si>
  <si>
    <t>WR2/NT/S-MISC/DOM/G01/24/13510</t>
  </si>
  <si>
    <t>Completion Period</t>
  </si>
  <si>
    <t>04 Month</t>
  </si>
  <si>
    <t>Enter following details of the bidder</t>
  </si>
  <si>
    <t>Specify type of Bidder                    [Select from drop down menu]</t>
  </si>
  <si>
    <t>Individual Firm</t>
  </si>
  <si>
    <t xml:space="preserve">Address of Registered Office &amp; Mobile Numbers </t>
  </si>
  <si>
    <t>…….. …… ………. ……….</t>
  </si>
  <si>
    <t xml:space="preserve">Printed Name </t>
  </si>
  <si>
    <t>Designation</t>
  </si>
  <si>
    <t xml:space="preserve">Date     </t>
  </si>
  <si>
    <t xml:space="preserve">Place     </t>
  </si>
  <si>
    <t>पावर ग्रिड कारपोरेशन ऑफ इंडिया लिमिटेड</t>
  </si>
  <si>
    <t>POWER GRID CORPORATION OF INDIA LTD.</t>
  </si>
  <si>
    <t>WRTS-II,RHQ,VADODARA</t>
  </si>
  <si>
    <t xml:space="preserve">BILL OF QUANTITIES FOR Construction of Residential Quarters , Guest House and Community Center including parking shed, concrete roads, Drains and Culverts, water supply &amp; Sewerage system at Navsari S/s </t>
  </si>
  <si>
    <t>Name of Package:  Construction of Residential Quarters Type B1 &amp; B2 AT NAVSARI</t>
  </si>
  <si>
    <t>(SCHEDULE OF RATES AND PRICES)</t>
  </si>
  <si>
    <t>Bidder’s Name and Address (Sole Bidder) :</t>
  </si>
  <si>
    <t>Name        :</t>
  </si>
  <si>
    <t>Address    :</t>
  </si>
  <si>
    <t>BILL OF QUANTITIES FOR Interior finishing work for developing Control room and server room at first floor and construction of battery room in the basement of RHQ-Vadodara</t>
  </si>
  <si>
    <t>Name of Package:   Interior finishing work for developing Control room and server room at first floor and construction of battery room in the basement of RHQ-Vadodara</t>
  </si>
  <si>
    <t>To:</t>
  </si>
  <si>
    <t>Contract Services</t>
  </si>
  <si>
    <t>Power Grid Corporation of India Ltd.,</t>
  </si>
  <si>
    <t>Western Region Transmission syatem -II</t>
  </si>
  <si>
    <t xml:space="preserve">Plot No. 54, Near Riya revati resort , </t>
  </si>
  <si>
    <t>Sama - savli road, vadodara-390008</t>
  </si>
  <si>
    <t>Installation Charges- Sch 3A: -Schedule Items for Interior finishing work for developing Control room and server room at first floor and construction of battery room in the basement of RHQ-Vadodara</t>
  </si>
  <si>
    <t>Sl. No.</t>
  </si>
  <si>
    <t>Service Code</t>
  </si>
  <si>
    <t>SAC</t>
  </si>
  <si>
    <t>Whether SAC in column ‘3’ is confirmed. If not  indicate applicable the SAC #</t>
  </si>
  <si>
    <t>Rate of GST applicable 
( in %)</t>
  </si>
  <si>
    <t>Description
(DSR'23 Items- Civil Works)</t>
  </si>
  <si>
    <t>Unit</t>
  </si>
  <si>
    <t xml:space="preserve"> Qty</t>
  </si>
  <si>
    <t xml:space="preserve">Unit Erection Charges </t>
  </si>
  <si>
    <t>Unit Erection Charges excluding GST</t>
  </si>
  <si>
    <t>Total Erection Charges Excl. GST</t>
  </si>
  <si>
    <t>Total Tax GST @ 18%</t>
  </si>
  <si>
    <t>Total Erection Charges incl. GST</t>
  </si>
  <si>
    <t>(Service Accounting Codes)</t>
  </si>
  <si>
    <t>PART -A : Schedule Items as per DSR 2023 (Civil works)</t>
  </si>
  <si>
    <t>1</t>
  </si>
  <si>
    <t>Providing and laying in position cement concrete of specified grade excluding the cost of centering and shuttering - All work up to plinth level :</t>
  </si>
  <si>
    <t>4.1.8</t>
  </si>
  <si>
    <t>1:4:8 (1 Cement : 4 coarse sand : 8 graded stone aggregate 40 mm nominal size)</t>
  </si>
  <si>
    <t>Cum</t>
  </si>
  <si>
    <t>2</t>
  </si>
  <si>
    <t>Providing and laying in position specified grade of reinforced cement concrete, excluding the cost of centering, shuttering, finishing and reinforcement - All work up to plinth level :</t>
  </si>
  <si>
    <t>5.1.2</t>
  </si>
  <si>
    <t>1:1.5:3 (1 cement : 1.5 coarse sand (zone-III) derived from natural sources : 3 graded stone aggregate 20 mm nominal size derived from natural sources)</t>
  </si>
  <si>
    <t>3</t>
  </si>
  <si>
    <t>Centering and shuttering including strutting, propping etc. and removal
of form for</t>
  </si>
  <si>
    <t>5.9.2</t>
  </si>
  <si>
    <t>Walls (any thickness) including attached pilasters, butteresses, plinth and string courses etc.</t>
  </si>
  <si>
    <t>Sqm</t>
  </si>
  <si>
    <t>4</t>
  </si>
  <si>
    <t>Steel reinforcement for R.C.C. work including straightening, cutting, bending, placing in position and binding all complete up to plinth level</t>
  </si>
  <si>
    <t>5.22.6</t>
  </si>
  <si>
    <t>Thermo-Mechanically Treated bars</t>
  </si>
  <si>
    <t>Kg</t>
  </si>
  <si>
    <t>5</t>
  </si>
  <si>
    <t>Brick work with  flyash F.P.S. (non modular) brick of class designation 7.5 in superstructure above plinth level up to floor five level in :</t>
  </si>
  <si>
    <t>6.32.2</t>
  </si>
  <si>
    <t>Cement mortar 1:6 (1 cement : 6 coarse sand)</t>
  </si>
  <si>
    <t>Cu.m.</t>
  </si>
  <si>
    <t>6</t>
  </si>
  <si>
    <t>Providing and fixing 18 mm thick gang saw cut, mirror polished, premoulded and prepolished, machine cut for kitchen platforms, vanity counters, window sills ,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t>
  </si>
  <si>
    <t>8.2.2</t>
  </si>
  <si>
    <t>Granite of any colour and shade</t>
  </si>
  <si>
    <t>8.2.2.1</t>
  </si>
  <si>
    <t>Area of slab up to 0.50 sqm</t>
  </si>
  <si>
    <t>sqm</t>
  </si>
  <si>
    <t>7</t>
  </si>
  <si>
    <t>Providing edge moulding to 18 mm thick marble stone counters, Vanities etc., including machine polishing to edge to give high gloss finish etc. complete as per design approved by Engineer-in-Charge.</t>
  </si>
  <si>
    <t>8.3.2</t>
  </si>
  <si>
    <t>Granite work</t>
  </si>
  <si>
    <t>Metre</t>
  </si>
  <si>
    <t>8</t>
  </si>
  <si>
    <t>Providing and fixing aluminium die cast body tubular type universal hydraulic door closer (having brand logo with ISI, IS : 3564, embossed on the body, door weight upto 35 kg and door width upto 700 mm), with necessary accessories and screws etc. complete.</t>
  </si>
  <si>
    <t>Each</t>
  </si>
  <si>
    <t>9</t>
  </si>
  <si>
    <t>Providing and fixing chromium plated brass 100 mm mortice latch and lock with 6 levers and a pair of lever handles of approved quality with necessary screws etc. complete.</t>
  </si>
  <si>
    <t>10</t>
  </si>
  <si>
    <t>Providing and fixing aluminium tower bolts, ISI marked, anodised (anodic coating not less than grade AC 10 as per IS : 1868 ) transparent or dyed to required colour or shade, with necessary screws etc. complete :</t>
  </si>
  <si>
    <t>9.97.2</t>
  </si>
  <si>
    <t>250x10 mm</t>
  </si>
  <si>
    <t>11</t>
  </si>
  <si>
    <t xml:space="preserve">Providing and fixing aluminium handles, ISI marked, anodised (anodic coating not less than grade AC 10 as per IS : 1868) transparent or dyed to required colour or shade, with necessary screws etc. complete : </t>
  </si>
  <si>
    <t>9.100.1</t>
  </si>
  <si>
    <t>125 mm</t>
  </si>
  <si>
    <t>12</t>
  </si>
  <si>
    <t>Steel work welded in built up sections/ framed work, including cutting,hoisting, fixing in position and applying a priming coat of approved steel primer using structural steel etc. as required.</t>
  </si>
  <si>
    <t>A</t>
  </si>
  <si>
    <t>10.25.1</t>
  </si>
  <si>
    <t>In stringers, treads, landings etc. of stair cases, including use of chequered plate wherever required, all complete</t>
  </si>
  <si>
    <t>B</t>
  </si>
  <si>
    <t>10.25.2</t>
  </si>
  <si>
    <t>In gratings, frames, guard bar, ladder, railings, brackets, gates and similar works</t>
  </si>
  <si>
    <t>13</t>
  </si>
  <si>
    <t>Kota stone slab flooring over 20 mm (average) thick base laid over and jointed with grey cement slurry mixed with pigment to match the shade of the slab, including rubbing and polishing complete with base of cement mortar 1 : 4 (1 cement : 4 coarse sand) :</t>
  </si>
  <si>
    <t>11.26.1</t>
  </si>
  <si>
    <t>25 mm thick</t>
  </si>
  <si>
    <t>14</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</si>
  <si>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</si>
  <si>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15</t>
  </si>
  <si>
    <t xml:space="preserve">12 mm cement plaster  of mix </t>
  </si>
  <si>
    <t>13.1.1</t>
  </si>
  <si>
    <t>1:4 (1 cement: 4 fine sand)</t>
  </si>
  <si>
    <t>16</t>
  </si>
  <si>
    <t>Painting with synthetic enamel paint, of approved brand and manufacture of  required  colour to give an even shade</t>
  </si>
  <si>
    <t>13.62.1</t>
  </si>
  <si>
    <t>Two or more coats on new work over an under coat of suitable shade with ordinary paint of approved brand and manufacture</t>
  </si>
  <si>
    <t>17</t>
  </si>
  <si>
    <t>Providing and applying white cement based putty of average thickness 1 mm, of approved brand and manufacturer, over the plastered wall surface to prepare the surface even and smooth complete.</t>
  </si>
  <si>
    <t>18</t>
  </si>
  <si>
    <t>Wall painting with premium acrylic emulsion paint of  interior grade,having VOC (Volatile Organic Compound ) content less than 50 grams/ litre of approved brand and manufacture, including applying additional coats wherever required to achieve even shade and colour.</t>
  </si>
  <si>
    <t>13.83.2</t>
  </si>
  <si>
    <t>Two coats</t>
  </si>
  <si>
    <t>19</t>
  </si>
  <si>
    <t>Applying priming coats with primer of approved brand and manufacture, having low VOC (Volatile Organic Compound ) content.</t>
  </si>
  <si>
    <t xml:space="preserve">13.85.3 </t>
  </si>
  <si>
    <t>With water thinnable cement primer on wall surface having VOC content less than 50 grams/litre</t>
  </si>
  <si>
    <t>20</t>
  </si>
  <si>
    <t>Cutting holes up to 15x15 cm in R.C.C. floors and roofs for passing drain pipe etc. and repairing the hole after insertion of drain pipe etc. with cement concrete 1:2:4 (1 cement : 2 coarse sand : 4 graded stone aggregate 20 mm nominal size), including finishing complete so as to make it leak proof.</t>
  </si>
  <si>
    <t>No.</t>
  </si>
  <si>
    <t>21</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</si>
  <si>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t>
  </si>
  <si>
    <t xml:space="preserve">21.1.1 </t>
  </si>
  <si>
    <t>For fixed portion</t>
  </si>
  <si>
    <t>21.1.1.3</t>
  </si>
  <si>
    <t>Polyester powder coated aluminium (minimum thickness of polyster powder coating 50 micron)</t>
  </si>
  <si>
    <t>22</t>
  </si>
  <si>
    <t>21.1.2</t>
  </si>
  <si>
    <t>For shutters of doors, windows &amp; ventilators including providing and fixing hinges/ pivots and making provision   of EPDM rubber / neoprene gasket required (Fittings shall be paid for separately)</t>
  </si>
  <si>
    <t>21.1.2.3</t>
  </si>
  <si>
    <t>23</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</si>
  <si>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t>
  </si>
  <si>
    <t>21.3.2</t>
  </si>
  <si>
    <t>With float glass panes of 5.50 mm thickness</t>
  </si>
  <si>
    <t>sq.m</t>
  </si>
  <si>
    <t>24</t>
  </si>
  <si>
    <t>Filling the gap in between aluminium/ stone/ wood frame and adjacent RCC/Brick/ Stone/ wood/ Ceramic/ Gypsum work by providing weather/structural non sag elastomeric PU sealant over backer rod of approved quality as per architectural drawings and direction of Engineer-in-charge complete, complying to ASTM C920, DIN 18540-
F &amp; ISO 11600</t>
  </si>
  <si>
    <t>21.19.2</t>
  </si>
  <si>
    <t>Upto 10 mm depth and 10 mm width</t>
  </si>
  <si>
    <t>Total of Schedule Items as per DSR'23</t>
  </si>
  <si>
    <t>Add percentage (%) above/below +/- on DSR 2023 Rates (to be quoted by contractor)</t>
  </si>
  <si>
    <t>Add Amount above/below +/- on the amount for DSR Items as per quoted percentage</t>
  </si>
  <si>
    <t>Total of Schedule Items Part IIIA</t>
  </si>
  <si>
    <t>Total Tax</t>
  </si>
  <si>
    <t>Date:</t>
  </si>
  <si>
    <t>Place:</t>
  </si>
  <si>
    <t>BILL OF QUANTITIES FOR THE WORK OF  Interior finishing work for developing Control room and server room at first floor and construction of battery room in the basement of RHQ-Vadodara</t>
  </si>
  <si>
    <t>Installation Charges- Sch 3B: Non-Schedule Items for "Interior finishing work for developing Control room and server room at first floor and construction of battery room in the basement of RHQ-Vadodara.."</t>
  </si>
  <si>
    <t>Activity Description</t>
  </si>
  <si>
    <t>Rate of GST applicable ( in %)</t>
  </si>
  <si>
    <t>Description</t>
  </si>
  <si>
    <t>Quantity</t>
  </si>
  <si>
    <t>Unit Erection Charges</t>
  </si>
  <si>
    <t>Total Erection Charges</t>
  </si>
  <si>
    <t>Total Tax GST</t>
  </si>
  <si>
    <t xml:space="preserve"> Non - Schedule Items (Civil works)</t>
  </si>
  <si>
    <t>NS-1</t>
  </si>
  <si>
    <r>
      <rPr>
        <b/>
        <sz val="11"/>
        <color theme="1"/>
        <rFont val="Calibri"/>
        <family val="2"/>
        <scheme val="minor"/>
      </rPr>
      <t>False Flooring :</t>
    </r>
    <r>
      <rPr>
        <sz val="11"/>
        <color theme="1"/>
        <rFont val="Calibri"/>
        <family val="2"/>
        <scheme val="minor"/>
      </rPr>
      <t>Providing and fixing  Access flooring system (False floor) 10 mm thick premium quality decorative vitrified flooring with edge support rigid grid understructure system. Access floor system to be installed shall provide a maximum finished floor height of 300 mm from the existing floor level. The system shall provide for suitable Floor tiles, pedestals and stringers designed to withstand various static loads and rolling loads. The entire Access floor system shall be made from 600 mm x 600 mm x 35 mm all Steel welded construction with an enclosed bottom pan of 49 hemispherical cones and 36 reverse cones The Bottom pan subjected to pre-treatment along with 40 – 60 micron epoxy coating to achieve corrosion resistance Vitrified tile is stuck on to the bottom pan Inner empty core of the Panel is injected with a light weight, non-combustible cementitious compound at high pressure . Access Floor tiles  shall provide for adequate fire properties, acoustic barrier and air leakage resistance. The rate shall be inclusive of tile lifter and wire manager as per the requirements.</t>
    </r>
  </si>
  <si>
    <t>Non Scheduled Item</t>
  </si>
  <si>
    <t xml:space="preserve">Upto a height of 300mm Level using 10 mm thick premium quality decorative vitrified flooring from existing floor </t>
  </si>
  <si>
    <t>NS-2</t>
  </si>
  <si>
    <r>
      <rPr>
        <b/>
        <sz val="11"/>
        <color theme="1"/>
        <rFont val="Calibri"/>
        <family val="2"/>
        <scheme val="minor"/>
      </rPr>
      <t xml:space="preserve">Gypsum Board False Ceiling: </t>
    </r>
    <r>
      <rPr>
        <sz val="11"/>
        <color theme="1"/>
        <rFont val="Calibri"/>
        <family val="2"/>
        <scheme val="minor"/>
      </rPr>
      <t xml:space="preserve"> Providing and Fixing of lafarge GI Profile with 12mm thick gypsum board complete finish upto joint filling including cutting for light holes complete in all respect as per the direction of engineer-in-charge. All required designs to be made by contractor .</t>
    </r>
  </si>
  <si>
    <t>NS-3</t>
  </si>
  <si>
    <r>
      <rPr>
        <b/>
        <sz val="11"/>
        <color theme="1"/>
        <rFont val="Calibri"/>
        <family val="2"/>
        <scheme val="minor"/>
      </rPr>
      <t xml:space="preserve">Glass Partition : </t>
    </r>
    <r>
      <rPr>
        <sz val="11"/>
        <color theme="1"/>
        <rFont val="Calibri"/>
        <family val="2"/>
        <scheme val="minor"/>
      </rPr>
      <t>Supply &amp; Installation of 10 mm plain toughened fixed glass partition with Wall Connecting profile frame of Dorma. WallConnecting profile of Dorma Alexa MR28 make slim looking profile system with seals provisions of finish similar Satin Stainless Steel anodised will be fixed along floor, wall and ceiling joints extending across the sidelights . The above work complete in all respect as per approved drawings and to the satisfaction of Engineer-in-Charge / Architect Consultant</t>
    </r>
  </si>
  <si>
    <t>NS-4</t>
  </si>
  <si>
    <r>
      <rPr>
        <b/>
        <sz val="11"/>
        <color theme="1"/>
        <rFont val="Calibri"/>
        <family val="2"/>
        <scheme val="minor"/>
      </rPr>
      <t>Glass Door:</t>
    </r>
    <r>
      <rPr>
        <sz val="11"/>
        <color theme="1"/>
        <rFont val="Calibri"/>
        <family val="2"/>
        <scheme val="minor"/>
      </rPr>
      <t xml:space="preserve"> Supply &amp; Installation of 10 mm Toughened plain Manual Single action swing glass door with Dorma  Wall connecting frame all around the door. Dorma Alexa AT50 Door Frame with Seals, Corner Connectors along with Dorma Studio Gala Office of finish Aluminum similar Satin Stainless Steel. Aluminium door hinge with sleeve and steel ball bearing - 03 Nos, Screw-on frame pivot prepared for ball bearing - 03 Nos, Studio Gala locks prepared for levers without roses, prepared for profile cylinder - 01 No, Corner strike plate, aluminium for 24 mm rebate depth / Studio -01 No, Sets of levers for Studio Gala - 01 Set, Europrofile Cylinder 60mm with both side key - 01 No, TS 89 Door Closer with slide channel assembly, EN 3,Finish: Silver, Max Door Width :1000 mm, Slide Channel, Glass door shoe - silver for Glass Door The above work complete in all respect as per approved drawings and to the satisfaction of Engineer-in-Charge / Architect Consultant.Size of door 1000x2400mm (Single Door)</t>
    </r>
  </si>
  <si>
    <t>Set</t>
  </si>
  <si>
    <t>NS-5</t>
  </si>
  <si>
    <r>
      <rPr>
        <b/>
        <sz val="11"/>
        <color theme="1"/>
        <rFont val="Calibri"/>
        <family val="2"/>
        <scheme val="minor"/>
      </rPr>
      <t xml:space="preserve">Flakes Painting : </t>
    </r>
    <r>
      <rPr>
        <sz val="11"/>
        <color theme="1"/>
        <rFont val="Calibri"/>
        <family val="2"/>
        <scheme val="minor"/>
      </rPr>
      <t>Finishing walls with Granite Finish flakes with laminated coat of Luxture Interior Paint make SPECTRUM HERITAGE or equivalent finished in all respect.</t>
    </r>
  </si>
  <si>
    <t>NS-6</t>
  </si>
  <si>
    <r>
      <rPr>
        <b/>
        <sz val="11"/>
        <color theme="1"/>
        <rFont val="Calibri"/>
        <family val="2"/>
        <scheme val="minor"/>
      </rPr>
      <t>Royal Painting :</t>
    </r>
    <r>
      <rPr>
        <sz val="11"/>
        <color theme="1"/>
        <rFont val="Calibri"/>
        <family val="2"/>
        <scheme val="minor"/>
      </rPr>
      <t xml:space="preserve"> Painting the new surface with metallic Royal Paint or equivalent in double including primer over the base coat prepared by filling for making the surface even.</t>
    </r>
  </si>
  <si>
    <t>NS-7</t>
  </si>
  <si>
    <r>
      <rPr>
        <b/>
        <sz val="11"/>
        <color theme="1"/>
        <rFont val="Calibri"/>
        <family val="2"/>
        <scheme val="minor"/>
      </rPr>
      <t xml:space="preserve">Lacqurered glass : </t>
    </r>
    <r>
      <rPr>
        <sz val="11"/>
        <color theme="1"/>
        <rFont val="Calibri"/>
        <family val="2"/>
        <scheme val="minor"/>
      </rPr>
      <t>Providing and fixing of liqurered glass cladding 4mm thick make Saint Gobin or equivalent over the 8mm thick Bison Panel with 995 silicon make downcouring or equivalent including cutting joining and fixing design as approved by site in charage</t>
    </r>
  </si>
  <si>
    <t>NS-8</t>
  </si>
  <si>
    <r>
      <rPr>
        <b/>
        <sz val="11"/>
        <color theme="1"/>
        <rFont val="Calibri"/>
        <family val="2"/>
        <scheme val="minor"/>
      </rPr>
      <t>Wall Clading :</t>
    </r>
    <r>
      <rPr>
        <sz val="11"/>
        <color theme="1"/>
        <rFont val="Calibri"/>
        <family val="2"/>
        <scheme val="minor"/>
      </rPr>
      <t xml:space="preserve"> Providing and fixing  Panelling on Walls, Columns, Ducts, Around Shafts etc comprising of  50.8x25.4x2.03 Aluminium  rectangular hollow sections framing at a maximum spacing of 600 mm centre-centre bothways with 12mm thick Exterior Grade Particle Board. All the members shall be screwed with stainless steel screws rawl plugs etc complete required for fixing frame. All Aluminium sections shall be smooth, rust free, straight, mitred and jointed mechanically. All the materials like cleat angles, mouldings, beading,.etc complete. The rate shall also include the teak wood beeding and moulding to be melamine polished etc complete. All works shall be carried out as per . drawings and the directions of Engineer-in-charge.</t>
    </r>
  </si>
  <si>
    <t>Finished with 4.0 mm thk approved Veneer with Melamine polish of approved grade as per the drawing including designed grooves etc complete.</t>
  </si>
  <si>
    <t>NS-9</t>
  </si>
  <si>
    <r>
      <rPr>
        <b/>
        <sz val="11"/>
        <color theme="1"/>
        <rFont val="Calibri"/>
        <family val="2"/>
        <scheme val="minor"/>
      </rPr>
      <t>Fire Door:</t>
    </r>
    <r>
      <rPr>
        <sz val="11"/>
        <color theme="1"/>
        <rFont val="Calibri"/>
        <family val="2"/>
        <scheme val="minor"/>
      </rPr>
      <t xml:space="preserve"> Providing &amp; fixing  factory made fire resistant doors of approved make having a fire rating of minimum two hours (120 minutes) including door frame, hold fasts/dash fasteners, SS hinges, SS handles, locking device, door closures, vision panel etc.  with fire resistant finish of approved colour/shade all complete as per manufacturer's specifications..</t>
    </r>
  </si>
  <si>
    <t>Single leaf Doors including single leaf panic bar with one vision panel</t>
  </si>
  <si>
    <t xml:space="preserve">Total for Non-Schedule Items (Installation Charges- Sch 3B) </t>
  </si>
  <si>
    <t># In case the bidder leaves the cell for confirmation of the SAC and/or  GST rate “blank”,  the SAC and corresponding GST rate indicated by the Employer shall be deemed to be the one confirmed by the Bidder.</t>
  </si>
  <si>
    <t>Printed Name   :</t>
  </si>
  <si>
    <t xml:space="preserve">Date : </t>
  </si>
  <si>
    <t>Designation   :</t>
  </si>
  <si>
    <t>Place :</t>
  </si>
  <si>
    <t xml:space="preserve">BILL OF QUANTITIES FOR Construction of Residential Quarters, Guest House and Community Center including parking shed, concrete roads, Drains and Culverts, water supply &amp; Sewerage system at 765 kV New Navsai S/s under O&amp;M Add CAP in tariff block 2019-24. </t>
  </si>
  <si>
    <t>Name of Package:  Interior finishing work for developing Control room and server room at first floor and construction of battery room in the basement of RHQ-Vadodara</t>
  </si>
  <si>
    <t>Installation Charges- Sch 3C: Schedule Items  Electrical works for Interior finishing work for developing Control room and server room at first floor and construction of battery room in the basement of RHQ-Vadodara.</t>
  </si>
  <si>
    <t xml:space="preserve">DSR (E&amp;M0 2022 Item No. </t>
  </si>
  <si>
    <t xml:space="preserve"> SAC(Service Accounting Codes)</t>
  </si>
  <si>
    <t>Whether SAC in column ‘4’ is confirmed. If not  indicate applicable the SAC #</t>
  </si>
  <si>
    <t xml:space="preserve"> DESCRIPTION OF ITEMS</t>
  </si>
  <si>
    <t xml:space="preserve"> UNIT</t>
  </si>
  <si>
    <t xml:space="preserve"> Total Quantity </t>
  </si>
  <si>
    <t>Rate  (Rs.)</t>
  </si>
  <si>
    <t>Deduction  of GST factor considered in DSR</t>
  </si>
  <si>
    <t>Amount (Rs.)</t>
  </si>
  <si>
    <t>13=9x12</t>
  </si>
  <si>
    <t>HEAD-1 SERVICE</t>
  </si>
  <si>
    <t>SUB HEAD -I: WIRING</t>
  </si>
  <si>
    <t>1.10.3</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</si>
  <si>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 Group C)</t>
  </si>
  <si>
    <t>Point</t>
  </si>
  <si>
    <t>1.10.2</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</si>
  <si>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 Group B)</t>
  </si>
  <si>
    <t>1.10.1</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</si>
  <si>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 Group A)</t>
  </si>
  <si>
    <t>Supplying and fixing two module stepped type electronic fanregulator on the existing modular plate switch box includingconnections but excluding modular plate etc. as required.</t>
  </si>
  <si>
    <t>Supplying and fixing suitable size GI box with modular plate and
cover in front on surface or in recess, including providing and
fixing 3 pin 5/6 A modular socket outlet and 5/6 A modular
switch, connections etc. as required.</t>
  </si>
  <si>
    <t>Supplying and fixing suitable size GI box with modular plate and
cover in front on surface or in recess, including providing and
fixing 6 pin 5/6 &amp; 15/16 A modular socket outlet and 15/16 A
modular switch, connections etc. as required.</t>
  </si>
  <si>
    <t>Supplying &amp; fixing suitable size GI box with modular plate and cover in front on surface or in recess including providing and fixing 25 A modular socket outlet and 25 A modular SP MCB, "C" curve including connections, painting etc. as required.</t>
  </si>
  <si>
    <t>Supplying and fixing of following sizes of medium class PVC conduit
along with accessories in surface/recess including cutting the wall and making good the same in case of recessed conduit as required.</t>
  </si>
  <si>
    <t>1.21.1</t>
  </si>
  <si>
    <t>20 mm</t>
  </si>
  <si>
    <t>Meter</t>
  </si>
  <si>
    <t xml:space="preserve">SUB HEAD -II: TELEPHONE </t>
  </si>
  <si>
    <t>Supplying and drawing following pair 0.5 mm dia FRLS PVC
insulated annealed copper conductor, unarmored telephone
cable in the existing surface/ recessed steel/ PVC conduit as
required.</t>
  </si>
  <si>
    <t>1.18.2</t>
  </si>
  <si>
    <t>2 pair</t>
  </si>
  <si>
    <t>Supplying and fixing of following sizes of medium class PVC
conduit along with accessories in surface/recess including
cutting the wall and making good the same in case of recessed
conduit as required.</t>
  </si>
  <si>
    <t>1.21.2</t>
  </si>
  <si>
    <t>Supplying and fixing following modular switch/ socket on the
existing modular plate &amp; switch box including connections but
excluding modular plate etc. as required.</t>
  </si>
  <si>
    <t>1.24.6</t>
  </si>
  <si>
    <t>Telephone socket outlet</t>
  </si>
  <si>
    <t xml:space="preserve">SUB HEAD -III: SUB MAIN </t>
  </si>
  <si>
    <t>Wiring  for  circuit/  submain wiring  alongwith earth wire  with  the following sizes of  FRLS PVC insulated copper conductor, single core  cable  in  surface/  recessed medium class  PVC conduit as required.</t>
  </si>
  <si>
    <t>1.14.1</t>
  </si>
  <si>
    <r>
      <t>2 X 1.5 sq. mm + 1    X 1.5 sq</t>
    </r>
    <r>
      <rPr>
        <sz val="12"/>
        <color indexed="8"/>
        <rFont val="Century Gothic"/>
        <family val="2"/>
      </rPr>
      <t xml:space="preserve">.  </t>
    </r>
    <r>
      <rPr>
        <sz val="12"/>
        <color indexed="8"/>
        <rFont val="Century Gothic"/>
        <family val="2"/>
      </rPr>
      <t>mm earth wire</t>
    </r>
  </si>
  <si>
    <t>1.14.2</t>
  </si>
  <si>
    <r>
      <t>2 X 2.5 sq. mm + 1    X 2.5 sq</t>
    </r>
    <r>
      <rPr>
        <sz val="12"/>
        <color indexed="8"/>
        <rFont val="Century Gothic"/>
        <family val="2"/>
      </rPr>
      <t xml:space="preserve">.  </t>
    </r>
    <r>
      <rPr>
        <sz val="12"/>
        <color indexed="8"/>
        <rFont val="Century Gothic"/>
        <family val="2"/>
      </rPr>
      <t>mm earth wire</t>
    </r>
  </si>
  <si>
    <t>1.14.3</t>
  </si>
  <si>
    <t>2 X 4 sq. mm + 1   X 4 sq. mm earth wire</t>
  </si>
  <si>
    <t>1.14.9</t>
  </si>
  <si>
    <t>4 X 6 sq. mm + 2   X 6 sq. mm earth wire</t>
  </si>
  <si>
    <t>1.14.4</t>
  </si>
  <si>
    <t>2 X 6 sq. mm + 1   X 6 sq. mm earth wire</t>
  </si>
  <si>
    <t>SUB HEAD -IV: MCB'S AND MAIN DISTRIBUTION BOARDS</t>
  </si>
  <si>
    <t>Supplying and fixing following way, single pole and neutral,sheet steel, MCB distribution board, 240 V, on surface/ recess, complete with tinned copper bus bar, neutral bus bar, earth bar, din bar, interconnections, powder painted including earthing etc. as required. (But without MCB/RCCB/Isolator)</t>
  </si>
  <si>
    <t>2.3.4</t>
  </si>
  <si>
    <t>16 way, Double door</t>
  </si>
  <si>
    <t xml:space="preserve">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MCB/RCCB/lsolator)
</t>
  </si>
  <si>
    <t>2.4.1</t>
  </si>
  <si>
    <t>4 way (4 + 12), Double door</t>
  </si>
  <si>
    <t>2.4.3</t>
  </si>
  <si>
    <t>8 way (4 + 24), Double door</t>
  </si>
  <si>
    <t>Supplying and fixing 5 A to 32 A rating, 240/415 V, 10 kA, "C" curve, miniature circuit breaker suitable for inductive load of following poles in the existing MCB DB complete with connections, testing and commissioning etc. as required.</t>
  </si>
  <si>
    <t>2.10.1</t>
  </si>
  <si>
    <t>Single pole 16/20 Amp</t>
  </si>
  <si>
    <t>2.10.3</t>
  </si>
  <si>
    <t>Double pole 25 Amp</t>
  </si>
  <si>
    <t xml:space="preserve">Supplying   and  fixing  following   rating,  four  pole,  (three phase and neutral),  415 volts,  residual  current  circuit  breaker  (RCCB),  having a sensitivity   current    30  mA  in the  existing   MCB  DB  complete with connections, testing and commissioning etc. as required.
</t>
  </si>
  <si>
    <t>2.15.2</t>
  </si>
  <si>
    <t>40A</t>
  </si>
  <si>
    <t>2.15.3</t>
  </si>
  <si>
    <t>63A</t>
  </si>
  <si>
    <t>Supplying  and fixing  following  rating, double  pole, (single  phase and neutral), 240 V, residual current circuit breaker (RCCB), having a sensitivity   current  30  mA  in  the  existing   MCB  DB  complete   with connections,  testing  and commissioning   etc. as required.</t>
  </si>
  <si>
    <t>2.14.1</t>
  </si>
  <si>
    <t>25A</t>
  </si>
  <si>
    <t>Total of Schedule Items as per DSR'22</t>
  </si>
  <si>
    <t>Add percentage (%) above/below +/- on DSR 2022 Rates (to be quoted by contractor)</t>
  </si>
  <si>
    <t>Installation Charges- Sch 3D: Non Schedule Items  Electrical works for Interior finishing work for developing Control room and server room at first floor and construction of battery room in the basement of RHQ-Vadodara</t>
  </si>
  <si>
    <t>Activity Header / Substation Name</t>
  </si>
  <si>
    <t>12=10x11</t>
  </si>
  <si>
    <t>NS.1</t>
  </si>
  <si>
    <t>Supply and installation of Decorative square moulded body, Recessed mounted 2x2 40W LED luminaire having CRI ≥ 80,lumen output ≥ 3400, CCT 5700k±300k, system efficacy ≥ 85 lumen/watt,THD&lt;10%, power factor ≥ 0.95, IP20 protection   having life over 50000 burning hours and minimum 2 years warranty with.Pre-wired with 230V rated and pre-fitted with lamp suitable for 1.5 sqmm wire connection ready to use.</t>
  </si>
  <si>
    <t>NS.2</t>
  </si>
  <si>
    <t>Supply and installation of  15W Recessed mounted circular LED downlight luminaire having CRI ≥ 80,lumen output ≥ 1200, system efficacy ≥ 80 lumen/watt, CCT 5700k±300k,THD&lt;10%, power factor ≥ 0.95, IP20 protection   having life over 50000 burning hours and minimum 2 years warranty with.Pre-wired with 230V rated and pre-fitted with lamp suitable for 1.5 sqmm wire connection ready to use.</t>
  </si>
  <si>
    <t>NS.3</t>
  </si>
  <si>
    <t>Supply and installation of  20W LED Tube Light having CRI ≥ 80, system efficacy ≥ 100 lumen/watt, power factor ≥ 0.95, IP20 protection   having life  ≥ 25000 burning hours and minimum 1 years warranty with.Pre-wired with 230V rated and pre-fitted with lamp suitable for 1.5 sqmm wire connection ready to use.</t>
  </si>
  <si>
    <t>NS.4</t>
  </si>
  <si>
    <r>
      <rPr>
        <sz val="12"/>
        <rFont val="Trebuchet MS"/>
        <family val="2"/>
      </rPr>
      <t>Supplying and fixing 63 A rating, 415 V, 15 kA, "C" curve, FOUR POLE
miniature circuit breaker suitable for inductive load of following poles in the   existing   MCB   DB   complete   with   connections,   testing   and commissioning etc. as required.</t>
    </r>
  </si>
  <si>
    <t>(a)</t>
  </si>
  <si>
    <t>63 A MCB</t>
  </si>
  <si>
    <t>(b)</t>
  </si>
  <si>
    <t>40 A MCB</t>
  </si>
  <si>
    <t xml:space="preserve">Total for Non-Schedule Items (Schedule 3D) </t>
  </si>
  <si>
    <t xml:space="preserve">Schedule-2 </t>
  </si>
  <si>
    <t>(SUMMARY OF TAXES &amp; DUTIES)</t>
  </si>
  <si>
    <t xml:space="preserve">Name </t>
  </si>
  <si>
    <t>Address</t>
  </si>
  <si>
    <t>Item Nos.</t>
  </si>
  <si>
    <t>Total Price
 (in ₹)</t>
  </si>
  <si>
    <t>TOTAL GST on Services</t>
  </si>
  <si>
    <t>a.</t>
  </si>
  <si>
    <r>
      <t xml:space="preserve">Total GST on Supply &amp; Installation Services  (indentified in Schedule-3A) </t>
    </r>
    <r>
      <rPr>
        <sz val="10"/>
        <rFont val="Bookman Old Style"/>
        <family val="1"/>
      </rPr>
      <t xml:space="preserve"> which are not included in the Installationas per the provision of the Bidding Documents, as applicable</t>
    </r>
  </si>
  <si>
    <t>b.</t>
  </si>
  <si>
    <r>
      <rPr>
        <b/>
        <sz val="11"/>
        <color theme="1"/>
        <rFont val="Bookman Old Style"/>
        <family val="1"/>
      </rPr>
      <t xml:space="preserve">Total GST on Supply &amp; Installation Services  (indentified in Schedule-3B) </t>
    </r>
    <r>
      <rPr>
        <sz val="12"/>
        <rFont val="Bookman Old Style"/>
        <family val="1"/>
      </rPr>
      <t xml:space="preserve"> </t>
    </r>
    <r>
      <rPr>
        <sz val="10"/>
        <rFont val="Bookman Old Style"/>
        <family val="1"/>
      </rPr>
      <t>which are not included in the Installation as per the provision of the Bidding Documents, as applicable</t>
    </r>
  </si>
  <si>
    <t>c.</t>
  </si>
  <si>
    <r>
      <t xml:space="preserve">Total GST on Supply &amp; Installation Services  (indentified in Schedule-3C) </t>
    </r>
    <r>
      <rPr>
        <sz val="10"/>
        <rFont val="Bookman Old Style"/>
        <family val="1"/>
      </rPr>
      <t xml:space="preserve"> which are not included in the Installationas per the provision of the Bidding Documents, as applicable</t>
    </r>
  </si>
  <si>
    <t>d.</t>
  </si>
  <si>
    <r>
      <t xml:space="preserve">Total GST on Supply &amp; Installation Services  (indentified in Schedule-3D) </t>
    </r>
    <r>
      <rPr>
        <sz val="10"/>
        <rFont val="Bookman Old Style"/>
        <family val="1"/>
      </rPr>
      <t xml:space="preserve"> which are not included in the Installationas per the provision of the Bidding Documents, as applicable</t>
    </r>
  </si>
  <si>
    <t xml:space="preserve">GRAND TOTAL </t>
  </si>
  <si>
    <t xml:space="preserve">Schedule-6 </t>
  </si>
  <si>
    <t>Grand Summary</t>
  </si>
  <si>
    <t>Total Price (INR)</t>
  </si>
  <si>
    <t>Service/Installation Charges</t>
  </si>
  <si>
    <t>TOTAL SCHEDULE NO.-3A</t>
  </si>
  <si>
    <t>Supply &amp; Installation Charges- Schedule Civil Items for Interior finishing work for developing Control room and server room at first floor and construction of battery room in the basement of RHQ-Vadodara</t>
  </si>
  <si>
    <t>TOTAL SCHEDULE NO.-3B</t>
  </si>
  <si>
    <t>Installation Charges-Non Schedule Civil Items for   Interior finishing work for developing Control room and server room at first floor and construction of battery room in the basement of RHQ-Vadodara</t>
  </si>
  <si>
    <t>TOTAL SCHEDULE NO.-3C</t>
  </si>
  <si>
    <t>Supply &amp; Installation Charges- Schedule Electrical Items for Interior finishing work for developing Control room and server room at first floor and construction of battery room in the basement of RHQ-Vadodara</t>
  </si>
  <si>
    <t>TOTAL SCHEDULE NO.-3d</t>
  </si>
  <si>
    <t>Installation Charges-Non Schedule Electrical Items for   Interior finishing work for developing Control room and server room at first floor and construction of battery room in the basement of RHQ-Vadodara</t>
  </si>
  <si>
    <t>Total of Service/Installation Charge 
(ITEMS TAB: Item 01  for BID PRICE SUMMARY Statement )</t>
  </si>
  <si>
    <t>Total GST against Service/Installation Charge
(ITEMS TAB: Item 02  for BID PRICE SUMMARY Statement )</t>
  </si>
  <si>
    <t xml:space="preserve">Grand 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</si>
</sst>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164" formatCode="0.000"/>
    <numFmt numFmtId="165" formatCode="0.0000"/>
    <numFmt numFmtId="166" formatCode="0.00000000"/>
    <numFmt numFmtId="167" formatCode="#\,##\,##0.00"/>
    <numFmt numFmtId="168" formatCode="0.00%;\-0.00%;;@"/>
    <numFmt numFmtId="169" formatCode="0%;\-0%;;@"/>
    <numFmt numFmtId="170" formatCode="[$₹-4009]\ #,##0.00"/>
    <numFmt numFmtId="171" formatCode="[$-4009]General"/>
    <numFmt numFmtId="172" formatCode="0.0"/>
    <numFmt numFmtId="173" formatCode="[$-409]dd\-mmm\-yy;@"/>
  </numFmts>
  <fonts count="66">
    <font>
      <sz val="11"/>
      <color theme="1"/>
      <name val="Calibri"/>
      <family val="2"/>
      <scheme val="minor"/>
    </font>
    <font>
      <sz val="10"/>
      <name val="Bookman Old Style"/>
      <family val="1"/>
    </font>
    <font>
      <b/>
      <sz val="10"/>
      <name val="Bookman Old Style"/>
      <family val="1"/>
    </font>
    <font>
      <b/>
      <sz val="11"/>
      <name val="Bookman Old Style"/>
      <family val="1"/>
    </font>
    <font>
      <sz val="11"/>
      <name val="Bookman Old Style"/>
      <family val="1"/>
    </font>
    <font>
      <sz val="14"/>
      <name val="Bookman Old Style"/>
      <family val="1"/>
    </font>
    <font>
      <sz val="10"/>
      <name val="Arial"/>
      <family val="2"/>
    </font>
    <font>
      <sz val="11"/>
      <name val="Book Antiqua"/>
      <family val="1"/>
    </font>
    <font>
      <b/>
      <sz val="20"/>
      <name val="Bookman Old Style"/>
      <family val="1"/>
    </font>
    <font>
      <b/>
      <sz val="14"/>
      <name val="Bookman Old Style"/>
      <family val="1"/>
    </font>
    <font>
      <b/>
      <sz val="16"/>
      <name val="Book Antiqua"/>
      <family val="1"/>
    </font>
    <font>
      <b/>
      <sz val="14"/>
      <name val="Book Antiqua"/>
      <family val="1"/>
    </font>
    <font>
      <b/>
      <sz val="18"/>
      <name val="Bookman Old Style"/>
      <family val="1"/>
    </font>
    <font>
      <b/>
      <sz val="12"/>
      <name val="Bookman Old Style"/>
      <family val="1"/>
    </font>
    <font>
      <sz val="10"/>
      <name val="Arial"/>
      <family val="2"/>
    </font>
    <font>
      <sz val="10"/>
      <color indexed="8"/>
      <name val="Arial1"/>
      <charset val="134"/>
    </font>
    <font>
      <sz val="11"/>
      <color theme="1"/>
      <name val="Calibri"/>
      <family val="2"/>
      <scheme val="minor"/>
    </font>
    <font>
      <sz val="10"/>
      <color rgb="FF000000"/>
      <name val="Arial1"/>
    </font>
    <font>
      <sz val="10"/>
      <color theme="1"/>
      <name val="Bookman Old Style"/>
      <family val="1"/>
    </font>
    <font>
      <b/>
      <sz val="10"/>
      <color theme="1"/>
      <name val="Bookman Old Style"/>
      <family val="1"/>
    </font>
    <font>
      <b/>
      <sz val="11"/>
      <color theme="1"/>
      <name val="Bookman Old Style"/>
      <family val="1"/>
    </font>
    <font>
      <b/>
      <sz val="10"/>
      <color theme="3" tint="0.39997558519241921"/>
      <name val="Bookman Old Style"/>
      <family val="1"/>
    </font>
    <font>
      <b/>
      <sz val="10"/>
      <color rgb="FFFF0000"/>
      <name val="Bookman Old Style"/>
      <family val="1"/>
    </font>
    <font>
      <b/>
      <sz val="18"/>
      <color theme="1"/>
      <name val="Bookman Old Style"/>
      <family val="1"/>
    </font>
    <font>
      <b/>
      <sz val="14"/>
      <color theme="1"/>
      <name val="Book Antiqua"/>
      <family val="1"/>
    </font>
    <font>
      <b/>
      <sz val="14"/>
      <color indexed="9"/>
      <name val="Book Antiqua"/>
      <family val="1"/>
    </font>
    <font>
      <b/>
      <sz val="14"/>
      <color indexed="12"/>
      <name val="Book Antiqua"/>
      <family val="1"/>
    </font>
    <font>
      <b/>
      <sz val="12"/>
      <name val="Arial"/>
      <family val="2"/>
    </font>
    <font>
      <sz val="12"/>
      <name val="Book Antiqua"/>
      <family val="1"/>
    </font>
    <font>
      <sz val="12"/>
      <name val="Arial"/>
      <family val="2"/>
    </font>
    <font>
      <b/>
      <sz val="11"/>
      <name val="Book Antiqua"/>
      <family val="1"/>
    </font>
    <font>
      <b/>
      <sz val="12"/>
      <name val="Book Antiqua"/>
      <family val="1"/>
    </font>
    <font>
      <b/>
      <sz val="12"/>
      <color indexed="12"/>
      <name val="Book Antiqua"/>
      <family val="1"/>
    </font>
    <font>
      <vertAlign val="superscript"/>
      <sz val="12"/>
      <name val="Book Antiqua"/>
      <family val="1"/>
    </font>
    <font>
      <b/>
      <vertAlign val="superscript"/>
      <sz val="12"/>
      <color indexed="12"/>
      <name val="Book Antiqua"/>
      <family val="1"/>
    </font>
    <font>
      <b/>
      <sz val="10"/>
      <name val="Book Antiqua"/>
      <family val="1"/>
    </font>
    <font>
      <sz val="10"/>
      <name val="Book Antiqua"/>
      <family val="1"/>
    </font>
    <font>
      <b/>
      <sz val="11"/>
      <color indexed="12"/>
      <name val="Book Antiqua"/>
      <family val="1"/>
    </font>
    <font>
      <b/>
      <sz val="11"/>
      <color indexed="9"/>
      <name val="Book Antiqua"/>
      <family val="1"/>
    </font>
    <font>
      <b/>
      <sz val="11"/>
      <color theme="1"/>
      <name val="Calibri"/>
      <family val="2"/>
      <scheme val="minor"/>
    </font>
    <font>
      <sz val="10"/>
      <color rgb="FF363435"/>
      <name val="Calibri"/>
      <family val="2"/>
      <scheme val="minor"/>
    </font>
    <font>
      <sz val="10"/>
      <name val="Calibri"/>
      <family val="2"/>
      <scheme val="minor"/>
    </font>
    <font>
      <sz val="10"/>
      <color theme="1"/>
      <name val="Calibri"/>
      <family val="2"/>
      <scheme val="minor"/>
    </font>
    <font>
      <sz val="12"/>
      <color theme="1"/>
      <name val="Calibri"/>
      <family val="2"/>
      <scheme val="minor"/>
    </font>
    <font>
      <b/>
      <sz val="10"/>
      <color rgb="FFFF0000"/>
      <name val="Calibri"/>
      <family val="2"/>
      <scheme val="minor"/>
    </font>
    <font>
      <b/>
      <sz val="10"/>
      <name val="Calibri"/>
      <family val="2"/>
      <scheme val="minor"/>
    </font>
    <font>
      <b/>
      <sz val="10"/>
      <color theme="1"/>
      <name val="Calibri"/>
      <family val="2"/>
      <scheme val="minor"/>
    </font>
    <font>
      <sz val="12"/>
      <name val="Bookman Old Style"/>
      <family val="1"/>
    </font>
    <font>
      <b/>
      <sz val="12"/>
      <name val="Century Gothic"/>
      <family val="2"/>
    </font>
    <font>
      <b/>
      <sz val="11"/>
      <name val="Century Gothic"/>
      <family val="2"/>
    </font>
    <font>
      <sz val="12"/>
      <name val="Century Gothic"/>
      <family val="2"/>
    </font>
    <font>
      <sz val="11"/>
      <name val="Century Gothic"/>
      <family val="2"/>
    </font>
    <font>
      <b/>
      <sz val="12"/>
      <color theme="1"/>
      <name val="Century Gothic"/>
      <family val="2"/>
    </font>
    <font>
      <b/>
      <sz val="11"/>
      <color theme="1"/>
      <name val="Century Gothic"/>
      <family val="2"/>
    </font>
    <font>
      <sz val="12"/>
      <color theme="1"/>
      <name val="Century Gothic"/>
      <family val="2"/>
    </font>
    <font>
      <sz val="11"/>
      <color theme="1"/>
      <name val="Century Gothic"/>
      <family val="2"/>
    </font>
    <font>
      <sz val="11"/>
      <name val="Arial"/>
      <family val="2"/>
    </font>
    <font>
      <sz val="12"/>
      <color indexed="8"/>
      <name val="Century Gothic"/>
      <family val="2"/>
    </font>
    <font>
      <sz val="16"/>
      <name val="Arial"/>
      <family val="2"/>
    </font>
    <font>
      <b/>
      <sz val="16"/>
      <color theme="1"/>
      <name val="Century Gothic"/>
      <family val="2"/>
    </font>
    <font>
      <b/>
      <sz val="16"/>
      <name val="Century Gothic"/>
      <family val="2"/>
    </font>
    <font>
      <b/>
      <sz val="10"/>
      <name val="Arial"/>
      <family val="2"/>
    </font>
    <font>
      <sz val="10"/>
      <name val="Century Gothic"/>
      <family val="2"/>
    </font>
    <font>
      <b/>
      <sz val="14"/>
      <color theme="1"/>
      <name val="Century Gothic"/>
      <family val="2"/>
    </font>
    <font>
      <b/>
      <sz val="18"/>
      <color theme="1"/>
      <name val="Century Gothic"/>
      <family val="2"/>
    </font>
    <font>
      <sz val="12"/>
      <name val="Trebuchet MS"/>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indexed="12"/>
        <bgColor indexed="64"/>
      </patternFill>
    </fill>
    <fill>
      <patternFill patternType="solid">
        <fgColor indexed="4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s>
  <cellStyleXfs count="13">
    <xf numFmtId="0" fontId="0" fillId="0" borderId="0"/>
    <xf numFmtId="39" fontId="6" fillId="0" borderId="0" applyFont="0" applyFill="0" applyBorder="0" applyAlignment="0" applyProtection="0"/>
    <xf numFmtId="44" fontId="6" fillId="0" borderId="0" applyFont="0" applyFill="0" applyBorder="0" applyAlignment="0" applyProtection="0"/>
    <xf numFmtId="0" fontId="15" fillId="0" borderId="0" applyBorder="0" applyProtection="0"/>
    <xf numFmtId="171" fontId="17" fillId="0" borderId="0"/>
    <xf numFmtId="0" fontId="6" fillId="0" borderId="0"/>
    <xf numFmtId="0" fontId="6" fillId="0" borderId="0"/>
    <xf numFmtId="0" fontId="7" fillId="0" borderId="0"/>
    <xf numFmtId="0" fontId="14" fillId="0" borderId="0"/>
    <xf numFmtId="0" fontId="16" fillId="0" borderId="0"/>
    <xf numFmtId="0" fontId="6" fillId="0" borderId="0"/>
    <xf numFmtId="0" fontId="36" fillId="0" borderId="0"/>
    <xf numFmtId="9" fontId="16" fillId="0" borderId="0" applyFont="0" applyFill="0" applyBorder="0" applyAlignment="0" applyProtection="0"/>
  </cellStyleXfs>
  <cellXfs count="457">
    <xf numFmtId="0" fontId="0" fillId="0" borderId="0" xfId="0"/>
    <xf numFmtId="0" fontId="4" fillId="0" borderId="1" xfId="0" applyFont="1" applyBorder="1" applyAlignment="1" applyProtection="1">
      <alignment horizontal="center" vertical="center"/>
      <protection hidden="1"/>
    </xf>
    <xf numFmtId="0" fontId="4" fillId="0" borderId="1" xfId="0" applyFont="1" applyBorder="1" applyAlignment="1" applyProtection="1">
      <alignment vertical="center"/>
      <protection hidden="1"/>
    </xf>
    <xf numFmtId="0" fontId="4" fillId="0" borderId="1" xfId="0" applyFont="1" applyBorder="1" applyAlignment="1" applyProtection="1">
      <alignment horizontal="left" vertical="center"/>
      <protection hidden="1"/>
    </xf>
    <xf numFmtId="0" fontId="2" fillId="0" borderId="1" xfId="0" applyFont="1" applyBorder="1" applyAlignment="1" applyProtection="1">
      <alignment horizontal="center" vertical="center" wrapText="1"/>
      <protection hidden="1"/>
    </xf>
    <xf numFmtId="0" fontId="1" fillId="0" borderId="1" xfId="0" applyFont="1" applyBorder="1" applyAlignment="1">
      <alignment vertical="center"/>
    </xf>
    <xf numFmtId="0" fontId="2" fillId="0" borderId="0" xfId="0" applyFont="1" applyAlignment="1" applyProtection="1">
      <alignment horizontal="center" vertical="center" wrapText="1"/>
      <protection hidden="1"/>
    </xf>
    <xf numFmtId="0" fontId="4" fillId="0" borderId="0" xfId="0" applyFont="1" applyAlignment="1" applyProtection="1">
      <alignment vertical="center"/>
      <protection hidden="1"/>
    </xf>
    <xf numFmtId="0" fontId="1" fillId="0" borderId="0" xfId="0" applyFont="1"/>
    <xf numFmtId="0" fontId="1" fillId="0" borderId="1" xfId="0" applyFont="1" applyBorder="1" applyAlignment="1">
      <alignment horizontal="center" vertical="center"/>
    </xf>
    <xf numFmtId="0" fontId="6" fillId="0" borderId="1" xfId="10" applyBorder="1"/>
    <xf numFmtId="0" fontId="5" fillId="0" borderId="1" xfId="0" applyFont="1" applyBorder="1" applyAlignment="1">
      <alignment horizontal="center" vertical="top"/>
    </xf>
    <xf numFmtId="0" fontId="1" fillId="0" borderId="1" xfId="0" applyFont="1" applyBorder="1" applyAlignment="1">
      <alignment vertical="top"/>
    </xf>
    <xf numFmtId="0" fontId="9"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xf>
    <xf numFmtId="0" fontId="2" fillId="0" borderId="0" xfId="0" applyFont="1" applyAlignment="1">
      <alignment horizontal="center" vertical="center" wrapText="1"/>
    </xf>
    <xf numFmtId="0" fontId="5" fillId="0" borderId="1" xfId="0" applyFont="1" applyBorder="1" applyAlignment="1">
      <alignment horizontal="center" vertical="center"/>
    </xf>
    <xf numFmtId="167" fontId="4" fillId="0" borderId="1" xfId="0" applyNumberFormat="1" applyFont="1" applyBorder="1" applyAlignment="1">
      <alignment vertical="center"/>
    </xf>
    <xf numFmtId="2" fontId="1" fillId="0" borderId="0" xfId="0" applyNumberFormat="1" applyFont="1"/>
    <xf numFmtId="167" fontId="4" fillId="2" borderId="1" xfId="0" applyNumberFormat="1" applyFont="1" applyFill="1" applyBorder="1" applyAlignment="1">
      <alignment vertical="center"/>
    </xf>
    <xf numFmtId="0" fontId="9" fillId="0" borderId="1" xfId="0" applyFont="1" applyBorder="1" applyAlignment="1">
      <alignment horizontal="center" vertical="center"/>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 fillId="0" borderId="5" xfId="0" applyFont="1" applyBorder="1" applyAlignment="1">
      <alignment vertical="center" wrapText="1"/>
    </xf>
    <xf numFmtId="0" fontId="5" fillId="0" borderId="6" xfId="0" applyFont="1" applyBorder="1" applyAlignment="1">
      <alignment horizontal="center" vertical="center"/>
    </xf>
    <xf numFmtId="0" fontId="1" fillId="0" borderId="7" xfId="0" applyFont="1" applyBorder="1"/>
    <xf numFmtId="15" fontId="1" fillId="0" borderId="0" xfId="0" applyNumberFormat="1" applyFont="1" applyAlignment="1">
      <alignment horizontal="left"/>
    </xf>
    <xf numFmtId="0" fontId="1" fillId="0" borderId="0" xfId="0" applyFont="1" applyAlignment="1">
      <alignment horizontal="right" vertical="center"/>
    </xf>
    <xf numFmtId="0" fontId="5" fillId="0" borderId="8" xfId="0" applyFont="1" applyBorder="1" applyAlignment="1">
      <alignment horizontal="center" vertical="center"/>
    </xf>
    <xf numFmtId="0" fontId="1" fillId="0" borderId="9" xfId="0" applyFont="1" applyBorder="1" applyAlignment="1">
      <alignment horizontal="right" vertical="center"/>
    </xf>
    <xf numFmtId="0" fontId="5" fillId="0" borderId="0" xfId="0" applyFont="1" applyAlignment="1">
      <alignment horizontal="center"/>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pplyProtection="1">
      <alignment horizontal="center" vertical="center" wrapText="1"/>
      <protection hidden="1"/>
    </xf>
    <xf numFmtId="0" fontId="1" fillId="0" borderId="1" xfId="0" applyFont="1" applyBorder="1" applyAlignment="1" applyProtection="1">
      <alignment horizontal="center" vertical="center"/>
      <protection hidden="1"/>
    </xf>
    <xf numFmtId="0" fontId="18" fillId="0" borderId="1" xfId="0" applyFont="1" applyBorder="1" applyAlignment="1">
      <alignment horizontal="center" vertical="center"/>
    </xf>
    <xf numFmtId="0" fontId="1" fillId="0" borderId="1" xfId="0" applyFont="1" applyBorder="1" applyAlignment="1" applyProtection="1">
      <alignment horizontal="left" vertical="center"/>
      <protection hidden="1"/>
    </xf>
    <xf numFmtId="168" fontId="1" fillId="0" borderId="1" xfId="0" applyNumberFormat="1" applyFont="1" applyBorder="1" applyAlignment="1">
      <alignment horizontal="center" vertical="center" wrapText="1"/>
    </xf>
    <xf numFmtId="168" fontId="2" fillId="0" borderId="1" xfId="0" applyNumberFormat="1" applyFont="1" applyBorder="1" applyAlignment="1">
      <alignment horizontal="center" vertical="center" wrapText="1"/>
    </xf>
    <xf numFmtId="0" fontId="2" fillId="0" borderId="1" xfId="0" applyFont="1" applyBorder="1" applyAlignment="1">
      <alignment horizontal="right" vertical="center"/>
    </xf>
    <xf numFmtId="0" fontId="19" fillId="0" borderId="1" xfId="0" applyFont="1" applyBorder="1" applyAlignment="1" applyProtection="1">
      <alignment horizontal="right" vertical="center"/>
      <protection hidden="1"/>
    </xf>
    <xf numFmtId="10" fontId="1" fillId="0" borderId="1" xfId="0" applyNumberFormat="1" applyFont="1" applyBorder="1" applyAlignment="1" applyProtection="1">
      <alignment horizontal="center" vertical="center"/>
      <protection hidden="1"/>
    </xf>
    <xf numFmtId="2" fontId="1" fillId="0" borderId="1" xfId="0" applyNumberFormat="1" applyFont="1" applyBorder="1" applyAlignment="1" applyProtection="1">
      <alignment horizontal="center" vertical="center" wrapText="1"/>
      <protection hidden="1"/>
    </xf>
    <xf numFmtId="0" fontId="2" fillId="0" borderId="1" xfId="0" applyFont="1" applyBorder="1" applyAlignment="1" applyProtection="1">
      <alignment horizontal="right" vertical="center" wrapText="1"/>
      <protection hidden="1"/>
    </xf>
    <xf numFmtId="0" fontId="18" fillId="0" borderId="0" xfId="0" applyFont="1" applyAlignment="1">
      <alignment horizontal="center" vertical="center"/>
    </xf>
    <xf numFmtId="49" fontId="1" fillId="0" borderId="0" xfId="0" applyNumberFormat="1" applyFont="1" applyAlignment="1">
      <alignment horizontal="center" vertical="center" wrapText="1"/>
    </xf>
    <xf numFmtId="10" fontId="1" fillId="3" borderId="1" xfId="0" applyNumberFormat="1" applyFont="1" applyFill="1" applyBorder="1" applyAlignment="1" applyProtection="1">
      <alignment horizontal="center" vertical="center" wrapText="1"/>
      <protection locked="0" hidden="1"/>
    </xf>
    <xf numFmtId="0" fontId="18" fillId="0" borderId="1" xfId="0" applyFont="1" applyBorder="1" applyAlignment="1" applyProtection="1">
      <alignment horizontal="center" vertical="center"/>
      <protection hidden="1"/>
    </xf>
    <xf numFmtId="168" fontId="18" fillId="0" borderId="0" xfId="0" applyNumberFormat="1" applyFont="1" applyAlignment="1">
      <alignment horizontal="center" vertical="center"/>
    </xf>
    <xf numFmtId="0" fontId="1" fillId="0" borderId="0" xfId="0" applyFont="1" applyAlignment="1">
      <alignment horizontal="center" vertical="center"/>
    </xf>
    <xf numFmtId="168" fontId="1" fillId="0" borderId="0" xfId="0" applyNumberFormat="1" applyFont="1" applyAlignment="1">
      <alignment horizontal="center" vertical="center"/>
    </xf>
    <xf numFmtId="0" fontId="1" fillId="0" borderId="0" xfId="0" applyFont="1" applyAlignment="1">
      <alignment horizontal="center"/>
    </xf>
    <xf numFmtId="170" fontId="2" fillId="0" borderId="1" xfId="0" applyNumberFormat="1" applyFont="1" applyBorder="1" applyAlignment="1">
      <alignment vertical="center"/>
    </xf>
    <xf numFmtId="0" fontId="1" fillId="0" borderId="2" xfId="0" applyFont="1" applyBorder="1" applyAlignment="1">
      <alignment horizontal="center" vertical="center"/>
    </xf>
    <xf numFmtId="0" fontId="6" fillId="0" borderId="1" xfId="10" applyBorder="1" applyAlignment="1">
      <alignment horizontal="left"/>
    </xf>
    <xf numFmtId="0" fontId="1" fillId="0" borderId="2" xfId="0" applyFont="1" applyBorder="1" applyAlignment="1">
      <alignment horizontal="center" vertical="top"/>
    </xf>
    <xf numFmtId="0" fontId="1" fillId="0" borderId="1" xfId="0" applyFont="1" applyBorder="1" applyAlignment="1">
      <alignment horizontal="center" vertical="top"/>
    </xf>
    <xf numFmtId="0" fontId="1" fillId="0" borderId="10" xfId="0" applyFont="1" applyBorder="1" applyAlignment="1">
      <alignment vertical="top"/>
    </xf>
    <xf numFmtId="0" fontId="20" fillId="0" borderId="1" xfId="0" applyFont="1" applyBorder="1" applyAlignment="1">
      <alignment horizontal="center" vertical="center" wrapText="1"/>
    </xf>
    <xf numFmtId="0" fontId="4" fillId="0" borderId="0" xfId="0" applyFont="1"/>
    <xf numFmtId="0" fontId="20" fillId="0" borderId="1" xfId="0" applyFont="1" applyBorder="1" applyAlignment="1">
      <alignment horizontal="center" vertical="center"/>
    </xf>
    <xf numFmtId="0" fontId="1" fillId="0" borderId="1" xfId="0" applyFont="1" applyBorder="1" applyAlignment="1">
      <alignment vertical="top" wrapText="1"/>
    </xf>
    <xf numFmtId="2" fontId="20" fillId="0" borderId="1" xfId="0" applyNumberFormat="1" applyFont="1" applyBorder="1" applyAlignment="1">
      <alignment horizontal="right" vertical="center" wrapText="1"/>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vertical="center"/>
    </xf>
    <xf numFmtId="0" fontId="19" fillId="0" borderId="1" xfId="0" applyFont="1" applyBorder="1" applyAlignment="1" applyProtection="1">
      <alignment horizontal="center" vertical="center" wrapText="1"/>
      <protection hidden="1"/>
    </xf>
    <xf numFmtId="49" fontId="1" fillId="0" borderId="7" xfId="0" applyNumberFormat="1" applyFont="1" applyBorder="1" applyAlignment="1">
      <alignment vertical="center"/>
    </xf>
    <xf numFmtId="0" fontId="18" fillId="0" borderId="0" xfId="0" applyFont="1" applyAlignment="1">
      <alignment horizontal="left" vertical="center"/>
    </xf>
    <xf numFmtId="49" fontId="18" fillId="0" borderId="0" xfId="0" applyNumberFormat="1" applyFont="1" applyAlignment="1">
      <alignment horizontal="left" vertical="center"/>
    </xf>
    <xf numFmtId="170" fontId="13" fillId="0" borderId="1" xfId="0" applyNumberFormat="1" applyFont="1" applyBorder="1" applyAlignment="1">
      <alignment vertical="center"/>
    </xf>
    <xf numFmtId="2" fontId="1" fillId="0" borderId="1" xfId="0" applyNumberFormat="1" applyFont="1" applyBorder="1" applyAlignment="1">
      <alignment horizontal="center" vertical="center"/>
    </xf>
    <xf numFmtId="2" fontId="1" fillId="0" borderId="11" xfId="0" applyNumberFormat="1" applyFont="1" applyBorder="1" applyAlignment="1">
      <alignment horizontal="center" vertical="center"/>
    </xf>
    <xf numFmtId="2" fontId="1" fillId="0" borderId="12" xfId="0" applyNumberFormat="1" applyFont="1" applyBorder="1" applyAlignment="1">
      <alignment horizontal="center" vertical="center"/>
    </xf>
    <xf numFmtId="2" fontId="1" fillId="0" borderId="10" xfId="0" applyNumberFormat="1" applyFont="1" applyBorder="1" applyAlignment="1">
      <alignment horizontal="center" vertical="center"/>
    </xf>
    <xf numFmtId="49" fontId="1" fillId="0" borderId="11" xfId="0" applyNumberFormat="1" applyFont="1" applyBorder="1" applyAlignment="1">
      <alignment horizontal="center" vertical="center" wrapText="1"/>
    </xf>
    <xf numFmtId="0" fontId="1" fillId="3" borderId="11" xfId="0" applyFont="1" applyFill="1" applyBorder="1" applyAlignment="1" applyProtection="1">
      <alignment horizontal="center" vertical="center"/>
      <protection locked="0" hidden="1"/>
    </xf>
    <xf numFmtId="169" fontId="18" fillId="0" borderId="11" xfId="0" applyNumberFormat="1" applyFont="1" applyBorder="1" applyAlignment="1">
      <alignment horizontal="center" vertical="center"/>
    </xf>
    <xf numFmtId="10" fontId="18" fillId="3" borderId="11" xfId="0" applyNumberFormat="1" applyFont="1" applyFill="1" applyBorder="1" applyAlignment="1" applyProtection="1">
      <alignment horizontal="center" vertical="center" wrapText="1"/>
      <protection locked="0" hidden="1"/>
    </xf>
    <xf numFmtId="49" fontId="2" fillId="0" borderId="1" xfId="0" applyNumberFormat="1" applyFont="1" applyBorder="1" applyAlignment="1">
      <alignment horizontal="center" vertical="center" wrapText="1"/>
    </xf>
    <xf numFmtId="0" fontId="1" fillId="3" borderId="1" xfId="0" applyFont="1" applyFill="1" applyBorder="1" applyAlignment="1" applyProtection="1">
      <alignment horizontal="center" vertical="center"/>
      <protection locked="0" hidden="1"/>
    </xf>
    <xf numFmtId="168" fontId="18" fillId="0" borderId="1" xfId="0" applyNumberFormat="1" applyFont="1" applyBorder="1" applyAlignment="1">
      <alignment horizontal="center" vertical="center"/>
    </xf>
    <xf numFmtId="10" fontId="18" fillId="3" borderId="1" xfId="0" applyNumberFormat="1" applyFont="1" applyFill="1" applyBorder="1" applyAlignment="1" applyProtection="1">
      <alignment horizontal="center" vertical="center" wrapText="1"/>
      <protection locked="0" hidden="1"/>
    </xf>
    <xf numFmtId="169" fontId="18" fillId="0" borderId="1" xfId="0" applyNumberFormat="1" applyFont="1" applyBorder="1" applyAlignment="1">
      <alignment horizontal="center" vertical="center"/>
    </xf>
    <xf numFmtId="0" fontId="18" fillId="0" borderId="11" xfId="0" applyFont="1" applyBorder="1" applyAlignment="1">
      <alignment horizontal="center" vertical="center"/>
    </xf>
    <xf numFmtId="166" fontId="1" fillId="0" borderId="0" xfId="0" applyNumberFormat="1" applyFont="1"/>
    <xf numFmtId="0" fontId="21" fillId="0" borderId="1" xfId="0" applyFont="1" applyBorder="1" applyAlignment="1" applyProtection="1">
      <alignment horizontal="center" vertical="center" wrapText="1"/>
      <protection hidden="1"/>
    </xf>
    <xf numFmtId="0" fontId="21" fillId="0" borderId="1" xfId="0" applyFont="1" applyBorder="1" applyAlignment="1">
      <alignment horizontal="center" vertical="center" wrapText="1"/>
    </xf>
    <xf numFmtId="0" fontId="18" fillId="3" borderId="11" xfId="0" applyFont="1" applyFill="1" applyBorder="1" applyAlignment="1">
      <alignment horizontal="center" vertical="center"/>
    </xf>
    <xf numFmtId="0" fontId="18" fillId="3" borderId="1" xfId="0" applyFont="1" applyFill="1" applyBorder="1" applyAlignment="1">
      <alignment horizontal="center" vertical="center"/>
    </xf>
    <xf numFmtId="170" fontId="18" fillId="0" borderId="0" xfId="0" applyNumberFormat="1" applyFont="1" applyAlignment="1">
      <alignment horizontal="center" vertical="center"/>
    </xf>
    <xf numFmtId="169" fontId="18" fillId="0" borderId="10" xfId="0" applyNumberFormat="1" applyFont="1" applyBorder="1" applyAlignment="1">
      <alignment horizontal="center" vertical="center"/>
    </xf>
    <xf numFmtId="0" fontId="18" fillId="0" borderId="10" xfId="0" applyFont="1" applyBorder="1" applyAlignment="1">
      <alignment horizontal="center" vertical="center"/>
    </xf>
    <xf numFmtId="0" fontId="0" fillId="0" borderId="1" xfId="0" applyBorder="1"/>
    <xf numFmtId="9" fontId="18" fillId="0" borderId="1" xfId="0" applyNumberFormat="1" applyFont="1" applyBorder="1" applyAlignment="1">
      <alignment horizontal="center" vertical="center"/>
    </xf>
    <xf numFmtId="2" fontId="18" fillId="0" borderId="0" xfId="0" applyNumberFormat="1" applyFont="1" applyAlignment="1">
      <alignment horizontal="center" vertical="center"/>
    </xf>
    <xf numFmtId="2" fontId="18" fillId="0" borderId="11" xfId="0" applyNumberFormat="1" applyFont="1" applyBorder="1" applyAlignment="1">
      <alignment horizontal="center" vertical="center" wrapText="1"/>
    </xf>
    <xf numFmtId="2" fontId="18" fillId="0" borderId="10" xfId="0" applyNumberFormat="1" applyFont="1" applyBorder="1" applyAlignment="1">
      <alignment horizontal="center" vertical="center" wrapText="1"/>
    </xf>
    <xf numFmtId="2" fontId="18" fillId="0" borderId="1" xfId="0" applyNumberFormat="1" applyFont="1" applyBorder="1" applyAlignment="1">
      <alignment horizontal="center" vertical="center" wrapText="1"/>
    </xf>
    <xf numFmtId="0" fontId="1" fillId="0" borderId="3" xfId="0" applyFont="1" applyBorder="1" applyAlignment="1" applyProtection="1">
      <alignment horizontal="center" vertical="center"/>
      <protection hidden="1"/>
    </xf>
    <xf numFmtId="0" fontId="1" fillId="0" borderId="2" xfId="0" applyFont="1" applyBorder="1" applyAlignment="1" applyProtection="1">
      <alignment horizontal="center" vertical="center" wrapText="1"/>
      <protection hidden="1"/>
    </xf>
    <xf numFmtId="164" fontId="18" fillId="0" borderId="11" xfId="0" applyNumberFormat="1" applyFont="1" applyBorder="1" applyAlignment="1">
      <alignment horizontal="center" vertical="center" wrapText="1"/>
    </xf>
    <xf numFmtId="0" fontId="26" fillId="0" borderId="0" xfId="7" applyFont="1" applyAlignment="1" applyProtection="1">
      <alignment horizontal="center" vertical="center" wrapText="1"/>
      <protection hidden="1"/>
    </xf>
    <xf numFmtId="0" fontId="27" fillId="0" borderId="0" xfId="7" applyFont="1" applyProtection="1">
      <protection hidden="1"/>
    </xf>
    <xf numFmtId="0" fontId="7" fillId="0" borderId="0" xfId="7" applyProtection="1">
      <protection hidden="1"/>
    </xf>
    <xf numFmtId="0" fontId="7" fillId="0" borderId="0" xfId="7" applyAlignment="1" applyProtection="1">
      <alignment vertical="top"/>
      <protection hidden="1"/>
    </xf>
    <xf numFmtId="0" fontId="28" fillId="0" borderId="0" xfId="7" applyFont="1" applyAlignment="1" applyProtection="1">
      <alignment vertical="top"/>
      <protection hidden="1"/>
    </xf>
    <xf numFmtId="0" fontId="28" fillId="0" borderId="0" xfId="7" applyFont="1" applyAlignment="1" applyProtection="1">
      <alignment vertical="center"/>
      <protection hidden="1"/>
    </xf>
    <xf numFmtId="0" fontId="29" fillId="0" borderId="0" xfId="7" applyFont="1" applyProtection="1">
      <protection hidden="1"/>
    </xf>
    <xf numFmtId="0" fontId="30" fillId="0" borderId="0" xfId="7" applyFont="1" applyAlignment="1" applyProtection="1">
      <alignment horizontal="center" vertical="top"/>
      <protection hidden="1"/>
    </xf>
    <xf numFmtId="0" fontId="28" fillId="0" borderId="0" xfId="7" applyFont="1" applyAlignment="1" applyProtection="1">
      <alignment horizontal="justify" vertical="center"/>
      <protection hidden="1"/>
    </xf>
    <xf numFmtId="0" fontId="29" fillId="0" borderId="0" xfId="7" applyFont="1" applyAlignment="1" applyProtection="1">
      <alignment vertical="top" wrapText="1"/>
      <protection hidden="1"/>
    </xf>
    <xf numFmtId="172" fontId="31" fillId="0" borderId="0" xfId="7" quotePrefix="1" applyNumberFormat="1" applyFont="1" applyAlignment="1" applyProtection="1">
      <alignment horizontal="left" vertical="top" wrapText="1" indent="1"/>
      <protection hidden="1"/>
    </xf>
    <xf numFmtId="0" fontId="28" fillId="0" borderId="0" xfId="7" applyFont="1" applyAlignment="1" applyProtection="1">
      <alignment horizontal="justify" vertical="top"/>
      <protection hidden="1"/>
    </xf>
    <xf numFmtId="0" fontId="32" fillId="0" borderId="0" xfId="7" applyFont="1" applyAlignment="1" applyProtection="1">
      <alignment horizontal="justify" vertical="center"/>
      <protection hidden="1"/>
    </xf>
    <xf numFmtId="0" fontId="28" fillId="0" borderId="0" xfId="7" applyFont="1" applyAlignment="1" applyProtection="1">
      <alignment horizontal="right" vertical="top" wrapText="1"/>
      <protection hidden="1"/>
    </xf>
    <xf numFmtId="0" fontId="28" fillId="0" borderId="0" xfId="7" applyFont="1" applyAlignment="1" applyProtection="1">
      <alignment horizontal="center" vertical="top" wrapText="1"/>
      <protection hidden="1"/>
    </xf>
    <xf numFmtId="0" fontId="31" fillId="0" borderId="0" xfId="7" applyFont="1" applyAlignment="1" applyProtection="1">
      <alignment horizontal="left" vertical="top"/>
      <protection hidden="1"/>
    </xf>
    <xf numFmtId="172" fontId="31" fillId="0" borderId="0" xfId="7" quotePrefix="1" applyNumberFormat="1" applyFont="1" applyAlignment="1" applyProtection="1">
      <alignment horizontal="left" vertical="top" wrapText="1"/>
      <protection hidden="1"/>
    </xf>
    <xf numFmtId="0" fontId="28" fillId="0" borderId="0" xfId="7" applyFont="1" applyProtection="1">
      <protection hidden="1"/>
    </xf>
    <xf numFmtId="0" fontId="32" fillId="0" borderId="0" xfId="7" applyFont="1" applyAlignment="1" applyProtection="1">
      <alignment horizontal="center" vertical="top"/>
      <protection hidden="1"/>
    </xf>
    <xf numFmtId="0" fontId="28" fillId="0" borderId="0" xfId="7" applyFont="1" applyAlignment="1" applyProtection="1">
      <alignment horizontal="justify"/>
      <protection hidden="1"/>
    </xf>
    <xf numFmtId="0" fontId="31" fillId="0" borderId="1" xfId="0" applyFont="1" applyBorder="1" applyAlignment="1" applyProtection="1">
      <alignment vertical="center"/>
      <protection hidden="1"/>
    </xf>
    <xf numFmtId="0" fontId="28" fillId="0" borderId="1" xfId="0" applyFont="1" applyBorder="1" applyAlignment="1" applyProtection="1">
      <alignment vertical="center"/>
      <protection hidden="1"/>
    </xf>
    <xf numFmtId="0" fontId="30" fillId="0" borderId="0" xfId="11" applyFont="1" applyAlignment="1" applyProtection="1">
      <alignment horizontal="center" vertical="center"/>
      <protection hidden="1"/>
    </xf>
    <xf numFmtId="0" fontId="7" fillId="0" borderId="0" xfId="11" applyFont="1" applyAlignment="1" applyProtection="1">
      <alignment horizontal="justify" vertical="center"/>
      <protection hidden="1"/>
    </xf>
    <xf numFmtId="0" fontId="7" fillId="0" borderId="0" xfId="11" applyFont="1" applyAlignment="1" applyProtection="1">
      <alignment vertical="center"/>
      <protection hidden="1"/>
    </xf>
    <xf numFmtId="0" fontId="7" fillId="0" borderId="2" xfId="11" applyFont="1" applyBorder="1" applyAlignment="1" applyProtection="1">
      <alignment vertical="center" wrapText="1"/>
      <protection hidden="1"/>
    </xf>
    <xf numFmtId="0" fontId="7" fillId="0" borderId="3" xfId="11" applyFont="1" applyBorder="1" applyAlignment="1" applyProtection="1">
      <alignment vertical="center" wrapText="1"/>
      <protection hidden="1"/>
    </xf>
    <xf numFmtId="0" fontId="28" fillId="6" borderId="1" xfId="11" applyFont="1" applyFill="1" applyBorder="1" applyAlignment="1" applyProtection="1">
      <alignment horizontal="left" vertical="center"/>
      <protection locked="0"/>
    </xf>
    <xf numFmtId="0" fontId="7" fillId="0" borderId="0" xfId="11" applyFont="1" applyAlignment="1" applyProtection="1">
      <alignment vertical="center" wrapText="1"/>
      <protection hidden="1"/>
    </xf>
    <xf numFmtId="0" fontId="7" fillId="0" borderId="0" xfId="11" applyFont="1" applyAlignment="1" applyProtection="1">
      <alignment horizontal="center" vertical="center"/>
      <protection hidden="1"/>
    </xf>
    <xf numFmtId="0" fontId="7" fillId="0" borderId="18" xfId="11" applyFont="1" applyBorder="1" applyAlignment="1" applyProtection="1">
      <alignment vertical="center"/>
      <protection hidden="1"/>
    </xf>
    <xf numFmtId="0" fontId="7" fillId="0" borderId="19" xfId="11" applyFont="1" applyBorder="1" applyAlignment="1" applyProtection="1">
      <alignment vertical="center"/>
      <protection hidden="1"/>
    </xf>
    <xf numFmtId="0" fontId="7" fillId="6" borderId="20" xfId="11" applyFont="1" applyFill="1" applyBorder="1" applyAlignment="1" applyProtection="1">
      <alignment vertical="center" wrapText="1"/>
      <protection locked="0"/>
    </xf>
    <xf numFmtId="0" fontId="7" fillId="0" borderId="21" xfId="11" applyFont="1" applyBorder="1" applyAlignment="1" applyProtection="1">
      <alignment vertical="center" wrapText="1"/>
      <protection hidden="1"/>
    </xf>
    <xf numFmtId="0" fontId="7" fillId="0" borderId="22" xfId="11" applyFont="1" applyBorder="1" applyAlignment="1" applyProtection="1">
      <alignment vertical="center"/>
      <protection hidden="1"/>
    </xf>
    <xf numFmtId="0" fontId="7" fillId="0" borderId="23" xfId="11" applyFont="1" applyBorder="1" applyAlignment="1" applyProtection="1">
      <alignment vertical="center"/>
      <protection hidden="1"/>
    </xf>
    <xf numFmtId="0" fontId="7" fillId="0" borderId="24" xfId="11" applyFont="1" applyBorder="1" applyAlignment="1" applyProtection="1">
      <alignment vertical="center"/>
      <protection hidden="1"/>
    </xf>
    <xf numFmtId="0" fontId="7" fillId="0" borderId="8" xfId="11" applyFont="1" applyBorder="1" applyAlignment="1" applyProtection="1">
      <alignment vertical="center"/>
      <protection hidden="1"/>
    </xf>
    <xf numFmtId="0" fontId="7" fillId="0" borderId="14" xfId="11" applyFont="1" applyBorder="1" applyAlignment="1" applyProtection="1">
      <alignment vertical="center"/>
      <protection hidden="1"/>
    </xf>
    <xf numFmtId="0" fontId="7" fillId="0" borderId="21" xfId="11" applyFont="1" applyBorder="1" applyAlignment="1" applyProtection="1">
      <alignment vertical="center"/>
      <protection hidden="1"/>
    </xf>
    <xf numFmtId="0" fontId="7" fillId="0" borderId="2" xfId="11" applyFont="1" applyBorder="1" applyAlignment="1" applyProtection="1">
      <alignment horizontal="left" vertical="center"/>
      <protection hidden="1"/>
    </xf>
    <xf numFmtId="0" fontId="7" fillId="0" borderId="3" xfId="11" applyFont="1" applyBorder="1" applyAlignment="1" applyProtection="1">
      <alignment horizontal="left" vertical="center"/>
      <protection hidden="1"/>
    </xf>
    <xf numFmtId="49" fontId="7" fillId="6" borderId="20" xfId="11" applyNumberFormat="1" applyFont="1" applyFill="1" applyBorder="1" applyAlignment="1" applyProtection="1">
      <alignment vertical="center" wrapText="1"/>
      <protection locked="0"/>
    </xf>
    <xf numFmtId="0" fontId="7" fillId="0" borderId="0" xfId="11" applyFont="1" applyAlignment="1" applyProtection="1">
      <alignment horizontal="left" vertical="center"/>
      <protection hidden="1"/>
    </xf>
    <xf numFmtId="15" fontId="7" fillId="6" borderId="20" xfId="11" applyNumberFormat="1" applyFont="1" applyFill="1" applyBorder="1" applyAlignment="1" applyProtection="1">
      <alignment vertical="center" wrapText="1"/>
      <protection locked="0"/>
    </xf>
    <xf numFmtId="49" fontId="1" fillId="0" borderId="10" xfId="0" applyNumberFormat="1" applyFont="1" applyBorder="1" applyAlignment="1">
      <alignment horizontal="center" vertical="center" wrapText="1"/>
    </xf>
    <xf numFmtId="165" fontId="18" fillId="0" borderId="11" xfId="0" applyNumberFormat="1" applyFont="1" applyBorder="1" applyAlignment="1">
      <alignment horizontal="center" vertical="center" wrapText="1"/>
    </xf>
    <xf numFmtId="0" fontId="40" fillId="0" borderId="1" xfId="0" applyFont="1" applyBorder="1" applyAlignment="1">
      <alignment vertical="top" wrapText="1"/>
    </xf>
    <xf numFmtId="0" fontId="0" fillId="0" borderId="1" xfId="0" applyBorder="1" applyAlignment="1">
      <alignment horizontal="center" vertical="center"/>
    </xf>
    <xf numFmtId="0" fontId="41" fillId="0" borderId="1" xfId="0" applyFont="1" applyBorder="1" applyAlignment="1">
      <alignment vertical="top" wrapText="1"/>
    </xf>
    <xf numFmtId="0" fontId="0" fillId="0" borderId="1" xfId="0" applyBorder="1" applyAlignment="1">
      <alignment vertical="top" wrapText="1"/>
    </xf>
    <xf numFmtId="0" fontId="39" fillId="0" borderId="1" xfId="0" applyFont="1" applyBorder="1" applyAlignment="1">
      <alignment vertical="center"/>
    </xf>
    <xf numFmtId="0" fontId="42" fillId="0" borderId="1" xfId="0" applyFont="1" applyBorder="1" applyAlignment="1">
      <alignment horizontal="center" vertical="center"/>
    </xf>
    <xf numFmtId="0" fontId="40" fillId="0" borderId="1" xfId="0" applyFont="1" applyBorder="1" applyAlignment="1">
      <alignment vertical="top"/>
    </xf>
    <xf numFmtId="0" fontId="42" fillId="4" borderId="1" xfId="0" applyFont="1" applyFill="1" applyBorder="1" applyAlignment="1">
      <alignment horizontal="center" vertical="center"/>
    </xf>
    <xf numFmtId="0" fontId="40" fillId="4" borderId="1" xfId="0" applyFont="1" applyFill="1" applyBorder="1" applyAlignment="1">
      <alignment vertical="top" wrapText="1"/>
    </xf>
    <xf numFmtId="0" fontId="42" fillId="4" borderId="11" xfId="0" applyFont="1" applyFill="1" applyBorder="1" applyAlignment="1">
      <alignment horizontal="center" vertical="center"/>
    </xf>
    <xf numFmtId="0" fontId="40" fillId="4" borderId="11" xfId="0" applyFont="1" applyFill="1" applyBorder="1" applyAlignment="1">
      <alignment vertical="top"/>
    </xf>
    <xf numFmtId="0" fontId="42" fillId="0" borderId="11" xfId="0" applyFont="1" applyBorder="1" applyAlignment="1">
      <alignment horizontal="center" vertical="center"/>
    </xf>
    <xf numFmtId="0" fontId="40" fillId="4" borderId="1" xfId="0" applyFont="1" applyFill="1" applyBorder="1" applyAlignment="1">
      <alignment vertical="top"/>
    </xf>
    <xf numFmtId="164" fontId="42" fillId="0" borderId="1" xfId="0" applyNumberFormat="1" applyFont="1" applyBorder="1" applyAlignment="1">
      <alignment horizontal="center" vertical="center"/>
    </xf>
    <xf numFmtId="0" fontId="0" fillId="0" borderId="1" xfId="0" applyBorder="1" applyAlignment="1">
      <alignment vertical="center"/>
    </xf>
    <xf numFmtId="2" fontId="42" fillId="4" borderId="1" xfId="0" applyNumberFormat="1" applyFont="1" applyFill="1" applyBorder="1" applyAlignment="1">
      <alignment horizontal="center" vertical="top"/>
    </xf>
    <xf numFmtId="0" fontId="42" fillId="0" borderId="1" xfId="0" applyFont="1" applyBorder="1" applyAlignment="1">
      <alignment horizontal="center" vertical="top"/>
    </xf>
    <xf numFmtId="0" fontId="43" fillId="0" borderId="1" xfId="0" applyFont="1" applyBorder="1" applyAlignment="1">
      <alignment horizontal="center" vertical="center"/>
    </xf>
    <xf numFmtId="0" fontId="42" fillId="0" borderId="1" xfId="0" applyFont="1" applyBorder="1" applyAlignment="1">
      <alignment vertical="top" wrapText="1"/>
    </xf>
    <xf numFmtId="0" fontId="42" fillId="0" borderId="1" xfId="0" applyFont="1" applyBorder="1" applyAlignment="1">
      <alignment vertical="top"/>
    </xf>
    <xf numFmtId="0" fontId="4" fillId="0" borderId="13" xfId="0" applyFont="1" applyBorder="1" applyAlignment="1" applyProtection="1">
      <alignment horizontal="center" vertical="center"/>
      <protection hidden="1"/>
    </xf>
    <xf numFmtId="0" fontId="42" fillId="0" borderId="0" xfId="0" applyFont="1" applyAlignment="1">
      <alignment horizontal="center" vertical="center"/>
    </xf>
    <xf numFmtId="0" fontId="41" fillId="0" borderId="1" xfId="0" applyFont="1" applyBorder="1" applyAlignment="1" applyProtection="1">
      <alignment horizontal="left" vertical="center"/>
      <protection hidden="1"/>
    </xf>
    <xf numFmtId="0" fontId="41" fillId="0" borderId="1" xfId="0" applyFont="1" applyBorder="1" applyAlignment="1" applyProtection="1">
      <alignment horizontal="center" vertical="center"/>
      <protection hidden="1"/>
    </xf>
    <xf numFmtId="0" fontId="42" fillId="0" borderId="0" xfId="0" applyFont="1" applyAlignment="1">
      <alignment vertical="center"/>
    </xf>
    <xf numFmtId="0" fontId="41" fillId="0" borderId="1" xfId="0" applyFont="1" applyBorder="1" applyAlignment="1" applyProtection="1">
      <alignment vertical="center"/>
      <protection hidden="1"/>
    </xf>
    <xf numFmtId="0" fontId="41" fillId="0" borderId="1" xfId="0" applyFont="1" applyBorder="1" applyAlignment="1" applyProtection="1">
      <alignment vertical="center" wrapText="1"/>
      <protection hidden="1"/>
    </xf>
    <xf numFmtId="0" fontId="42" fillId="0" borderId="0" xfId="0" applyFont="1" applyAlignment="1" applyProtection="1">
      <alignment vertical="center"/>
      <protection hidden="1"/>
    </xf>
    <xf numFmtId="0" fontId="46" fillId="0" borderId="1" xfId="0" applyFont="1" applyBorder="1" applyAlignment="1" applyProtection="1">
      <alignment horizontal="center" vertical="center" wrapText="1"/>
      <protection hidden="1"/>
    </xf>
    <xf numFmtId="0" fontId="42" fillId="0" borderId="0" xfId="0" applyFont="1" applyAlignment="1" applyProtection="1">
      <alignment horizontal="center" vertical="center"/>
      <protection hidden="1"/>
    </xf>
    <xf numFmtId="0" fontId="41" fillId="0" borderId="1" xfId="0" applyFont="1" applyBorder="1" applyAlignment="1" applyProtection="1">
      <alignment horizontal="center" vertical="center" wrapText="1"/>
      <protection hidden="1"/>
    </xf>
    <xf numFmtId="0" fontId="41" fillId="4" borderId="1" xfId="0" applyFont="1" applyFill="1" applyBorder="1" applyAlignment="1">
      <alignment horizontal="center" vertical="center" wrapText="1"/>
    </xf>
    <xf numFmtId="9" fontId="41" fillId="3" borderId="1" xfId="12" applyFont="1" applyFill="1" applyBorder="1" applyAlignment="1" applyProtection="1">
      <alignment horizontal="center" vertical="center"/>
      <protection locked="0" hidden="1"/>
    </xf>
    <xf numFmtId="9" fontId="42" fillId="0" borderId="1" xfId="12" applyFont="1" applyBorder="1" applyAlignment="1">
      <alignment horizontal="center" vertical="center"/>
    </xf>
    <xf numFmtId="0" fontId="42" fillId="0" borderId="1" xfId="0" applyFont="1" applyBorder="1" applyAlignment="1">
      <alignment horizontal="center" vertical="center" wrapText="1"/>
    </xf>
    <xf numFmtId="164" fontId="41" fillId="0" borderId="1" xfId="0" applyNumberFormat="1" applyFont="1" applyBorder="1" applyAlignment="1" applyProtection="1">
      <alignment horizontal="center" vertical="center"/>
      <protection hidden="1"/>
    </xf>
    <xf numFmtId="2" fontId="41" fillId="3" borderId="1" xfId="0" applyNumberFormat="1" applyFont="1" applyFill="1" applyBorder="1" applyAlignment="1" applyProtection="1">
      <alignment horizontal="center" vertical="center"/>
      <protection locked="0" hidden="1"/>
    </xf>
    <xf numFmtId="0" fontId="42" fillId="0" borderId="1" xfId="0" applyFont="1" applyBorder="1" applyAlignment="1">
      <alignment vertical="center"/>
    </xf>
    <xf numFmtId="0" fontId="42" fillId="0" borderId="1" xfId="0" applyFont="1" applyBorder="1" applyAlignment="1" applyProtection="1">
      <alignment vertical="center"/>
      <protection hidden="1"/>
    </xf>
    <xf numFmtId="0" fontId="42" fillId="0" borderId="1" xfId="0" applyFont="1" applyBorder="1" applyAlignment="1" applyProtection="1">
      <alignment horizontal="center" vertical="center"/>
      <protection hidden="1"/>
    </xf>
    <xf numFmtId="2" fontId="45" fillId="0" borderId="1" xfId="0" applyNumberFormat="1" applyFont="1" applyBorder="1" applyAlignment="1" applyProtection="1">
      <alignment horizontal="center" vertical="center"/>
      <protection hidden="1"/>
    </xf>
    <xf numFmtId="0" fontId="41" fillId="0" borderId="0" xfId="0" applyFont="1" applyAlignment="1" applyProtection="1">
      <alignment vertical="center"/>
      <protection hidden="1"/>
    </xf>
    <xf numFmtId="0" fontId="41" fillId="0" borderId="0" xfId="0" applyFont="1" applyAlignment="1" applyProtection="1">
      <alignment horizontal="right" vertical="center"/>
      <protection hidden="1"/>
    </xf>
    <xf numFmtId="49" fontId="41" fillId="0" borderId="0" xfId="0" applyNumberFormat="1" applyFont="1" applyAlignment="1" applyProtection="1">
      <alignment vertical="center"/>
      <protection hidden="1"/>
    </xf>
    <xf numFmtId="0" fontId="41" fillId="0" borderId="0" xfId="0" applyFont="1" applyAlignment="1" applyProtection="1">
      <alignment horizontal="left" vertical="center"/>
      <protection hidden="1"/>
    </xf>
    <xf numFmtId="0" fontId="46" fillId="0" borderId="1" xfId="0" applyFont="1" applyBorder="1" applyAlignment="1">
      <alignment horizontal="center" vertical="center"/>
    </xf>
    <xf numFmtId="9" fontId="42" fillId="3" borderId="2" xfId="12" applyFont="1" applyFill="1" applyBorder="1" applyAlignment="1">
      <alignment vertical="center"/>
    </xf>
    <xf numFmtId="0" fontId="42" fillId="0" borderId="2" xfId="0" applyFont="1" applyBorder="1" applyAlignment="1" applyProtection="1">
      <alignment vertical="center"/>
      <protection hidden="1"/>
    </xf>
    <xf numFmtId="0" fontId="42" fillId="0" borderId="3" xfId="0" applyFont="1" applyBorder="1" applyAlignment="1">
      <alignment vertical="center"/>
    </xf>
    <xf numFmtId="2" fontId="46" fillId="0" borderId="3" xfId="0" applyNumberFormat="1" applyFont="1" applyBorder="1" applyAlignment="1" applyProtection="1">
      <alignment vertical="center"/>
      <protection hidden="1"/>
    </xf>
    <xf numFmtId="0" fontId="45" fillId="0" borderId="1" xfId="0" applyFont="1" applyBorder="1" applyAlignment="1">
      <alignment vertical="center" wrapText="1"/>
    </xf>
    <xf numFmtId="0" fontId="0" fillId="0" borderId="1" xfId="0" applyBorder="1" applyAlignment="1">
      <alignment wrapText="1"/>
    </xf>
    <xf numFmtId="0" fontId="0" fillId="0" borderId="10" xfId="0" applyBorder="1" applyAlignment="1">
      <alignment vertical="top" wrapText="1"/>
    </xf>
    <xf numFmtId="9" fontId="42" fillId="0" borderId="2" xfId="12" applyFont="1" applyFill="1" applyBorder="1" applyAlignment="1">
      <alignment vertical="center"/>
    </xf>
    <xf numFmtId="9" fontId="42" fillId="0" borderId="2" xfId="12" applyFont="1" applyFill="1" applyBorder="1" applyAlignment="1">
      <alignment horizontal="center" vertical="center"/>
    </xf>
    <xf numFmtId="2" fontId="41" fillId="0" borderId="1" xfId="0" applyNumberFormat="1" applyFont="1" applyBorder="1" applyAlignment="1" applyProtection="1">
      <alignment horizontal="center" vertical="center"/>
      <protection hidden="1"/>
    </xf>
    <xf numFmtId="0" fontId="0" fillId="0" borderId="10" xfId="0" applyBorder="1" applyAlignment="1">
      <alignment horizontal="center" vertical="center"/>
    </xf>
    <xf numFmtId="0" fontId="1" fillId="0" borderId="0" xfId="0" applyFont="1" applyAlignment="1" applyProtection="1">
      <alignment horizontal="center" vertical="center"/>
      <protection hidden="1"/>
    </xf>
    <xf numFmtId="0" fontId="48" fillId="0" borderId="1" xfId="5" applyFont="1" applyBorder="1" applyAlignment="1">
      <alignment horizontal="center" vertical="center"/>
    </xf>
    <xf numFmtId="0" fontId="50" fillId="0" borderId="0" xfId="5" applyFont="1"/>
    <xf numFmtId="0" fontId="50" fillId="0" borderId="25" xfId="5" applyFont="1" applyBorder="1" applyAlignment="1">
      <alignment horizontal="center" vertical="center" wrapText="1"/>
    </xf>
    <xf numFmtId="0" fontId="50" fillId="0" borderId="1" xfId="5" applyFont="1" applyBorder="1" applyAlignment="1">
      <alignment horizontal="center" vertical="center" wrapText="1"/>
    </xf>
    <xf numFmtId="0" fontId="51" fillId="0" borderId="10" xfId="5" applyFont="1" applyBorder="1" applyAlignment="1">
      <alignment horizontal="center" vertical="center" wrapText="1"/>
    </xf>
    <xf numFmtId="0" fontId="50" fillId="0" borderId="10" xfId="5" applyFont="1" applyBorder="1" applyAlignment="1">
      <alignment horizontal="center" vertical="center" wrapText="1"/>
    </xf>
    <xf numFmtId="0" fontId="50" fillId="0" borderId="8" xfId="5" applyFont="1" applyBorder="1" applyAlignment="1">
      <alignment horizontal="center" vertical="center" wrapText="1"/>
    </xf>
    <xf numFmtId="0" fontId="50" fillId="0" borderId="1" xfId="5" applyFont="1" applyBorder="1" applyAlignment="1">
      <alignment horizontal="center" vertical="center"/>
    </xf>
    <xf numFmtId="0" fontId="50" fillId="0" borderId="1" xfId="5" applyFont="1" applyBorder="1" applyAlignment="1">
      <alignment horizontal="center" vertical="center" wrapText="1" shrinkToFit="1"/>
    </xf>
    <xf numFmtId="1" fontId="50" fillId="0" borderId="1" xfId="5" applyNumberFormat="1" applyFont="1" applyBorder="1" applyAlignment="1">
      <alignment horizontal="center" vertical="center" wrapText="1"/>
    </xf>
    <xf numFmtId="0" fontId="1" fillId="0" borderId="8" xfId="5" applyFont="1" applyBorder="1" applyAlignment="1" applyProtection="1">
      <alignment horizontal="center" vertical="center" wrapText="1"/>
      <protection hidden="1"/>
    </xf>
    <xf numFmtId="1" fontId="50" fillId="0" borderId="2" xfId="5" applyNumberFormat="1" applyFont="1" applyBorder="1" applyAlignment="1">
      <alignment horizontal="center" vertical="center" wrapText="1"/>
    </xf>
    <xf numFmtId="0" fontId="1" fillId="0" borderId="1" xfId="5" applyFont="1" applyBorder="1" applyAlignment="1" applyProtection="1">
      <alignment horizontal="center" vertical="center" wrapText="1"/>
      <protection hidden="1"/>
    </xf>
    <xf numFmtId="0" fontId="52" fillId="0" borderId="25" xfId="9" applyFont="1" applyBorder="1" applyAlignment="1">
      <alignment horizontal="center" vertical="center"/>
    </xf>
    <xf numFmtId="0" fontId="52" fillId="0" borderId="1" xfId="9" applyFont="1" applyBorder="1" applyAlignment="1">
      <alignment horizontal="center" vertical="center" wrapText="1"/>
    </xf>
    <xf numFmtId="0" fontId="53" fillId="0" borderId="1" xfId="9" applyFont="1" applyBorder="1" applyAlignment="1">
      <alignment horizontal="center" vertical="center" wrapText="1"/>
    </xf>
    <xf numFmtId="0" fontId="52" fillId="0" borderId="1" xfId="9" applyFont="1" applyBorder="1" applyAlignment="1">
      <alignment horizontal="left" vertical="center" wrapText="1"/>
    </xf>
    <xf numFmtId="0" fontId="52" fillId="0" borderId="1" xfId="9" applyFont="1" applyBorder="1" applyAlignment="1">
      <alignment horizontal="center" vertical="center"/>
    </xf>
    <xf numFmtId="0" fontId="48" fillId="0" borderId="1" xfId="9" applyFont="1" applyBorder="1" applyAlignment="1">
      <alignment horizontal="center" vertical="center"/>
    </xf>
    <xf numFmtId="0" fontId="52" fillId="0" borderId="2" xfId="9" applyFont="1" applyBorder="1" applyAlignment="1">
      <alignment horizontal="center" vertical="center"/>
    </xf>
    <xf numFmtId="0" fontId="50" fillId="0" borderId="1" xfId="5" applyFont="1" applyBorder="1"/>
    <xf numFmtId="0" fontId="54" fillId="0" borderId="25" xfId="9" applyFont="1" applyBorder="1" applyAlignment="1">
      <alignment horizontal="center" vertical="center"/>
    </xf>
    <xf numFmtId="0" fontId="54" fillId="0" borderId="3" xfId="9" applyFont="1" applyBorder="1" applyAlignment="1">
      <alignment horizontal="center" vertical="center"/>
    </xf>
    <xf numFmtId="0" fontId="54" fillId="0" borderId="1" xfId="9" applyFont="1" applyBorder="1" applyAlignment="1">
      <alignment horizontal="center" vertical="center"/>
    </xf>
    <xf numFmtId="0" fontId="55" fillId="0" borderId="1" xfId="9" applyFont="1" applyBorder="1" applyAlignment="1">
      <alignment horizontal="center" vertical="center"/>
    </xf>
    <xf numFmtId="0" fontId="50" fillId="0" borderId="1" xfId="9" applyFont="1" applyBorder="1" applyAlignment="1">
      <alignment horizontal="center" vertical="center"/>
    </xf>
    <xf numFmtId="0" fontId="54" fillId="0" borderId="2" xfId="9" applyFont="1" applyBorder="1" applyAlignment="1">
      <alignment horizontal="center" vertical="center"/>
    </xf>
    <xf numFmtId="0" fontId="1" fillId="4" borderId="1" xfId="0" applyFont="1" applyFill="1" applyBorder="1" applyAlignment="1">
      <alignment horizontal="center" vertical="center" wrapText="1"/>
    </xf>
    <xf numFmtId="0" fontId="56" fillId="4" borderId="1" xfId="6" applyFont="1" applyFill="1" applyBorder="1" applyAlignment="1">
      <alignment horizontal="center" vertical="center" wrapText="1"/>
    </xf>
    <xf numFmtId="0" fontId="54" fillId="3" borderId="1" xfId="9" applyFont="1" applyFill="1" applyBorder="1" applyAlignment="1" applyProtection="1">
      <alignment horizontal="center" vertical="center"/>
      <protection locked="0" hidden="1"/>
    </xf>
    <xf numFmtId="9" fontId="54" fillId="0" borderId="1" xfId="9" applyNumberFormat="1" applyFont="1" applyBorder="1" applyAlignment="1">
      <alignment horizontal="center" vertical="center"/>
    </xf>
    <xf numFmtId="9" fontId="54" fillId="3" borderId="1" xfId="12" applyFont="1" applyFill="1" applyBorder="1" applyAlignment="1" applyProtection="1">
      <alignment horizontal="center" vertical="center"/>
      <protection locked="0"/>
    </xf>
    <xf numFmtId="0" fontId="54" fillId="0" borderId="1" xfId="9" applyFont="1" applyBorder="1" applyAlignment="1">
      <alignment horizontal="left" vertical="center" wrapText="1"/>
    </xf>
    <xf numFmtId="2" fontId="54" fillId="0" borderId="2" xfId="9" applyNumberFormat="1" applyFont="1" applyBorder="1" applyAlignment="1">
      <alignment horizontal="center" vertical="center"/>
    </xf>
    <xf numFmtId="2" fontId="50" fillId="0" borderId="1" xfId="5" applyNumberFormat="1" applyFont="1" applyBorder="1" applyAlignment="1">
      <alignment horizontal="center" vertical="center"/>
    </xf>
    <xf numFmtId="2" fontId="50" fillId="0" borderId="0" xfId="5" applyNumberFormat="1" applyFont="1"/>
    <xf numFmtId="0" fontId="52" fillId="0" borderId="13" xfId="9" applyFont="1" applyBorder="1" applyAlignment="1">
      <alignment horizontal="left" vertical="center" wrapText="1"/>
    </xf>
    <xf numFmtId="0" fontId="54" fillId="3" borderId="1" xfId="9" applyFont="1" applyFill="1" applyBorder="1" applyAlignment="1">
      <alignment horizontal="center" vertical="center"/>
    </xf>
    <xf numFmtId="0" fontId="54" fillId="0" borderId="1" xfId="9" applyFont="1" applyBorder="1" applyAlignment="1">
      <alignment horizontal="center" vertical="center" wrapText="1"/>
    </xf>
    <xf numFmtId="0" fontId="50" fillId="0" borderId="1" xfId="9" applyFont="1" applyBorder="1" applyAlignment="1">
      <alignment horizontal="center" vertical="center" wrapText="1"/>
    </xf>
    <xf numFmtId="0" fontId="54" fillId="0" borderId="10" xfId="9" applyFont="1" applyBorder="1" applyAlignment="1">
      <alignment horizontal="center" vertical="center"/>
    </xf>
    <xf numFmtId="0" fontId="6" fillId="0" borderId="0" xfId="5"/>
    <xf numFmtId="0" fontId="54" fillId="0" borderId="26" xfId="9" applyFont="1" applyBorder="1" applyAlignment="1">
      <alignment horizontal="center" vertical="center"/>
    </xf>
    <xf numFmtId="0" fontId="54" fillId="0" borderId="11" xfId="9" applyFont="1" applyBorder="1" applyAlignment="1">
      <alignment horizontal="center" vertical="center"/>
    </xf>
    <xf numFmtId="0" fontId="50" fillId="0" borderId="11" xfId="9" applyFont="1" applyBorder="1" applyAlignment="1">
      <alignment horizontal="center" vertical="center"/>
    </xf>
    <xf numFmtId="0" fontId="55" fillId="0" borderId="11" xfId="9" applyFont="1" applyBorder="1" applyAlignment="1">
      <alignment horizontal="center" vertical="center"/>
    </xf>
    <xf numFmtId="2" fontId="52" fillId="0" borderId="2" xfId="9" applyNumberFormat="1" applyFont="1" applyBorder="1" applyAlignment="1">
      <alignment horizontal="center" vertical="center"/>
    </xf>
    <xf numFmtId="2" fontId="48" fillId="0" borderId="1" xfId="5" applyNumberFormat="1" applyFont="1" applyBorder="1" applyAlignment="1">
      <alignment horizontal="center" vertical="center"/>
    </xf>
    <xf numFmtId="0" fontId="58" fillId="0" borderId="0" xfId="5" applyFont="1"/>
    <xf numFmtId="10" fontId="59" fillId="3" borderId="13" xfId="9" applyNumberFormat="1" applyFont="1" applyFill="1" applyBorder="1" applyAlignment="1" applyProtection="1">
      <alignment horizontal="center" vertical="center"/>
      <protection locked="0" hidden="1"/>
    </xf>
    <xf numFmtId="10" fontId="49" fillId="0" borderId="1" xfId="5" applyNumberFormat="1" applyFont="1" applyBorder="1" applyAlignment="1">
      <alignment horizontal="center" vertical="center"/>
    </xf>
    <xf numFmtId="2" fontId="60" fillId="0" borderId="1" xfId="5" applyNumberFormat="1" applyFont="1" applyBorder="1" applyAlignment="1">
      <alignment horizontal="center" vertical="center"/>
    </xf>
    <xf numFmtId="2" fontId="6" fillId="0" borderId="1" xfId="5" applyNumberFormat="1" applyBorder="1" applyAlignment="1">
      <alignment horizontal="center" vertical="center"/>
    </xf>
    <xf numFmtId="2" fontId="6" fillId="0" borderId="1" xfId="5" applyNumberFormat="1" applyBorder="1" applyAlignment="1">
      <alignment horizontal="center"/>
    </xf>
    <xf numFmtId="0" fontId="6" fillId="0" borderId="1" xfId="5" applyBorder="1"/>
    <xf numFmtId="2" fontId="61" fillId="0" borderId="1" xfId="5" applyNumberFormat="1" applyFont="1" applyBorder="1" applyAlignment="1">
      <alignment horizontal="center" vertical="center"/>
    </xf>
    <xf numFmtId="0" fontId="6" fillId="0" borderId="1" xfId="5" applyBorder="1" applyAlignment="1">
      <alignment horizontal="center" vertical="center"/>
    </xf>
    <xf numFmtId="0" fontId="61" fillId="0" borderId="1" xfId="5" applyFont="1" applyBorder="1"/>
    <xf numFmtId="0" fontId="56" fillId="0" borderId="0" xfId="5" applyFont="1"/>
    <xf numFmtId="0" fontId="6" fillId="0" borderId="0" xfId="5" applyAlignment="1">
      <alignment horizontal="left"/>
    </xf>
    <xf numFmtId="0" fontId="6" fillId="0" borderId="0" xfId="5" applyAlignment="1">
      <alignment horizontal="center" vertical="center"/>
    </xf>
    <xf numFmtId="0" fontId="56" fillId="0" borderId="1" xfId="6" applyFont="1" applyBorder="1" applyAlignment="1">
      <alignment horizontal="center" vertical="center" wrapText="1"/>
    </xf>
    <xf numFmtId="9" fontId="54" fillId="3" borderId="11" xfId="12" applyFont="1" applyFill="1" applyBorder="1" applyAlignment="1" applyProtection="1">
      <alignment horizontal="center" vertical="center"/>
      <protection locked="0"/>
    </xf>
    <xf numFmtId="0" fontId="54" fillId="0" borderId="13" xfId="9" applyFont="1" applyBorder="1" applyAlignment="1">
      <alignment horizontal="left" vertical="center" wrapText="1"/>
    </xf>
    <xf numFmtId="0" fontId="50" fillId="0" borderId="1" xfId="9" applyFont="1" applyBorder="1" applyAlignment="1">
      <alignment horizontal="left" vertical="center" wrapText="1"/>
    </xf>
    <xf numFmtId="0" fontId="54" fillId="0" borderId="27" xfId="9" applyFont="1" applyBorder="1" applyAlignment="1">
      <alignment horizontal="left" vertical="center" wrapText="1"/>
    </xf>
    <xf numFmtId="0" fontId="54" fillId="0" borderId="0" xfId="9" applyFont="1" applyAlignment="1">
      <alignment horizontal="left" vertical="center" wrapText="1"/>
    </xf>
    <xf numFmtId="9" fontId="54" fillId="3" borderId="1" xfId="9" applyNumberFormat="1" applyFont="1" applyFill="1" applyBorder="1" applyAlignment="1">
      <alignment horizontal="center" vertical="center"/>
    </xf>
    <xf numFmtId="0" fontId="55" fillId="0" borderId="13" xfId="9" applyFont="1" applyBorder="1" applyAlignment="1">
      <alignment horizontal="center" vertical="center"/>
    </xf>
    <xf numFmtId="0" fontId="55" fillId="0" borderId="1" xfId="9" applyFont="1" applyBorder="1" applyAlignment="1">
      <alignment horizontal="center" vertical="center" wrapText="1"/>
    </xf>
    <xf numFmtId="0" fontId="50" fillId="0" borderId="1" xfId="5" applyFont="1" applyBorder="1" applyAlignment="1">
      <alignment horizontal="center"/>
    </xf>
    <xf numFmtId="1" fontId="50" fillId="4" borderId="2" xfId="5" applyNumberFormat="1" applyFont="1" applyFill="1" applyBorder="1" applyAlignment="1">
      <alignment horizontal="center" vertical="center"/>
    </xf>
    <xf numFmtId="0" fontId="50" fillId="0" borderId="25" xfId="5" applyFont="1" applyBorder="1" applyAlignment="1">
      <alignment horizontal="center" vertical="center"/>
    </xf>
    <xf numFmtId="0" fontId="54" fillId="3" borderId="1" xfId="9" applyFont="1" applyFill="1" applyBorder="1" applyAlignment="1" applyProtection="1">
      <alignment horizontal="center" vertical="center"/>
      <protection locked="0"/>
    </xf>
    <xf numFmtId="9" fontId="50" fillId="3" borderId="11" xfId="12" applyFont="1" applyFill="1" applyBorder="1" applyAlignment="1" applyProtection="1">
      <alignment horizontal="left" vertical="center" wrapText="1"/>
      <protection locked="0"/>
    </xf>
    <xf numFmtId="1" fontId="50" fillId="0" borderId="2" xfId="5" applyNumberFormat="1" applyFont="1" applyBorder="1" applyAlignment="1">
      <alignment horizontal="center" vertical="center"/>
    </xf>
    <xf numFmtId="0" fontId="62" fillId="0" borderId="0" xfId="5" applyFont="1"/>
    <xf numFmtId="0" fontId="55" fillId="0" borderId="28" xfId="9" applyFont="1" applyBorder="1" applyAlignment="1">
      <alignment horizontal="center" vertical="center"/>
    </xf>
    <xf numFmtId="0" fontId="53" fillId="0" borderId="11" xfId="9" applyFont="1" applyBorder="1" applyAlignment="1">
      <alignment horizontal="center" vertical="center"/>
    </xf>
    <xf numFmtId="1" fontId="64" fillId="0" borderId="32" xfId="9" applyNumberFormat="1" applyFont="1" applyBorder="1" applyAlignment="1">
      <alignment horizontal="center" vertical="center"/>
    </xf>
    <xf numFmtId="0" fontId="64" fillId="0" borderId="11" xfId="9" applyFont="1" applyBorder="1"/>
    <xf numFmtId="0" fontId="6" fillId="0" borderId="5" xfId="5" applyBorder="1"/>
    <xf numFmtId="0" fontId="56" fillId="0" borderId="5" xfId="5" applyFont="1" applyBorder="1"/>
    <xf numFmtId="0" fontId="6" fillId="0" borderId="5" xfId="5" applyBorder="1" applyAlignment="1">
      <alignment horizontal="left"/>
    </xf>
    <xf numFmtId="0" fontId="6" fillId="0" borderId="5" xfId="5" applyBorder="1" applyAlignment="1">
      <alignment horizontal="center" vertical="center"/>
    </xf>
    <xf numFmtId="0" fontId="39" fillId="0" borderId="0" xfId="0" applyFont="1" applyAlignment="1" applyProtection="1">
      <alignment vertical="center"/>
      <protection hidden="1"/>
    </xf>
    <xf numFmtId="0" fontId="0" fillId="0" borderId="0" xfId="0" applyAlignment="1" applyProtection="1">
      <alignment vertical="center"/>
      <protection hidden="1"/>
    </xf>
    <xf numFmtId="0" fontId="56" fillId="0" borderId="0" xfId="0" applyFont="1" applyProtection="1">
      <protection hidden="1"/>
    </xf>
    <xf numFmtId="0" fontId="0" fillId="0" borderId="0" xfId="0" applyProtection="1">
      <protection hidden="1"/>
    </xf>
    <xf numFmtId="170" fontId="0" fillId="0" borderId="0" xfId="0" applyNumberFormat="1" applyProtection="1">
      <protection hidden="1"/>
    </xf>
    <xf numFmtId="0" fontId="39" fillId="0" borderId="0" xfId="0" applyFont="1" applyAlignment="1" applyProtection="1">
      <alignment horizontal="right"/>
      <protection hidden="1"/>
    </xf>
    <xf numFmtId="49" fontId="56" fillId="0" borderId="0" xfId="0" applyNumberFormat="1" applyFont="1" applyProtection="1">
      <protection hidden="1"/>
    </xf>
    <xf numFmtId="0" fontId="50" fillId="0" borderId="1" xfId="0" applyFont="1" applyBorder="1" applyAlignment="1">
      <alignment horizontal="center" vertical="center" wrapText="1"/>
    </xf>
    <xf numFmtId="1" fontId="50" fillId="0" borderId="1" xfId="0" applyNumberFormat="1" applyFont="1" applyBorder="1" applyAlignment="1">
      <alignment horizontal="center" vertical="center"/>
    </xf>
    <xf numFmtId="0" fontId="65" fillId="0" borderId="33" xfId="0" applyFont="1" applyBorder="1" applyAlignment="1">
      <alignment horizontal="left" vertical="top" wrapText="1"/>
    </xf>
    <xf numFmtId="0" fontId="65" fillId="0" borderId="34" xfId="0" applyFont="1" applyBorder="1" applyAlignment="1">
      <alignment horizontal="left" vertical="top" wrapText="1"/>
    </xf>
    <xf numFmtId="0" fontId="29" fillId="0" borderId="35" xfId="0" applyFont="1" applyBorder="1" applyAlignment="1">
      <alignment horizontal="left" vertical="top" wrapText="1"/>
    </xf>
    <xf numFmtId="1" fontId="50" fillId="3" borderId="1" xfId="0" applyNumberFormat="1" applyFont="1" applyFill="1" applyBorder="1" applyAlignment="1">
      <alignment horizontal="center" vertical="center"/>
    </xf>
    <xf numFmtId="0" fontId="32" fillId="0" borderId="17" xfId="7" applyFont="1" applyBorder="1" applyAlignment="1" applyProtection="1">
      <alignment horizontal="center" vertical="center"/>
      <protection hidden="1"/>
    </xf>
    <xf numFmtId="0" fontId="32" fillId="0" borderId="0" xfId="7" applyFont="1" applyAlignment="1" applyProtection="1">
      <alignment horizontal="left" vertical="top" wrapText="1"/>
      <protection hidden="1"/>
    </xf>
    <xf numFmtId="0" fontId="32" fillId="0" borderId="0" xfId="7" applyFont="1" applyAlignment="1" applyProtection="1">
      <alignment horizontal="left" vertical="top"/>
      <protection hidden="1"/>
    </xf>
    <xf numFmtId="0" fontId="11" fillId="0" borderId="0" xfId="7" applyFont="1" applyAlignment="1" applyProtection="1">
      <alignment horizontal="center" vertical="top"/>
      <protection hidden="1"/>
    </xf>
    <xf numFmtId="0" fontId="11" fillId="0" borderId="16" xfId="7" applyFont="1" applyBorder="1" applyAlignment="1" applyProtection="1">
      <alignment horizontal="center" vertical="top"/>
      <protection hidden="1"/>
    </xf>
    <xf numFmtId="0" fontId="25" fillId="5" borderId="0" xfId="7" applyFont="1" applyFill="1" applyAlignment="1" applyProtection="1">
      <alignment horizontal="center" vertical="center" wrapText="1"/>
      <protection hidden="1"/>
    </xf>
    <xf numFmtId="0" fontId="35" fillId="0" borderId="1" xfId="0" applyFont="1" applyBorder="1" applyAlignment="1" applyProtection="1">
      <alignment horizontal="justify" vertical="center" wrapText="1"/>
      <protection hidden="1"/>
    </xf>
    <xf numFmtId="0" fontId="35" fillId="0" borderId="1" xfId="0" applyFont="1" applyBorder="1" applyAlignment="1" applyProtection="1">
      <alignment horizontal="justify" vertical="center"/>
      <protection hidden="1"/>
    </xf>
    <xf numFmtId="0" fontId="28" fillId="0" borderId="2" xfId="0" applyFont="1" applyBorder="1" applyAlignment="1" applyProtection="1">
      <alignment horizontal="center" vertical="center"/>
      <protection hidden="1"/>
    </xf>
    <xf numFmtId="0" fontId="28" fillId="0" borderId="13" xfId="0" applyFont="1" applyBorder="1" applyAlignment="1" applyProtection="1">
      <alignment horizontal="center" vertical="center"/>
      <protection hidden="1"/>
    </xf>
    <xf numFmtId="0" fontId="28" fillId="0" borderId="3" xfId="0" applyFont="1" applyBorder="1" applyAlignment="1" applyProtection="1">
      <alignment horizontal="center" vertical="center"/>
      <protection hidden="1"/>
    </xf>
    <xf numFmtId="173" fontId="28" fillId="0" borderId="2" xfId="0" applyNumberFormat="1" applyFont="1" applyBorder="1" applyAlignment="1" applyProtection="1">
      <alignment horizontal="center" vertical="center"/>
      <protection hidden="1"/>
    </xf>
    <xf numFmtId="173" fontId="28" fillId="0" borderId="13" xfId="0" applyNumberFormat="1" applyFont="1" applyBorder="1" applyAlignment="1" applyProtection="1">
      <alignment horizontal="center" vertical="center"/>
      <protection hidden="1"/>
    </xf>
    <xf numFmtId="173" fontId="28" fillId="0" borderId="3" xfId="0" applyNumberFormat="1" applyFont="1" applyBorder="1" applyAlignment="1" applyProtection="1">
      <alignment horizontal="center" vertical="center"/>
      <protection hidden="1"/>
    </xf>
    <xf numFmtId="1" fontId="28" fillId="0" borderId="2" xfId="0" applyNumberFormat="1" applyFont="1" applyBorder="1" applyAlignment="1" applyProtection="1">
      <alignment horizontal="center" vertical="center"/>
      <protection hidden="1"/>
    </xf>
    <xf numFmtId="1" fontId="28" fillId="0" borderId="13" xfId="0" applyNumberFormat="1" applyFont="1" applyBorder="1" applyAlignment="1" applyProtection="1">
      <alignment horizontal="center" vertical="center"/>
      <protection hidden="1"/>
    </xf>
    <xf numFmtId="1" fontId="28" fillId="0" borderId="3" xfId="0" applyNumberFormat="1" applyFont="1" applyBorder="1" applyAlignment="1" applyProtection="1">
      <alignment horizontal="center" vertical="center"/>
      <protection hidden="1"/>
    </xf>
    <xf numFmtId="0" fontId="30" fillId="0" borderId="13" xfId="11" applyFont="1" applyBorder="1" applyAlignment="1" applyProtection="1">
      <alignment horizontal="center" vertical="center" wrapText="1"/>
      <protection hidden="1"/>
    </xf>
    <xf numFmtId="0" fontId="38" fillId="5" borderId="0" xfId="11" applyFont="1" applyFill="1" applyAlignment="1" applyProtection="1">
      <alignment horizontal="center" vertical="center"/>
      <protection hidden="1"/>
    </xf>
    <xf numFmtId="0" fontId="6" fillId="4" borderId="0" xfId="10" applyFill="1"/>
    <xf numFmtId="0" fontId="37" fillId="0" borderId="9" xfId="11" applyFont="1" applyBorder="1" applyAlignment="1" applyProtection="1">
      <alignment horizontal="left" vertical="center" wrapText="1"/>
      <protection hidden="1"/>
    </xf>
    <xf numFmtId="49" fontId="1" fillId="0" borderId="11" xfId="0" applyNumberFormat="1" applyFont="1" applyBorder="1" applyAlignment="1">
      <alignment horizontal="center" vertical="center" wrapText="1"/>
    </xf>
    <xf numFmtId="49" fontId="1" fillId="0" borderId="10"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0" fontId="2" fillId="0" borderId="11" xfId="0" applyFont="1" applyBorder="1" applyAlignment="1" applyProtection="1">
      <alignment horizontal="center" vertical="center" wrapText="1"/>
      <protection hidden="1"/>
    </xf>
    <xf numFmtId="0" fontId="2" fillId="0" borderId="10" xfId="0" applyFont="1" applyBorder="1" applyAlignment="1" applyProtection="1">
      <alignment horizontal="center" vertical="center" wrapText="1"/>
      <protection hidden="1"/>
    </xf>
    <xf numFmtId="0" fontId="2" fillId="0" borderId="4" xfId="0" applyFont="1" applyBorder="1" applyAlignment="1" applyProtection="1">
      <alignment horizontal="center" vertical="center" wrapText="1"/>
      <protection hidden="1"/>
    </xf>
    <xf numFmtId="0" fontId="2" fillId="0" borderId="15" xfId="0" applyFont="1" applyBorder="1" applyAlignment="1" applyProtection="1">
      <alignment horizontal="center" vertical="center" wrapText="1"/>
      <protection hidden="1"/>
    </xf>
    <xf numFmtId="0" fontId="2" fillId="0" borderId="8" xfId="0" applyFont="1" applyBorder="1" applyAlignment="1" applyProtection="1">
      <alignment horizontal="center" vertical="center" wrapText="1"/>
      <protection hidden="1"/>
    </xf>
    <xf numFmtId="0" fontId="2" fillId="0" borderId="14" xfId="0" applyFont="1" applyBorder="1" applyAlignment="1" applyProtection="1">
      <alignment horizontal="center" vertical="center" wrapText="1"/>
      <protection hidden="1"/>
    </xf>
    <xf numFmtId="0" fontId="4" fillId="0" borderId="1" xfId="0" applyFont="1" applyBorder="1" applyAlignment="1" applyProtection="1">
      <alignment horizontal="left" vertical="center"/>
      <protection hidden="1"/>
    </xf>
    <xf numFmtId="0" fontId="2" fillId="0" borderId="2" xfId="0" applyFont="1" applyBorder="1" applyAlignment="1" applyProtection="1">
      <alignment horizontal="center" vertical="center" wrapText="1"/>
      <protection hidden="1"/>
    </xf>
    <xf numFmtId="0" fontId="2" fillId="0" borderId="3" xfId="0" applyFont="1" applyBorder="1" applyAlignment="1" applyProtection="1">
      <alignment horizontal="center" vertical="center" wrapText="1"/>
      <protection hidden="1"/>
    </xf>
    <xf numFmtId="49" fontId="2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2" fontId="2" fillId="0" borderId="1" xfId="0" applyNumberFormat="1" applyFont="1" applyBorder="1" applyAlignment="1">
      <alignment horizontal="center" vertical="center" wrapText="1"/>
    </xf>
    <xf numFmtId="0" fontId="4" fillId="0" borderId="1" xfId="0" applyFont="1" applyBorder="1" applyAlignment="1" applyProtection="1">
      <alignment horizontal="center" vertical="center" wrapText="1"/>
      <protection hidden="1"/>
    </xf>
    <xf numFmtId="0" fontId="1" fillId="0" borderId="1" xfId="0" applyFont="1" applyBorder="1" applyAlignment="1">
      <alignment horizontal="left" vertical="center"/>
    </xf>
    <xf numFmtId="0" fontId="1" fillId="0" borderId="2" xfId="0" applyFont="1" applyBorder="1" applyAlignment="1" applyProtection="1">
      <alignment horizontal="center" vertical="center"/>
      <protection hidden="1"/>
    </xf>
    <xf numFmtId="0" fontId="1" fillId="0" borderId="13" xfId="0" applyFont="1" applyBorder="1" applyAlignment="1" applyProtection="1">
      <alignment horizontal="center" vertical="center"/>
      <protection hidden="1"/>
    </xf>
    <xf numFmtId="0" fontId="19" fillId="0" borderId="4" xfId="0" applyFont="1" applyBorder="1" applyAlignment="1" applyProtection="1">
      <alignment horizontal="center" vertical="center" wrapText="1"/>
      <protection hidden="1"/>
    </xf>
    <xf numFmtId="0" fontId="19" fillId="0" borderId="15" xfId="0" applyFont="1" applyBorder="1" applyAlignment="1" applyProtection="1">
      <alignment horizontal="center" vertical="center" wrapText="1"/>
      <protection hidden="1"/>
    </xf>
    <xf numFmtId="0" fontId="19" fillId="0" borderId="8" xfId="0" applyFont="1" applyBorder="1" applyAlignment="1" applyProtection="1">
      <alignment horizontal="center" vertical="center" wrapText="1"/>
      <protection hidden="1"/>
    </xf>
    <xf numFmtId="0" fontId="19" fillId="0" borderId="14" xfId="0" applyFont="1" applyBorder="1" applyAlignment="1" applyProtection="1">
      <alignment horizontal="center" vertical="center" wrapText="1"/>
      <protection hidden="1"/>
    </xf>
    <xf numFmtId="0" fontId="1" fillId="0" borderId="3" xfId="0" applyFont="1" applyBorder="1" applyAlignment="1" applyProtection="1">
      <alignment horizontal="center" vertical="center"/>
      <protection hidden="1"/>
    </xf>
    <xf numFmtId="0" fontId="4" fillId="3" borderId="2" xfId="0" applyFont="1" applyFill="1" applyBorder="1" applyAlignment="1" applyProtection="1">
      <alignment horizontal="center" vertical="center"/>
      <protection locked="0" hidden="1"/>
    </xf>
    <xf numFmtId="0" fontId="4" fillId="3" borderId="13" xfId="0" applyFont="1" applyFill="1" applyBorder="1" applyAlignment="1" applyProtection="1">
      <alignment horizontal="center" vertical="center"/>
      <protection locked="0" hidden="1"/>
    </xf>
    <xf numFmtId="0" fontId="4" fillId="3" borderId="3" xfId="0" applyFont="1" applyFill="1" applyBorder="1" applyAlignment="1" applyProtection="1">
      <alignment horizontal="center" vertical="center"/>
      <protection locked="0" hidden="1"/>
    </xf>
    <xf numFmtId="0" fontId="4" fillId="0" borderId="2" xfId="0" applyFont="1" applyBorder="1" applyAlignment="1" applyProtection="1">
      <alignment horizontal="center" vertical="center"/>
      <protection hidden="1"/>
    </xf>
    <xf numFmtId="0" fontId="4" fillId="0" borderId="13" xfId="0" applyFont="1" applyBorder="1" applyAlignment="1" applyProtection="1">
      <alignment horizontal="center" vertical="center"/>
      <protection hidden="1"/>
    </xf>
    <xf numFmtId="0" fontId="4" fillId="0" borderId="3" xfId="0" applyFont="1" applyBorder="1" applyAlignment="1" applyProtection="1">
      <alignment horizontal="center" vertical="center"/>
      <protection hidden="1"/>
    </xf>
    <xf numFmtId="0" fontId="1" fillId="0" borderId="1" xfId="0" applyFont="1" applyBorder="1" applyAlignment="1" applyProtection="1">
      <alignment horizontal="center" vertical="center" wrapText="1"/>
      <protection hidden="1"/>
    </xf>
    <xf numFmtId="0" fontId="22" fillId="0" borderId="2" xfId="0" applyFont="1" applyBorder="1" applyAlignment="1">
      <alignment horizontal="center" vertical="center"/>
    </xf>
    <xf numFmtId="0" fontId="22" fillId="0" borderId="13" xfId="0" applyFont="1" applyBorder="1" applyAlignment="1">
      <alignment horizontal="center" vertical="center"/>
    </xf>
    <xf numFmtId="0" fontId="22" fillId="0" borderId="3" xfId="0" applyFont="1" applyBorder="1" applyAlignment="1">
      <alignment horizontal="center" vertical="center"/>
    </xf>
    <xf numFmtId="49" fontId="2" fillId="0" borderId="2"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2" fontId="2" fillId="0" borderId="2" xfId="0" applyNumberFormat="1" applyFont="1" applyBorder="1" applyAlignment="1">
      <alignment horizontal="center" vertical="center" wrapText="1"/>
    </xf>
    <xf numFmtId="2" fontId="2" fillId="0" borderId="13" xfId="0" applyNumberFormat="1" applyFont="1" applyBorder="1" applyAlignment="1">
      <alignment horizontal="center" vertical="center" wrapText="1"/>
    </xf>
    <xf numFmtId="2" fontId="2" fillId="0" borderId="3" xfId="0" applyNumberFormat="1" applyFont="1" applyBorder="1" applyAlignment="1">
      <alignment horizontal="center" vertical="center" wrapText="1"/>
    </xf>
    <xf numFmtId="0" fontId="1" fillId="0" borderId="2" xfId="0" applyFont="1" applyBorder="1" applyAlignment="1" applyProtection="1">
      <alignment horizontal="center" vertical="center" wrapText="1"/>
      <protection hidden="1"/>
    </xf>
    <xf numFmtId="0" fontId="1" fillId="0" borderId="13" xfId="0" applyFont="1" applyBorder="1" applyAlignment="1" applyProtection="1">
      <alignment horizontal="center" vertical="center" wrapText="1"/>
      <protection hidden="1"/>
    </xf>
    <xf numFmtId="0" fontId="1" fillId="0" borderId="3" xfId="0" applyFont="1" applyBorder="1" applyAlignment="1" applyProtection="1">
      <alignment horizontal="center" vertical="center" wrapText="1"/>
      <protection hidden="1"/>
    </xf>
    <xf numFmtId="0" fontId="1" fillId="3" borderId="2" xfId="0" applyFont="1" applyFill="1" applyBorder="1" applyAlignment="1" applyProtection="1">
      <alignment horizontal="center" vertical="center"/>
      <protection locked="0" hidden="1"/>
    </xf>
    <xf numFmtId="0" fontId="1" fillId="3" borderId="13" xfId="0" applyFont="1" applyFill="1" applyBorder="1" applyAlignment="1" applyProtection="1">
      <alignment horizontal="center" vertical="center"/>
      <protection locked="0" hidden="1"/>
    </xf>
    <xf numFmtId="0" fontId="19" fillId="0" borderId="11" xfId="0" applyFont="1" applyBorder="1" applyAlignment="1" applyProtection="1">
      <alignment horizontal="center" vertical="center" wrapText="1"/>
      <protection hidden="1"/>
    </xf>
    <xf numFmtId="0" fontId="19" fillId="0" borderId="10" xfId="0" applyFont="1" applyBorder="1" applyAlignment="1" applyProtection="1">
      <alignment horizontal="center" vertical="center" wrapText="1"/>
      <protection hidden="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42" fillId="0" borderId="11" xfId="0" applyFont="1" applyBorder="1" applyAlignment="1">
      <alignment horizontal="center" vertical="center"/>
    </xf>
    <xf numFmtId="0" fontId="42" fillId="0" borderId="10" xfId="0" applyFont="1" applyBorder="1" applyAlignment="1">
      <alignment horizontal="center" vertical="center"/>
    </xf>
    <xf numFmtId="0" fontId="46" fillId="0" borderId="1" xfId="0" applyFont="1" applyBorder="1" applyAlignment="1" applyProtection="1">
      <alignment horizontal="right" vertical="center"/>
      <protection hidden="1"/>
    </xf>
    <xf numFmtId="0" fontId="45" fillId="0" borderId="4" xfId="0" applyFont="1" applyBorder="1" applyAlignment="1" applyProtection="1">
      <alignment horizontal="center" vertical="center" wrapText="1"/>
      <protection hidden="1"/>
    </xf>
    <xf numFmtId="0" fontId="45" fillId="0" borderId="15" xfId="0" applyFont="1" applyBorder="1" applyAlignment="1" applyProtection="1">
      <alignment horizontal="center" vertical="center" wrapText="1"/>
      <protection hidden="1"/>
    </xf>
    <xf numFmtId="0" fontId="45" fillId="0" borderId="8" xfId="0" applyFont="1" applyBorder="1" applyAlignment="1" applyProtection="1">
      <alignment horizontal="center" vertical="center" wrapText="1"/>
      <protection hidden="1"/>
    </xf>
    <xf numFmtId="0" fontId="45" fillId="0" borderId="14" xfId="0" applyFont="1" applyBorder="1" applyAlignment="1" applyProtection="1">
      <alignment horizontal="center" vertical="center" wrapText="1"/>
      <protection hidden="1"/>
    </xf>
    <xf numFmtId="0" fontId="41" fillId="0" borderId="2" xfId="0" applyFont="1" applyBorder="1" applyAlignment="1" applyProtection="1">
      <alignment horizontal="center" vertical="center"/>
      <protection hidden="1"/>
    </xf>
    <xf numFmtId="0" fontId="41" fillId="0" borderId="3" xfId="0" applyFont="1" applyBorder="1" applyAlignment="1" applyProtection="1">
      <alignment horizontal="center" vertical="center"/>
      <protection hidden="1"/>
    </xf>
    <xf numFmtId="0" fontId="45" fillId="0" borderId="2" xfId="0" applyFont="1" applyBorder="1" applyAlignment="1">
      <alignment horizontal="left" vertical="center" wrapText="1"/>
    </xf>
    <xf numFmtId="0" fontId="45" fillId="0" borderId="3" xfId="0" applyFont="1" applyBorder="1" applyAlignment="1">
      <alignment horizontal="left" vertical="center" wrapText="1"/>
    </xf>
    <xf numFmtId="0" fontId="45" fillId="0" borderId="1" xfId="0" applyFont="1" applyBorder="1" applyAlignment="1" applyProtection="1">
      <alignment horizontal="center" vertical="center" wrapText="1"/>
      <protection hidden="1"/>
    </xf>
    <xf numFmtId="0" fontId="46" fillId="0" borderId="1" xfId="0" applyFont="1" applyBorder="1" applyAlignment="1" applyProtection="1">
      <alignment horizontal="center" vertical="center" wrapText="1"/>
      <protection hidden="1"/>
    </xf>
    <xf numFmtId="0" fontId="41" fillId="0" borderId="1" xfId="0" applyFont="1" applyBorder="1" applyAlignment="1" applyProtection="1">
      <alignment horizontal="center" vertical="center"/>
      <protection hidden="1"/>
    </xf>
    <xf numFmtId="0" fontId="41" fillId="0" borderId="1" xfId="0" applyFont="1" applyBorder="1" applyAlignment="1" applyProtection="1">
      <alignment vertical="center" wrapText="1"/>
      <protection hidden="1"/>
    </xf>
    <xf numFmtId="0" fontId="42" fillId="3" borderId="1" xfId="0" applyFont="1" applyFill="1" applyBorder="1" applyAlignment="1" applyProtection="1">
      <alignment vertical="center"/>
      <protection locked="0" hidden="1"/>
    </xf>
    <xf numFmtId="0" fontId="41" fillId="0" borderId="1" xfId="0" applyFont="1" applyBorder="1" applyAlignment="1" applyProtection="1">
      <alignment horizontal="left" vertical="center"/>
      <protection hidden="1"/>
    </xf>
    <xf numFmtId="0" fontId="41" fillId="0" borderId="2" xfId="0" applyFont="1" applyBorder="1" applyAlignment="1" applyProtection="1">
      <alignment horizontal="left" vertical="center" wrapText="1"/>
      <protection hidden="1"/>
    </xf>
    <xf numFmtId="0" fontId="41" fillId="0" borderId="13" xfId="0" applyFont="1" applyBorder="1" applyAlignment="1" applyProtection="1">
      <alignment horizontal="left" vertical="center" wrapText="1"/>
      <protection hidden="1"/>
    </xf>
    <xf numFmtId="0" fontId="41" fillId="0" borderId="3" xfId="0" applyFont="1" applyBorder="1" applyAlignment="1" applyProtection="1">
      <alignment horizontal="left" vertical="center" wrapText="1"/>
      <protection hidden="1"/>
    </xf>
    <xf numFmtId="0" fontId="44" fillId="0" borderId="1" xfId="0" applyFont="1" applyBorder="1" applyAlignment="1">
      <alignment horizontal="center" vertical="center"/>
    </xf>
    <xf numFmtId="49" fontId="45" fillId="0" borderId="1" xfId="0" applyNumberFormat="1" applyFont="1" applyBorder="1" applyAlignment="1">
      <alignment horizontal="center" vertical="center" wrapText="1"/>
    </xf>
    <xf numFmtId="2" fontId="45" fillId="0" borderId="1" xfId="0" applyNumberFormat="1" applyFont="1" applyBorder="1" applyAlignment="1">
      <alignment horizontal="center" vertical="center" wrapText="1"/>
    </xf>
    <xf numFmtId="0" fontId="41" fillId="0" borderId="2" xfId="0" applyFont="1" applyBorder="1" applyAlignment="1" applyProtection="1">
      <alignment horizontal="center" vertical="center" wrapText="1"/>
      <protection hidden="1"/>
    </xf>
    <xf numFmtId="0" fontId="41" fillId="0" borderId="13" xfId="0" applyFont="1" applyBorder="1" applyAlignment="1" applyProtection="1">
      <alignment horizontal="center" vertical="center" wrapText="1"/>
      <protection hidden="1"/>
    </xf>
    <xf numFmtId="0" fontId="4" fillId="0" borderId="2" xfId="0" applyFont="1" applyBorder="1" applyAlignment="1" applyProtection="1">
      <alignment horizontal="left" vertical="center"/>
      <protection hidden="1"/>
    </xf>
    <xf numFmtId="0" fontId="4" fillId="0" borderId="13" xfId="0" applyFont="1" applyBorder="1" applyAlignment="1" applyProtection="1">
      <alignment horizontal="left" vertical="center"/>
      <protection hidden="1"/>
    </xf>
    <xf numFmtId="0" fontId="4" fillId="0" borderId="3" xfId="0" applyFont="1" applyBorder="1" applyAlignment="1" applyProtection="1">
      <alignment horizontal="left" vertical="center"/>
      <protection hidden="1"/>
    </xf>
    <xf numFmtId="0" fontId="2" fillId="0" borderId="1" xfId="5" applyFont="1" applyBorder="1" applyAlignment="1" applyProtection="1">
      <alignment horizontal="center" vertical="center" wrapText="1"/>
      <protection hidden="1"/>
    </xf>
    <xf numFmtId="0" fontId="47" fillId="0" borderId="2" xfId="0" applyFont="1" applyBorder="1" applyAlignment="1" applyProtection="1">
      <alignment horizontal="left" vertical="center" wrapText="1"/>
      <protection hidden="1"/>
    </xf>
    <xf numFmtId="0" fontId="47" fillId="0" borderId="13" xfId="0" applyFont="1" applyBorder="1" applyAlignment="1" applyProtection="1">
      <alignment horizontal="left" vertical="center" wrapText="1"/>
      <protection hidden="1"/>
    </xf>
    <xf numFmtId="0" fontId="47" fillId="0" borderId="3" xfId="0" applyFont="1" applyBorder="1" applyAlignment="1" applyProtection="1">
      <alignment horizontal="left" vertical="center" wrapText="1"/>
      <protection hidden="1"/>
    </xf>
    <xf numFmtId="0" fontId="48" fillId="0" borderId="25" xfId="5" applyFont="1" applyBorder="1" applyAlignment="1">
      <alignment horizontal="center" vertical="center" wrapText="1"/>
    </xf>
    <xf numFmtId="0" fontId="48" fillId="0" borderId="1" xfId="5" applyFont="1" applyBorder="1" applyAlignment="1">
      <alignment horizontal="center" vertical="center" wrapText="1"/>
    </xf>
    <xf numFmtId="0" fontId="49" fillId="0" borderId="11" xfId="5" applyFont="1" applyBorder="1" applyAlignment="1">
      <alignment horizontal="center" vertical="center" wrapText="1"/>
    </xf>
    <xf numFmtId="0" fontId="49" fillId="0" borderId="10" xfId="5" applyFont="1" applyBorder="1" applyAlignment="1">
      <alignment horizontal="center" vertical="center" wrapText="1"/>
    </xf>
    <xf numFmtId="0" fontId="48" fillId="0" borderId="11" xfId="5" applyFont="1" applyBorder="1" applyAlignment="1">
      <alignment horizontal="center" vertical="center" wrapText="1"/>
    </xf>
    <xf numFmtId="0" fontId="48" fillId="0" borderId="10" xfId="5" applyFont="1" applyBorder="1" applyAlignment="1">
      <alignment horizontal="center" vertical="center" wrapText="1"/>
    </xf>
    <xf numFmtId="0" fontId="48" fillId="0" borderId="4" xfId="5" applyFont="1" applyBorder="1" applyAlignment="1">
      <alignment horizontal="center" vertical="center" wrapText="1"/>
    </xf>
    <xf numFmtId="0" fontId="48" fillId="0" borderId="15" xfId="5" applyFont="1" applyBorder="1" applyAlignment="1">
      <alignment horizontal="center" vertical="center" wrapText="1"/>
    </xf>
    <xf numFmtId="0" fontId="48" fillId="0" borderId="8" xfId="5" applyFont="1" applyBorder="1" applyAlignment="1">
      <alignment horizontal="center" vertical="center" wrapText="1"/>
    </xf>
    <xf numFmtId="0" fontId="48" fillId="0" borderId="14" xfId="5" applyFont="1" applyBorder="1" applyAlignment="1">
      <alignment horizontal="center" vertical="center" wrapText="1"/>
    </xf>
    <xf numFmtId="0" fontId="48" fillId="0" borderId="1" xfId="5" applyFont="1" applyBorder="1" applyAlignment="1">
      <alignment horizontal="center" vertical="center"/>
    </xf>
    <xf numFmtId="0" fontId="48" fillId="0" borderId="1" xfId="5" applyFont="1" applyBorder="1" applyAlignment="1">
      <alignment horizontal="center" vertical="center" wrapText="1" shrinkToFit="1"/>
    </xf>
    <xf numFmtId="1" fontId="48" fillId="0" borderId="1" xfId="5" applyNumberFormat="1" applyFont="1" applyBorder="1" applyAlignment="1">
      <alignment horizontal="center" vertical="center" wrapText="1"/>
    </xf>
    <xf numFmtId="0" fontId="2" fillId="0" borderId="1" xfId="0" applyFont="1" applyBorder="1" applyAlignment="1" applyProtection="1">
      <alignment horizontal="right" vertical="center" wrapText="1"/>
      <protection hidden="1"/>
    </xf>
    <xf numFmtId="0" fontId="2" fillId="0" borderId="11" xfId="5" applyFont="1" applyBorder="1" applyAlignment="1" applyProtection="1">
      <alignment horizontal="center" vertical="center" wrapText="1"/>
      <protection hidden="1"/>
    </xf>
    <xf numFmtId="0" fontId="2" fillId="0" borderId="10" xfId="5" applyFont="1" applyBorder="1" applyAlignment="1" applyProtection="1">
      <alignment horizontal="center" vertical="center" wrapText="1"/>
      <protection hidden="1"/>
    </xf>
    <xf numFmtId="1" fontId="48" fillId="0" borderId="2" xfId="5" applyNumberFormat="1" applyFont="1" applyBorder="1" applyAlignment="1">
      <alignment horizontal="center" vertical="center" wrapText="1"/>
    </xf>
    <xf numFmtId="0" fontId="50" fillId="0" borderId="0" xfId="5" applyFont="1" applyAlignment="1">
      <alignment horizontal="center"/>
    </xf>
    <xf numFmtId="0" fontId="2" fillId="0" borderId="1" xfId="0" applyFont="1" applyBorder="1" applyAlignment="1">
      <alignment horizontal="right" vertical="center"/>
    </xf>
    <xf numFmtId="0" fontId="19" fillId="0" borderId="1" xfId="0" applyFont="1" applyBorder="1" applyAlignment="1" applyProtection="1">
      <alignment horizontal="right" vertical="center"/>
      <protection hidden="1"/>
    </xf>
    <xf numFmtId="0" fontId="63" fillId="0" borderId="29" xfId="9" applyFont="1" applyBorder="1" applyAlignment="1">
      <alignment horizontal="right" vertical="center"/>
    </xf>
    <xf numFmtId="0" fontId="63" fillId="0" borderId="30" xfId="9" applyFont="1" applyBorder="1" applyAlignment="1">
      <alignment horizontal="right" vertical="center"/>
    </xf>
    <xf numFmtId="0" fontId="63" fillId="0" borderId="31" xfId="9" applyFont="1" applyBorder="1" applyAlignment="1">
      <alignment horizontal="right" vertical="center"/>
    </xf>
    <xf numFmtId="0" fontId="2" fillId="0" borderId="1" xfId="0" applyFont="1" applyBorder="1" applyAlignment="1" applyProtection="1">
      <alignment horizontal="center" vertical="center" wrapText="1"/>
      <protection hidden="1"/>
    </xf>
    <xf numFmtId="0" fontId="20" fillId="0" borderId="1" xfId="0" applyFont="1" applyBorder="1" applyAlignment="1">
      <alignment horizontal="justify" vertical="center" wrapText="1"/>
    </xf>
    <xf numFmtId="0" fontId="1" fillId="0" borderId="3" xfId="0" applyFont="1" applyBorder="1" applyAlignment="1">
      <alignment vertical="center"/>
    </xf>
    <xf numFmtId="0" fontId="1" fillId="0" borderId="1" xfId="0" applyFont="1" applyBorder="1" applyAlignment="1">
      <alignment vertical="center"/>
    </xf>
    <xf numFmtId="0" fontId="19" fillId="0" borderId="1" xfId="0" applyFont="1" applyBorder="1" applyAlignment="1">
      <alignment horizontal="justify" vertical="center" wrapText="1"/>
    </xf>
    <xf numFmtId="0" fontId="23" fillId="0" borderId="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1" xfId="0" applyFont="1" applyBorder="1" applyAlignment="1">
      <alignment vertical="center"/>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11" fillId="0" borderId="2" xfId="0" applyFont="1" applyBorder="1" applyAlignment="1">
      <alignment horizontal="center" vertical="top" wrapText="1"/>
    </xf>
    <xf numFmtId="0" fontId="11" fillId="0" borderId="3" xfId="0" applyFont="1" applyBorder="1" applyAlignment="1">
      <alignment horizontal="center" vertical="top" wrapText="1"/>
    </xf>
    <xf numFmtId="0" fontId="8" fillId="0" borderId="1" xfId="0" applyFont="1" applyBorder="1" applyAlignment="1">
      <alignment horizontal="center" vertical="center" wrapText="1"/>
    </xf>
    <xf numFmtId="0" fontId="10" fillId="0" borderId="1" xfId="0" applyFont="1" applyBorder="1" applyAlignment="1">
      <alignment horizontal="left" vertical="center" wrapText="1"/>
    </xf>
    <xf numFmtId="0" fontId="2" fillId="0" borderId="1" xfId="0" applyFont="1" applyBorder="1" applyAlignment="1">
      <alignment horizontal="justify" vertical="center" wrapText="1"/>
    </xf>
    <xf numFmtId="0" fontId="1" fillId="0" borderId="1" xfId="0" applyFont="1" applyBorder="1" applyAlignment="1">
      <alignment horizontal="justify" vertical="top" wrapText="1"/>
    </xf>
    <xf numFmtId="0" fontId="24" fillId="0" borderId="2" xfId="0" applyFont="1" applyBorder="1" applyAlignment="1">
      <alignment horizontal="center" vertical="top" wrapText="1"/>
    </xf>
    <xf numFmtId="0" fontId="24" fillId="0" borderId="3" xfId="0" applyFont="1" applyBorder="1" applyAlignment="1">
      <alignment horizontal="center" vertical="top" wrapText="1"/>
    </xf>
    <xf numFmtId="0" fontId="2" fillId="0" borderId="1" xfId="0" applyFont="1" applyBorder="1" applyAlignment="1">
      <alignment horizontal="center" vertical="center" wrapText="1"/>
    </xf>
    <xf numFmtId="0" fontId="45" fillId="0" borderId="1" xfId="0" applyFont="1" applyBorder="1" applyAlignment="1">
      <alignment horizontal="justify" vertical="center" wrapText="1"/>
    </xf>
    <xf numFmtId="0" fontId="8" fillId="0" borderId="1" xfId="0" applyFont="1" applyBorder="1" applyAlignment="1" applyProtection="1">
      <alignment horizontal="center" vertical="center" wrapText="1"/>
      <protection hidden="1"/>
    </xf>
    <xf numFmtId="0" fontId="12" fillId="0" borderId="1" xfId="0" applyFont="1" applyBorder="1" applyAlignment="1">
      <alignment horizontal="center" vertical="center" wrapText="1"/>
    </xf>
    <xf numFmtId="0" fontId="1" fillId="0" borderId="1" xfId="0" applyFont="1" applyBorder="1" applyAlignment="1">
      <alignment vertical="top"/>
    </xf>
  </cellXfs>
  <cellStyles count="13">
    <cellStyle name="Comma 2" xfId="1" xr:uid="{00000000-0005-0000-0000-000000000000}"/>
    <cellStyle name="Currency 2" xfId="2" xr:uid="{00000000-0005-0000-0000-000001000000}"/>
    <cellStyle name="Excel Built-in Normal" xfId="3" xr:uid="{00000000-0005-0000-0000-000002000000}"/>
    <cellStyle name="Excel Built-in Normal 1" xfId="4" xr:uid="{00000000-0005-0000-0000-000003000000}"/>
    <cellStyle name="Normal" xfId="0" builtinId="0"/>
    <cellStyle name="Normal 2" xfId="5" xr:uid="{00000000-0005-0000-0000-000005000000}"/>
    <cellStyle name="Normal 3" xfId="6" xr:uid="{00000000-0005-0000-0000-000006000000}"/>
    <cellStyle name="Normal 4" xfId="7" xr:uid="{00000000-0005-0000-0000-000007000000}"/>
    <cellStyle name="Normal 5" xfId="8" xr:uid="{00000000-0005-0000-0000-000008000000}"/>
    <cellStyle name="Normal 5 2" xfId="9" xr:uid="{00000000-0005-0000-0000-000009000000}"/>
    <cellStyle name="Normal_Attacments TW 04" xfId="11" xr:uid="{1578723B-2BEC-4037-B575-C3D9E264FDFA}"/>
    <cellStyle name="Normal_Entertainment Form" xfId="10" xr:uid="{00000000-0005-0000-0000-00000A000000}"/>
    <cellStyle name="Percent" xfId="12" builtinId="5"/>
  </cellStyles>
  <dxfs count="2">
    <dxf>
      <font>
        <condense val="0"/>
        <extend val="0"/>
        <color indexed="9"/>
      </font>
    </dxf>
    <dxf>
      <font>
        <condense val="0"/>
        <extend val="0"/>
        <color indexed="9"/>
      </font>
      <fill>
        <patternFill patternType="none">
          <bgColor indexed="65"/>
        </patternFill>
      </fill>
      <border>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powergrid1989-my.sharepoint.com/personal/wr2_powergrid_in/Documents/WR-II%20RHQ/Engineering/7%20PROJECTS/Pirana%20Kamod/Replacement%20of%20Main%20Gate%20SY%20gate%20etc/BOQ%20in%20SRM%20Formate.xlsx" TargetMode="External"/><Relationship Id="rId1" Type="http://schemas.openxmlformats.org/officeDocument/2006/relationships/externalLinkPath" Target="/personal/wr2_powergrid_in/Documents/WR-II%20RHQ/Engineering/7%20PROJECTS/Pirana%20Kamod/Replacement%20of%20Main%20Gate%20SY%20gate%20etc/BOQ%20in%20SRM%20Forma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in2k8\Common\CIVIL\D\ENGG-CIVIL\ENGG%20CIVIL\7%20PROJECTS\90%20Radhnesda\2.0%20Residential%20Quarters\Final%20BOQ%20Rachanesda%20Qtrs%20SRM%20Bidding%20Forma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ASIC"/>
      <sheetName val="Instructions"/>
      <sheetName val="BASICS"/>
      <sheetName val="Name of Bidder"/>
      <sheetName val="Sch-3A"/>
      <sheetName val="Sch5 Taxes"/>
      <sheetName val="Sch6 Summary"/>
    </sheetNames>
    <sheetDataSet>
      <sheetData sheetId="0">
        <row r="1">
          <cell r="A1" t="str">
            <v>Name of Package :</v>
          </cell>
        </row>
      </sheetData>
      <sheetData sheetId="1" refreshError="1"/>
      <sheetData sheetId="2"/>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C "/>
      <sheetName val="Names of Bidder"/>
      <sheetName val="Sch-3A DSR civil Qtr"/>
      <sheetName val="Sch-3B Non-Sch civil Qtr"/>
      <sheetName val="Sch - 3C Qtr Elect Sch"/>
      <sheetName val="Sch - 3D Qtr Elect NS"/>
      <sheetName val="Sch - 3E CC Elect Sch"/>
      <sheetName val="Sch-3F CC Elect NS"/>
      <sheetName val="Sch-5 Taxes and duties"/>
      <sheetName val="Sch-6 GRAND SUMMARY"/>
      <sheetName val="Sheet7"/>
      <sheetName val="Bid Form "/>
      <sheetName val="Sheet5"/>
    </sheetNames>
    <sheetDataSet>
      <sheetData sheetId="0" refreshError="1"/>
      <sheetData sheetId="1" refreshError="1">
        <row r="9">
          <cell r="C9" t="str">
            <v>…….. …… ………. ……….</v>
          </cell>
        </row>
        <row r="10">
          <cell r="C10" t="str">
            <v>…….. …… ………. ……….</v>
          </cell>
        </row>
        <row r="11">
          <cell r="C11" t="str">
            <v>…….. …… ………. ……….</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2A234-D52B-4858-A5B2-3A49438CA9E3}">
  <dimension ref="A1:K134"/>
  <sheetViews>
    <sheetView workbookViewId="0">
      <selection activeCell="D56" sqref="D56"/>
    </sheetView>
  </sheetViews>
  <sheetFormatPr defaultRowHeight="16.5"/>
  <cols>
    <col min="1" max="1" width="9.140625" style="107"/>
    <col min="2" max="2" width="9.140625" style="108"/>
    <col min="3" max="3" width="83" style="108" customWidth="1"/>
    <col min="4" max="4" width="75.5703125" style="107" customWidth="1"/>
    <col min="5" max="16384" width="9.140625" style="106"/>
  </cols>
  <sheetData>
    <row r="1" spans="1:11" ht="96.75" customHeight="1">
      <c r="A1" s="312" t="s">
        <v>0</v>
      </c>
      <c r="B1" s="312"/>
      <c r="C1" s="312"/>
      <c r="D1" s="104"/>
      <c r="E1" s="105"/>
      <c r="F1" s="105"/>
      <c r="G1" s="105"/>
      <c r="H1" s="105"/>
      <c r="I1" s="105"/>
      <c r="J1" s="105"/>
      <c r="K1" s="105"/>
    </row>
    <row r="2" spans="1:11" ht="18" customHeight="1">
      <c r="D2" s="109"/>
      <c r="E2" s="110"/>
      <c r="F2" s="110"/>
      <c r="G2" s="110"/>
      <c r="H2" s="110"/>
      <c r="I2" s="110"/>
      <c r="J2" s="110"/>
      <c r="K2" s="110"/>
    </row>
    <row r="3" spans="1:11" ht="18" customHeight="1">
      <c r="A3" s="111" t="s">
        <v>1</v>
      </c>
      <c r="B3" s="108" t="s">
        <v>2</v>
      </c>
      <c r="D3" s="112"/>
      <c r="E3" s="113"/>
      <c r="F3" s="113"/>
      <c r="G3" s="113"/>
      <c r="H3" s="113"/>
      <c r="I3" s="113"/>
      <c r="J3" s="113"/>
      <c r="K3" s="113"/>
    </row>
    <row r="4" spans="1:11" ht="18" customHeight="1">
      <c r="B4" s="114" t="s">
        <v>3</v>
      </c>
      <c r="C4" s="115" t="s">
        <v>4</v>
      </c>
      <c r="D4" s="112"/>
      <c r="E4" s="113"/>
      <c r="F4" s="113"/>
      <c r="G4" s="113"/>
      <c r="H4" s="113"/>
      <c r="I4" s="113"/>
      <c r="J4" s="113"/>
      <c r="K4" s="113"/>
    </row>
    <row r="5" spans="1:11" ht="38.1" customHeight="1">
      <c r="B5" s="114" t="s">
        <v>5</v>
      </c>
      <c r="C5" s="115" t="s">
        <v>6</v>
      </c>
      <c r="D5" s="112"/>
      <c r="E5" s="113"/>
      <c r="F5" s="113"/>
      <c r="G5" s="113"/>
      <c r="H5" s="113"/>
      <c r="I5" s="113"/>
      <c r="J5" s="113"/>
      <c r="K5" s="113"/>
    </row>
    <row r="6" spans="1:11" ht="18" customHeight="1">
      <c r="B6" s="114" t="s">
        <v>7</v>
      </c>
      <c r="C6" s="115" t="s">
        <v>8</v>
      </c>
      <c r="D6" s="112"/>
      <c r="E6" s="113"/>
      <c r="F6" s="113"/>
      <c r="G6" s="113"/>
      <c r="H6" s="113"/>
      <c r="I6" s="113"/>
      <c r="J6" s="113"/>
      <c r="K6" s="113"/>
    </row>
    <row r="7" spans="1:11" ht="18" customHeight="1">
      <c r="B7" s="114" t="s">
        <v>9</v>
      </c>
      <c r="C7" s="115" t="s">
        <v>10</v>
      </c>
      <c r="D7" s="112"/>
      <c r="E7" s="113"/>
      <c r="F7" s="113"/>
      <c r="G7" s="113"/>
      <c r="H7" s="113"/>
      <c r="I7" s="113"/>
      <c r="J7" s="113"/>
      <c r="K7" s="113"/>
    </row>
    <row r="8" spans="1:11" ht="18" customHeight="1">
      <c r="B8" s="114" t="s">
        <v>11</v>
      </c>
      <c r="C8" s="115" t="s">
        <v>12</v>
      </c>
      <c r="D8" s="112"/>
      <c r="E8" s="113"/>
      <c r="F8" s="113"/>
      <c r="G8" s="113"/>
      <c r="H8" s="113"/>
      <c r="I8" s="113"/>
      <c r="J8" s="113"/>
      <c r="K8" s="113"/>
    </row>
    <row r="9" spans="1:11" ht="18" customHeight="1">
      <c r="B9" s="114" t="s">
        <v>13</v>
      </c>
      <c r="C9" s="115" t="s">
        <v>14</v>
      </c>
      <c r="D9" s="112"/>
      <c r="E9" s="113"/>
      <c r="F9" s="113"/>
      <c r="G9" s="113"/>
      <c r="H9" s="113"/>
      <c r="I9" s="113"/>
      <c r="J9" s="113"/>
      <c r="K9" s="113"/>
    </row>
    <row r="10" spans="1:11" ht="18" customHeight="1">
      <c r="B10" s="114"/>
      <c r="C10" s="115"/>
      <c r="D10" s="112"/>
      <c r="E10" s="113"/>
      <c r="F10" s="113"/>
      <c r="G10" s="113"/>
      <c r="H10" s="113"/>
      <c r="I10" s="113"/>
      <c r="J10" s="113"/>
      <c r="K10" s="113"/>
    </row>
    <row r="11" spans="1:11" ht="18" hidden="1" customHeight="1">
      <c r="A11" s="111" t="s">
        <v>15</v>
      </c>
      <c r="B11" s="108" t="s">
        <v>16</v>
      </c>
      <c r="D11" s="112"/>
      <c r="E11" s="113"/>
      <c r="F11" s="113"/>
      <c r="G11" s="113"/>
      <c r="H11" s="113"/>
      <c r="I11" s="113"/>
      <c r="J11" s="113"/>
      <c r="K11" s="113"/>
    </row>
    <row r="12" spans="1:11" ht="18" hidden="1" customHeight="1">
      <c r="B12" s="309" t="s">
        <v>17</v>
      </c>
      <c r="C12" s="309"/>
      <c r="D12" s="116"/>
      <c r="E12" s="113"/>
      <c r="F12" s="113"/>
      <c r="G12" s="113"/>
      <c r="H12" s="113"/>
      <c r="I12" s="113"/>
      <c r="J12" s="113"/>
      <c r="K12" s="113"/>
    </row>
    <row r="13" spans="1:11" ht="18" hidden="1" customHeight="1">
      <c r="B13" s="117"/>
      <c r="C13" s="115" t="s">
        <v>18</v>
      </c>
      <c r="D13" s="112"/>
      <c r="E13" s="113"/>
      <c r="F13" s="113"/>
      <c r="G13" s="113"/>
      <c r="H13" s="113"/>
      <c r="I13" s="113"/>
      <c r="J13" s="113"/>
      <c r="K13" s="113"/>
    </row>
    <row r="14" spans="1:11" ht="18" hidden="1" customHeight="1">
      <c r="B14" s="309" t="s">
        <v>19</v>
      </c>
      <c r="C14" s="309"/>
      <c r="D14" s="116"/>
      <c r="E14" s="113"/>
      <c r="F14" s="113"/>
      <c r="G14" s="113"/>
      <c r="H14" s="113"/>
      <c r="I14" s="113"/>
      <c r="J14" s="113"/>
      <c r="K14" s="113"/>
    </row>
    <row r="15" spans="1:11" ht="38.1" hidden="1" customHeight="1">
      <c r="B15" s="118" t="s">
        <v>20</v>
      </c>
      <c r="C15" s="115" t="s">
        <v>21</v>
      </c>
      <c r="D15" s="112"/>
      <c r="E15" s="113"/>
      <c r="F15" s="113"/>
      <c r="G15" s="113"/>
      <c r="H15" s="113"/>
      <c r="I15" s="113"/>
      <c r="J15" s="113"/>
      <c r="K15" s="113"/>
    </row>
    <row r="16" spans="1:11" ht="24.75" hidden="1" customHeight="1">
      <c r="B16" s="118" t="s">
        <v>20</v>
      </c>
      <c r="C16" s="115" t="s">
        <v>22</v>
      </c>
      <c r="D16" s="112"/>
      <c r="E16" s="113"/>
      <c r="F16" s="113"/>
      <c r="G16" s="113"/>
      <c r="H16" s="113"/>
      <c r="I16" s="113"/>
      <c r="J16" s="113"/>
      <c r="K16" s="113"/>
    </row>
    <row r="17" spans="2:11" ht="42" hidden="1" customHeight="1">
      <c r="B17" s="118" t="s">
        <v>20</v>
      </c>
      <c r="C17" s="115" t="s">
        <v>23</v>
      </c>
      <c r="D17" s="112"/>
      <c r="E17" s="113"/>
      <c r="F17" s="113"/>
      <c r="G17" s="113"/>
      <c r="H17" s="113"/>
      <c r="I17" s="113"/>
      <c r="J17" s="113"/>
      <c r="K17" s="113"/>
    </row>
    <row r="18" spans="2:11" ht="18" hidden="1" customHeight="1">
      <c r="B18" s="118" t="s">
        <v>20</v>
      </c>
      <c r="C18" s="115" t="s">
        <v>24</v>
      </c>
      <c r="D18" s="112"/>
      <c r="E18" s="113"/>
      <c r="F18" s="113"/>
      <c r="G18" s="113"/>
      <c r="H18" s="113"/>
      <c r="I18" s="113"/>
      <c r="J18" s="113"/>
      <c r="K18" s="113"/>
    </row>
    <row r="19" spans="2:11" ht="18" hidden="1" customHeight="1">
      <c r="B19" s="118" t="s">
        <v>20</v>
      </c>
      <c r="C19" s="115" t="s">
        <v>25</v>
      </c>
      <c r="D19" s="112"/>
      <c r="E19" s="113"/>
      <c r="F19" s="113"/>
      <c r="G19" s="113"/>
      <c r="H19" s="113"/>
      <c r="I19" s="113"/>
      <c r="J19" s="113"/>
      <c r="K19" s="113"/>
    </row>
    <row r="20" spans="2:11" ht="18" hidden="1" customHeight="1">
      <c r="B20" s="118" t="s">
        <v>20</v>
      </c>
      <c r="C20" s="115" t="s">
        <v>26</v>
      </c>
      <c r="D20" s="112"/>
      <c r="E20" s="113"/>
      <c r="F20" s="113"/>
      <c r="G20" s="113"/>
      <c r="H20" s="113"/>
      <c r="I20" s="113"/>
      <c r="J20" s="113"/>
      <c r="K20" s="113"/>
    </row>
    <row r="21" spans="2:11" ht="18" hidden="1" customHeight="1">
      <c r="B21" s="309" t="s">
        <v>27</v>
      </c>
      <c r="C21" s="309"/>
      <c r="D21" s="112"/>
      <c r="E21" s="113"/>
      <c r="F21" s="113"/>
      <c r="G21" s="113"/>
      <c r="H21" s="113"/>
      <c r="I21" s="113"/>
      <c r="J21" s="113"/>
      <c r="K21" s="113"/>
    </row>
    <row r="22" spans="2:11" ht="18" hidden="1" customHeight="1">
      <c r="B22" s="118" t="s">
        <v>20</v>
      </c>
      <c r="C22" s="115" t="s">
        <v>28</v>
      </c>
      <c r="D22" s="112"/>
      <c r="E22" s="113"/>
      <c r="F22" s="113"/>
      <c r="G22" s="113"/>
      <c r="H22" s="113"/>
      <c r="I22" s="113"/>
      <c r="J22" s="113"/>
      <c r="K22" s="113"/>
    </row>
    <row r="23" spans="2:11" ht="18" hidden="1" customHeight="1">
      <c r="B23" s="118" t="s">
        <v>20</v>
      </c>
      <c r="C23" s="115" t="s">
        <v>29</v>
      </c>
      <c r="D23" s="112"/>
      <c r="E23" s="113"/>
      <c r="F23" s="113"/>
      <c r="G23" s="113"/>
      <c r="H23" s="113"/>
      <c r="I23" s="113"/>
      <c r="J23" s="113"/>
      <c r="K23" s="113"/>
    </row>
    <row r="24" spans="2:11" ht="45.75" hidden="1" customHeight="1">
      <c r="B24" s="308" t="s">
        <v>30</v>
      </c>
      <c r="C24" s="308"/>
      <c r="D24" s="112"/>
      <c r="E24" s="113"/>
      <c r="F24" s="113"/>
      <c r="G24" s="113"/>
      <c r="H24" s="113"/>
      <c r="I24" s="113"/>
      <c r="J24" s="113"/>
      <c r="K24" s="113"/>
    </row>
    <row r="25" spans="2:11" ht="18" hidden="1" customHeight="1">
      <c r="B25" s="118" t="s">
        <v>20</v>
      </c>
      <c r="C25" s="119" t="s">
        <v>31</v>
      </c>
      <c r="D25" s="112"/>
      <c r="E25" s="113"/>
      <c r="F25" s="113"/>
      <c r="G25" s="113"/>
      <c r="H25" s="113"/>
      <c r="I25" s="113"/>
      <c r="J25" s="113"/>
      <c r="K25" s="113"/>
    </row>
    <row r="26" spans="2:11" ht="18" hidden="1" customHeight="1">
      <c r="B26" s="118" t="s">
        <v>20</v>
      </c>
      <c r="C26" s="115" t="s">
        <v>32</v>
      </c>
      <c r="D26" s="112"/>
      <c r="E26" s="113"/>
      <c r="F26" s="113"/>
      <c r="G26" s="113"/>
      <c r="H26" s="113"/>
      <c r="I26" s="113"/>
      <c r="J26" s="113"/>
      <c r="K26" s="113"/>
    </row>
    <row r="27" spans="2:11" ht="35.25" hidden="1" customHeight="1">
      <c r="B27" s="308" t="s">
        <v>33</v>
      </c>
      <c r="C27" s="308"/>
      <c r="D27" s="112"/>
      <c r="E27" s="113"/>
      <c r="F27" s="113"/>
      <c r="G27" s="113"/>
      <c r="H27" s="113"/>
      <c r="I27" s="113"/>
      <c r="J27" s="113"/>
      <c r="K27" s="113"/>
    </row>
    <row r="28" spans="2:11" ht="18" hidden="1" customHeight="1">
      <c r="B28" s="118" t="s">
        <v>20</v>
      </c>
      <c r="C28" s="115" t="s">
        <v>34</v>
      </c>
      <c r="D28" s="112"/>
      <c r="E28" s="113"/>
      <c r="F28" s="113"/>
      <c r="G28" s="113"/>
      <c r="H28" s="113"/>
      <c r="I28" s="113"/>
      <c r="J28" s="113"/>
      <c r="K28" s="113"/>
    </row>
    <row r="29" spans="2:11" ht="18" hidden="1" customHeight="1">
      <c r="B29" s="118" t="s">
        <v>20</v>
      </c>
      <c r="C29" s="115" t="s">
        <v>32</v>
      </c>
      <c r="D29" s="112"/>
      <c r="E29" s="113"/>
      <c r="F29" s="113"/>
      <c r="G29" s="113"/>
      <c r="H29" s="113"/>
      <c r="I29" s="113"/>
      <c r="J29" s="113"/>
      <c r="K29" s="113"/>
    </row>
    <row r="30" spans="2:11" ht="18" hidden="1" customHeight="1">
      <c r="B30" s="118" t="s">
        <v>20</v>
      </c>
      <c r="C30" s="115" t="s">
        <v>35</v>
      </c>
      <c r="D30" s="112"/>
      <c r="E30" s="113"/>
      <c r="F30" s="113"/>
      <c r="G30" s="113"/>
      <c r="H30" s="113"/>
      <c r="I30" s="113"/>
      <c r="J30" s="113"/>
      <c r="K30" s="113"/>
    </row>
    <row r="31" spans="2:11" ht="42" hidden="1" customHeight="1">
      <c r="B31" s="308" t="s">
        <v>36</v>
      </c>
      <c r="C31" s="308"/>
      <c r="D31" s="112"/>
      <c r="E31" s="113"/>
      <c r="F31" s="113"/>
      <c r="G31" s="113"/>
      <c r="H31" s="113"/>
      <c r="I31" s="113"/>
      <c r="J31" s="113"/>
      <c r="K31" s="113"/>
    </row>
    <row r="32" spans="2:11" ht="18" hidden="1" customHeight="1">
      <c r="B32" s="118" t="s">
        <v>20</v>
      </c>
      <c r="C32" s="119" t="s">
        <v>31</v>
      </c>
      <c r="D32" s="112"/>
      <c r="E32" s="113"/>
      <c r="F32" s="113"/>
      <c r="G32" s="113"/>
      <c r="H32" s="113"/>
      <c r="I32" s="113"/>
      <c r="J32" s="113"/>
      <c r="K32" s="113"/>
    </row>
    <row r="33" spans="1:11" ht="18" hidden="1" customHeight="1">
      <c r="B33" s="118" t="s">
        <v>20</v>
      </c>
      <c r="C33" s="115" t="s">
        <v>32</v>
      </c>
      <c r="D33" s="112"/>
      <c r="E33" s="113"/>
      <c r="F33" s="113"/>
      <c r="G33" s="113"/>
      <c r="H33" s="113"/>
      <c r="I33" s="113"/>
      <c r="J33" s="113"/>
      <c r="K33" s="113"/>
    </row>
    <row r="34" spans="1:11" ht="30.75" hidden="1" customHeight="1">
      <c r="B34" s="308" t="s">
        <v>37</v>
      </c>
      <c r="C34" s="308"/>
      <c r="D34" s="112"/>
      <c r="E34" s="113"/>
      <c r="F34" s="113"/>
      <c r="G34" s="113"/>
      <c r="H34" s="113"/>
      <c r="I34" s="113"/>
      <c r="J34" s="113"/>
      <c r="K34" s="113"/>
    </row>
    <row r="35" spans="1:11" ht="18" hidden="1" customHeight="1">
      <c r="B35" s="118" t="s">
        <v>20</v>
      </c>
      <c r="C35" s="115" t="s">
        <v>34</v>
      </c>
      <c r="D35" s="112"/>
      <c r="E35" s="113"/>
      <c r="F35" s="113"/>
      <c r="G35" s="113"/>
      <c r="H35" s="113"/>
      <c r="I35" s="113"/>
      <c r="J35" s="113"/>
      <c r="K35" s="113"/>
    </row>
    <row r="36" spans="1:11" ht="18" hidden="1" customHeight="1">
      <c r="B36" s="118" t="s">
        <v>20</v>
      </c>
      <c r="C36" s="115" t="s">
        <v>32</v>
      </c>
      <c r="D36" s="112"/>
      <c r="E36" s="113"/>
      <c r="F36" s="113"/>
      <c r="G36" s="113"/>
      <c r="H36" s="113"/>
      <c r="I36" s="113"/>
      <c r="J36" s="113"/>
      <c r="K36" s="113"/>
    </row>
    <row r="37" spans="1:11" ht="18" hidden="1" customHeight="1">
      <c r="B37" s="118" t="s">
        <v>20</v>
      </c>
      <c r="C37" s="115" t="s">
        <v>35</v>
      </c>
      <c r="D37" s="112"/>
      <c r="E37" s="113"/>
      <c r="F37" s="113"/>
      <c r="G37" s="113"/>
      <c r="H37" s="113"/>
      <c r="I37" s="113"/>
      <c r="J37" s="113"/>
      <c r="K37" s="113"/>
    </row>
    <row r="38" spans="1:11" ht="35.25" hidden="1" customHeight="1">
      <c r="B38" s="308" t="s">
        <v>38</v>
      </c>
      <c r="C38" s="308"/>
      <c r="D38" s="112"/>
      <c r="E38" s="113"/>
      <c r="F38" s="113"/>
      <c r="G38" s="113"/>
      <c r="H38" s="113"/>
      <c r="I38" s="113"/>
      <c r="J38" s="113"/>
      <c r="K38" s="113"/>
    </row>
    <row r="39" spans="1:11" ht="18" hidden="1" customHeight="1">
      <c r="B39" s="118" t="s">
        <v>20</v>
      </c>
      <c r="C39" s="115" t="s">
        <v>39</v>
      </c>
      <c r="D39" s="112"/>
      <c r="E39" s="113"/>
      <c r="F39" s="113"/>
      <c r="G39" s="113"/>
      <c r="H39" s="113"/>
      <c r="I39" s="113"/>
      <c r="J39" s="113"/>
      <c r="K39" s="113"/>
    </row>
    <row r="40" spans="1:11" ht="18" hidden="1" customHeight="1">
      <c r="B40" s="118" t="s">
        <v>20</v>
      </c>
      <c r="C40" s="115" t="s">
        <v>32</v>
      </c>
      <c r="D40" s="112"/>
      <c r="E40" s="113"/>
      <c r="F40" s="113"/>
      <c r="G40" s="113"/>
      <c r="H40" s="113"/>
      <c r="I40" s="113"/>
      <c r="J40" s="113"/>
      <c r="K40" s="113"/>
    </row>
    <row r="41" spans="1:11" ht="18" hidden="1" customHeight="1">
      <c r="B41" s="118" t="s">
        <v>20</v>
      </c>
      <c r="C41" s="115" t="s">
        <v>35</v>
      </c>
      <c r="D41" s="112"/>
      <c r="E41" s="113"/>
      <c r="F41" s="113"/>
      <c r="G41" s="113"/>
      <c r="H41" s="113"/>
      <c r="I41" s="113"/>
      <c r="J41" s="113"/>
      <c r="K41" s="113"/>
    </row>
    <row r="42" spans="1:11" ht="18" hidden="1" customHeight="1">
      <c r="B42" s="118"/>
      <c r="C42" s="115"/>
      <c r="D42" s="112"/>
      <c r="E42" s="113"/>
      <c r="F42" s="113"/>
      <c r="G42" s="113"/>
      <c r="H42" s="113"/>
      <c r="I42" s="113"/>
      <c r="J42" s="113"/>
      <c r="K42" s="113"/>
    </row>
    <row r="43" spans="1:11" ht="18" hidden="1" customHeight="1">
      <c r="B43" s="309" t="s">
        <v>40</v>
      </c>
      <c r="C43" s="309"/>
      <c r="D43" s="112"/>
      <c r="E43" s="113"/>
      <c r="F43" s="113"/>
      <c r="G43" s="113"/>
      <c r="H43" s="113"/>
      <c r="I43" s="113"/>
      <c r="J43" s="113"/>
      <c r="K43" s="113"/>
    </row>
    <row r="44" spans="1:11" hidden="1">
      <c r="B44" s="118" t="s">
        <v>20</v>
      </c>
      <c r="C44" s="115" t="s">
        <v>41</v>
      </c>
      <c r="D44" s="112"/>
      <c r="E44" s="113"/>
      <c r="F44" s="113"/>
      <c r="G44" s="113"/>
      <c r="H44" s="113"/>
      <c r="I44" s="113"/>
      <c r="J44" s="113"/>
      <c r="K44" s="113"/>
    </row>
    <row r="45" spans="1:11" ht="18" hidden="1" customHeight="1">
      <c r="B45" s="118" t="s">
        <v>20</v>
      </c>
      <c r="C45" s="115" t="s">
        <v>42</v>
      </c>
      <c r="D45" s="112"/>
      <c r="E45" s="113"/>
      <c r="F45" s="113"/>
      <c r="G45" s="113"/>
      <c r="H45" s="113"/>
      <c r="I45" s="113"/>
      <c r="J45" s="113"/>
      <c r="K45" s="113"/>
    </row>
    <row r="46" spans="1:11" ht="36" hidden="1" customHeight="1">
      <c r="B46" s="118" t="s">
        <v>20</v>
      </c>
      <c r="C46" s="115" t="s">
        <v>43</v>
      </c>
    </row>
    <row r="47" spans="1:11" ht="18" hidden="1" customHeight="1">
      <c r="B47" s="118" t="s">
        <v>20</v>
      </c>
      <c r="C47" s="115" t="s">
        <v>44</v>
      </c>
      <c r="D47" s="120"/>
    </row>
    <row r="48" spans="1:11" ht="18" hidden="1" customHeight="1">
      <c r="A48" s="108"/>
      <c r="C48" s="121"/>
      <c r="D48" s="120"/>
    </row>
    <row r="49" spans="1:3" ht="36" customHeight="1">
      <c r="A49" s="310"/>
      <c r="B49" s="310"/>
      <c r="C49" s="310"/>
    </row>
    <row r="50" spans="1:3" ht="18" customHeight="1">
      <c r="A50" s="311" t="s">
        <v>45</v>
      </c>
      <c r="B50" s="311"/>
      <c r="C50" s="311"/>
    </row>
    <row r="51" spans="1:3" ht="18" customHeight="1">
      <c r="A51" s="307" t="s">
        <v>46</v>
      </c>
      <c r="B51" s="307"/>
      <c r="C51" s="307"/>
    </row>
    <row r="52" spans="1:3" ht="18" customHeight="1">
      <c r="B52" s="122"/>
      <c r="C52" s="122"/>
    </row>
    <row r="53" spans="1:3" ht="18" customHeight="1">
      <c r="C53" s="123"/>
    </row>
    <row r="54" spans="1:3" ht="18" customHeight="1">
      <c r="C54" s="121"/>
    </row>
    <row r="55" spans="1:3" ht="18" customHeight="1">
      <c r="C55" s="123"/>
    </row>
    <row r="56" spans="1:3" ht="18" customHeight="1">
      <c r="B56" s="121"/>
      <c r="C56" s="121"/>
    </row>
    <row r="57" spans="1:3" ht="18" customHeight="1">
      <c r="B57" s="121"/>
      <c r="C57" s="121"/>
    </row>
    <row r="58" spans="1:3" ht="18" customHeight="1">
      <c r="B58" s="121"/>
      <c r="C58" s="121"/>
    </row>
    <row r="59" spans="1:3" ht="18" customHeight="1">
      <c r="B59" s="121"/>
      <c r="C59" s="121"/>
    </row>
    <row r="60" spans="1:3" ht="18" customHeight="1">
      <c r="B60" s="121"/>
      <c r="C60" s="121"/>
    </row>
    <row r="61" spans="1:3" ht="18" customHeight="1">
      <c r="B61" s="121"/>
      <c r="C61" s="121"/>
    </row>
    <row r="62" spans="1:3" ht="18" customHeight="1"/>
    <row r="63" spans="1:3" ht="18" customHeight="1"/>
    <row r="64" spans="1:3"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sheetData>
  <mergeCells count="13">
    <mergeCell ref="B27:C27"/>
    <mergeCell ref="A1:C1"/>
    <mergeCell ref="B12:C12"/>
    <mergeCell ref="B14:C14"/>
    <mergeCell ref="B21:C21"/>
    <mergeCell ref="B24:C24"/>
    <mergeCell ref="A51:C51"/>
    <mergeCell ref="B31:C31"/>
    <mergeCell ref="B34:C34"/>
    <mergeCell ref="B38:C38"/>
    <mergeCell ref="B43:C43"/>
    <mergeCell ref="A49:C49"/>
    <mergeCell ref="A50:C5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F3DDF-D9C7-43E5-AF31-9BAA60B8A432}">
  <dimension ref="A1:H5"/>
  <sheetViews>
    <sheetView workbookViewId="0">
      <selection activeCell="H15" sqref="H15"/>
    </sheetView>
  </sheetViews>
  <sheetFormatPr defaultRowHeight="15"/>
  <cols>
    <col min="1" max="1" width="27.5703125" customWidth="1"/>
    <col min="2" max="2" width="14.85546875" customWidth="1"/>
    <col min="3" max="3" width="13.140625" customWidth="1"/>
  </cols>
  <sheetData>
    <row r="1" spans="1:8" ht="40.5" customHeight="1">
      <c r="A1" s="124" t="s">
        <v>47</v>
      </c>
      <c r="B1" s="313" t="s">
        <v>48</v>
      </c>
      <c r="C1" s="314"/>
      <c r="D1" s="314"/>
      <c r="E1" s="314"/>
      <c r="F1" s="314"/>
      <c r="G1" s="314"/>
      <c r="H1" s="314"/>
    </row>
    <row r="2" spans="1:8" ht="50.25" customHeight="1">
      <c r="A2" s="124" t="s">
        <v>49</v>
      </c>
      <c r="B2" s="313" t="s">
        <v>48</v>
      </c>
      <c r="C2" s="314"/>
      <c r="D2" s="314"/>
      <c r="E2" s="314"/>
      <c r="F2" s="314"/>
      <c r="G2" s="314"/>
      <c r="H2" s="314"/>
    </row>
    <row r="3" spans="1:8" ht="42.75" customHeight="1">
      <c r="A3" s="124" t="s">
        <v>50</v>
      </c>
      <c r="B3" s="315" t="s">
        <v>51</v>
      </c>
      <c r="C3" s="316"/>
      <c r="D3" s="316"/>
      <c r="E3" s="316"/>
      <c r="F3" s="316"/>
      <c r="G3" s="316"/>
      <c r="H3" s="317"/>
    </row>
    <row r="4" spans="1:8" ht="39" customHeight="1">
      <c r="A4" s="125"/>
      <c r="B4" s="318"/>
      <c r="C4" s="319"/>
      <c r="D4" s="319"/>
      <c r="E4" s="319"/>
      <c r="F4" s="319"/>
      <c r="G4" s="319"/>
      <c r="H4" s="320"/>
    </row>
    <row r="5" spans="1:8" ht="51.75" customHeight="1">
      <c r="A5" s="124" t="s">
        <v>52</v>
      </c>
      <c r="B5" s="321" t="s">
        <v>53</v>
      </c>
      <c r="C5" s="322"/>
      <c r="D5" s="322"/>
      <c r="E5" s="322"/>
      <c r="F5" s="322"/>
      <c r="G5" s="322"/>
      <c r="H5" s="323"/>
    </row>
  </sheetData>
  <mergeCells count="5">
    <mergeCell ref="B1:H1"/>
    <mergeCell ref="B2:H2"/>
    <mergeCell ref="B3:H3"/>
    <mergeCell ref="B4:H4"/>
    <mergeCell ref="B5:H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A00FD-C637-445A-A7D9-16DA2813F9E2}">
  <dimension ref="A1:C22"/>
  <sheetViews>
    <sheetView workbookViewId="0">
      <selection activeCell="A2" sqref="A2:C2"/>
    </sheetView>
  </sheetViews>
  <sheetFormatPr defaultRowHeight="15"/>
  <cols>
    <col min="1" max="1" width="33" customWidth="1"/>
    <col min="2" max="2" width="11.7109375" customWidth="1"/>
    <col min="3" max="3" width="58.85546875" customWidth="1"/>
  </cols>
  <sheetData>
    <row r="1" spans="1:3">
      <c r="A1" s="327" t="str">
        <f>+[1]BASIC!A1</f>
        <v>Name of Package :</v>
      </c>
      <c r="B1" s="327"/>
      <c r="C1" s="327"/>
    </row>
    <row r="2" spans="1:3" ht="30" customHeight="1">
      <c r="A2" s="324" t="str">
        <f>BASICS!B1</f>
        <v>Interior finishing work for developing Control room and server room at first floor and construction of battery room in the basement of RHQ-Vadodara</v>
      </c>
      <c r="B2" s="324"/>
      <c r="C2" s="324"/>
    </row>
    <row r="3" spans="1:3">
      <c r="A3" s="126"/>
      <c r="B3" s="126"/>
      <c r="C3" s="126"/>
    </row>
    <row r="4" spans="1:3">
      <c r="A4" s="325" t="s">
        <v>54</v>
      </c>
      <c r="B4" s="325"/>
      <c r="C4" s="325"/>
    </row>
    <row r="5" spans="1:3" ht="16.5">
      <c r="A5" s="127"/>
      <c r="B5" s="127"/>
      <c r="C5" s="128"/>
    </row>
    <row r="6" spans="1:3" ht="33">
      <c r="A6" s="129" t="s">
        <v>55</v>
      </c>
      <c r="B6" s="130"/>
      <c r="C6" s="131" t="s">
        <v>56</v>
      </c>
    </row>
    <row r="7" spans="1:3" ht="16.5">
      <c r="A7" s="132"/>
      <c r="B7" s="132"/>
      <c r="C7" s="133"/>
    </row>
    <row r="8" spans="1:3" ht="16.5">
      <c r="A8" s="134" t="str">
        <f>IF(C6="Individual Firm","Name of Sole Bidder [Individual Firm]",IF(C6="Licensee of a Manufacturer","Name of Bidder [Licensee]",IF(C6="Representative of a Manufacturer","Name of Bidder [Authorised Representative]","Name of Lead Partner")))</f>
        <v>Name of Sole Bidder [Individual Firm]</v>
      </c>
      <c r="B8" s="135"/>
      <c r="C8" s="136"/>
    </row>
    <row r="9" spans="1:3" ht="33">
      <c r="A9" s="137" t="s">
        <v>57</v>
      </c>
      <c r="B9" s="138"/>
      <c r="C9" s="136" t="s">
        <v>58</v>
      </c>
    </row>
    <row r="10" spans="1:3" ht="16.5">
      <c r="A10" s="139"/>
      <c r="B10" s="140"/>
      <c r="C10" s="136" t="s">
        <v>58</v>
      </c>
    </row>
    <row r="11" spans="1:3" ht="16.5">
      <c r="A11" s="141"/>
      <c r="B11" s="142"/>
      <c r="C11" s="136" t="s">
        <v>58</v>
      </c>
    </row>
    <row r="12" spans="1:3" ht="16.5">
      <c r="A12" s="128"/>
      <c r="B12" s="128"/>
      <c r="C12" s="132"/>
    </row>
    <row r="13" spans="1:3" ht="16.5">
      <c r="A13" s="134" t="str">
        <f>IF(C6="Individual Firm","",IF(C6="Licensee of a Manufacturer","Name of Manufacturer [Licenser]",IF(C6="Representative of a Manufacturer","Name of Manufacturer","Name of Other Partner")))</f>
        <v/>
      </c>
      <c r="B13" s="135"/>
      <c r="C13" s="136" t="s">
        <v>58</v>
      </c>
    </row>
    <row r="14" spans="1:3" ht="16.5">
      <c r="A14" s="143"/>
      <c r="B14" s="138"/>
      <c r="C14" s="136" t="s">
        <v>58</v>
      </c>
    </row>
    <row r="15" spans="1:3" ht="16.5">
      <c r="A15" s="139"/>
      <c r="B15" s="140"/>
      <c r="C15" s="136" t="s">
        <v>58</v>
      </c>
    </row>
    <row r="16" spans="1:3" ht="16.5">
      <c r="A16" s="326"/>
      <c r="B16" s="326"/>
      <c r="C16" s="136" t="s">
        <v>58</v>
      </c>
    </row>
    <row r="17" spans="1:3" ht="16.5">
      <c r="A17" s="128"/>
      <c r="B17" s="128"/>
      <c r="C17" s="132"/>
    </row>
    <row r="18" spans="1:3" ht="16.5">
      <c r="A18" s="144" t="s">
        <v>59</v>
      </c>
      <c r="B18" s="145"/>
      <c r="C18" s="146"/>
    </row>
    <row r="19" spans="1:3" ht="16.5">
      <c r="A19" s="144" t="s">
        <v>60</v>
      </c>
      <c r="B19" s="145"/>
      <c r="C19" s="136"/>
    </row>
    <row r="20" spans="1:3" ht="16.5">
      <c r="A20" s="147"/>
      <c r="B20" s="147"/>
      <c r="C20" s="147"/>
    </row>
    <row r="21" spans="1:3" ht="16.5">
      <c r="A21" s="144" t="s">
        <v>61</v>
      </c>
      <c r="B21" s="145"/>
      <c r="C21" s="148"/>
    </row>
    <row r="22" spans="1:3" ht="16.5">
      <c r="A22" s="144" t="s">
        <v>62</v>
      </c>
      <c r="B22" s="145"/>
      <c r="C22" s="136"/>
    </row>
  </sheetData>
  <mergeCells count="4">
    <mergeCell ref="A2:C2"/>
    <mergeCell ref="A4:C4"/>
    <mergeCell ref="A16:B16"/>
    <mergeCell ref="A1:C1"/>
  </mergeCells>
  <conditionalFormatting sqref="A13:B15 A16">
    <cfRule type="expression" dxfId="1" priority="1" stopIfTrue="1">
      <formula>$D$6= "Individual Firm"</formula>
    </cfRule>
  </conditionalFormatting>
  <conditionalFormatting sqref="C7">
    <cfRule type="expression" dxfId="0" priority="2" stopIfTrue="1">
      <formula>$AA$6=0</formula>
    </cfRule>
  </conditionalFormatting>
  <dataValidations count="1">
    <dataValidation type="list" allowBlank="1" showInputMessage="1" showErrorMessage="1" sqref="C6" xr:uid="{3901014F-993A-4913-9732-1A45AE6CF543}">
      <formula1>$AA$2:$AA$5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40"/>
  <sheetViews>
    <sheetView view="pageBreakPreview" topLeftCell="A13" zoomScale="90" zoomScaleNormal="85" zoomScaleSheetLayoutView="90" workbookViewId="0">
      <pane ySplit="16" topLeftCell="A75" activePane="bottomLeft" state="frozen"/>
      <selection activeCell="A13" sqref="A13"/>
      <selection pane="bottomLeft" activeCell="H76" sqref="H76"/>
    </sheetView>
  </sheetViews>
  <sheetFormatPr defaultRowHeight="15"/>
  <cols>
    <col min="1" max="1" width="9.140625" style="46" customWidth="1"/>
    <col min="2" max="2" width="13" style="46" customWidth="1"/>
    <col min="3" max="3" width="12.28515625" style="46" customWidth="1"/>
    <col min="4" max="4" width="12" style="46" customWidth="1"/>
    <col min="5" max="5" width="11.7109375" style="46" customWidth="1"/>
    <col min="6" max="6" width="7.7109375" style="46" customWidth="1"/>
    <col min="7" max="7" width="12.5703125" style="46" customWidth="1"/>
    <col min="8" max="8" width="59" style="46" customWidth="1"/>
    <col min="9" max="9" width="8.7109375" style="46" customWidth="1"/>
    <col min="10" max="10" width="20.85546875" style="46" customWidth="1"/>
    <col min="11" max="12" width="12.7109375" style="46" customWidth="1"/>
    <col min="13" max="13" width="23.140625" style="46" customWidth="1"/>
    <col min="14" max="14" width="22.85546875" style="46" bestFit="1" customWidth="1"/>
    <col min="15" max="15" width="18.7109375" style="46" customWidth="1"/>
    <col min="16" max="16" width="10.140625" style="46" customWidth="1"/>
    <col min="17" max="17" width="14.28515625" style="46" customWidth="1"/>
    <col min="18" max="16384" width="9.140625" style="46"/>
  </cols>
  <sheetData>
    <row r="1" spans="1:15" ht="37.15" customHeight="1">
      <c r="A1" s="359" t="s">
        <v>63</v>
      </c>
      <c r="B1" s="360"/>
      <c r="C1" s="360"/>
      <c r="D1" s="360"/>
      <c r="E1" s="360"/>
      <c r="F1" s="360"/>
      <c r="G1" s="360"/>
      <c r="H1" s="360"/>
      <c r="I1" s="360"/>
      <c r="J1" s="360"/>
      <c r="K1" s="360"/>
      <c r="L1" s="360"/>
      <c r="M1" s="360"/>
      <c r="N1" s="361"/>
      <c r="O1" s="9"/>
    </row>
    <row r="2" spans="1:15" ht="36" customHeight="1">
      <c r="A2" s="362" t="s">
        <v>64</v>
      </c>
      <c r="B2" s="363"/>
      <c r="C2" s="363"/>
      <c r="D2" s="363"/>
      <c r="E2" s="363"/>
      <c r="F2" s="363"/>
      <c r="G2" s="363"/>
      <c r="H2" s="363"/>
      <c r="I2" s="363"/>
      <c r="J2" s="363"/>
      <c r="K2" s="363"/>
      <c r="L2" s="363"/>
      <c r="M2" s="363"/>
      <c r="N2" s="364"/>
      <c r="O2" s="9"/>
    </row>
    <row r="3" spans="1:15" ht="44.45" customHeight="1">
      <c r="A3" s="362" t="s">
        <v>65</v>
      </c>
      <c r="B3" s="363"/>
      <c r="C3" s="363"/>
      <c r="D3" s="363"/>
      <c r="E3" s="363"/>
      <c r="F3" s="363"/>
      <c r="G3" s="363"/>
      <c r="H3" s="363"/>
      <c r="I3" s="363"/>
      <c r="J3" s="363"/>
      <c r="K3" s="363"/>
      <c r="L3" s="363"/>
      <c r="M3" s="363"/>
      <c r="N3" s="364"/>
      <c r="O3" s="9"/>
    </row>
    <row r="4" spans="1:15" ht="36.6" customHeight="1">
      <c r="A4" s="365" t="s">
        <v>66</v>
      </c>
      <c r="B4" s="366"/>
      <c r="C4" s="366"/>
      <c r="D4" s="366"/>
      <c r="E4" s="366"/>
      <c r="F4" s="366"/>
      <c r="G4" s="366"/>
      <c r="H4" s="366"/>
      <c r="I4" s="366"/>
      <c r="J4" s="366"/>
      <c r="K4" s="366"/>
      <c r="L4" s="366"/>
      <c r="M4" s="366"/>
      <c r="N4" s="367"/>
      <c r="O4" s="9"/>
    </row>
    <row r="5" spans="1:15" ht="24.6" customHeight="1">
      <c r="A5" s="368" t="s">
        <v>67</v>
      </c>
      <c r="B5" s="369"/>
      <c r="C5" s="369"/>
      <c r="D5" s="369"/>
      <c r="E5" s="369"/>
      <c r="F5" s="369"/>
      <c r="G5" s="369"/>
      <c r="H5" s="369"/>
      <c r="I5" s="369"/>
      <c r="J5" s="369"/>
      <c r="K5" s="369"/>
      <c r="L5" s="369"/>
      <c r="M5" s="369"/>
      <c r="N5" s="370"/>
      <c r="O5" s="36"/>
    </row>
    <row r="6" spans="1:15" ht="37.15" customHeight="1">
      <c r="A6" s="102"/>
      <c r="B6" s="368" t="s">
        <v>68</v>
      </c>
      <c r="C6" s="369"/>
      <c r="D6" s="369"/>
      <c r="E6" s="369"/>
      <c r="F6" s="369"/>
      <c r="G6" s="369"/>
      <c r="H6" s="369"/>
      <c r="I6" s="369"/>
      <c r="J6" s="369"/>
      <c r="K6" s="369"/>
      <c r="L6" s="369"/>
      <c r="M6" s="369"/>
      <c r="N6" s="370"/>
      <c r="O6" s="36"/>
    </row>
    <row r="7" spans="1:15" ht="29.45" customHeight="1">
      <c r="A7" s="345" t="s">
        <v>69</v>
      </c>
      <c r="B7" s="346"/>
      <c r="C7" s="346"/>
      <c r="D7" s="346"/>
      <c r="E7" s="346"/>
      <c r="F7" s="346"/>
      <c r="G7" s="346"/>
      <c r="H7" s="346"/>
      <c r="I7" s="346"/>
      <c r="J7" s="346"/>
      <c r="K7" s="346"/>
      <c r="L7" s="346"/>
      <c r="M7" s="346"/>
      <c r="N7" s="351"/>
      <c r="O7" s="36"/>
    </row>
    <row r="8" spans="1:15" ht="36" customHeight="1">
      <c r="A8" s="345" t="s">
        <v>70</v>
      </c>
      <c r="B8" s="346"/>
      <c r="C8" s="346"/>
      <c r="D8" s="346"/>
      <c r="E8" s="346"/>
      <c r="F8" s="346"/>
      <c r="G8" s="346"/>
      <c r="H8" s="346"/>
      <c r="I8" s="346"/>
      <c r="J8" s="346"/>
      <c r="K8" s="346"/>
      <c r="L8" s="346"/>
      <c r="M8" s="346"/>
      <c r="N8" s="351"/>
      <c r="O8" s="36"/>
    </row>
    <row r="9" spans="1:15" ht="32.450000000000003" customHeight="1">
      <c r="A9" s="345" t="s">
        <v>71</v>
      </c>
      <c r="B9" s="346"/>
      <c r="C9" s="346"/>
      <c r="D9" s="346"/>
      <c r="E9" s="346"/>
      <c r="F9" s="346"/>
      <c r="G9" s="346"/>
      <c r="H9" s="346"/>
      <c r="I9" s="346"/>
      <c r="J9" s="346"/>
      <c r="K9" s="346"/>
      <c r="L9" s="346"/>
      <c r="M9" s="346"/>
      <c r="N9" s="351"/>
      <c r="O9" s="36"/>
    </row>
    <row r="10" spans="1:15" ht="31.15" customHeight="1">
      <c r="A10" s="38"/>
      <c r="B10" s="38"/>
      <c r="C10" s="38"/>
      <c r="D10" s="371"/>
      <c r="E10" s="372"/>
      <c r="F10" s="372"/>
      <c r="G10" s="372"/>
      <c r="H10" s="372"/>
      <c r="I10" s="372"/>
      <c r="J10" s="372"/>
      <c r="K10" s="346"/>
      <c r="L10" s="346"/>
      <c r="M10" s="346"/>
      <c r="N10" s="351"/>
      <c r="O10" s="36"/>
    </row>
    <row r="11" spans="1:15" ht="39" customHeight="1">
      <c r="A11" s="36"/>
      <c r="B11" s="36"/>
      <c r="C11" s="36"/>
      <c r="D11" s="371"/>
      <c r="E11" s="372"/>
      <c r="F11" s="372"/>
      <c r="G11" s="372"/>
      <c r="H11" s="372"/>
      <c r="I11" s="372"/>
      <c r="J11" s="372"/>
      <c r="K11" s="346"/>
      <c r="L11" s="346"/>
      <c r="M11" s="346"/>
      <c r="N11" s="351"/>
      <c r="O11" s="36"/>
    </row>
    <row r="12" spans="1:15" ht="21.6" customHeight="1">
      <c r="A12" s="345"/>
      <c r="B12" s="346"/>
      <c r="C12" s="346"/>
      <c r="D12" s="346"/>
      <c r="E12" s="346"/>
      <c r="F12" s="346"/>
      <c r="G12" s="346"/>
      <c r="H12" s="346"/>
      <c r="I12" s="346"/>
      <c r="J12" s="346"/>
      <c r="K12" s="346"/>
      <c r="L12" s="346"/>
      <c r="M12" s="346"/>
      <c r="N12" s="351"/>
      <c r="O12" s="36"/>
    </row>
    <row r="13" spans="1:15" ht="15" customHeight="1">
      <c r="A13" s="340" t="s">
        <v>63</v>
      </c>
      <c r="B13" s="340"/>
      <c r="C13" s="340"/>
      <c r="D13" s="340"/>
      <c r="E13" s="340"/>
      <c r="F13" s="340"/>
      <c r="G13" s="340"/>
      <c r="H13" s="340"/>
      <c r="I13" s="340"/>
      <c r="J13" s="340"/>
      <c r="K13" s="340"/>
      <c r="L13" s="340"/>
      <c r="M13" s="340"/>
      <c r="N13" s="340"/>
      <c r="O13" s="340"/>
    </row>
    <row r="14" spans="1:15" ht="15" customHeight="1">
      <c r="A14" s="341" t="s">
        <v>64</v>
      </c>
      <c r="B14" s="341"/>
      <c r="C14" s="341"/>
      <c r="D14" s="341"/>
      <c r="E14" s="341"/>
      <c r="F14" s="341"/>
      <c r="G14" s="341"/>
      <c r="H14" s="341"/>
      <c r="I14" s="341"/>
      <c r="J14" s="341"/>
      <c r="K14" s="341"/>
      <c r="L14" s="341"/>
      <c r="M14" s="341"/>
      <c r="N14" s="341"/>
      <c r="O14" s="341"/>
    </row>
    <row r="15" spans="1:15" ht="15" customHeight="1">
      <c r="A15" s="341" t="s">
        <v>65</v>
      </c>
      <c r="B15" s="341"/>
      <c r="C15" s="341"/>
      <c r="D15" s="341"/>
      <c r="E15" s="341"/>
      <c r="F15" s="341"/>
      <c r="G15" s="341"/>
      <c r="H15" s="341"/>
      <c r="I15" s="341"/>
      <c r="J15" s="341"/>
      <c r="K15" s="341"/>
      <c r="L15" s="341"/>
      <c r="M15" s="341"/>
      <c r="N15" s="341"/>
      <c r="O15" s="341"/>
    </row>
    <row r="16" spans="1:15" ht="31.5" customHeight="1">
      <c r="A16" s="342" t="s">
        <v>72</v>
      </c>
      <c r="B16" s="342"/>
      <c r="C16" s="342"/>
      <c r="D16" s="342"/>
      <c r="E16" s="342"/>
      <c r="F16" s="342"/>
      <c r="G16" s="342"/>
      <c r="H16" s="342"/>
      <c r="I16" s="342"/>
      <c r="J16" s="342"/>
      <c r="K16" s="342"/>
      <c r="L16" s="342"/>
      <c r="M16" s="342"/>
      <c r="N16" s="342"/>
      <c r="O16" s="342"/>
    </row>
    <row r="17" spans="1:22" ht="15" customHeight="1">
      <c r="A17" s="358" t="s">
        <v>73</v>
      </c>
      <c r="B17" s="358"/>
      <c r="C17" s="358"/>
      <c r="D17" s="358"/>
      <c r="E17" s="358"/>
      <c r="F17" s="358"/>
      <c r="G17" s="358"/>
      <c r="H17" s="358"/>
      <c r="I17" s="358"/>
      <c r="J17" s="358"/>
      <c r="K17" s="358"/>
      <c r="L17" s="358"/>
      <c r="M17" s="358"/>
      <c r="N17" s="358"/>
      <c r="O17" s="358"/>
    </row>
    <row r="18" spans="1:22" ht="15" customHeight="1">
      <c r="A18" s="358" t="s">
        <v>68</v>
      </c>
      <c r="B18" s="358"/>
      <c r="C18" s="358"/>
      <c r="D18" s="358"/>
      <c r="E18" s="358"/>
      <c r="F18" s="358"/>
      <c r="G18" s="358"/>
      <c r="H18" s="358"/>
      <c r="I18" s="358"/>
      <c r="J18" s="358"/>
      <c r="K18" s="358"/>
      <c r="L18" s="358"/>
      <c r="M18" s="358"/>
      <c r="N18" s="358"/>
      <c r="O18" s="358"/>
    </row>
    <row r="19" spans="1:22" customFormat="1">
      <c r="A19" s="3" t="s">
        <v>69</v>
      </c>
      <c r="B19" s="3"/>
      <c r="C19" s="3"/>
      <c r="D19" s="352"/>
      <c r="E19" s="353"/>
      <c r="F19" s="353"/>
      <c r="G19" s="353"/>
      <c r="H19" s="353"/>
      <c r="I19" s="353"/>
      <c r="J19" s="353"/>
      <c r="K19" s="354"/>
      <c r="L19" s="337" t="s">
        <v>74</v>
      </c>
      <c r="M19" s="337"/>
      <c r="N19" s="337"/>
      <c r="O19" s="337"/>
    </row>
    <row r="20" spans="1:22" customFormat="1">
      <c r="A20" s="337" t="s">
        <v>70</v>
      </c>
      <c r="B20" s="337"/>
      <c r="C20" s="337"/>
      <c r="D20" s="352"/>
      <c r="E20" s="353"/>
      <c r="F20" s="353"/>
      <c r="G20" s="353"/>
      <c r="H20" s="353"/>
      <c r="I20" s="353"/>
      <c r="J20" s="353"/>
      <c r="K20" s="354"/>
      <c r="L20" s="337" t="s">
        <v>75</v>
      </c>
      <c r="M20" s="337"/>
      <c r="N20" s="337"/>
      <c r="O20" s="337"/>
    </row>
    <row r="21" spans="1:22" customFormat="1">
      <c r="A21" s="337" t="s">
        <v>71</v>
      </c>
      <c r="B21" s="344"/>
      <c r="C21" s="344"/>
      <c r="D21" s="352"/>
      <c r="E21" s="353"/>
      <c r="F21" s="353"/>
      <c r="G21" s="353"/>
      <c r="H21" s="353"/>
      <c r="I21" s="353"/>
      <c r="J21" s="353"/>
      <c r="K21" s="354"/>
      <c r="L21" s="337" t="s">
        <v>76</v>
      </c>
      <c r="M21" s="337"/>
      <c r="N21" s="337"/>
      <c r="O21" s="337"/>
    </row>
    <row r="22" spans="1:22" customFormat="1">
      <c r="A22" s="1"/>
      <c r="B22" s="1"/>
      <c r="C22" s="2"/>
      <c r="D22" s="352"/>
      <c r="E22" s="353"/>
      <c r="F22" s="353"/>
      <c r="G22" s="353"/>
      <c r="H22" s="353"/>
      <c r="I22" s="353"/>
      <c r="J22" s="353"/>
      <c r="K22" s="354"/>
      <c r="L22" s="337" t="s">
        <v>77</v>
      </c>
      <c r="M22" s="337"/>
      <c r="N22" s="337"/>
      <c r="O22" s="337"/>
    </row>
    <row r="23" spans="1:22" customFormat="1">
      <c r="A23" s="1"/>
      <c r="B23" s="1"/>
      <c r="C23" s="2"/>
      <c r="D23" s="352"/>
      <c r="E23" s="353"/>
      <c r="F23" s="353"/>
      <c r="G23" s="353"/>
      <c r="H23" s="353"/>
      <c r="I23" s="353"/>
      <c r="J23" s="353"/>
      <c r="K23" s="354"/>
      <c r="L23" s="337" t="s">
        <v>78</v>
      </c>
      <c r="M23" s="337"/>
      <c r="N23" s="337"/>
      <c r="O23" s="337"/>
    </row>
    <row r="24" spans="1:22" customFormat="1">
      <c r="A24" s="355"/>
      <c r="B24" s="356"/>
      <c r="C24" s="356"/>
      <c r="D24" s="356"/>
      <c r="E24" s="356"/>
      <c r="F24" s="356"/>
      <c r="G24" s="356"/>
      <c r="H24" s="356"/>
      <c r="I24" s="356"/>
      <c r="J24" s="356"/>
      <c r="K24" s="357"/>
      <c r="L24" s="337" t="s">
        <v>79</v>
      </c>
      <c r="M24" s="337"/>
      <c r="N24" s="337"/>
      <c r="O24" s="337"/>
    </row>
    <row r="25" spans="1:22" customFormat="1" ht="15" customHeight="1">
      <c r="A25" s="343" t="s">
        <v>80</v>
      </c>
      <c r="B25" s="343"/>
      <c r="C25" s="343"/>
      <c r="D25" s="343"/>
      <c r="E25" s="343"/>
      <c r="F25" s="343"/>
      <c r="G25" s="343"/>
      <c r="H25" s="343"/>
      <c r="I25" s="343"/>
      <c r="J25" s="343"/>
      <c r="K25" s="343"/>
      <c r="L25" s="343"/>
      <c r="M25" s="343"/>
      <c r="N25" s="95"/>
      <c r="O25" s="95"/>
    </row>
    <row r="26" spans="1:22">
      <c r="A26" s="36"/>
      <c r="B26" s="101"/>
      <c r="C26" s="36"/>
      <c r="D26" s="36"/>
      <c r="E26" s="36"/>
      <c r="F26" s="36"/>
      <c r="G26" s="345"/>
      <c r="H26" s="351"/>
      <c r="I26" s="35"/>
      <c r="J26" s="369"/>
      <c r="K26" s="369"/>
      <c r="L26" s="369"/>
      <c r="M26" s="370"/>
      <c r="N26" s="35"/>
      <c r="O26" s="36"/>
    </row>
    <row r="27" spans="1:22" ht="15" customHeight="1">
      <c r="A27" s="331" t="s">
        <v>81</v>
      </c>
      <c r="B27" s="331" t="s">
        <v>82</v>
      </c>
      <c r="C27" s="68" t="s">
        <v>83</v>
      </c>
      <c r="D27" s="331" t="s">
        <v>84</v>
      </c>
      <c r="E27" s="347" t="s">
        <v>85</v>
      </c>
      <c r="F27" s="348"/>
      <c r="G27" s="333" t="s">
        <v>86</v>
      </c>
      <c r="H27" s="334"/>
      <c r="I27" s="331" t="s">
        <v>87</v>
      </c>
      <c r="J27" s="373" t="s">
        <v>88</v>
      </c>
      <c r="K27" s="331" t="s">
        <v>89</v>
      </c>
      <c r="L27" s="373" t="s">
        <v>90</v>
      </c>
      <c r="M27" s="331" t="s">
        <v>91</v>
      </c>
      <c r="N27" s="331" t="s">
        <v>92</v>
      </c>
      <c r="O27" s="331" t="s">
        <v>93</v>
      </c>
    </row>
    <row r="28" spans="1:22" ht="43.9" customHeight="1">
      <c r="A28" s="332"/>
      <c r="B28" s="332"/>
      <c r="C28" s="68" t="s">
        <v>94</v>
      </c>
      <c r="D28" s="332"/>
      <c r="E28" s="349"/>
      <c r="F28" s="350"/>
      <c r="G28" s="335"/>
      <c r="H28" s="336"/>
      <c r="I28" s="332"/>
      <c r="J28" s="374"/>
      <c r="K28" s="332"/>
      <c r="L28" s="374"/>
      <c r="M28" s="332"/>
      <c r="N28" s="332"/>
      <c r="O28" s="332"/>
    </row>
    <row r="29" spans="1:22" s="6" customFormat="1" ht="18" customHeight="1">
      <c r="A29" s="4">
        <v>1</v>
      </c>
      <c r="B29" s="4">
        <v>2</v>
      </c>
      <c r="C29" s="4">
        <v>3</v>
      </c>
      <c r="D29" s="4">
        <v>4</v>
      </c>
      <c r="E29" s="4">
        <v>5</v>
      </c>
      <c r="F29" s="4">
        <v>6</v>
      </c>
      <c r="G29" s="338">
        <v>7</v>
      </c>
      <c r="H29" s="339"/>
      <c r="I29" s="4">
        <v>8</v>
      </c>
      <c r="J29" s="88">
        <v>9</v>
      </c>
      <c r="K29" s="4">
        <v>10</v>
      </c>
      <c r="L29" s="4">
        <v>11</v>
      </c>
      <c r="M29" s="4">
        <v>12</v>
      </c>
      <c r="N29" s="4">
        <v>13</v>
      </c>
      <c r="O29" s="4">
        <v>14</v>
      </c>
    </row>
    <row r="30" spans="1:22" ht="29.45" customHeight="1">
      <c r="A30" s="34"/>
      <c r="B30" s="34"/>
      <c r="C30" s="34"/>
      <c r="D30" s="9"/>
      <c r="E30" s="9"/>
      <c r="F30" s="9"/>
      <c r="G30" s="375" t="s">
        <v>95</v>
      </c>
      <c r="H30" s="376"/>
      <c r="I30" s="14"/>
      <c r="J30" s="89"/>
      <c r="K30" s="14"/>
      <c r="L30" s="14"/>
      <c r="M30" s="9"/>
      <c r="N30" s="9"/>
      <c r="O30" s="9"/>
    </row>
    <row r="31" spans="1:22" ht="94.5" customHeight="1">
      <c r="A31" s="328" t="s">
        <v>96</v>
      </c>
      <c r="B31" s="37"/>
      <c r="C31" s="37"/>
      <c r="D31" s="37"/>
      <c r="E31" s="37"/>
      <c r="F31" s="37"/>
      <c r="G31" s="152">
        <v>4.0999999999999996</v>
      </c>
      <c r="H31" s="151" t="s">
        <v>97</v>
      </c>
      <c r="I31" s="33"/>
      <c r="J31" s="98"/>
      <c r="K31" s="73"/>
      <c r="L31" s="73"/>
      <c r="M31" s="73"/>
      <c r="N31" s="73"/>
      <c r="O31" s="73"/>
      <c r="Q31" s="97"/>
      <c r="R31" s="97"/>
      <c r="V31" s="97"/>
    </row>
    <row r="32" spans="1:22" ht="25.5">
      <c r="A32" s="329"/>
      <c r="B32" s="37">
        <v>120000442</v>
      </c>
      <c r="C32" s="37">
        <v>995454</v>
      </c>
      <c r="D32" s="82"/>
      <c r="E32" s="85">
        <f>IF(C32&gt;0,18%,0)</f>
        <v>0.18</v>
      </c>
      <c r="F32" s="84"/>
      <c r="G32" s="152" t="s">
        <v>98</v>
      </c>
      <c r="H32" s="153" t="s">
        <v>99</v>
      </c>
      <c r="I32" s="33" t="s">
        <v>100</v>
      </c>
      <c r="J32" s="100">
        <v>14.116</v>
      </c>
      <c r="K32" s="73">
        <v>6812</v>
      </c>
      <c r="L32" s="73">
        <f t="shared" ref="L32" si="0">K32/1.18</f>
        <v>5772.8813559322034</v>
      </c>
      <c r="M32" s="73">
        <f>J32*L32</f>
        <v>81489.993220338976</v>
      </c>
      <c r="N32" s="73">
        <f t="shared" ref="N32" si="1">IF(ISBLANK(F32),E32*M32,F32*M32)</f>
        <v>14668.198779661016</v>
      </c>
      <c r="O32" s="73">
        <f>+N32+M32</f>
        <v>96158.191999999995</v>
      </c>
      <c r="Q32" s="97"/>
      <c r="R32" s="97"/>
      <c r="V32" s="97"/>
    </row>
    <row r="33" spans="1:22" ht="45">
      <c r="A33" s="328" t="s">
        <v>101</v>
      </c>
      <c r="B33" s="86"/>
      <c r="C33" s="86"/>
      <c r="D33" s="86"/>
      <c r="E33" s="86"/>
      <c r="F33" s="86"/>
      <c r="G33" s="152">
        <v>5.0999999999999996</v>
      </c>
      <c r="H33" s="154" t="s">
        <v>102</v>
      </c>
      <c r="I33" s="155"/>
      <c r="J33" s="100"/>
      <c r="K33" s="74"/>
      <c r="L33" s="74"/>
      <c r="M33" s="74"/>
      <c r="N33" s="74"/>
      <c r="O33" s="74"/>
      <c r="Q33" s="97"/>
      <c r="R33" s="97"/>
      <c r="V33" s="97"/>
    </row>
    <row r="34" spans="1:22" ht="45">
      <c r="A34" s="329"/>
      <c r="B34" s="37">
        <v>120000488</v>
      </c>
      <c r="C34" s="37">
        <v>995454</v>
      </c>
      <c r="D34" s="82"/>
      <c r="E34" s="85">
        <v>0.18</v>
      </c>
      <c r="F34" s="84"/>
      <c r="G34" s="152" t="s">
        <v>103</v>
      </c>
      <c r="H34" s="154" t="s">
        <v>104</v>
      </c>
      <c r="I34" s="152" t="s">
        <v>100</v>
      </c>
      <c r="J34" s="100">
        <v>7.6879999999999997</v>
      </c>
      <c r="K34" s="73">
        <v>9045.75</v>
      </c>
      <c r="L34" s="73">
        <f>K34/1.18</f>
        <v>7665.8898305084749</v>
      </c>
      <c r="M34" s="73">
        <f>J34*L34</f>
        <v>58935.361016949151</v>
      </c>
      <c r="N34" s="73">
        <f>IF(ISBLANK(F34),E34*M34,F34*M34)</f>
        <v>10608.364983050848</v>
      </c>
      <c r="O34" s="73">
        <f>+N34+M34</f>
        <v>69543.725999999995</v>
      </c>
      <c r="Q34" s="97"/>
      <c r="R34" s="97"/>
      <c r="V34" s="97"/>
    </row>
    <row r="35" spans="1:22" ht="45">
      <c r="A35" s="328" t="s">
        <v>105</v>
      </c>
      <c r="B35" s="94"/>
      <c r="C35" s="94"/>
      <c r="D35" s="94"/>
      <c r="E35" s="94"/>
      <c r="F35" s="94"/>
      <c r="G35" s="207">
        <v>5.9</v>
      </c>
      <c r="H35" s="154" t="s">
        <v>106</v>
      </c>
      <c r="I35" s="152"/>
      <c r="J35" s="99"/>
      <c r="K35" s="76"/>
      <c r="L35" s="76"/>
      <c r="M35" s="76"/>
      <c r="N35" s="75"/>
      <c r="O35" s="75"/>
      <c r="Q35" s="97"/>
      <c r="R35" s="97"/>
      <c r="V35" s="97"/>
    </row>
    <row r="36" spans="1:22" ht="30">
      <c r="A36" s="329"/>
      <c r="B36" s="37">
        <v>120000500</v>
      </c>
      <c r="C36" s="37">
        <v>995457</v>
      </c>
      <c r="D36" s="91"/>
      <c r="E36" s="96">
        <v>0.18</v>
      </c>
      <c r="F36" s="90"/>
      <c r="G36" s="152" t="s">
        <v>107</v>
      </c>
      <c r="H36" s="154" t="s">
        <v>108</v>
      </c>
      <c r="I36" s="152" t="s">
        <v>109</v>
      </c>
      <c r="J36" s="100">
        <v>5.4</v>
      </c>
      <c r="K36" s="73">
        <v>842.5</v>
      </c>
      <c r="L36" s="73">
        <f>K36/1.18</f>
        <v>713.98305084745766</v>
      </c>
      <c r="M36" s="73">
        <f>J36*L36</f>
        <v>3855.5084745762715</v>
      </c>
      <c r="N36" s="74">
        <f>IF(ISBLANK(F36),E36*M36,#REF!*M36)</f>
        <v>693.99152542372883</v>
      </c>
      <c r="O36" s="74">
        <f>+N36+M36</f>
        <v>4549.5</v>
      </c>
      <c r="Q36" s="97"/>
      <c r="R36" s="97"/>
      <c r="V36" s="97"/>
    </row>
    <row r="37" spans="1:22" ht="93" customHeight="1">
      <c r="A37" s="328" t="s">
        <v>110</v>
      </c>
      <c r="B37" s="37"/>
      <c r="C37" s="37"/>
      <c r="D37" s="37"/>
      <c r="E37" s="37"/>
      <c r="F37" s="37"/>
      <c r="G37" s="156">
        <v>5.22</v>
      </c>
      <c r="H37" s="151" t="s">
        <v>111</v>
      </c>
      <c r="I37" s="156"/>
      <c r="J37" s="100"/>
      <c r="K37" s="73"/>
      <c r="L37" s="73"/>
      <c r="M37" s="74"/>
      <c r="N37" s="74"/>
      <c r="O37" s="74"/>
      <c r="Q37" s="97"/>
      <c r="R37" s="97"/>
      <c r="V37" s="97"/>
    </row>
    <row r="38" spans="1:22">
      <c r="A38" s="329"/>
      <c r="B38" s="86">
        <v>120000543</v>
      </c>
      <c r="C38" s="86">
        <v>995454</v>
      </c>
      <c r="D38" s="78"/>
      <c r="E38" s="79">
        <f>IF(C38&gt;0,18%,0)</f>
        <v>0.18</v>
      </c>
      <c r="F38" s="78"/>
      <c r="G38" s="156" t="s">
        <v>112</v>
      </c>
      <c r="H38" s="157" t="s">
        <v>113</v>
      </c>
      <c r="I38" s="156" t="s">
        <v>114</v>
      </c>
      <c r="J38" s="100">
        <v>675.92</v>
      </c>
      <c r="K38" s="74">
        <v>107.85</v>
      </c>
      <c r="L38" s="76">
        <f>K38/1.18</f>
        <v>91.398305084745758</v>
      </c>
      <c r="M38" s="73">
        <f>J38*L38</f>
        <v>61777.942372881349</v>
      </c>
      <c r="N38" s="74">
        <f>IF(ISBLANK(F38),E38*M38,#REF!*M38)</f>
        <v>11120.029627118642</v>
      </c>
      <c r="O38" s="74">
        <f>+N38+M38</f>
        <v>72897.971999999994</v>
      </c>
      <c r="Q38" s="97"/>
      <c r="R38" s="97"/>
      <c r="V38" s="97"/>
    </row>
    <row r="39" spans="1:22" ht="25.5">
      <c r="A39" s="328" t="s">
        <v>115</v>
      </c>
      <c r="B39" s="86"/>
      <c r="C39" s="86"/>
      <c r="D39" s="86"/>
      <c r="E39" s="86"/>
      <c r="F39" s="86"/>
      <c r="G39" s="158">
        <v>6.32</v>
      </c>
      <c r="H39" s="159" t="s">
        <v>116</v>
      </c>
      <c r="I39" s="156"/>
      <c r="J39" s="98"/>
      <c r="K39" s="74"/>
      <c r="L39" s="74"/>
      <c r="M39" s="74"/>
      <c r="N39" s="74"/>
      <c r="O39" s="74"/>
      <c r="Q39" s="97"/>
      <c r="R39" s="97"/>
      <c r="V39" s="97"/>
    </row>
    <row r="40" spans="1:22">
      <c r="A40" s="329"/>
      <c r="B40" s="86">
        <v>120000644</v>
      </c>
      <c r="C40" s="86">
        <v>995456</v>
      </c>
      <c r="D40" s="78"/>
      <c r="E40" s="79">
        <v>0.18</v>
      </c>
      <c r="F40" s="78"/>
      <c r="G40" s="160" t="s">
        <v>117</v>
      </c>
      <c r="H40" s="161" t="s">
        <v>118</v>
      </c>
      <c r="I40" s="162" t="s">
        <v>119</v>
      </c>
      <c r="J40" s="98">
        <v>17.2</v>
      </c>
      <c r="K40" s="74">
        <v>9095.0499999999993</v>
      </c>
      <c r="L40" s="74">
        <f>K40/1.18</f>
        <v>7707.6694915254238</v>
      </c>
      <c r="M40" s="74">
        <f>J40*L40</f>
        <v>132571.91525423728</v>
      </c>
      <c r="N40" s="74">
        <f>IF(ISBLANK(F40),E40*M40,#REF!*M40)</f>
        <v>23862.94474576271</v>
      </c>
      <c r="O40" s="74">
        <f>+N40+M40</f>
        <v>156434.85999999999</v>
      </c>
      <c r="Q40" s="97"/>
      <c r="R40" s="97"/>
      <c r="V40" s="97"/>
    </row>
    <row r="41" spans="1:22" ht="102">
      <c r="A41" s="328" t="s">
        <v>120</v>
      </c>
      <c r="B41" s="86"/>
      <c r="C41" s="86"/>
      <c r="D41" s="86"/>
      <c r="E41" s="86"/>
      <c r="F41" s="86"/>
      <c r="G41" s="156">
        <v>8.1999999999999993</v>
      </c>
      <c r="H41" s="151" t="s">
        <v>121</v>
      </c>
      <c r="I41" s="156"/>
      <c r="J41" s="98"/>
      <c r="K41" s="74"/>
      <c r="L41" s="74"/>
      <c r="M41" s="74"/>
      <c r="N41" s="74"/>
      <c r="O41" s="74"/>
      <c r="Q41" s="97"/>
      <c r="R41" s="97"/>
      <c r="V41" s="97"/>
    </row>
    <row r="42" spans="1:22">
      <c r="A42" s="330"/>
      <c r="B42" s="86"/>
      <c r="C42" s="86"/>
      <c r="D42" s="86"/>
      <c r="E42" s="86"/>
      <c r="F42" s="86"/>
      <c r="G42" s="156" t="s">
        <v>122</v>
      </c>
      <c r="H42" s="157" t="s">
        <v>123</v>
      </c>
      <c r="I42" s="156"/>
      <c r="J42" s="98"/>
      <c r="K42" s="74"/>
      <c r="L42" s="74"/>
      <c r="M42" s="74"/>
      <c r="N42" s="74"/>
      <c r="O42" s="74"/>
      <c r="Q42" s="97"/>
      <c r="R42" s="97"/>
      <c r="V42" s="97"/>
    </row>
    <row r="43" spans="1:22">
      <c r="A43" s="329"/>
      <c r="B43" s="86">
        <v>120000738</v>
      </c>
      <c r="C43" s="86">
        <v>995474</v>
      </c>
      <c r="D43" s="78"/>
      <c r="E43" s="79">
        <v>0.18</v>
      </c>
      <c r="F43" s="78"/>
      <c r="G43" s="158" t="s">
        <v>124</v>
      </c>
      <c r="H43" s="157" t="s">
        <v>125</v>
      </c>
      <c r="I43" s="156" t="s">
        <v>126</v>
      </c>
      <c r="J43" s="98">
        <v>2.754</v>
      </c>
      <c r="K43" s="74">
        <v>5413.5</v>
      </c>
      <c r="L43" s="74">
        <f>K43/1.18</f>
        <v>4587.7118644067796</v>
      </c>
      <c r="M43" s="74">
        <f>J43*L43</f>
        <v>12634.558474576272</v>
      </c>
      <c r="N43" s="74">
        <f>IF(ISBLANK(F43),E43*M43,#REF!*M43)</f>
        <v>2274.2205254237288</v>
      </c>
      <c r="O43" s="74">
        <f>+N43+M43</f>
        <v>14908.779</v>
      </c>
      <c r="Q43" s="97"/>
      <c r="R43" s="97"/>
      <c r="V43" s="97"/>
    </row>
    <row r="44" spans="1:22" ht="38.25">
      <c r="A44" s="328" t="s">
        <v>127</v>
      </c>
      <c r="B44" s="86"/>
      <c r="C44" s="86"/>
      <c r="D44" s="86"/>
      <c r="E44" s="86"/>
      <c r="F44" s="86"/>
      <c r="G44" s="156">
        <v>8.3000000000000007</v>
      </c>
      <c r="H44" s="151" t="s">
        <v>128</v>
      </c>
      <c r="I44" s="156"/>
      <c r="J44" s="150"/>
      <c r="K44" s="74"/>
      <c r="L44" s="74"/>
      <c r="M44" s="74"/>
      <c r="N44" s="74"/>
      <c r="O44" s="74"/>
      <c r="Q44" s="97"/>
      <c r="R44" s="97"/>
      <c r="V44" s="97"/>
    </row>
    <row r="45" spans="1:22">
      <c r="A45" s="329"/>
      <c r="B45" s="86">
        <v>120000741</v>
      </c>
      <c r="C45" s="86">
        <v>995474</v>
      </c>
      <c r="D45" s="78"/>
      <c r="E45" s="79">
        <v>0.18</v>
      </c>
      <c r="F45" s="78"/>
      <c r="G45" s="156" t="s">
        <v>129</v>
      </c>
      <c r="H45" s="157" t="s">
        <v>130</v>
      </c>
      <c r="I45" s="156" t="s">
        <v>131</v>
      </c>
      <c r="J45" s="103">
        <v>9.18</v>
      </c>
      <c r="K45" s="74">
        <v>510.95</v>
      </c>
      <c r="L45" s="74">
        <f>K45/1.18</f>
        <v>433.00847457627123</v>
      </c>
      <c r="M45" s="74">
        <f>J45*L45</f>
        <v>3975.0177966101696</v>
      </c>
      <c r="N45" s="74">
        <f>IF(ISBLANK(F45),E45*M45,#REF!*M45)</f>
        <v>715.50320338983056</v>
      </c>
      <c r="O45" s="74">
        <f>+N45+M45</f>
        <v>4690.5210000000006</v>
      </c>
      <c r="Q45" s="97"/>
      <c r="R45" s="97"/>
      <c r="V45" s="97"/>
    </row>
    <row r="46" spans="1:22" ht="51">
      <c r="A46" s="149" t="s">
        <v>132</v>
      </c>
      <c r="B46" s="86">
        <v>120000956</v>
      </c>
      <c r="C46" s="86">
        <v>995476</v>
      </c>
      <c r="D46" s="78"/>
      <c r="E46" s="79">
        <v>0.18</v>
      </c>
      <c r="F46" s="78"/>
      <c r="G46" s="156">
        <v>9.83</v>
      </c>
      <c r="H46" s="151" t="s">
        <v>133</v>
      </c>
      <c r="I46" s="156" t="s">
        <v>134</v>
      </c>
      <c r="J46" s="103">
        <v>2</v>
      </c>
      <c r="K46" s="74">
        <v>1124.8499999999999</v>
      </c>
      <c r="L46" s="74">
        <f>K46/1.18</f>
        <v>953.2627118644067</v>
      </c>
      <c r="M46" s="74">
        <f>J46*L46</f>
        <v>1906.5254237288134</v>
      </c>
      <c r="N46" s="74">
        <f>IF(ISBLANK(F46),E46*M46,#REF!*M46)</f>
        <v>343.17457627118642</v>
      </c>
      <c r="O46" s="74">
        <f>+N46+M46</f>
        <v>2249.6999999999998</v>
      </c>
      <c r="Q46" s="97"/>
      <c r="R46" s="97"/>
      <c r="V46" s="97"/>
    </row>
    <row r="47" spans="1:22" ht="44.25" customHeight="1">
      <c r="A47" s="34" t="s">
        <v>135</v>
      </c>
      <c r="B47" s="37">
        <v>120000965</v>
      </c>
      <c r="C47" s="37">
        <v>995476</v>
      </c>
      <c r="D47" s="82"/>
      <c r="E47" s="93">
        <v>0.18</v>
      </c>
      <c r="F47" s="82"/>
      <c r="G47" s="158">
        <v>9.8800000000000008</v>
      </c>
      <c r="H47" s="159" t="s">
        <v>136</v>
      </c>
      <c r="I47" s="158" t="s">
        <v>134</v>
      </c>
      <c r="J47" s="100">
        <v>2</v>
      </c>
      <c r="K47" s="73">
        <v>998.35</v>
      </c>
      <c r="L47" s="73">
        <f>K47/1.18</f>
        <v>846.05932203389841</v>
      </c>
      <c r="M47" s="73">
        <f>J47*L47</f>
        <v>1692.1186440677968</v>
      </c>
      <c r="N47" s="73">
        <f>IF(ISBLANK(F47),E47*M47,F47*M47)</f>
        <v>304.58135593220339</v>
      </c>
      <c r="O47" s="73">
        <f>+N47+M47</f>
        <v>1996.7000000000003</v>
      </c>
      <c r="Q47" s="97"/>
      <c r="R47" s="97"/>
      <c r="V47" s="97"/>
    </row>
    <row r="48" spans="1:22" ht="51">
      <c r="A48" s="328" t="s">
        <v>137</v>
      </c>
      <c r="B48" s="86"/>
      <c r="C48" s="86"/>
      <c r="D48" s="86"/>
      <c r="E48" s="86"/>
      <c r="F48" s="86"/>
      <c r="G48" s="156">
        <v>9.9700000000000006</v>
      </c>
      <c r="H48" s="151" t="s">
        <v>138</v>
      </c>
      <c r="I48" s="156"/>
      <c r="J48" s="98"/>
      <c r="K48" s="74"/>
      <c r="L48" s="74"/>
      <c r="M48" s="74"/>
      <c r="N48" s="74"/>
      <c r="O48" s="74"/>
      <c r="Q48" s="97"/>
      <c r="R48" s="97"/>
      <c r="V48" s="97"/>
    </row>
    <row r="49" spans="1:22">
      <c r="A49" s="329"/>
      <c r="B49" s="86">
        <v>120000990</v>
      </c>
      <c r="C49" s="86">
        <v>995476</v>
      </c>
      <c r="D49" s="78"/>
      <c r="E49" s="79">
        <v>0.18</v>
      </c>
      <c r="F49" s="78"/>
      <c r="G49" s="158" t="s">
        <v>139</v>
      </c>
      <c r="H49" s="163" t="s">
        <v>140</v>
      </c>
      <c r="I49" s="158" t="s">
        <v>134</v>
      </c>
      <c r="J49" s="100">
        <v>2</v>
      </c>
      <c r="K49" s="74">
        <v>115.15</v>
      </c>
      <c r="L49" s="74">
        <f>K49/1.18</f>
        <v>97.584745762711876</v>
      </c>
      <c r="M49" s="74">
        <f>J49*L49</f>
        <v>195.16949152542375</v>
      </c>
      <c r="N49" s="74">
        <f>IF(ISBLANK(F49),E49*M49,#REF!*M49)</f>
        <v>35.130508474576274</v>
      </c>
      <c r="O49" s="74">
        <f>+N49+M49</f>
        <v>230.3</v>
      </c>
      <c r="Q49" s="97"/>
      <c r="R49" s="97"/>
      <c r="V49" s="97"/>
    </row>
    <row r="50" spans="1:22" ht="38.25">
      <c r="A50" s="328" t="s">
        <v>141</v>
      </c>
      <c r="B50" s="37"/>
      <c r="C50" s="37"/>
      <c r="D50" s="37"/>
      <c r="E50" s="37"/>
      <c r="F50" s="37"/>
      <c r="G50" s="164">
        <v>9.1</v>
      </c>
      <c r="H50" s="151" t="s">
        <v>142</v>
      </c>
      <c r="I50" s="156"/>
      <c r="J50" s="99"/>
      <c r="K50" s="73"/>
      <c r="L50" s="73"/>
      <c r="M50" s="73"/>
      <c r="N50" s="73"/>
      <c r="O50" s="73"/>
      <c r="Q50" s="97"/>
      <c r="R50" s="97"/>
      <c r="V50" s="97"/>
    </row>
    <row r="51" spans="1:22">
      <c r="A51" s="329"/>
      <c r="B51" s="37">
        <v>120000996</v>
      </c>
      <c r="C51" s="37">
        <v>995476</v>
      </c>
      <c r="D51" s="82"/>
      <c r="E51" s="85">
        <f>IF(C51&gt;0,18%,0)</f>
        <v>0.18</v>
      </c>
      <c r="F51" s="82"/>
      <c r="G51" s="156" t="s">
        <v>143</v>
      </c>
      <c r="H51" s="151" t="s">
        <v>144</v>
      </c>
      <c r="I51" s="158" t="s">
        <v>134</v>
      </c>
      <c r="J51" s="98">
        <v>2</v>
      </c>
      <c r="K51" s="73">
        <v>66.25</v>
      </c>
      <c r="L51" s="73">
        <f>K51/1.18</f>
        <v>56.144067796610173</v>
      </c>
      <c r="M51" s="73">
        <f>J51*L51</f>
        <v>112.28813559322035</v>
      </c>
      <c r="N51" s="73">
        <f>IF(ISBLANK(F51),E51*M51,F51*M51)</f>
        <v>20.211864406779661</v>
      </c>
      <c r="O51" s="73">
        <f>+N51+M51</f>
        <v>132.5</v>
      </c>
      <c r="Q51" s="97"/>
      <c r="R51" s="97"/>
      <c r="V51" s="97"/>
    </row>
    <row r="52" spans="1:22" ht="38.25">
      <c r="A52" s="34" t="s">
        <v>145</v>
      </c>
      <c r="B52" s="37"/>
      <c r="C52" s="37"/>
      <c r="D52" s="85"/>
      <c r="E52" s="85"/>
      <c r="F52" s="85"/>
      <c r="G52" s="152">
        <v>10.25</v>
      </c>
      <c r="H52" s="151" t="s">
        <v>146</v>
      </c>
      <c r="I52" s="165"/>
      <c r="J52" s="98"/>
      <c r="K52" s="73"/>
      <c r="L52" s="73"/>
      <c r="M52" s="73"/>
      <c r="N52" s="73"/>
      <c r="O52" s="73"/>
      <c r="Q52" s="97"/>
      <c r="R52" s="97"/>
      <c r="V52" s="97"/>
    </row>
    <row r="53" spans="1:22" ht="25.5">
      <c r="A53" s="34" t="s">
        <v>147</v>
      </c>
      <c r="B53" s="37">
        <v>120001152</v>
      </c>
      <c r="C53" s="37">
        <v>995476</v>
      </c>
      <c r="D53" s="82"/>
      <c r="E53" s="85">
        <f>IF(C53&gt;0,18%,0)</f>
        <v>0.18</v>
      </c>
      <c r="F53" s="82"/>
      <c r="G53" s="152" t="s">
        <v>148</v>
      </c>
      <c r="H53" s="151" t="s">
        <v>149</v>
      </c>
      <c r="I53" s="152" t="s">
        <v>114</v>
      </c>
      <c r="J53" s="98">
        <v>584.6</v>
      </c>
      <c r="K53" s="73">
        <v>123.6</v>
      </c>
      <c r="L53" s="73">
        <f>K53/1.18</f>
        <v>104.7457627118644</v>
      </c>
      <c r="M53" s="73">
        <f>J53*L53</f>
        <v>61234.372881355928</v>
      </c>
      <c r="N53" s="73">
        <f>IF(ISBLANK(F53),E53*M53,F53*M53)</f>
        <v>11022.187118644066</v>
      </c>
      <c r="O53" s="73">
        <f>+N53+M53</f>
        <v>72256.56</v>
      </c>
      <c r="Q53" s="97"/>
      <c r="R53" s="97"/>
      <c r="V53" s="97"/>
    </row>
    <row r="54" spans="1:22" ht="25.5">
      <c r="A54" s="34" t="s">
        <v>150</v>
      </c>
      <c r="B54" s="86">
        <v>120001153</v>
      </c>
      <c r="C54" s="86">
        <v>995476</v>
      </c>
      <c r="D54" s="78"/>
      <c r="E54" s="79">
        <v>0.18</v>
      </c>
      <c r="F54" s="78"/>
      <c r="G54" s="152" t="s">
        <v>151</v>
      </c>
      <c r="H54" s="151" t="s">
        <v>152</v>
      </c>
      <c r="I54" s="152" t="s">
        <v>114</v>
      </c>
      <c r="J54" s="98">
        <v>169.2</v>
      </c>
      <c r="K54" s="74">
        <v>172.6</v>
      </c>
      <c r="L54" s="73">
        <f>K54/1.18</f>
        <v>146.27118644067798</v>
      </c>
      <c r="M54" s="73">
        <f>J54*L54</f>
        <v>24749.084745762713</v>
      </c>
      <c r="N54" s="73">
        <f>IF(ISBLANK(F54),E54*M54,F54*M54)</f>
        <v>4454.8352542372886</v>
      </c>
      <c r="O54" s="73">
        <f>+N54+M54</f>
        <v>29203.920000000002</v>
      </c>
      <c r="Q54" s="97"/>
      <c r="R54" s="97"/>
      <c r="V54" s="97"/>
    </row>
    <row r="55" spans="1:22" ht="51">
      <c r="A55" s="328" t="s">
        <v>153</v>
      </c>
      <c r="B55" s="86"/>
      <c r="C55" s="86"/>
      <c r="D55" s="86"/>
      <c r="E55" s="79"/>
      <c r="F55" s="86"/>
      <c r="G55" s="156">
        <v>11.26</v>
      </c>
      <c r="H55" s="151" t="s">
        <v>154</v>
      </c>
      <c r="I55" s="156"/>
      <c r="J55" s="98"/>
      <c r="K55" s="74"/>
      <c r="L55" s="74"/>
      <c r="M55" s="74"/>
      <c r="N55" s="74"/>
      <c r="O55" s="74"/>
      <c r="Q55" s="97"/>
      <c r="R55" s="97"/>
      <c r="V55" s="97"/>
    </row>
    <row r="56" spans="1:22">
      <c r="A56" s="329"/>
      <c r="B56" s="37">
        <v>120001231</v>
      </c>
      <c r="C56" s="37">
        <v>995474</v>
      </c>
      <c r="D56" s="82"/>
      <c r="E56" s="85">
        <f>IF(C56&gt;0,18%,0)</f>
        <v>0.18</v>
      </c>
      <c r="F56" s="82"/>
      <c r="G56" s="156" t="s">
        <v>155</v>
      </c>
      <c r="H56" s="157" t="s">
        <v>156</v>
      </c>
      <c r="I56" s="156" t="s">
        <v>109</v>
      </c>
      <c r="J56" s="98">
        <v>71.48</v>
      </c>
      <c r="K56" s="73">
        <v>1948.25</v>
      </c>
      <c r="L56" s="73">
        <f>K56/1.18</f>
        <v>1651.0593220338983</v>
      </c>
      <c r="M56" s="73">
        <f>J56*L56</f>
        <v>118017.72033898305</v>
      </c>
      <c r="N56" s="73">
        <f>IF(ISBLANK(F56),E56*M56,F56*M56)</f>
        <v>21243.18966101695</v>
      </c>
      <c r="O56" s="73">
        <f>+N56+M56</f>
        <v>139260.91</v>
      </c>
      <c r="Q56" s="97"/>
      <c r="R56" s="97"/>
      <c r="V56" s="97"/>
    </row>
    <row r="57" spans="1:22" ht="63.75">
      <c r="A57" s="77" t="s">
        <v>157</v>
      </c>
      <c r="B57" s="86">
        <v>120001232</v>
      </c>
      <c r="C57" s="86">
        <v>995474</v>
      </c>
      <c r="D57" s="78"/>
      <c r="E57" s="79">
        <f>IF(C57&gt;0,18%,0)</f>
        <v>0.18</v>
      </c>
      <c r="F57" s="78"/>
      <c r="G57" s="156">
        <v>11.27</v>
      </c>
      <c r="H57" s="151" t="s">
        <v>158</v>
      </c>
      <c r="I57" s="156" t="s">
        <v>109</v>
      </c>
      <c r="J57" s="100">
        <v>5.18</v>
      </c>
      <c r="K57" s="74">
        <v>2354.6999999999998</v>
      </c>
      <c r="L57" s="74">
        <f>K57/1.18</f>
        <v>1995.5084745762711</v>
      </c>
      <c r="M57" s="74">
        <f>J57*L57</f>
        <v>10336.733898305083</v>
      </c>
      <c r="N57" s="74">
        <f>IF(ISBLANK(F57),E57*M57,F57*M57)</f>
        <v>1860.6121016949148</v>
      </c>
      <c r="O57" s="74">
        <f>+N57+M57</f>
        <v>12197.345999999998</v>
      </c>
      <c r="Q57" s="97"/>
      <c r="R57" s="97"/>
      <c r="V57" s="97"/>
    </row>
    <row r="58" spans="1:22" ht="23.25" customHeight="1">
      <c r="A58" s="328" t="s">
        <v>159</v>
      </c>
      <c r="B58" s="86"/>
      <c r="C58" s="86"/>
      <c r="D58" s="79"/>
      <c r="E58" s="79"/>
      <c r="F58" s="79"/>
      <c r="G58" s="156">
        <v>13.1</v>
      </c>
      <c r="H58" s="151" t="s">
        <v>160</v>
      </c>
      <c r="I58" s="156"/>
      <c r="J58" s="99"/>
      <c r="K58" s="74"/>
      <c r="L58" s="74"/>
      <c r="M58" s="74"/>
      <c r="N58" s="74"/>
      <c r="O58" s="74"/>
      <c r="Q58" s="97"/>
      <c r="R58" s="97"/>
      <c r="V58" s="97"/>
    </row>
    <row r="59" spans="1:22" ht="21.75" customHeight="1">
      <c r="A59" s="329"/>
      <c r="B59" s="37">
        <v>120001399</v>
      </c>
      <c r="C59" s="37">
        <v>995472</v>
      </c>
      <c r="D59" s="91"/>
      <c r="E59" s="85">
        <v>0.18</v>
      </c>
      <c r="F59" s="91"/>
      <c r="G59" s="156" t="s">
        <v>161</v>
      </c>
      <c r="H59" s="157" t="s">
        <v>162</v>
      </c>
      <c r="I59" s="156" t="s">
        <v>109</v>
      </c>
      <c r="J59" s="99">
        <v>149.63999999999999</v>
      </c>
      <c r="K59" s="73">
        <v>347.05</v>
      </c>
      <c r="L59" s="73">
        <f>K59/1.18</f>
        <v>294.11016949152543</v>
      </c>
      <c r="M59" s="73">
        <f>J59*L59</f>
        <v>44010.645762711858</v>
      </c>
      <c r="N59" s="73">
        <f>IF(ISBLANK(F59),E59*M59,F59*M59)</f>
        <v>7921.9162372881337</v>
      </c>
      <c r="O59" s="73">
        <f>+N59+M59</f>
        <v>51932.561999999991</v>
      </c>
      <c r="Q59" s="97"/>
      <c r="R59" s="97"/>
      <c r="V59" s="97"/>
    </row>
    <row r="60" spans="1:22" ht="25.5">
      <c r="A60" s="328" t="s">
        <v>163</v>
      </c>
      <c r="B60" s="37"/>
      <c r="C60" s="37"/>
      <c r="D60" s="85"/>
      <c r="E60" s="85"/>
      <c r="F60" s="85"/>
      <c r="G60" s="156">
        <v>13.62</v>
      </c>
      <c r="H60" s="151" t="s">
        <v>164</v>
      </c>
      <c r="I60" s="156"/>
      <c r="J60" s="99"/>
      <c r="K60" s="73"/>
      <c r="L60" s="73"/>
      <c r="M60" s="73"/>
      <c r="N60" s="73"/>
      <c r="O60" s="73"/>
      <c r="Q60" s="97"/>
      <c r="R60" s="97"/>
      <c r="V60" s="97"/>
    </row>
    <row r="61" spans="1:22" ht="25.5">
      <c r="A61" s="329"/>
      <c r="B61" s="37">
        <v>120001491</v>
      </c>
      <c r="C61" s="37">
        <v>995473</v>
      </c>
      <c r="D61" s="82"/>
      <c r="E61" s="85">
        <f>IF(C61&gt;0,18%,0)</f>
        <v>0.18</v>
      </c>
      <c r="F61" s="82"/>
      <c r="G61" s="156" t="s">
        <v>165</v>
      </c>
      <c r="H61" s="151" t="s">
        <v>166</v>
      </c>
      <c r="I61" s="156" t="s">
        <v>109</v>
      </c>
      <c r="J61" s="100">
        <v>30.96</v>
      </c>
      <c r="K61" s="73">
        <v>226.25</v>
      </c>
      <c r="L61" s="73">
        <f>K61/1.18</f>
        <v>191.73728813559322</v>
      </c>
      <c r="M61" s="73">
        <f>J61*L61</f>
        <v>5936.1864406779659</v>
      </c>
      <c r="N61" s="73">
        <f>IF(ISBLANK(F61),E61*M61,F61*M61)</f>
        <v>1068.5135593220339</v>
      </c>
      <c r="O61" s="73">
        <f>+N61+M61</f>
        <v>7004.7</v>
      </c>
      <c r="Q61" s="97"/>
      <c r="R61" s="97"/>
      <c r="V61" s="97"/>
    </row>
    <row r="62" spans="1:22" ht="38.25">
      <c r="A62" s="149" t="s">
        <v>167</v>
      </c>
      <c r="B62" s="37">
        <v>120001511</v>
      </c>
      <c r="C62" s="37">
        <v>995472</v>
      </c>
      <c r="D62" s="82"/>
      <c r="E62" s="85">
        <f>IF(C62&gt;0,18%,0)</f>
        <v>0.18</v>
      </c>
      <c r="F62" s="84"/>
      <c r="G62" s="166">
        <v>13.8</v>
      </c>
      <c r="H62" s="151" t="s">
        <v>168</v>
      </c>
      <c r="I62" s="156" t="s">
        <v>126</v>
      </c>
      <c r="J62" s="98">
        <v>149.63999999999999</v>
      </c>
      <c r="K62" s="73">
        <v>156.05000000000001</v>
      </c>
      <c r="L62" s="73">
        <f>K62/1.18</f>
        <v>132.24576271186442</v>
      </c>
      <c r="M62" s="74">
        <f>J62*L62</f>
        <v>19789.255932203389</v>
      </c>
      <c r="N62" s="73">
        <f>IF(ISBLANK(F62),E62*M62,F62*M62)</f>
        <v>3562.0660677966098</v>
      </c>
      <c r="O62" s="73">
        <f>+N62+M62</f>
        <v>23351.322</v>
      </c>
      <c r="Q62" s="97"/>
      <c r="R62" s="97"/>
      <c r="V62" s="97"/>
    </row>
    <row r="63" spans="1:22" ht="69.75" customHeight="1">
      <c r="A63" s="328" t="s">
        <v>169</v>
      </c>
      <c r="B63" s="37"/>
      <c r="C63" s="37"/>
      <c r="D63" s="85"/>
      <c r="E63" s="85"/>
      <c r="F63" s="85"/>
      <c r="G63" s="167">
        <v>13.83</v>
      </c>
      <c r="H63" s="151" t="s">
        <v>170</v>
      </c>
      <c r="I63" s="156"/>
      <c r="J63" s="98"/>
      <c r="K63" s="73"/>
      <c r="L63" s="73"/>
      <c r="M63" s="74"/>
      <c r="N63" s="73"/>
      <c r="O63" s="73"/>
      <c r="Q63" s="97"/>
      <c r="R63" s="97"/>
      <c r="V63" s="97"/>
    </row>
    <row r="64" spans="1:22" ht="36.75" customHeight="1">
      <c r="A64" s="329"/>
      <c r="B64" s="37">
        <v>120001517</v>
      </c>
      <c r="C64" s="37">
        <v>995473</v>
      </c>
      <c r="D64" s="82"/>
      <c r="E64" s="85">
        <f>IF(C64&gt;0,18%,0)</f>
        <v>0.18</v>
      </c>
      <c r="F64" s="84"/>
      <c r="G64" s="156" t="s">
        <v>171</v>
      </c>
      <c r="H64" s="157" t="s">
        <v>172</v>
      </c>
      <c r="I64" s="156" t="s">
        <v>109</v>
      </c>
      <c r="J64" s="100">
        <v>149.63999999999999</v>
      </c>
      <c r="K64" s="73">
        <v>142.80000000000001</v>
      </c>
      <c r="L64" s="73">
        <f>K64/1.18</f>
        <v>121.0169491525424</v>
      </c>
      <c r="M64" s="74">
        <f>J64*L64</f>
        <v>18108.976271186442</v>
      </c>
      <c r="N64" s="73">
        <f>IF(ISBLANK(F64),E64*M64,F64*M64)</f>
        <v>3259.6157288135596</v>
      </c>
      <c r="O64" s="73">
        <f>+N64+M64</f>
        <v>21368.592000000001</v>
      </c>
      <c r="Q64" s="97"/>
      <c r="R64" s="97"/>
      <c r="V64" s="97"/>
    </row>
    <row r="65" spans="1:22" ht="25.5">
      <c r="A65" s="328" t="s">
        <v>173</v>
      </c>
      <c r="B65" s="86"/>
      <c r="C65" s="86"/>
      <c r="D65" s="79"/>
      <c r="E65" s="79"/>
      <c r="F65" s="79"/>
      <c r="G65" s="167">
        <v>13.85</v>
      </c>
      <c r="H65" s="151" t="s">
        <v>174</v>
      </c>
      <c r="I65" s="168"/>
      <c r="J65" s="98"/>
      <c r="K65" s="74"/>
      <c r="L65" s="74"/>
      <c r="M65" s="74"/>
      <c r="N65" s="74"/>
      <c r="O65" s="74"/>
      <c r="Q65" s="97"/>
      <c r="R65" s="97"/>
      <c r="V65" s="97"/>
    </row>
    <row r="66" spans="1:22" ht="25.5">
      <c r="A66" s="329"/>
      <c r="B66" s="86">
        <v>120001522</v>
      </c>
      <c r="C66" s="86">
        <v>995473</v>
      </c>
      <c r="D66" s="78"/>
      <c r="E66" s="79">
        <v>0.18</v>
      </c>
      <c r="F66" s="80"/>
      <c r="G66" s="156" t="s">
        <v>175</v>
      </c>
      <c r="H66" s="151" t="s">
        <v>176</v>
      </c>
      <c r="I66" s="156" t="s">
        <v>126</v>
      </c>
      <c r="J66" s="98">
        <v>149.63999999999999</v>
      </c>
      <c r="K66" s="74">
        <v>73.95</v>
      </c>
      <c r="L66" s="73">
        <f>K66/1.18</f>
        <v>62.669491525423737</v>
      </c>
      <c r="M66" s="74">
        <f>J66*L66</f>
        <v>9377.8627118644072</v>
      </c>
      <c r="N66" s="73">
        <f>IF(ISBLANK(F66),E66*M66,F66*M66)</f>
        <v>1688.0152881355932</v>
      </c>
      <c r="O66" s="73">
        <f>+N66+M66</f>
        <v>11065.878000000001</v>
      </c>
      <c r="Q66" s="97"/>
      <c r="R66" s="97"/>
      <c r="V66" s="97"/>
    </row>
    <row r="67" spans="1:22" ht="36.75" customHeight="1">
      <c r="A67" s="77" t="s">
        <v>177</v>
      </c>
      <c r="B67" s="86">
        <v>120002404</v>
      </c>
      <c r="C67" s="86">
        <v>995424</v>
      </c>
      <c r="D67" s="78"/>
      <c r="E67" s="79">
        <v>0.18</v>
      </c>
      <c r="F67" s="80"/>
      <c r="G67" s="156">
        <v>18.77</v>
      </c>
      <c r="H67" s="151" t="s">
        <v>178</v>
      </c>
      <c r="I67" s="156" t="s">
        <v>179</v>
      </c>
      <c r="J67" s="98">
        <v>5</v>
      </c>
      <c r="K67" s="74">
        <v>452</v>
      </c>
      <c r="L67" s="73">
        <f>K67/1.18</f>
        <v>383.05084745762713</v>
      </c>
      <c r="M67" s="74">
        <f>J67*L67</f>
        <v>1915.2542372881358</v>
      </c>
      <c r="N67" s="73">
        <f>IF(ISBLANK(F67),E67*M67,F67*M67)</f>
        <v>344.74576271186442</v>
      </c>
      <c r="O67" s="73">
        <f>+N67+M67</f>
        <v>2260</v>
      </c>
      <c r="Q67" s="97"/>
      <c r="R67" s="97"/>
      <c r="V67" s="97"/>
    </row>
    <row r="68" spans="1:22" ht="153">
      <c r="A68" s="328" t="s">
        <v>180</v>
      </c>
      <c r="B68" s="86"/>
      <c r="C68" s="86"/>
      <c r="D68" s="79"/>
      <c r="E68" s="79"/>
      <c r="F68" s="79"/>
      <c r="G68" s="158">
        <v>21.1</v>
      </c>
      <c r="H68" s="169" t="s">
        <v>181</v>
      </c>
      <c r="I68" s="152"/>
      <c r="J68" s="98"/>
      <c r="K68" s="74"/>
      <c r="L68" s="74"/>
      <c r="M68" s="74"/>
      <c r="N68" s="74"/>
      <c r="O68" s="74"/>
      <c r="Q68" s="97"/>
      <c r="R68" s="97"/>
      <c r="V68" s="97"/>
    </row>
    <row r="69" spans="1:22" ht="36.75" customHeight="1">
      <c r="A69" s="330"/>
      <c r="B69" s="86"/>
      <c r="C69" s="86"/>
      <c r="D69" s="79"/>
      <c r="E69" s="79"/>
      <c r="F69" s="79"/>
      <c r="G69" s="158" t="s">
        <v>182</v>
      </c>
      <c r="H69" s="170" t="s">
        <v>183</v>
      </c>
      <c r="I69" s="156"/>
      <c r="J69" s="98"/>
      <c r="K69" s="74"/>
      <c r="L69" s="74"/>
      <c r="M69" s="74"/>
      <c r="N69" s="74"/>
      <c r="O69" s="74"/>
      <c r="Q69" s="97"/>
      <c r="R69" s="97"/>
      <c r="V69" s="97"/>
    </row>
    <row r="70" spans="1:22" ht="36.75" customHeight="1">
      <c r="A70" s="329"/>
      <c r="B70" s="86">
        <v>120002792</v>
      </c>
      <c r="C70" s="86">
        <v>995476</v>
      </c>
      <c r="D70" s="78"/>
      <c r="E70" s="79">
        <v>0.18</v>
      </c>
      <c r="F70" s="80"/>
      <c r="G70" s="167" t="s">
        <v>184</v>
      </c>
      <c r="H70" s="169" t="s">
        <v>185</v>
      </c>
      <c r="I70" s="156" t="s">
        <v>114</v>
      </c>
      <c r="J70" s="98">
        <v>200</v>
      </c>
      <c r="K70" s="74">
        <v>593.85</v>
      </c>
      <c r="L70" s="73">
        <f t="shared" ref="L70:L72" si="2">K70/1.18</f>
        <v>503.26271186440681</v>
      </c>
      <c r="M70" s="74">
        <f t="shared" ref="M70:M72" si="3">J70*L70</f>
        <v>100652.54237288136</v>
      </c>
      <c r="N70" s="73">
        <f t="shared" ref="N70:N72" si="4">IF(ISBLANK(F70),E70*M70,F70*M70)</f>
        <v>18117.457627118645</v>
      </c>
      <c r="O70" s="73">
        <f t="shared" ref="O70:O72" si="5">+N70+M70</f>
        <v>118770</v>
      </c>
      <c r="Q70" s="97"/>
      <c r="R70" s="97"/>
      <c r="V70" s="97"/>
    </row>
    <row r="71" spans="1:22" ht="36.75" customHeight="1">
      <c r="A71" s="328" t="s">
        <v>186</v>
      </c>
      <c r="B71" s="86"/>
      <c r="C71" s="86"/>
      <c r="D71" s="79"/>
      <c r="E71" s="79"/>
      <c r="F71" s="79"/>
      <c r="G71" s="167" t="s">
        <v>187</v>
      </c>
      <c r="H71" s="169" t="s">
        <v>188</v>
      </c>
      <c r="I71" s="168"/>
      <c r="J71" s="98"/>
      <c r="K71" s="74"/>
      <c r="L71" s="73"/>
      <c r="M71" s="74"/>
      <c r="N71" s="73"/>
      <c r="O71" s="73"/>
      <c r="Q71" s="97"/>
      <c r="R71" s="97"/>
      <c r="V71" s="97"/>
    </row>
    <row r="72" spans="1:22" ht="36.75" customHeight="1">
      <c r="A72" s="329"/>
      <c r="B72" s="86">
        <v>120002795</v>
      </c>
      <c r="C72" s="86">
        <v>995476</v>
      </c>
      <c r="D72" s="78"/>
      <c r="E72" s="79">
        <v>0.18</v>
      </c>
      <c r="F72" s="80"/>
      <c r="G72" s="156" t="s">
        <v>189</v>
      </c>
      <c r="H72" s="169" t="s">
        <v>185</v>
      </c>
      <c r="I72" s="156" t="s">
        <v>114</v>
      </c>
      <c r="J72" s="98">
        <v>300</v>
      </c>
      <c r="K72" s="74">
        <v>643.45000000000005</v>
      </c>
      <c r="L72" s="73">
        <f t="shared" si="2"/>
        <v>545.2966101694916</v>
      </c>
      <c r="M72" s="74">
        <f t="shared" si="3"/>
        <v>163588.98305084748</v>
      </c>
      <c r="N72" s="73">
        <f t="shared" si="4"/>
        <v>29446.016949152545</v>
      </c>
      <c r="O72" s="73">
        <f t="shared" si="5"/>
        <v>193035.00000000003</v>
      </c>
      <c r="Q72" s="97"/>
      <c r="R72" s="97"/>
      <c r="V72" s="97"/>
    </row>
    <row r="73" spans="1:22" ht="36.75" customHeight="1">
      <c r="A73" s="328" t="s">
        <v>190</v>
      </c>
      <c r="B73" s="86"/>
      <c r="C73" s="86"/>
      <c r="D73" s="79"/>
      <c r="E73" s="79"/>
      <c r="F73" s="79"/>
      <c r="G73" s="167">
        <v>21.3</v>
      </c>
      <c r="H73" s="169" t="s">
        <v>191</v>
      </c>
      <c r="I73" s="156"/>
      <c r="J73" s="98"/>
      <c r="K73" s="74"/>
      <c r="L73" s="73"/>
      <c r="M73" s="74"/>
      <c r="N73" s="73"/>
      <c r="O73" s="73"/>
      <c r="Q73" s="97"/>
      <c r="R73" s="97"/>
      <c r="V73" s="97"/>
    </row>
    <row r="74" spans="1:22">
      <c r="A74" s="329"/>
      <c r="B74" s="86">
        <v>120002799</v>
      </c>
      <c r="C74" s="86">
        <v>995476</v>
      </c>
      <c r="D74" s="78"/>
      <c r="E74" s="79">
        <v>0.18</v>
      </c>
      <c r="F74" s="80"/>
      <c r="G74" s="156" t="s">
        <v>192</v>
      </c>
      <c r="H74" s="170" t="s">
        <v>193</v>
      </c>
      <c r="I74" s="156" t="s">
        <v>194</v>
      </c>
      <c r="J74" s="98">
        <v>10</v>
      </c>
      <c r="K74" s="74">
        <v>1505.25</v>
      </c>
      <c r="L74" s="73">
        <f>K74/1.18</f>
        <v>1275.6355932203392</v>
      </c>
      <c r="M74" s="74">
        <f>J74*L74</f>
        <v>12756.355932203391</v>
      </c>
      <c r="N74" s="73">
        <f>IF(ISBLANK(F74),E74*M74,F74*M74)</f>
        <v>2296.1440677966102</v>
      </c>
      <c r="O74" s="73">
        <f>+N74+M74</f>
        <v>15052.5</v>
      </c>
      <c r="Q74" s="97"/>
      <c r="R74" s="97"/>
      <c r="V74" s="97"/>
    </row>
    <row r="75" spans="1:22" ht="36.75" customHeight="1">
      <c r="A75" s="328" t="s">
        <v>195</v>
      </c>
      <c r="B75" s="86"/>
      <c r="C75" s="86"/>
      <c r="D75" s="79"/>
      <c r="E75" s="79"/>
      <c r="F75" s="79"/>
      <c r="G75" s="156">
        <v>21.19</v>
      </c>
      <c r="H75" s="169" t="s">
        <v>196</v>
      </c>
      <c r="I75" s="156"/>
      <c r="J75" s="98"/>
      <c r="K75" s="74"/>
      <c r="L75" s="74"/>
      <c r="M75" s="74"/>
      <c r="N75" s="74"/>
      <c r="O75" s="74"/>
      <c r="Q75" s="97"/>
      <c r="R75" s="97"/>
      <c r="V75" s="97"/>
    </row>
    <row r="76" spans="1:22" ht="36.75" customHeight="1">
      <c r="A76" s="329"/>
      <c r="B76" s="86">
        <v>120003120</v>
      </c>
      <c r="C76" s="86">
        <v>995476</v>
      </c>
      <c r="D76" s="78"/>
      <c r="E76" s="79">
        <v>0.18</v>
      </c>
      <c r="F76" s="80"/>
      <c r="G76" s="156" t="s">
        <v>197</v>
      </c>
      <c r="H76" s="169" t="s">
        <v>198</v>
      </c>
      <c r="I76" s="156" t="s">
        <v>131</v>
      </c>
      <c r="J76" s="98">
        <v>50</v>
      </c>
      <c r="K76" s="74">
        <v>148.1</v>
      </c>
      <c r="L76" s="73">
        <f>K76/1.18</f>
        <v>125.50847457627118</v>
      </c>
      <c r="M76" s="74">
        <f>J76*L76</f>
        <v>6275.4237288135591</v>
      </c>
      <c r="N76" s="73">
        <f>IF(ISBLANK(F76),E76*M76,F76*M76)</f>
        <v>1129.5762711864406</v>
      </c>
      <c r="O76" s="73">
        <f>+N76+M76</f>
        <v>7405</v>
      </c>
      <c r="Q76" s="97"/>
      <c r="R76" s="97"/>
      <c r="V76" s="97"/>
    </row>
    <row r="77" spans="1:22">
      <c r="A77" s="34"/>
      <c r="B77" s="34"/>
      <c r="C77" s="34"/>
      <c r="D77" s="34"/>
      <c r="E77" s="39"/>
      <c r="F77" s="34"/>
      <c r="G77" s="9"/>
      <c r="H77" s="33"/>
      <c r="I77" s="33"/>
      <c r="J77" s="9"/>
      <c r="K77" s="41" t="s">
        <v>199</v>
      </c>
      <c r="L77" s="41"/>
      <c r="M77" s="54">
        <f>SUM(M31:M76)</f>
        <v>955895.79661016946</v>
      </c>
      <c r="N77" s="54">
        <f>SUM(N31:N76)</f>
        <v>172061.24338983052</v>
      </c>
      <c r="O77" s="54">
        <f>SUM(O31:O76)</f>
        <v>1127957.04</v>
      </c>
    </row>
    <row r="78" spans="1:22">
      <c r="A78" s="81"/>
      <c r="B78" s="81"/>
      <c r="C78" s="81"/>
      <c r="D78" s="81"/>
      <c r="E78" s="40"/>
      <c r="F78" s="81"/>
      <c r="G78" s="34"/>
      <c r="H78" s="14"/>
      <c r="I78" s="14"/>
      <c r="J78" s="9"/>
      <c r="K78" s="42" t="s">
        <v>200</v>
      </c>
      <c r="L78" s="42"/>
      <c r="M78" s="48">
        <v>0</v>
      </c>
      <c r="N78" s="43">
        <f>+M78</f>
        <v>0</v>
      </c>
    </row>
    <row r="79" spans="1:22">
      <c r="A79" s="37"/>
      <c r="B79" s="37"/>
      <c r="C79" s="37"/>
      <c r="D79" s="37"/>
      <c r="E79" s="83"/>
      <c r="F79" s="37"/>
      <c r="G79" s="37"/>
      <c r="H79" s="37"/>
      <c r="I79" s="37"/>
      <c r="J79" s="37"/>
      <c r="K79" s="42" t="s">
        <v>201</v>
      </c>
      <c r="L79" s="42"/>
      <c r="M79" s="44">
        <f>+M77*M78</f>
        <v>0</v>
      </c>
      <c r="N79" s="44">
        <f>+N77*N78</f>
        <v>0</v>
      </c>
    </row>
    <row r="80" spans="1:22">
      <c r="A80" s="37"/>
      <c r="B80" s="37"/>
      <c r="C80" s="37"/>
      <c r="D80" s="37"/>
      <c r="E80" s="83"/>
      <c r="F80" s="37"/>
      <c r="G80" s="37"/>
      <c r="H80" s="37"/>
      <c r="I80" s="37"/>
      <c r="J80" s="37"/>
      <c r="K80" s="42" t="s">
        <v>202</v>
      </c>
      <c r="L80" s="42"/>
      <c r="M80" s="54">
        <f>+M79+M77</f>
        <v>955895.79661016946</v>
      </c>
      <c r="N80" s="49"/>
    </row>
    <row r="81" spans="1:15">
      <c r="A81" s="37"/>
      <c r="B81" s="37"/>
      <c r="C81" s="37"/>
      <c r="D81" s="37"/>
      <c r="E81" s="83"/>
      <c r="F81" s="37"/>
      <c r="G81" s="37"/>
      <c r="H81" s="37"/>
      <c r="I81" s="37"/>
      <c r="J81" s="37"/>
      <c r="K81" s="45" t="s">
        <v>203</v>
      </c>
      <c r="L81" s="45"/>
      <c r="M81" s="35"/>
      <c r="N81" s="54">
        <f>+N77+N79</f>
        <v>172061.24338983052</v>
      </c>
    </row>
    <row r="82" spans="1:15">
      <c r="E82" s="50"/>
    </row>
    <row r="83" spans="1:15">
      <c r="E83" s="50"/>
    </row>
    <row r="84" spans="1:15">
      <c r="A84" s="51" t="s">
        <v>204</v>
      </c>
      <c r="E84" s="50"/>
    </row>
    <row r="85" spans="1:15">
      <c r="A85" s="51" t="s">
        <v>205</v>
      </c>
      <c r="E85" s="50"/>
    </row>
    <row r="86" spans="1:15">
      <c r="E86" s="50"/>
      <c r="M86" s="92"/>
      <c r="N86" s="92"/>
    </row>
    <row r="87" spans="1:15">
      <c r="E87" s="50"/>
      <c r="M87" s="92"/>
    </row>
    <row r="88" spans="1:15">
      <c r="A88" s="47"/>
      <c r="B88" s="47"/>
      <c r="C88" s="47"/>
      <c r="D88" s="51"/>
      <c r="E88" s="52"/>
      <c r="F88" s="51"/>
      <c r="G88" s="51"/>
      <c r="H88" s="16"/>
      <c r="I88" s="16"/>
      <c r="J88" s="16"/>
      <c r="K88" s="16"/>
      <c r="L88" s="16"/>
      <c r="M88" s="51"/>
      <c r="N88" s="51"/>
      <c r="O88" s="51"/>
    </row>
    <row r="209" ht="15" customHeight="1"/>
    <row r="212" ht="100.5" customHeight="1"/>
    <row r="217" ht="71.25" customHeight="1"/>
    <row r="230" ht="86.25" customHeight="1"/>
    <row r="233" ht="86.25" customHeight="1"/>
    <row r="240" ht="128.25" customHeight="1"/>
  </sheetData>
  <sheetProtection algorithmName="SHA-512" hashValue="fLbyaLiX4ZD5UBVuCdCaUBhYHRGfQdLP1q8DnCybJa2LmT+WtTp58WZrI4cEdfsyph/k9jliJmort8pBsMHJaw==" saltValue="iSk8POxxUkzg8SNjmiboog==" spinCount="100000" sheet="1" objects="1" scenarios="1"/>
  <mergeCells count="73">
    <mergeCell ref="A37:A38"/>
    <mergeCell ref="A39:A40"/>
    <mergeCell ref="A41:A43"/>
    <mergeCell ref="A55:A56"/>
    <mergeCell ref="J26:M26"/>
    <mergeCell ref="M27:M28"/>
    <mergeCell ref="L27:L28"/>
    <mergeCell ref="D27:D28"/>
    <mergeCell ref="J27:J28"/>
    <mergeCell ref="A33:A34"/>
    <mergeCell ref="A35:A36"/>
    <mergeCell ref="G30:H30"/>
    <mergeCell ref="K27:K28"/>
    <mergeCell ref="A48:A49"/>
    <mergeCell ref="A44:A45"/>
    <mergeCell ref="A50:A51"/>
    <mergeCell ref="B6:N6"/>
    <mergeCell ref="D10:J10"/>
    <mergeCell ref="D11:J11"/>
    <mergeCell ref="A7:J7"/>
    <mergeCell ref="A8:J8"/>
    <mergeCell ref="A9:J9"/>
    <mergeCell ref="K7:N7"/>
    <mergeCell ref="K8:N8"/>
    <mergeCell ref="K9:N9"/>
    <mergeCell ref="K10:N10"/>
    <mergeCell ref="K11:N11"/>
    <mergeCell ref="A1:N1"/>
    <mergeCell ref="A2:N2"/>
    <mergeCell ref="A3:N3"/>
    <mergeCell ref="A4:N4"/>
    <mergeCell ref="A5:N5"/>
    <mergeCell ref="A12:J12"/>
    <mergeCell ref="E27:F28"/>
    <mergeCell ref="B27:B28"/>
    <mergeCell ref="G26:H26"/>
    <mergeCell ref="I27:I28"/>
    <mergeCell ref="D19:K19"/>
    <mergeCell ref="D20:K20"/>
    <mergeCell ref="D21:K21"/>
    <mergeCell ref="D22:K22"/>
    <mergeCell ref="D23:K23"/>
    <mergeCell ref="A24:K24"/>
    <mergeCell ref="A17:O17"/>
    <mergeCell ref="A18:O18"/>
    <mergeCell ref="L19:O19"/>
    <mergeCell ref="A27:A28"/>
    <mergeCell ref="K12:N12"/>
    <mergeCell ref="A13:O13"/>
    <mergeCell ref="A14:O14"/>
    <mergeCell ref="A15:O15"/>
    <mergeCell ref="A16:O16"/>
    <mergeCell ref="A25:M25"/>
    <mergeCell ref="L20:O20"/>
    <mergeCell ref="L21:O21"/>
    <mergeCell ref="L22:O22"/>
    <mergeCell ref="A20:C20"/>
    <mergeCell ref="A21:C21"/>
    <mergeCell ref="L23:O23"/>
    <mergeCell ref="O27:O28"/>
    <mergeCell ref="G27:H28"/>
    <mergeCell ref="N27:N28"/>
    <mergeCell ref="L24:O24"/>
    <mergeCell ref="A31:A32"/>
    <mergeCell ref="G29:H29"/>
    <mergeCell ref="A71:A72"/>
    <mergeCell ref="A73:A74"/>
    <mergeCell ref="A75:A76"/>
    <mergeCell ref="A58:A59"/>
    <mergeCell ref="A60:A61"/>
    <mergeCell ref="A63:A64"/>
    <mergeCell ref="A65:A66"/>
    <mergeCell ref="A68:A70"/>
  </mergeCells>
  <dataValidations count="3">
    <dataValidation type="decimal" operator="greaterThanOrEqual" allowBlank="1" showInputMessage="1" showErrorMessage="1" prompt="Please GST Rate" sqref="F56:F58 F51:F53 F31:F34 F61:F76" xr:uid="{00000000-0002-0000-0000-000000000000}">
      <formula1>0</formula1>
    </dataValidation>
    <dataValidation allowBlank="1" showInputMessage="1" showErrorMessage="1" prompt="Please Enter SAC Code" sqref="D56:D58 D51:D53 D31:D34 D61:D76" xr:uid="{00000000-0002-0000-0000-000001000000}"/>
    <dataValidation allowBlank="1" showInputMessage="1" showErrorMessage="1" error="ENTER PERCENTAGE " prompt="Please Enter Percentage" sqref="M78" xr:uid="{00000000-0002-0000-0000-000002000000}"/>
  </dataValidations>
  <pageMargins left="0.25" right="0.25" top="0.75" bottom="0.75" header="0.3" footer="0.3"/>
  <pageSetup paperSize="9" scale="5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84250-185F-4EE3-9EAB-48524408804E}">
  <dimension ref="A1:M39"/>
  <sheetViews>
    <sheetView topLeftCell="A24" workbookViewId="0">
      <selection activeCell="H27" sqref="H27"/>
    </sheetView>
  </sheetViews>
  <sheetFormatPr defaultRowHeight="12.75"/>
  <cols>
    <col min="1" max="1" width="9.28515625" style="175" bestFit="1" customWidth="1"/>
    <col min="2" max="2" width="16" style="175" customWidth="1"/>
    <col min="3" max="3" width="9.28515625" style="175" bestFit="1" customWidth="1"/>
    <col min="4" max="4" width="9.140625" style="175"/>
    <col min="5" max="5" width="9.28515625" style="172" bestFit="1" customWidth="1"/>
    <col min="6" max="7" width="9.140625" style="175"/>
    <col min="8" max="8" width="66.7109375" style="175" customWidth="1"/>
    <col min="9" max="9" width="9.140625" style="175"/>
    <col min="10" max="10" width="9.85546875" style="175" bestFit="1" customWidth="1"/>
    <col min="11" max="11" width="9.28515625" style="175" bestFit="1" customWidth="1"/>
    <col min="12" max="12" width="10.5703125" style="175" customWidth="1"/>
    <col min="13" max="13" width="14" style="175" bestFit="1" customWidth="1"/>
    <col min="14" max="16384" width="9.140625" style="175"/>
  </cols>
  <sheetData>
    <row r="1" spans="1:13" s="172" customFormat="1">
      <c r="A1" s="397" t="s">
        <v>63</v>
      </c>
      <c r="B1" s="397"/>
      <c r="C1" s="397"/>
      <c r="D1" s="397"/>
      <c r="E1" s="397"/>
      <c r="F1" s="397"/>
      <c r="G1" s="397"/>
      <c r="H1" s="397"/>
      <c r="I1" s="397"/>
      <c r="J1" s="397"/>
      <c r="K1" s="397"/>
      <c r="L1" s="397"/>
      <c r="M1" s="397"/>
    </row>
    <row r="2" spans="1:13" s="172" customFormat="1">
      <c r="A2" s="398" t="s">
        <v>64</v>
      </c>
      <c r="B2" s="398"/>
      <c r="C2" s="398"/>
      <c r="D2" s="398"/>
      <c r="E2" s="398"/>
      <c r="F2" s="398"/>
      <c r="G2" s="398"/>
      <c r="H2" s="398"/>
      <c r="I2" s="398"/>
      <c r="J2" s="398"/>
      <c r="K2" s="398"/>
      <c r="L2" s="398"/>
      <c r="M2" s="398"/>
    </row>
    <row r="3" spans="1:13" s="172" customFormat="1">
      <c r="A3" s="398" t="s">
        <v>65</v>
      </c>
      <c r="B3" s="398"/>
      <c r="C3" s="398"/>
      <c r="D3" s="398"/>
      <c r="E3" s="398"/>
      <c r="F3" s="398"/>
      <c r="G3" s="398"/>
      <c r="H3" s="398"/>
      <c r="I3" s="398"/>
      <c r="J3" s="398"/>
      <c r="K3" s="398"/>
      <c r="L3" s="398"/>
      <c r="M3" s="398"/>
    </row>
    <row r="4" spans="1:13" s="172" customFormat="1">
      <c r="A4" s="399" t="s">
        <v>206</v>
      </c>
      <c r="B4" s="399"/>
      <c r="C4" s="399"/>
      <c r="D4" s="399"/>
      <c r="E4" s="399"/>
      <c r="F4" s="399"/>
      <c r="G4" s="399"/>
      <c r="H4" s="399"/>
      <c r="I4" s="399"/>
      <c r="J4" s="399"/>
      <c r="K4" s="399"/>
      <c r="L4" s="399"/>
      <c r="M4" s="399"/>
    </row>
    <row r="5" spans="1:13" s="172" customFormat="1">
      <c r="A5" s="400" t="s">
        <v>68</v>
      </c>
      <c r="B5" s="401"/>
      <c r="C5" s="401"/>
      <c r="D5" s="401"/>
      <c r="E5" s="401"/>
      <c r="F5" s="401"/>
      <c r="G5" s="401"/>
      <c r="H5" s="401"/>
      <c r="I5" s="401"/>
      <c r="J5" s="401"/>
      <c r="K5" s="401"/>
      <c r="L5" s="401"/>
      <c r="M5" s="401"/>
    </row>
    <row r="6" spans="1:13" s="172" customFormat="1">
      <c r="A6" s="394" t="s">
        <v>69</v>
      </c>
      <c r="B6" s="395"/>
      <c r="C6" s="395"/>
      <c r="D6" s="395"/>
      <c r="E6" s="395"/>
      <c r="F6" s="395"/>
      <c r="G6" s="395"/>
      <c r="H6" s="395"/>
      <c r="I6" s="395"/>
      <c r="J6" s="395"/>
      <c r="K6" s="396"/>
      <c r="L6" s="393" t="s">
        <v>74</v>
      </c>
      <c r="M6" s="393"/>
    </row>
    <row r="7" spans="1:13" s="172" customFormat="1">
      <c r="A7" s="393" t="s">
        <v>70</v>
      </c>
      <c r="B7" s="393"/>
      <c r="C7" s="392"/>
      <c r="D7" s="392"/>
      <c r="E7" s="392"/>
      <c r="F7" s="392"/>
      <c r="G7" s="392"/>
      <c r="H7" s="392"/>
      <c r="I7" s="392"/>
      <c r="J7" s="392"/>
      <c r="K7" s="392"/>
      <c r="L7" s="393" t="s">
        <v>75</v>
      </c>
      <c r="M7" s="393"/>
    </row>
    <row r="8" spans="1:13" s="172" customFormat="1">
      <c r="A8" s="393" t="s">
        <v>71</v>
      </c>
      <c r="B8" s="393"/>
      <c r="C8" s="392"/>
      <c r="D8" s="392"/>
      <c r="E8" s="392"/>
      <c r="F8" s="392"/>
      <c r="G8" s="392"/>
      <c r="H8" s="392"/>
      <c r="I8" s="392"/>
      <c r="J8" s="392"/>
      <c r="K8" s="392"/>
      <c r="L8" s="393" t="s">
        <v>76</v>
      </c>
      <c r="M8" s="393"/>
    </row>
    <row r="9" spans="1:13" s="172" customFormat="1">
      <c r="A9" s="173"/>
      <c r="B9" s="173"/>
      <c r="C9" s="392"/>
      <c r="D9" s="392"/>
      <c r="E9" s="392"/>
      <c r="F9" s="392"/>
      <c r="G9" s="392"/>
      <c r="H9" s="392"/>
      <c r="I9" s="392"/>
      <c r="J9" s="392"/>
      <c r="K9" s="392"/>
      <c r="L9" s="393" t="s">
        <v>77</v>
      </c>
      <c r="M9" s="393"/>
    </row>
    <row r="10" spans="1:13" s="172" customFormat="1">
      <c r="A10" s="174"/>
      <c r="B10" s="174"/>
      <c r="C10" s="392"/>
      <c r="D10" s="392"/>
      <c r="E10" s="392"/>
      <c r="F10" s="392"/>
      <c r="G10" s="392"/>
      <c r="H10" s="392"/>
      <c r="I10" s="392"/>
      <c r="J10" s="392"/>
      <c r="K10" s="392"/>
      <c r="L10" s="393" t="s">
        <v>78</v>
      </c>
      <c r="M10" s="393"/>
    </row>
    <row r="11" spans="1:13" s="172" customFormat="1">
      <c r="A11" s="390"/>
      <c r="B11" s="390"/>
      <c r="C11" s="390"/>
      <c r="D11" s="390"/>
      <c r="E11" s="390"/>
      <c r="F11" s="390"/>
      <c r="G11" s="390"/>
      <c r="H11" s="390"/>
      <c r="I11" s="390"/>
      <c r="J11" s="390"/>
      <c r="K11" s="390"/>
      <c r="L11" s="393" t="s">
        <v>79</v>
      </c>
      <c r="M11" s="393"/>
    </row>
    <row r="12" spans="1:13">
      <c r="A12" s="388" t="s">
        <v>207</v>
      </c>
      <c r="B12" s="388"/>
      <c r="C12" s="388"/>
      <c r="D12" s="388"/>
      <c r="E12" s="388"/>
      <c r="F12" s="388"/>
      <c r="G12" s="388"/>
      <c r="H12" s="388"/>
      <c r="I12" s="388"/>
      <c r="J12" s="388"/>
      <c r="K12" s="388"/>
      <c r="L12" s="388"/>
      <c r="M12" s="388"/>
    </row>
    <row r="13" spans="1:13" s="178" customFormat="1">
      <c r="A13" s="176"/>
      <c r="B13" s="176"/>
      <c r="C13" s="176"/>
      <c r="D13" s="176"/>
      <c r="E13" s="390"/>
      <c r="F13" s="390"/>
      <c r="G13" s="384"/>
      <c r="H13" s="385"/>
      <c r="I13" s="177"/>
      <c r="J13" s="391"/>
      <c r="K13" s="391"/>
      <c r="L13" s="391"/>
      <c r="M13" s="177"/>
    </row>
    <row r="14" spans="1:13" s="180" customFormat="1" ht="15" customHeight="1">
      <c r="A14" s="388" t="s">
        <v>81</v>
      </c>
      <c r="B14" s="388" t="s">
        <v>208</v>
      </c>
      <c r="C14" s="179" t="s">
        <v>83</v>
      </c>
      <c r="D14" s="389" t="s">
        <v>84</v>
      </c>
      <c r="E14" s="389" t="s">
        <v>209</v>
      </c>
      <c r="F14" s="389"/>
      <c r="G14" s="380" t="s">
        <v>210</v>
      </c>
      <c r="H14" s="381"/>
      <c r="I14" s="388" t="s">
        <v>87</v>
      </c>
      <c r="J14" s="388" t="s">
        <v>211</v>
      </c>
      <c r="K14" s="388" t="s">
        <v>212</v>
      </c>
      <c r="L14" s="388" t="s">
        <v>213</v>
      </c>
      <c r="M14" s="388" t="s">
        <v>214</v>
      </c>
    </row>
    <row r="15" spans="1:13" s="180" customFormat="1" ht="38.25">
      <c r="A15" s="388"/>
      <c r="B15" s="388"/>
      <c r="C15" s="179" t="s">
        <v>94</v>
      </c>
      <c r="D15" s="389"/>
      <c r="E15" s="389"/>
      <c r="F15" s="389"/>
      <c r="G15" s="382"/>
      <c r="H15" s="383"/>
      <c r="I15" s="388"/>
      <c r="J15" s="388"/>
      <c r="K15" s="388"/>
      <c r="L15" s="388"/>
      <c r="M15" s="388"/>
    </row>
    <row r="16" spans="1:13" s="178" customFormat="1" ht="15" customHeight="1">
      <c r="A16" s="181"/>
      <c r="B16" s="181"/>
      <c r="C16" s="179"/>
      <c r="D16" s="179"/>
      <c r="E16" s="389"/>
      <c r="F16" s="389"/>
      <c r="G16" s="386" t="s">
        <v>215</v>
      </c>
      <c r="H16" s="387"/>
      <c r="I16" s="201"/>
      <c r="J16" s="174"/>
      <c r="K16" s="174"/>
      <c r="L16" s="174"/>
      <c r="M16" s="174"/>
    </row>
    <row r="17" spans="1:13" ht="240">
      <c r="A17" s="377">
        <v>1</v>
      </c>
      <c r="B17" s="182"/>
      <c r="C17" s="182"/>
      <c r="D17" s="184"/>
      <c r="E17" s="184"/>
      <c r="F17" s="184"/>
      <c r="G17" s="184" t="s">
        <v>216</v>
      </c>
      <c r="H17" s="154" t="s">
        <v>217</v>
      </c>
      <c r="I17" s="185"/>
      <c r="J17" s="186"/>
      <c r="K17" s="186"/>
      <c r="L17" s="188"/>
      <c r="M17" s="188"/>
    </row>
    <row r="18" spans="1:13" ht="30">
      <c r="A18" s="378"/>
      <c r="B18" s="182" t="s">
        <v>218</v>
      </c>
      <c r="C18" s="182">
        <v>995471</v>
      </c>
      <c r="D18" s="183"/>
      <c r="E18" s="184">
        <v>0.18</v>
      </c>
      <c r="F18" s="197"/>
      <c r="G18" s="204"/>
      <c r="H18" s="154" t="s">
        <v>219</v>
      </c>
      <c r="I18" s="185" t="s">
        <v>109</v>
      </c>
      <c r="J18" s="186">
        <v>154.66999999999999</v>
      </c>
      <c r="K18" s="187"/>
      <c r="L18" s="188">
        <f t="shared" ref="L18" si="0">K18*J18</f>
        <v>0</v>
      </c>
      <c r="M18" s="188">
        <f t="shared" ref="M18" si="1">IF(ISBLANK(F18),E18*L18,F18*L18)</f>
        <v>0</v>
      </c>
    </row>
    <row r="19" spans="1:13" ht="75">
      <c r="A19" s="156">
        <v>2</v>
      </c>
      <c r="B19" s="182" t="s">
        <v>218</v>
      </c>
      <c r="C19" s="182">
        <v>995479</v>
      </c>
      <c r="D19" s="183"/>
      <c r="E19" s="184">
        <v>0.18</v>
      </c>
      <c r="F19" s="197"/>
      <c r="G19" s="205" t="s">
        <v>220</v>
      </c>
      <c r="H19" s="154" t="s">
        <v>221</v>
      </c>
      <c r="I19" s="185" t="s">
        <v>109</v>
      </c>
      <c r="J19" s="186">
        <v>154.66999999999999</v>
      </c>
      <c r="K19" s="187"/>
      <c r="L19" s="188">
        <f t="shared" ref="L19:L24" si="2">K19*J19</f>
        <v>0</v>
      </c>
      <c r="M19" s="188">
        <f t="shared" ref="M19:M24" si="3">IF(ISBLANK(F19),E19*L19,F19*L19)</f>
        <v>0</v>
      </c>
    </row>
    <row r="20" spans="1:13" ht="120">
      <c r="A20" s="156">
        <v>3</v>
      </c>
      <c r="B20" s="182" t="s">
        <v>218</v>
      </c>
      <c r="C20" s="182">
        <v>995478</v>
      </c>
      <c r="D20" s="183"/>
      <c r="E20" s="184">
        <v>0.18</v>
      </c>
      <c r="F20" s="197"/>
      <c r="G20" s="205" t="s">
        <v>222</v>
      </c>
      <c r="H20" s="154" t="s">
        <v>223</v>
      </c>
      <c r="I20" s="185" t="s">
        <v>109</v>
      </c>
      <c r="J20" s="186">
        <v>27.54</v>
      </c>
      <c r="K20" s="187"/>
      <c r="L20" s="188">
        <f t="shared" si="2"/>
        <v>0</v>
      </c>
      <c r="M20" s="188">
        <f t="shared" si="3"/>
        <v>0</v>
      </c>
    </row>
    <row r="21" spans="1:13" ht="225">
      <c r="A21" s="156">
        <v>4</v>
      </c>
      <c r="B21" s="182" t="s">
        <v>218</v>
      </c>
      <c r="C21" s="182">
        <v>995471</v>
      </c>
      <c r="D21" s="183"/>
      <c r="E21" s="184">
        <v>0.18</v>
      </c>
      <c r="F21" s="197"/>
      <c r="G21" s="205" t="s">
        <v>224</v>
      </c>
      <c r="H21" s="154" t="s">
        <v>225</v>
      </c>
      <c r="I21" s="185" t="s">
        <v>226</v>
      </c>
      <c r="J21" s="186">
        <v>1</v>
      </c>
      <c r="K21" s="187"/>
      <c r="L21" s="188">
        <f t="shared" si="2"/>
        <v>0</v>
      </c>
      <c r="M21" s="188">
        <f t="shared" si="3"/>
        <v>0</v>
      </c>
    </row>
    <row r="22" spans="1:13" ht="45">
      <c r="A22" s="156">
        <v>5</v>
      </c>
      <c r="B22" s="182" t="s">
        <v>218</v>
      </c>
      <c r="C22" s="182">
        <v>995473</v>
      </c>
      <c r="D22" s="183"/>
      <c r="E22" s="184">
        <v>0.18</v>
      </c>
      <c r="F22" s="197"/>
      <c r="G22" s="205" t="s">
        <v>227</v>
      </c>
      <c r="H22" s="154" t="s">
        <v>228</v>
      </c>
      <c r="I22" s="185" t="s">
        <v>109</v>
      </c>
      <c r="J22" s="186">
        <v>141.62</v>
      </c>
      <c r="K22" s="187"/>
      <c r="L22" s="188">
        <f t="shared" si="2"/>
        <v>0</v>
      </c>
      <c r="M22" s="188">
        <f t="shared" si="3"/>
        <v>0</v>
      </c>
    </row>
    <row r="23" spans="1:13" ht="45">
      <c r="A23" s="156">
        <v>6</v>
      </c>
      <c r="B23" s="182" t="s">
        <v>218</v>
      </c>
      <c r="C23" s="182">
        <v>995473</v>
      </c>
      <c r="D23" s="183"/>
      <c r="E23" s="184">
        <v>0.18</v>
      </c>
      <c r="F23" s="197"/>
      <c r="G23" s="205" t="s">
        <v>229</v>
      </c>
      <c r="H23" s="154" t="s">
        <v>230</v>
      </c>
      <c r="I23" s="185" t="s">
        <v>109</v>
      </c>
      <c r="J23" s="186">
        <v>154.66999999999999</v>
      </c>
      <c r="K23" s="187"/>
      <c r="L23" s="188">
        <f t="shared" si="2"/>
        <v>0</v>
      </c>
      <c r="M23" s="188">
        <f t="shared" si="3"/>
        <v>0</v>
      </c>
    </row>
    <row r="24" spans="1:13" ht="60">
      <c r="A24" s="156">
        <v>7</v>
      </c>
      <c r="B24" s="182" t="s">
        <v>218</v>
      </c>
      <c r="C24" s="182">
        <v>995478</v>
      </c>
      <c r="D24" s="183"/>
      <c r="E24" s="184">
        <v>0.18</v>
      </c>
      <c r="F24" s="197"/>
      <c r="G24" s="205" t="s">
        <v>231</v>
      </c>
      <c r="H24" s="154" t="s">
        <v>232</v>
      </c>
      <c r="I24" s="185" t="s">
        <v>109</v>
      </c>
      <c r="J24" s="186">
        <v>28</v>
      </c>
      <c r="K24" s="187"/>
      <c r="L24" s="188">
        <f t="shared" si="2"/>
        <v>0</v>
      </c>
      <c r="M24" s="188">
        <f t="shared" si="3"/>
        <v>0</v>
      </c>
    </row>
    <row r="25" spans="1:13" ht="165">
      <c r="A25" s="377">
        <v>8</v>
      </c>
      <c r="B25" s="182"/>
      <c r="C25" s="182"/>
      <c r="D25" s="182"/>
      <c r="E25" s="184"/>
      <c r="F25" s="182"/>
      <c r="G25" s="205" t="s">
        <v>233</v>
      </c>
      <c r="H25" s="154" t="s">
        <v>234</v>
      </c>
      <c r="I25" s="185"/>
      <c r="J25" s="186"/>
      <c r="K25" s="186"/>
      <c r="L25" s="199"/>
      <c r="M25" s="188"/>
    </row>
    <row r="26" spans="1:13" ht="45">
      <c r="A26" s="378"/>
      <c r="B26" s="182" t="s">
        <v>218</v>
      </c>
      <c r="C26" s="182">
        <v>995471</v>
      </c>
      <c r="D26" s="183"/>
      <c r="E26" s="184">
        <v>0.18</v>
      </c>
      <c r="F26" s="197"/>
      <c r="G26" s="205"/>
      <c r="H26" s="202" t="s">
        <v>235</v>
      </c>
      <c r="I26" s="185" t="s">
        <v>109</v>
      </c>
      <c r="J26" s="186">
        <v>86.71</v>
      </c>
      <c r="K26" s="187"/>
      <c r="L26" s="188">
        <f t="shared" ref="L26:L27" si="4">K26*J26</f>
        <v>0</v>
      </c>
      <c r="M26" s="188">
        <f t="shared" ref="M26:M27" si="5">IF(ISBLANK(F26),E26*L26,F26*L26)</f>
        <v>0</v>
      </c>
    </row>
    <row r="27" spans="1:13" ht="90">
      <c r="A27" s="156">
        <v>9</v>
      </c>
      <c r="B27" s="182" t="s">
        <v>218</v>
      </c>
      <c r="C27" s="182">
        <v>995461</v>
      </c>
      <c r="D27" s="183"/>
      <c r="E27" s="184">
        <v>0.18</v>
      </c>
      <c r="F27" s="197"/>
      <c r="G27" s="205" t="s">
        <v>236</v>
      </c>
      <c r="H27" s="203" t="s">
        <v>237</v>
      </c>
      <c r="I27" s="185" t="s">
        <v>109</v>
      </c>
      <c r="J27" s="186">
        <v>2.2469999999999999</v>
      </c>
      <c r="K27" s="187"/>
      <c r="L27" s="188">
        <f t="shared" si="4"/>
        <v>0</v>
      </c>
      <c r="M27" s="188">
        <f t="shared" si="5"/>
        <v>0</v>
      </c>
    </row>
    <row r="28" spans="1:13" ht="15">
      <c r="A28" s="156"/>
      <c r="B28" s="182"/>
      <c r="C28" s="182"/>
      <c r="D28" s="183"/>
      <c r="E28" s="184"/>
      <c r="F28" s="197"/>
      <c r="G28" s="204"/>
      <c r="H28" s="154" t="s">
        <v>238</v>
      </c>
      <c r="I28" s="185"/>
      <c r="J28" s="186"/>
      <c r="K28" s="206"/>
      <c r="L28" s="199"/>
      <c r="M28" s="188"/>
    </row>
    <row r="29" spans="1:13" s="178" customFormat="1">
      <c r="A29" s="189"/>
      <c r="B29" s="189"/>
      <c r="C29" s="189"/>
      <c r="D29" s="189"/>
      <c r="E29" s="190"/>
      <c r="F29" s="198"/>
      <c r="G29" s="198"/>
      <c r="H29" s="379" t="s">
        <v>239</v>
      </c>
      <c r="I29" s="379"/>
      <c r="J29" s="379"/>
      <c r="K29" s="379"/>
      <c r="L29" s="200">
        <f>SUM(L17:L28)</f>
        <v>0</v>
      </c>
      <c r="M29" s="191">
        <f>SUM(M17:M28)</f>
        <v>0</v>
      </c>
    </row>
    <row r="30" spans="1:13" s="178" customFormat="1">
      <c r="E30" s="180"/>
      <c r="I30" s="192"/>
    </row>
    <row r="31" spans="1:13" s="178" customFormat="1">
      <c r="E31" s="180"/>
      <c r="I31" s="192"/>
    </row>
    <row r="32" spans="1:13" s="178" customFormat="1">
      <c r="A32" s="178" t="s">
        <v>240</v>
      </c>
      <c r="E32" s="180"/>
      <c r="I32" s="192"/>
    </row>
    <row r="33" spans="1:12" s="178" customFormat="1">
      <c r="E33" s="180"/>
      <c r="I33" s="192"/>
    </row>
    <row r="34" spans="1:12" s="178" customFormat="1">
      <c r="E34" s="180"/>
      <c r="I34" s="192"/>
    </row>
    <row r="35" spans="1:12" s="178" customFormat="1">
      <c r="E35" s="180"/>
      <c r="I35" s="192"/>
    </row>
    <row r="36" spans="1:12" s="178" customFormat="1">
      <c r="E36" s="180"/>
      <c r="I36" s="192"/>
    </row>
    <row r="37" spans="1:12" s="178" customFormat="1">
      <c r="E37" s="180"/>
      <c r="I37" s="192"/>
      <c r="J37" s="192"/>
      <c r="K37" s="193" t="s">
        <v>241</v>
      </c>
      <c r="L37" s="194">
        <v>0</v>
      </c>
    </row>
    <row r="38" spans="1:12" s="178" customFormat="1">
      <c r="A38" s="195" t="s">
        <v>242</v>
      </c>
      <c r="E38" s="180"/>
      <c r="I38" s="192"/>
      <c r="J38" s="192"/>
      <c r="K38" s="193" t="s">
        <v>243</v>
      </c>
      <c r="L38" s="194">
        <v>0</v>
      </c>
    </row>
    <row r="39" spans="1:12" s="178" customFormat="1">
      <c r="A39" s="195" t="s">
        <v>244</v>
      </c>
      <c r="E39" s="180"/>
      <c r="I39" s="192"/>
    </row>
  </sheetData>
  <sheetProtection algorithmName="SHA-512" hashValue="L2iTBN/2NM73awz9Lua+cM93FoHRpEvwCED9938Hi81PkMtQmcAQJLHIZSz82IyYM0cGcouee0xmrMuN5SGSeg==" saltValue="WcTCKTkQ84+Cra2SN2L31Q==" spinCount="100000" sheet="1" objects="1" scenarios="1"/>
  <mergeCells count="38">
    <mergeCell ref="A6:K6"/>
    <mergeCell ref="L6:M6"/>
    <mergeCell ref="A1:M1"/>
    <mergeCell ref="A2:M2"/>
    <mergeCell ref="A3:M3"/>
    <mergeCell ref="A4:M4"/>
    <mergeCell ref="A5:M5"/>
    <mergeCell ref="A7:B7"/>
    <mergeCell ref="C7:K7"/>
    <mergeCell ref="L7:M7"/>
    <mergeCell ref="A8:B8"/>
    <mergeCell ref="C8:K8"/>
    <mergeCell ref="L8:M8"/>
    <mergeCell ref="C9:K9"/>
    <mergeCell ref="L9:M9"/>
    <mergeCell ref="C10:K10"/>
    <mergeCell ref="L10:M10"/>
    <mergeCell ref="A11:K11"/>
    <mergeCell ref="L11:M11"/>
    <mergeCell ref="L14:L15"/>
    <mergeCell ref="M14:M15"/>
    <mergeCell ref="E16:F16"/>
    <mergeCell ref="A12:M12"/>
    <mergeCell ref="E13:F13"/>
    <mergeCell ref="J13:L13"/>
    <mergeCell ref="A14:A15"/>
    <mergeCell ref="B14:B15"/>
    <mergeCell ref="D14:D15"/>
    <mergeCell ref="E14:F15"/>
    <mergeCell ref="A25:A26"/>
    <mergeCell ref="A17:A18"/>
    <mergeCell ref="H29:K29"/>
    <mergeCell ref="G14:H15"/>
    <mergeCell ref="G13:H13"/>
    <mergeCell ref="G16:H16"/>
    <mergeCell ref="I14:I15"/>
    <mergeCell ref="J14:J15"/>
    <mergeCell ref="K14:K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1D64C-877D-40A0-A566-FFD6E7CB1062}">
  <dimension ref="A1:T60"/>
  <sheetViews>
    <sheetView topLeftCell="A45" zoomScale="75" zoomScaleNormal="75" workbookViewId="0">
      <selection activeCell="G20" sqref="G20"/>
    </sheetView>
  </sheetViews>
  <sheetFormatPr defaultRowHeight="14.25"/>
  <cols>
    <col min="1" max="1" width="7" style="250" bestFit="1" customWidth="1"/>
    <col min="2" max="2" width="15.42578125" style="250" customWidth="1"/>
    <col min="3" max="3" width="15.42578125" style="267" customWidth="1"/>
    <col min="4" max="6" width="15.42578125" style="250" customWidth="1"/>
    <col min="7" max="7" width="75.5703125" style="268" customWidth="1"/>
    <col min="8" max="8" width="8.28515625" style="269" customWidth="1"/>
    <col min="9" max="9" width="10.7109375" style="269" customWidth="1"/>
    <col min="10" max="11" width="9.42578125" style="269" customWidth="1"/>
    <col min="12" max="12" width="11.28515625" style="269" customWidth="1"/>
    <col min="13" max="13" width="18.7109375" style="269" bestFit="1" customWidth="1"/>
    <col min="14" max="14" width="14" style="250" bestFit="1" customWidth="1"/>
    <col min="15" max="15" width="18.42578125" style="250" customWidth="1"/>
    <col min="16" max="16" width="9.140625" style="250"/>
    <col min="17" max="17" width="18.7109375" style="250" customWidth="1"/>
    <col min="18" max="18" width="26.140625" style="250" customWidth="1"/>
    <col min="19" max="19" width="14" style="250" bestFit="1" customWidth="1"/>
    <col min="20" max="16384" width="9.140625" style="250"/>
  </cols>
  <sheetData>
    <row r="1" spans="1:16" s="46" customFormat="1" ht="15">
      <c r="A1" s="340" t="s">
        <v>63</v>
      </c>
      <c r="B1" s="340"/>
      <c r="C1" s="340"/>
      <c r="D1" s="340"/>
      <c r="E1" s="340"/>
      <c r="F1" s="340"/>
      <c r="G1" s="340"/>
      <c r="H1" s="340"/>
      <c r="I1" s="340"/>
      <c r="J1" s="340"/>
      <c r="K1" s="340"/>
      <c r="L1" s="340"/>
      <c r="M1" s="340"/>
      <c r="N1" s="340"/>
      <c r="O1" s="340"/>
      <c r="P1" s="51"/>
    </row>
    <row r="2" spans="1:16" s="46" customFormat="1" ht="15" customHeight="1">
      <c r="A2" s="341" t="s">
        <v>64</v>
      </c>
      <c r="B2" s="341"/>
      <c r="C2" s="341"/>
      <c r="D2" s="341"/>
      <c r="E2" s="341"/>
      <c r="F2" s="341"/>
      <c r="G2" s="341"/>
      <c r="H2" s="341"/>
      <c r="I2" s="341"/>
      <c r="J2" s="341"/>
      <c r="K2" s="341"/>
      <c r="L2" s="341"/>
      <c r="M2" s="341"/>
      <c r="N2" s="341"/>
      <c r="O2" s="341"/>
      <c r="P2" s="51"/>
    </row>
    <row r="3" spans="1:16" s="46" customFormat="1" ht="15" customHeight="1">
      <c r="A3" s="341" t="s">
        <v>65</v>
      </c>
      <c r="B3" s="341"/>
      <c r="C3" s="341"/>
      <c r="D3" s="341"/>
      <c r="E3" s="341"/>
      <c r="F3" s="341"/>
      <c r="G3" s="341"/>
      <c r="H3" s="341"/>
      <c r="I3" s="341"/>
      <c r="J3" s="341"/>
      <c r="K3" s="341"/>
      <c r="L3" s="341"/>
      <c r="M3" s="341"/>
      <c r="N3" s="341"/>
      <c r="O3" s="341"/>
      <c r="P3" s="51"/>
    </row>
    <row r="4" spans="1:16" s="46" customFormat="1" ht="31.5" hidden="1" customHeight="1">
      <c r="A4" s="342" t="s">
        <v>245</v>
      </c>
      <c r="B4" s="342"/>
      <c r="C4" s="342"/>
      <c r="D4" s="342"/>
      <c r="E4" s="342"/>
      <c r="F4" s="342"/>
      <c r="G4" s="342"/>
      <c r="H4" s="342"/>
      <c r="I4" s="342"/>
      <c r="J4" s="342"/>
      <c r="K4" s="342"/>
      <c r="L4" s="342"/>
      <c r="M4" s="342"/>
      <c r="N4" s="342"/>
      <c r="O4" s="342"/>
      <c r="P4" s="51"/>
    </row>
    <row r="5" spans="1:16" s="46" customFormat="1" ht="15" customHeight="1">
      <c r="A5" s="358" t="s">
        <v>246</v>
      </c>
      <c r="B5" s="358"/>
      <c r="C5" s="358"/>
      <c r="D5" s="358"/>
      <c r="E5" s="358"/>
      <c r="F5" s="358"/>
      <c r="G5" s="358"/>
      <c r="H5" s="358"/>
      <c r="I5" s="358"/>
      <c r="J5" s="358"/>
      <c r="K5" s="358"/>
      <c r="L5" s="358"/>
      <c r="M5" s="358"/>
      <c r="N5" s="358"/>
      <c r="O5" s="358"/>
      <c r="P5" s="208"/>
    </row>
    <row r="6" spans="1:16" s="46" customFormat="1" ht="15" customHeight="1">
      <c r="A6" s="358" t="s">
        <v>68</v>
      </c>
      <c r="B6" s="358"/>
      <c r="C6" s="358"/>
      <c r="D6" s="358"/>
      <c r="E6" s="358"/>
      <c r="F6" s="358"/>
      <c r="G6" s="358"/>
      <c r="H6" s="358"/>
      <c r="I6" s="358"/>
      <c r="J6" s="358"/>
      <c r="K6" s="358"/>
      <c r="L6" s="358"/>
      <c r="M6" s="358"/>
      <c r="N6" s="358"/>
      <c r="O6" s="358"/>
      <c r="P6" s="208"/>
    </row>
    <row r="7" spans="1:16" customFormat="1" ht="15">
      <c r="A7" s="3" t="s">
        <v>69</v>
      </c>
      <c r="B7" s="3"/>
      <c r="C7" s="3"/>
      <c r="D7" s="352"/>
      <c r="E7" s="353"/>
      <c r="F7" s="353"/>
      <c r="G7" s="353"/>
      <c r="H7" s="353"/>
      <c r="I7" s="353"/>
      <c r="J7" s="353"/>
      <c r="K7" s="353"/>
      <c r="L7" s="354"/>
      <c r="M7" s="402" t="s">
        <v>74</v>
      </c>
      <c r="N7" s="403"/>
      <c r="O7" s="404"/>
    </row>
    <row r="8" spans="1:16" customFormat="1" ht="15">
      <c r="A8" s="337" t="s">
        <v>70</v>
      </c>
      <c r="B8" s="337"/>
      <c r="C8" s="337"/>
      <c r="D8" s="352"/>
      <c r="E8" s="353"/>
      <c r="F8" s="353"/>
      <c r="G8" s="353"/>
      <c r="H8" s="353"/>
      <c r="I8" s="353"/>
      <c r="J8" s="353"/>
      <c r="K8" s="353"/>
      <c r="L8" s="354"/>
      <c r="M8" s="402" t="s">
        <v>75</v>
      </c>
      <c r="N8" s="403"/>
      <c r="O8" s="404"/>
    </row>
    <row r="9" spans="1:16" customFormat="1" ht="15">
      <c r="A9" s="337" t="s">
        <v>71</v>
      </c>
      <c r="B9" s="344"/>
      <c r="C9" s="344"/>
      <c r="D9" s="352"/>
      <c r="E9" s="353"/>
      <c r="F9" s="353"/>
      <c r="G9" s="353"/>
      <c r="H9" s="353"/>
      <c r="I9" s="353"/>
      <c r="J9" s="353"/>
      <c r="K9" s="353"/>
      <c r="L9" s="354"/>
      <c r="M9" s="402" t="s">
        <v>76</v>
      </c>
      <c r="N9" s="403"/>
      <c r="O9" s="404"/>
    </row>
    <row r="10" spans="1:16" customFormat="1" ht="15">
      <c r="A10" s="1"/>
      <c r="B10" s="1"/>
      <c r="C10" s="2"/>
      <c r="D10" s="352"/>
      <c r="E10" s="353"/>
      <c r="F10" s="353"/>
      <c r="G10" s="353"/>
      <c r="H10" s="353"/>
      <c r="I10" s="353"/>
      <c r="J10" s="353"/>
      <c r="K10" s="353"/>
      <c r="L10" s="354"/>
      <c r="M10" s="402" t="s">
        <v>77</v>
      </c>
      <c r="N10" s="403"/>
      <c r="O10" s="404"/>
    </row>
    <row r="11" spans="1:16" customFormat="1" ht="15">
      <c r="A11" s="1"/>
      <c r="B11" s="1"/>
      <c r="C11" s="2"/>
      <c r="D11" s="352"/>
      <c r="E11" s="353"/>
      <c r="F11" s="353"/>
      <c r="G11" s="353"/>
      <c r="H11" s="353"/>
      <c r="I11" s="353"/>
      <c r="J11" s="353"/>
      <c r="K11" s="353"/>
      <c r="L11" s="354"/>
      <c r="M11" s="402" t="s">
        <v>78</v>
      </c>
      <c r="N11" s="403"/>
      <c r="O11" s="404"/>
    </row>
    <row r="12" spans="1:16" customFormat="1" ht="15">
      <c r="A12" s="355"/>
      <c r="B12" s="356"/>
      <c r="C12" s="356"/>
      <c r="D12" s="356"/>
      <c r="E12" s="356"/>
      <c r="F12" s="356"/>
      <c r="G12" s="356"/>
      <c r="H12" s="357"/>
      <c r="I12" s="171"/>
      <c r="J12" s="171"/>
      <c r="K12" s="171"/>
      <c r="L12" s="171"/>
      <c r="M12" s="402" t="s">
        <v>79</v>
      </c>
      <c r="N12" s="403"/>
      <c r="O12" s="404"/>
    </row>
    <row r="13" spans="1:16" customFormat="1" ht="25.5" customHeight="1">
      <c r="A13" s="406" t="s">
        <v>247</v>
      </c>
      <c r="B13" s="407"/>
      <c r="C13" s="407"/>
      <c r="D13" s="407"/>
      <c r="E13" s="407"/>
      <c r="F13" s="407"/>
      <c r="G13" s="407"/>
      <c r="H13" s="407"/>
      <c r="I13" s="407"/>
      <c r="J13" s="407"/>
      <c r="K13" s="407"/>
      <c r="L13" s="407"/>
      <c r="M13" s="407"/>
      <c r="N13" s="407"/>
      <c r="O13" s="408"/>
    </row>
    <row r="14" spans="1:16" s="210" customFormat="1" ht="17.25" customHeight="1">
      <c r="A14" s="409" t="s">
        <v>81</v>
      </c>
      <c r="B14" s="410" t="s">
        <v>248</v>
      </c>
      <c r="C14" s="411" t="s">
        <v>249</v>
      </c>
      <c r="D14" s="413" t="s">
        <v>250</v>
      </c>
      <c r="E14" s="415" t="s">
        <v>85</v>
      </c>
      <c r="F14" s="416"/>
      <c r="G14" s="419" t="s">
        <v>251</v>
      </c>
      <c r="H14" s="420" t="s">
        <v>252</v>
      </c>
      <c r="I14" s="421" t="s">
        <v>253</v>
      </c>
      <c r="J14" s="421" t="s">
        <v>254</v>
      </c>
      <c r="K14" s="423" t="s">
        <v>255</v>
      </c>
      <c r="L14" s="423" t="s">
        <v>90</v>
      </c>
      <c r="M14" s="425" t="s">
        <v>256</v>
      </c>
      <c r="N14" s="405" t="s">
        <v>92</v>
      </c>
      <c r="O14" s="405" t="s">
        <v>93</v>
      </c>
    </row>
    <row r="15" spans="1:16" s="210" customFormat="1" ht="99.75" customHeight="1">
      <c r="A15" s="409"/>
      <c r="B15" s="410"/>
      <c r="C15" s="412"/>
      <c r="D15" s="414"/>
      <c r="E15" s="417"/>
      <c r="F15" s="418"/>
      <c r="G15" s="419"/>
      <c r="H15" s="420"/>
      <c r="I15" s="421"/>
      <c r="J15" s="421"/>
      <c r="K15" s="424"/>
      <c r="L15" s="424"/>
      <c r="M15" s="425"/>
      <c r="N15" s="405"/>
      <c r="O15" s="405"/>
    </row>
    <row r="16" spans="1:16" s="210" customFormat="1" ht="15" customHeight="1">
      <c r="A16" s="211">
        <v>1</v>
      </c>
      <c r="B16" s="212">
        <v>2</v>
      </c>
      <c r="C16" s="213">
        <v>3</v>
      </c>
      <c r="D16" s="214">
        <v>4</v>
      </c>
      <c r="E16" s="215">
        <v>5</v>
      </c>
      <c r="F16" s="212">
        <v>6</v>
      </c>
      <c r="G16" s="216">
        <v>7</v>
      </c>
      <c r="H16" s="217">
        <v>8</v>
      </c>
      <c r="I16" s="218">
        <v>9</v>
      </c>
      <c r="J16" s="218">
        <v>10</v>
      </c>
      <c r="K16" s="219">
        <v>11</v>
      </c>
      <c r="L16" s="219">
        <v>12</v>
      </c>
      <c r="M16" s="220" t="s">
        <v>257</v>
      </c>
      <c r="N16" s="221">
        <v>14</v>
      </c>
      <c r="O16" s="221">
        <v>15</v>
      </c>
    </row>
    <row r="17" spans="1:20" s="210" customFormat="1" ht="17.25">
      <c r="A17" s="222"/>
      <c r="B17" s="223"/>
      <c r="C17" s="224"/>
      <c r="D17" s="223"/>
      <c r="E17" s="223"/>
      <c r="F17" s="223"/>
      <c r="G17" s="225" t="s">
        <v>258</v>
      </c>
      <c r="H17" s="226"/>
      <c r="I17" s="227"/>
      <c r="J17" s="226"/>
      <c r="K17" s="228"/>
      <c r="L17" s="228"/>
      <c r="M17" s="228"/>
      <c r="N17" s="229"/>
      <c r="O17" s="229"/>
    </row>
    <row r="18" spans="1:20" s="210" customFormat="1" ht="17.25">
      <c r="A18" s="230"/>
      <c r="B18" s="232"/>
      <c r="C18" s="233"/>
      <c r="D18" s="232"/>
      <c r="E18" s="232"/>
      <c r="F18" s="232"/>
      <c r="G18" s="225" t="s">
        <v>259</v>
      </c>
      <c r="H18" s="232"/>
      <c r="I18" s="234"/>
      <c r="J18" s="232"/>
      <c r="K18" s="235"/>
      <c r="L18" s="235"/>
      <c r="M18" s="235"/>
      <c r="N18" s="229"/>
      <c r="O18" s="229"/>
    </row>
    <row r="19" spans="1:20" s="210" customFormat="1" ht="103.5">
      <c r="A19" s="230">
        <v>1</v>
      </c>
      <c r="B19" s="232" t="s">
        <v>260</v>
      </c>
      <c r="C19" s="270">
        <v>995461</v>
      </c>
      <c r="D19" s="238"/>
      <c r="E19" s="239">
        <v>0.18</v>
      </c>
      <c r="F19" s="240"/>
      <c r="G19" s="241" t="s">
        <v>261</v>
      </c>
      <c r="H19" s="232" t="s">
        <v>262</v>
      </c>
      <c r="I19" s="234">
        <v>35</v>
      </c>
      <c r="J19" s="232">
        <v>1467</v>
      </c>
      <c r="K19" s="235">
        <v>0.14050000000000001</v>
      </c>
      <c r="L19" s="235">
        <f t="shared" ref="L19:L25" si="0">J19/1.1405</f>
        <v>1286.2779482683034</v>
      </c>
      <c r="M19" s="242">
        <f>I19*L19</f>
        <v>45019.728189390618</v>
      </c>
      <c r="N19" s="216">
        <f t="shared" ref="N19:N25" si="1">IF(ISBLANK(F19),E19*M19,F19*M19)</f>
        <v>8103.551074090311</v>
      </c>
      <c r="O19" s="243">
        <f>M19+N19</f>
        <v>53123.27926348093</v>
      </c>
      <c r="R19" s="244"/>
    </row>
    <row r="20" spans="1:20" s="210" customFormat="1" ht="103.5">
      <c r="A20" s="230">
        <v>2</v>
      </c>
      <c r="B20" s="232" t="s">
        <v>263</v>
      </c>
      <c r="C20" s="270">
        <v>995461</v>
      </c>
      <c r="D20" s="238"/>
      <c r="E20" s="239">
        <v>0.18</v>
      </c>
      <c r="F20" s="240"/>
      <c r="G20" s="241" t="s">
        <v>264</v>
      </c>
      <c r="H20" s="232" t="s">
        <v>262</v>
      </c>
      <c r="I20" s="234">
        <v>31</v>
      </c>
      <c r="J20" s="232">
        <v>1182</v>
      </c>
      <c r="K20" s="235">
        <v>0.14050000000000001</v>
      </c>
      <c r="L20" s="235">
        <f t="shared" si="0"/>
        <v>1036.3875493204735</v>
      </c>
      <c r="M20" s="242">
        <f t="shared" ref="M20:M25" si="2">I20*L20</f>
        <v>32128.014028934678</v>
      </c>
      <c r="N20" s="216">
        <f t="shared" si="1"/>
        <v>5783.0425252082423</v>
      </c>
      <c r="O20" s="243">
        <f t="shared" ref="O20:O53" si="3">M20+N20</f>
        <v>37911.056554142924</v>
      </c>
    </row>
    <row r="21" spans="1:20" s="210" customFormat="1" ht="103.5">
      <c r="A21" s="230">
        <v>3</v>
      </c>
      <c r="B21" s="232" t="s">
        <v>265</v>
      </c>
      <c r="C21" s="270">
        <v>995461</v>
      </c>
      <c r="D21" s="238"/>
      <c r="E21" s="239">
        <v>0.18</v>
      </c>
      <c r="F21" s="240"/>
      <c r="G21" s="241" t="s">
        <v>266</v>
      </c>
      <c r="H21" s="232" t="s">
        <v>262</v>
      </c>
      <c r="I21" s="234">
        <v>23</v>
      </c>
      <c r="J21" s="232">
        <v>1015</v>
      </c>
      <c r="K21" s="235">
        <v>0.14050000000000001</v>
      </c>
      <c r="L21" s="235">
        <f t="shared" si="0"/>
        <v>889.96054362121868</v>
      </c>
      <c r="M21" s="242">
        <f t="shared" si="2"/>
        <v>20469.09250328803</v>
      </c>
      <c r="N21" s="216">
        <f t="shared" si="1"/>
        <v>3684.4366505918451</v>
      </c>
      <c r="O21" s="243">
        <f t="shared" si="3"/>
        <v>24153.529153879874</v>
      </c>
    </row>
    <row r="22" spans="1:20" s="210" customFormat="1" ht="69">
      <c r="A22" s="230">
        <v>4</v>
      </c>
      <c r="B22" s="232">
        <v>1.25</v>
      </c>
      <c r="C22" s="270">
        <v>995461</v>
      </c>
      <c r="D22" s="238"/>
      <c r="E22" s="239">
        <v>0.18</v>
      </c>
      <c r="F22" s="240"/>
      <c r="G22" s="241" t="s">
        <v>267</v>
      </c>
      <c r="H22" s="232" t="s">
        <v>134</v>
      </c>
      <c r="I22" s="234">
        <v>2</v>
      </c>
      <c r="J22" s="232">
        <v>369</v>
      </c>
      <c r="K22" s="235">
        <v>0.14050000000000001</v>
      </c>
      <c r="L22" s="235">
        <f t="shared" si="0"/>
        <v>323.54230600613766</v>
      </c>
      <c r="M22" s="242">
        <f t="shared" si="2"/>
        <v>647.08461201227533</v>
      </c>
      <c r="N22" s="216">
        <f t="shared" si="1"/>
        <v>116.47523016220956</v>
      </c>
      <c r="O22" s="243">
        <f t="shared" si="3"/>
        <v>763.55984217448486</v>
      </c>
      <c r="R22" s="426"/>
      <c r="S22" s="426"/>
      <c r="T22" s="426"/>
    </row>
    <row r="23" spans="1:20" s="210" customFormat="1" ht="69">
      <c r="A23" s="230">
        <v>5</v>
      </c>
      <c r="B23" s="232">
        <v>1.31</v>
      </c>
      <c r="C23" s="270">
        <v>995461</v>
      </c>
      <c r="D23" s="238"/>
      <c r="E23" s="239">
        <v>0.18</v>
      </c>
      <c r="F23" s="240"/>
      <c r="G23" s="241" t="s">
        <v>268</v>
      </c>
      <c r="H23" s="232" t="s">
        <v>134</v>
      </c>
      <c r="I23" s="234">
        <v>48</v>
      </c>
      <c r="J23" s="232">
        <v>477</v>
      </c>
      <c r="K23" s="235">
        <v>0.14050000000000001</v>
      </c>
      <c r="L23" s="235">
        <f t="shared" si="0"/>
        <v>418.23761508110476</v>
      </c>
      <c r="M23" s="242">
        <f t="shared" si="2"/>
        <v>20075.40552389303</v>
      </c>
      <c r="N23" s="216">
        <f t="shared" si="1"/>
        <v>3613.5729943007454</v>
      </c>
      <c r="O23" s="243">
        <f t="shared" si="3"/>
        <v>23688.978518193777</v>
      </c>
    </row>
    <row r="24" spans="1:20" s="210" customFormat="1" ht="69">
      <c r="A24" s="230">
        <v>6</v>
      </c>
      <c r="B24" s="232">
        <v>1.32</v>
      </c>
      <c r="C24" s="270">
        <v>995461</v>
      </c>
      <c r="D24" s="238"/>
      <c r="E24" s="239">
        <v>0.18</v>
      </c>
      <c r="F24" s="240"/>
      <c r="G24" s="241" t="s">
        <v>269</v>
      </c>
      <c r="H24" s="232" t="s">
        <v>134</v>
      </c>
      <c r="I24" s="234">
        <v>13</v>
      </c>
      <c r="J24" s="232">
        <v>586</v>
      </c>
      <c r="K24" s="235">
        <v>0.14050000000000001</v>
      </c>
      <c r="L24" s="235">
        <f t="shared" si="0"/>
        <v>513.80973257343271</v>
      </c>
      <c r="M24" s="242">
        <f t="shared" si="2"/>
        <v>6679.526523454625</v>
      </c>
      <c r="N24" s="216">
        <f t="shared" si="1"/>
        <v>1202.3147742218325</v>
      </c>
      <c r="O24" s="243">
        <f t="shared" si="3"/>
        <v>7881.8412976764575</v>
      </c>
    </row>
    <row r="25" spans="1:20" s="210" customFormat="1" ht="69">
      <c r="A25" s="230">
        <v>7</v>
      </c>
      <c r="B25" s="232">
        <v>1.57</v>
      </c>
      <c r="C25" s="270">
        <v>995461</v>
      </c>
      <c r="D25" s="238"/>
      <c r="E25" s="239">
        <v>0.18</v>
      </c>
      <c r="F25" s="240"/>
      <c r="G25" s="241" t="s">
        <v>270</v>
      </c>
      <c r="H25" s="232" t="s">
        <v>134</v>
      </c>
      <c r="I25" s="234">
        <v>12</v>
      </c>
      <c r="J25" s="232">
        <v>727</v>
      </c>
      <c r="K25" s="235">
        <v>0.14050000000000001</v>
      </c>
      <c r="L25" s="235">
        <f t="shared" si="0"/>
        <v>637.43971942130645</v>
      </c>
      <c r="M25" s="242">
        <f t="shared" si="2"/>
        <v>7649.2766330556769</v>
      </c>
      <c r="N25" s="216">
        <f t="shared" si="1"/>
        <v>1376.8697939500219</v>
      </c>
      <c r="O25" s="243">
        <f t="shared" si="3"/>
        <v>9026.1464270056986</v>
      </c>
    </row>
    <row r="26" spans="1:20" s="210" customFormat="1" ht="86.25">
      <c r="A26" s="230">
        <v>8</v>
      </c>
      <c r="B26" s="232">
        <v>1.21</v>
      </c>
      <c r="C26" s="270">
        <v>995461</v>
      </c>
      <c r="D26" s="246"/>
      <c r="E26" s="239"/>
      <c r="F26" s="246"/>
      <c r="G26" s="272" t="s">
        <v>271</v>
      </c>
      <c r="H26" s="232"/>
      <c r="I26" s="234"/>
      <c r="J26" s="232"/>
      <c r="K26" s="235"/>
      <c r="L26" s="235"/>
      <c r="M26" s="242"/>
      <c r="N26" s="216"/>
      <c r="O26" s="243"/>
    </row>
    <row r="27" spans="1:20" s="210" customFormat="1" ht="17.25">
      <c r="A27" s="230">
        <v>9</v>
      </c>
      <c r="B27" s="232" t="s">
        <v>272</v>
      </c>
      <c r="C27" s="270">
        <v>995461</v>
      </c>
      <c r="D27" s="246"/>
      <c r="E27" s="239">
        <v>0.18</v>
      </c>
      <c r="F27" s="246"/>
      <c r="G27" s="272" t="s">
        <v>273</v>
      </c>
      <c r="H27" s="232" t="s">
        <v>274</v>
      </c>
      <c r="I27" s="234">
        <v>250</v>
      </c>
      <c r="J27" s="232">
        <v>128</v>
      </c>
      <c r="K27" s="235">
        <v>0.14050000000000001</v>
      </c>
      <c r="L27" s="235">
        <f t="shared" ref="L27" si="4">J27/1.1405</f>
        <v>112.23147742218325</v>
      </c>
      <c r="M27" s="242">
        <f t="shared" ref="M27" si="5">I27*L27</f>
        <v>28057.869355545812</v>
      </c>
      <c r="N27" s="216">
        <f>IF(ISBLANK(F27),E27*M27,F27*M27)</f>
        <v>5050.4164839982459</v>
      </c>
      <c r="O27" s="243">
        <f t="shared" ref="O27" si="6">M27+N27</f>
        <v>33108.285839544056</v>
      </c>
    </row>
    <row r="28" spans="1:20" s="210" customFormat="1" ht="17.25">
      <c r="A28" s="230">
        <v>10</v>
      </c>
      <c r="B28" s="232"/>
      <c r="C28" s="277"/>
      <c r="D28" s="246"/>
      <c r="E28" s="239"/>
      <c r="F28" s="240"/>
      <c r="G28" s="245" t="s">
        <v>275</v>
      </c>
      <c r="H28" s="232"/>
      <c r="I28" s="234"/>
      <c r="J28" s="232"/>
      <c r="K28" s="235"/>
      <c r="L28" s="235"/>
      <c r="M28" s="242"/>
      <c r="N28" s="216"/>
      <c r="O28" s="243"/>
    </row>
    <row r="29" spans="1:20" s="210" customFormat="1" ht="69">
      <c r="A29" s="230">
        <v>11</v>
      </c>
      <c r="B29" s="232">
        <v>1.18</v>
      </c>
      <c r="C29" s="270">
        <v>995461</v>
      </c>
      <c r="D29" s="246"/>
      <c r="E29" s="239"/>
      <c r="F29" s="246"/>
      <c r="G29" s="241" t="s">
        <v>276</v>
      </c>
      <c r="H29" s="232"/>
      <c r="I29" s="234"/>
      <c r="J29" s="232"/>
      <c r="K29" s="235"/>
      <c r="L29" s="235"/>
      <c r="M29" s="242"/>
      <c r="N29" s="216"/>
      <c r="O29" s="243"/>
    </row>
    <row r="30" spans="1:20" s="210" customFormat="1" ht="17.25">
      <c r="A30" s="230">
        <v>12</v>
      </c>
      <c r="B30" s="232" t="s">
        <v>277</v>
      </c>
      <c r="C30" s="270">
        <v>995461</v>
      </c>
      <c r="D30" s="246"/>
      <c r="E30" s="239">
        <v>0.18</v>
      </c>
      <c r="F30" s="240"/>
      <c r="G30" s="241" t="s">
        <v>278</v>
      </c>
      <c r="H30" s="232" t="s">
        <v>274</v>
      </c>
      <c r="I30" s="234">
        <v>300</v>
      </c>
      <c r="J30" s="232">
        <v>38</v>
      </c>
      <c r="K30" s="235">
        <v>0.14050000000000001</v>
      </c>
      <c r="L30" s="235">
        <f t="shared" ref="L30:L53" si="7">J30/1.1405</f>
        <v>33.318719859710654</v>
      </c>
      <c r="M30" s="242">
        <f t="shared" ref="M30:M53" si="8">I30*L30</f>
        <v>9995.6159579131963</v>
      </c>
      <c r="N30" s="216">
        <f>IF(ISBLANK(F30),E30*M30,F30*M30)</f>
        <v>1799.2108724243753</v>
      </c>
      <c r="O30" s="243">
        <f t="shared" si="3"/>
        <v>11794.826830337572</v>
      </c>
    </row>
    <row r="31" spans="1:20" s="210" customFormat="1" ht="69">
      <c r="A31" s="230">
        <v>13</v>
      </c>
      <c r="B31" s="232">
        <v>1.21</v>
      </c>
      <c r="C31" s="270">
        <v>995461</v>
      </c>
      <c r="D31" s="246"/>
      <c r="E31" s="239"/>
      <c r="F31" s="246"/>
      <c r="G31" s="241" t="s">
        <v>279</v>
      </c>
      <c r="H31" s="232"/>
      <c r="I31" s="234"/>
      <c r="J31" s="232"/>
      <c r="K31" s="235"/>
      <c r="L31" s="235"/>
      <c r="M31" s="242"/>
      <c r="N31" s="216"/>
      <c r="O31" s="243"/>
    </row>
    <row r="32" spans="1:20" s="210" customFormat="1" ht="17.25">
      <c r="A32" s="230">
        <v>14</v>
      </c>
      <c r="B32" s="232" t="s">
        <v>280</v>
      </c>
      <c r="C32" s="270">
        <v>995461</v>
      </c>
      <c r="D32" s="246"/>
      <c r="E32" s="239">
        <v>0.18</v>
      </c>
      <c r="F32" s="240"/>
      <c r="G32" s="241" t="s">
        <v>273</v>
      </c>
      <c r="H32" s="232" t="s">
        <v>274</v>
      </c>
      <c r="I32" s="234">
        <v>300</v>
      </c>
      <c r="J32" s="232">
        <v>128</v>
      </c>
      <c r="K32" s="235">
        <v>0.14050000000000001</v>
      </c>
      <c r="L32" s="235">
        <f t="shared" si="7"/>
        <v>112.23147742218325</v>
      </c>
      <c r="M32" s="242">
        <f t="shared" si="8"/>
        <v>33669.443226654977</v>
      </c>
      <c r="N32" s="216">
        <f>IF(ISBLANK(F32),E32*M32,F32*M32)</f>
        <v>6060.4997807978962</v>
      </c>
      <c r="O32" s="243">
        <f t="shared" si="3"/>
        <v>39729.943007452872</v>
      </c>
    </row>
    <row r="33" spans="1:15" s="210" customFormat="1" ht="51.75">
      <c r="A33" s="230">
        <v>15</v>
      </c>
      <c r="B33" s="232">
        <v>1.24</v>
      </c>
      <c r="C33" s="270">
        <v>995461</v>
      </c>
      <c r="D33" s="276"/>
      <c r="E33" s="239"/>
      <c r="F33" s="276"/>
      <c r="G33" s="241" t="s">
        <v>281</v>
      </c>
      <c r="H33" s="232"/>
      <c r="I33" s="234"/>
      <c r="J33" s="232"/>
      <c r="K33" s="235"/>
      <c r="L33" s="235"/>
      <c r="M33" s="242"/>
      <c r="N33" s="216"/>
      <c r="O33" s="243"/>
    </row>
    <row r="34" spans="1:15" s="210" customFormat="1" ht="17.25">
      <c r="A34" s="230">
        <v>16</v>
      </c>
      <c r="B34" s="232" t="s">
        <v>282</v>
      </c>
      <c r="C34" s="270">
        <v>995461</v>
      </c>
      <c r="D34" s="246"/>
      <c r="E34" s="239">
        <v>0.18</v>
      </c>
      <c r="F34" s="246"/>
      <c r="G34" s="241" t="s">
        <v>283</v>
      </c>
      <c r="H34" s="232" t="s">
        <v>134</v>
      </c>
      <c r="I34" s="234">
        <v>15</v>
      </c>
      <c r="J34" s="232">
        <v>148</v>
      </c>
      <c r="K34" s="235">
        <v>0.14050000000000001</v>
      </c>
      <c r="L34" s="235">
        <f t="shared" ref="L34" si="9">J34/1.1405</f>
        <v>129.76764576939937</v>
      </c>
      <c r="M34" s="242">
        <f t="shared" ref="M34" si="10">I34*L34</f>
        <v>1946.5146865409904</v>
      </c>
      <c r="N34" s="216">
        <f>IF(ISBLANK(F34),E34*M34,F34*M34)</f>
        <v>350.37264357737826</v>
      </c>
      <c r="O34" s="243">
        <f t="shared" ref="O34" si="11">M34+N34</f>
        <v>2296.8873301183685</v>
      </c>
    </row>
    <row r="35" spans="1:15" s="210" customFormat="1" ht="17.25">
      <c r="A35" s="230">
        <v>17</v>
      </c>
      <c r="B35" s="232"/>
      <c r="C35" s="277"/>
      <c r="D35" s="246"/>
      <c r="E35" s="239"/>
      <c r="F35" s="240"/>
      <c r="G35" s="245" t="s">
        <v>284</v>
      </c>
      <c r="H35" s="232"/>
      <c r="I35" s="234"/>
      <c r="J35" s="232"/>
      <c r="K35" s="235"/>
      <c r="L35" s="235"/>
      <c r="M35" s="242"/>
      <c r="N35" s="216"/>
      <c r="O35" s="243"/>
    </row>
    <row r="36" spans="1:15" s="210" customFormat="1" ht="69">
      <c r="A36" s="230">
        <v>18</v>
      </c>
      <c r="B36" s="232">
        <v>1.1399999999999999</v>
      </c>
      <c r="C36" s="270">
        <v>995461</v>
      </c>
      <c r="D36" s="246"/>
      <c r="E36" s="239"/>
      <c r="F36" s="240"/>
      <c r="G36" s="241" t="s">
        <v>285</v>
      </c>
      <c r="H36" s="247"/>
      <c r="I36" s="248"/>
      <c r="J36" s="247"/>
      <c r="K36" s="235"/>
      <c r="L36" s="235"/>
      <c r="M36" s="242"/>
      <c r="N36" s="216"/>
      <c r="O36" s="243"/>
    </row>
    <row r="37" spans="1:15" s="210" customFormat="1" ht="17.25">
      <c r="A37" s="230">
        <v>19</v>
      </c>
      <c r="B37" s="232" t="s">
        <v>286</v>
      </c>
      <c r="C37" s="270">
        <v>995461</v>
      </c>
      <c r="D37" s="246"/>
      <c r="E37" s="239">
        <v>0.18</v>
      </c>
      <c r="F37" s="240"/>
      <c r="G37" s="241" t="s">
        <v>287</v>
      </c>
      <c r="H37" s="232" t="s">
        <v>274</v>
      </c>
      <c r="I37" s="234">
        <v>720</v>
      </c>
      <c r="J37" s="232">
        <v>233</v>
      </c>
      <c r="K37" s="235">
        <v>0.14050000000000001</v>
      </c>
      <c r="L37" s="235">
        <f t="shared" si="7"/>
        <v>204.29636124506794</v>
      </c>
      <c r="M37" s="242">
        <f t="shared" si="8"/>
        <v>147093.38009644891</v>
      </c>
      <c r="N37" s="216">
        <f>IF(ISBLANK(F37),E37*M37,F37*M37)</f>
        <v>26476.8084173608</v>
      </c>
      <c r="O37" s="243">
        <f t="shared" si="3"/>
        <v>173570.1885138097</v>
      </c>
    </row>
    <row r="38" spans="1:15" s="210" customFormat="1" ht="17.25">
      <c r="A38" s="230">
        <v>20</v>
      </c>
      <c r="B38" s="232" t="s">
        <v>288</v>
      </c>
      <c r="C38" s="270">
        <v>995461</v>
      </c>
      <c r="D38" s="246"/>
      <c r="E38" s="239">
        <v>0.18</v>
      </c>
      <c r="F38" s="240"/>
      <c r="G38" s="241" t="s">
        <v>289</v>
      </c>
      <c r="H38" s="232" t="s">
        <v>274</v>
      </c>
      <c r="I38" s="234">
        <v>260</v>
      </c>
      <c r="J38" s="232">
        <v>275</v>
      </c>
      <c r="K38" s="235">
        <v>0.14050000000000001</v>
      </c>
      <c r="L38" s="235">
        <f t="shared" si="7"/>
        <v>241.12231477422182</v>
      </c>
      <c r="M38" s="242">
        <f t="shared" si="8"/>
        <v>62691.801841297674</v>
      </c>
      <c r="N38" s="216">
        <f>IF(ISBLANK(F38),E38*M38,F38*M38)</f>
        <v>11284.52433143358</v>
      </c>
      <c r="O38" s="243">
        <f t="shared" si="3"/>
        <v>73976.326172731249</v>
      </c>
    </row>
    <row r="39" spans="1:15" s="210" customFormat="1" ht="17.25">
      <c r="A39" s="230">
        <v>21</v>
      </c>
      <c r="B39" s="232" t="s">
        <v>290</v>
      </c>
      <c r="C39" s="270">
        <v>995461</v>
      </c>
      <c r="D39" s="246"/>
      <c r="E39" s="239">
        <v>0.18</v>
      </c>
      <c r="F39" s="276"/>
      <c r="G39" s="241" t="s">
        <v>291</v>
      </c>
      <c r="H39" s="232" t="s">
        <v>274</v>
      </c>
      <c r="I39" s="234">
        <v>220</v>
      </c>
      <c r="J39" s="232">
        <v>334</v>
      </c>
      <c r="K39" s="235">
        <v>0.14050000000000001</v>
      </c>
      <c r="L39" s="235">
        <f t="shared" ref="L39:L40" si="12">J39/1.1405</f>
        <v>292.85401139850939</v>
      </c>
      <c r="M39" s="242">
        <f t="shared" ref="M39:M40" si="13">I39*L39</f>
        <v>64427.882507672068</v>
      </c>
      <c r="N39" s="216">
        <f t="shared" ref="N39:N40" si="14">IF(ISBLANK(F39),E39*M39,F39*M39)</f>
        <v>11597.018851380972</v>
      </c>
      <c r="O39" s="243">
        <f t="shared" ref="O39:O40" si="15">M39+N39</f>
        <v>76024.901359053038</v>
      </c>
    </row>
    <row r="40" spans="1:15" s="210" customFormat="1" ht="17.25">
      <c r="A40" s="230">
        <v>22</v>
      </c>
      <c r="B40" s="234" t="s">
        <v>292</v>
      </c>
      <c r="C40" s="270">
        <v>995461</v>
      </c>
      <c r="D40" s="246"/>
      <c r="E40" s="239">
        <v>0.18</v>
      </c>
      <c r="F40" s="246"/>
      <c r="G40" s="273" t="s">
        <v>293</v>
      </c>
      <c r="H40" s="234" t="s">
        <v>274</v>
      </c>
      <c r="I40" s="234">
        <v>20</v>
      </c>
      <c r="J40" s="234">
        <v>754</v>
      </c>
      <c r="K40" s="235">
        <v>0.14050000000000001</v>
      </c>
      <c r="L40" s="235">
        <f t="shared" si="12"/>
        <v>661.11354669004822</v>
      </c>
      <c r="M40" s="242">
        <f t="shared" si="13"/>
        <v>13222.270933800964</v>
      </c>
      <c r="N40" s="216">
        <f t="shared" si="14"/>
        <v>2380.0087680841734</v>
      </c>
      <c r="O40" s="243">
        <f t="shared" si="15"/>
        <v>15602.279701885138</v>
      </c>
    </row>
    <row r="41" spans="1:15" s="210" customFormat="1" ht="17.25">
      <c r="A41" s="230">
        <v>23</v>
      </c>
      <c r="B41" s="232" t="s">
        <v>294</v>
      </c>
      <c r="C41" s="270">
        <v>995461</v>
      </c>
      <c r="D41" s="246"/>
      <c r="E41" s="239">
        <v>0.18</v>
      </c>
      <c r="F41" s="240"/>
      <c r="G41" s="241" t="s">
        <v>295</v>
      </c>
      <c r="H41" s="232" t="s">
        <v>274</v>
      </c>
      <c r="I41" s="234">
        <v>20</v>
      </c>
      <c r="J41" s="232">
        <v>439</v>
      </c>
      <c r="K41" s="235">
        <v>0.14050000000000001</v>
      </c>
      <c r="L41" s="235">
        <f t="shared" si="7"/>
        <v>384.91889522139411</v>
      </c>
      <c r="M41" s="242">
        <f t="shared" si="8"/>
        <v>7698.3779044278817</v>
      </c>
      <c r="N41" s="216">
        <f>IF(ISBLANK(F41),E41*M41,F41*M41)</f>
        <v>1385.7080227970187</v>
      </c>
      <c r="O41" s="243">
        <f t="shared" si="3"/>
        <v>9084.0859272248999</v>
      </c>
    </row>
    <row r="42" spans="1:15" s="210" customFormat="1" ht="17.25">
      <c r="A42" s="230">
        <v>24</v>
      </c>
      <c r="B42" s="232"/>
      <c r="C42" s="277"/>
      <c r="D42" s="246"/>
      <c r="E42" s="239"/>
      <c r="F42" s="240"/>
      <c r="G42" s="245" t="s">
        <v>296</v>
      </c>
      <c r="H42" s="232"/>
      <c r="I42" s="234"/>
      <c r="J42" s="232"/>
      <c r="K42" s="235"/>
      <c r="L42" s="235"/>
      <c r="M42" s="242"/>
      <c r="N42" s="216"/>
      <c r="O42" s="243"/>
    </row>
    <row r="43" spans="1:15" s="210" customFormat="1" ht="86.25">
      <c r="A43" s="230">
        <v>25</v>
      </c>
      <c r="B43" s="232">
        <v>2.2999999999999998</v>
      </c>
      <c r="C43" s="270">
        <v>998731</v>
      </c>
      <c r="D43" s="246"/>
      <c r="E43" s="239"/>
      <c r="F43" s="276"/>
      <c r="G43" s="241" t="s">
        <v>297</v>
      </c>
      <c r="H43" s="232"/>
      <c r="I43" s="234"/>
      <c r="J43" s="232"/>
      <c r="K43" s="235"/>
      <c r="L43" s="235"/>
      <c r="M43" s="242"/>
      <c r="N43" s="216"/>
      <c r="O43" s="243"/>
    </row>
    <row r="44" spans="1:15" s="210" customFormat="1" ht="17.25">
      <c r="A44" s="230">
        <v>26</v>
      </c>
      <c r="B44" s="232" t="s">
        <v>298</v>
      </c>
      <c r="C44" s="270">
        <v>998731</v>
      </c>
      <c r="D44" s="246"/>
      <c r="E44" s="239">
        <v>0.18</v>
      </c>
      <c r="F44" s="240"/>
      <c r="G44" s="241" t="s">
        <v>299</v>
      </c>
      <c r="H44" s="232" t="s">
        <v>134</v>
      </c>
      <c r="I44" s="234">
        <v>1</v>
      </c>
      <c r="J44" s="232">
        <v>3141</v>
      </c>
      <c r="K44" s="235">
        <v>0.14050000000000001</v>
      </c>
      <c r="L44" s="235">
        <f t="shared" si="7"/>
        <v>2754.0552389302934</v>
      </c>
      <c r="M44" s="242">
        <f t="shared" si="8"/>
        <v>2754.0552389302934</v>
      </c>
      <c r="N44" s="216">
        <f>IF(ISBLANK(F44),E44*M44,F44*M44)</f>
        <v>495.72994300745279</v>
      </c>
      <c r="O44" s="243">
        <f t="shared" si="3"/>
        <v>3249.7851819377461</v>
      </c>
    </row>
    <row r="45" spans="1:15" s="210" customFormat="1" ht="120.75">
      <c r="A45" s="230">
        <v>27</v>
      </c>
      <c r="B45" s="232">
        <v>2.4</v>
      </c>
      <c r="C45" s="270">
        <v>998736</v>
      </c>
      <c r="D45" s="246"/>
      <c r="E45" s="239"/>
      <c r="F45" s="240"/>
      <c r="G45" s="241" t="s">
        <v>300</v>
      </c>
      <c r="H45" s="232"/>
      <c r="I45" s="234"/>
      <c r="J45" s="232"/>
      <c r="K45" s="235"/>
      <c r="L45" s="235"/>
      <c r="M45" s="242"/>
      <c r="N45" s="216"/>
      <c r="O45" s="243"/>
    </row>
    <row r="46" spans="1:15" s="210" customFormat="1" ht="17.25">
      <c r="A46" s="230">
        <v>28</v>
      </c>
      <c r="B46" s="232" t="s">
        <v>301</v>
      </c>
      <c r="C46" s="270">
        <v>998736</v>
      </c>
      <c r="D46" s="246"/>
      <c r="E46" s="239">
        <v>0.18</v>
      </c>
      <c r="F46" s="240"/>
      <c r="G46" s="241" t="s">
        <v>302</v>
      </c>
      <c r="H46" s="232" t="s">
        <v>134</v>
      </c>
      <c r="I46" s="234">
        <v>1</v>
      </c>
      <c r="J46" s="232">
        <v>4091</v>
      </c>
      <c r="K46" s="235">
        <v>0.14050000000000001</v>
      </c>
      <c r="L46" s="235">
        <f t="shared" si="7"/>
        <v>3587.0232354230598</v>
      </c>
      <c r="M46" s="242">
        <f t="shared" si="8"/>
        <v>3587.0232354230598</v>
      </c>
      <c r="N46" s="216">
        <f>IF(ISBLANK(F46),E46*M46,F46*M46)</f>
        <v>645.66418237615073</v>
      </c>
      <c r="O46" s="243">
        <f t="shared" si="3"/>
        <v>4232.6874177992104</v>
      </c>
    </row>
    <row r="47" spans="1:15" s="210" customFormat="1" ht="17.25">
      <c r="A47" s="230">
        <v>29</v>
      </c>
      <c r="B47" s="232" t="s">
        <v>303</v>
      </c>
      <c r="C47" s="270">
        <v>998736</v>
      </c>
      <c r="D47" s="246"/>
      <c r="E47" s="239">
        <v>0.18</v>
      </c>
      <c r="F47" s="276"/>
      <c r="G47" s="241" t="s">
        <v>304</v>
      </c>
      <c r="H47" s="232" t="s">
        <v>134</v>
      </c>
      <c r="I47" s="234">
        <v>1</v>
      </c>
      <c r="J47" s="232">
        <v>5967</v>
      </c>
      <c r="K47" s="235">
        <v>0.14050000000000001</v>
      </c>
      <c r="L47" s="235">
        <f t="shared" ref="L47" si="16">J47/1.1405</f>
        <v>5231.9158263919335</v>
      </c>
      <c r="M47" s="242">
        <f t="shared" ref="M47" si="17">I47*L47</f>
        <v>5231.9158263919335</v>
      </c>
      <c r="N47" s="216">
        <f>IF(ISBLANK(F47),E47*M47,F47*M47)</f>
        <v>941.74484875054804</v>
      </c>
      <c r="O47" s="243">
        <f t="shared" ref="O47" si="18">M47+N47</f>
        <v>6173.6606751424815</v>
      </c>
    </row>
    <row r="48" spans="1:15" s="210" customFormat="1" ht="69">
      <c r="A48" s="230">
        <v>30</v>
      </c>
      <c r="B48" s="232">
        <v>2.1</v>
      </c>
      <c r="C48" s="270">
        <v>998736</v>
      </c>
      <c r="D48" s="246"/>
      <c r="E48" s="239"/>
      <c r="F48" s="240"/>
      <c r="G48" s="241" t="s">
        <v>305</v>
      </c>
      <c r="H48" s="232"/>
      <c r="I48" s="234"/>
      <c r="J48" s="232"/>
      <c r="K48" s="235"/>
      <c r="L48" s="235"/>
      <c r="M48" s="242"/>
      <c r="N48" s="216"/>
      <c r="O48" s="243"/>
    </row>
    <row r="49" spans="1:18" s="210" customFormat="1" ht="17.25">
      <c r="A49" s="230">
        <v>31</v>
      </c>
      <c r="B49" s="232" t="s">
        <v>306</v>
      </c>
      <c r="C49" s="270">
        <v>998736</v>
      </c>
      <c r="D49" s="246"/>
      <c r="E49" s="239">
        <v>0.18</v>
      </c>
      <c r="F49" s="246"/>
      <c r="G49" s="241" t="s">
        <v>307</v>
      </c>
      <c r="H49" s="232" t="s">
        <v>134</v>
      </c>
      <c r="I49" s="234">
        <v>28</v>
      </c>
      <c r="J49" s="232">
        <v>256</v>
      </c>
      <c r="K49" s="235">
        <v>0.14050000000000001</v>
      </c>
      <c r="L49" s="235">
        <f t="shared" ref="L49" si="19">J49/1.1405</f>
        <v>224.46295484436649</v>
      </c>
      <c r="M49" s="242">
        <f t="shared" ref="M49" si="20">I49*L49</f>
        <v>6284.9627356422616</v>
      </c>
      <c r="N49" s="216">
        <f>IF(ISBLANK(F49),E49*M49,F49*M49)</f>
        <v>1131.2932924156071</v>
      </c>
      <c r="O49" s="243">
        <f t="shared" ref="O49" si="21">M49+N49</f>
        <v>7416.2560280578691</v>
      </c>
      <c r="R49" s="244"/>
    </row>
    <row r="50" spans="1:18" s="210" customFormat="1" ht="30" customHeight="1">
      <c r="A50" s="230">
        <v>32</v>
      </c>
      <c r="B50" s="232" t="s">
        <v>308</v>
      </c>
      <c r="C50" s="270">
        <v>998736</v>
      </c>
      <c r="D50" s="246"/>
      <c r="E50" s="239">
        <v>0.18</v>
      </c>
      <c r="F50" s="240"/>
      <c r="G50" s="241" t="s">
        <v>309</v>
      </c>
      <c r="H50" s="232" t="s">
        <v>134</v>
      </c>
      <c r="I50" s="234">
        <v>4</v>
      </c>
      <c r="J50" s="232">
        <v>656</v>
      </c>
      <c r="K50" s="235">
        <v>0.14050000000000001</v>
      </c>
      <c r="L50" s="235">
        <f t="shared" si="7"/>
        <v>575.18632178868916</v>
      </c>
      <c r="M50" s="242">
        <f t="shared" si="8"/>
        <v>2300.7452871547566</v>
      </c>
      <c r="N50" s="216">
        <f>IF(ISBLANK(F50),E50*M50,F50*M50)</f>
        <v>414.13415168785616</v>
      </c>
      <c r="O50" s="243">
        <f t="shared" si="3"/>
        <v>2714.8794388426127</v>
      </c>
    </row>
    <row r="51" spans="1:18" ht="103.5">
      <c r="A51" s="230">
        <v>33</v>
      </c>
      <c r="B51" s="252">
        <v>2.15</v>
      </c>
      <c r="C51" s="270">
        <v>998736</v>
      </c>
      <c r="D51" s="246"/>
      <c r="E51" s="239"/>
      <c r="F51" s="246"/>
      <c r="G51" s="274" t="s">
        <v>310</v>
      </c>
      <c r="H51" s="252"/>
      <c r="I51" s="253"/>
      <c r="J51" s="252"/>
      <c r="K51" s="235"/>
      <c r="L51" s="235"/>
      <c r="M51" s="242"/>
      <c r="N51" s="216"/>
      <c r="O51" s="243"/>
      <c r="Q51" s="210"/>
    </row>
    <row r="52" spans="1:18" ht="17.25">
      <c r="A52" s="230">
        <v>34</v>
      </c>
      <c r="B52" s="232" t="s">
        <v>311</v>
      </c>
      <c r="C52" s="270">
        <v>998736</v>
      </c>
      <c r="D52" s="246"/>
      <c r="E52" s="239">
        <v>0.18</v>
      </c>
      <c r="F52" s="240"/>
      <c r="G52" s="241" t="s">
        <v>312</v>
      </c>
      <c r="H52" s="232" t="s">
        <v>134</v>
      </c>
      <c r="I52" s="234">
        <v>1</v>
      </c>
      <c r="J52" s="232">
        <v>3188</v>
      </c>
      <c r="K52" s="235">
        <v>0.14050000000000001</v>
      </c>
      <c r="L52" s="235">
        <f t="shared" si="7"/>
        <v>2795.2652345462516</v>
      </c>
      <c r="M52" s="242">
        <f t="shared" si="8"/>
        <v>2795.2652345462516</v>
      </c>
      <c r="N52" s="216">
        <f>IF(ISBLANK(F52),E52*M52,F52*M52)</f>
        <v>503.14774221832528</v>
      </c>
      <c r="O52" s="243">
        <f t="shared" si="3"/>
        <v>3298.4129767645768</v>
      </c>
      <c r="Q52" s="210"/>
    </row>
    <row r="53" spans="1:18" ht="17.25">
      <c r="A53" s="230">
        <v>35</v>
      </c>
      <c r="B53" s="249" t="s">
        <v>313</v>
      </c>
      <c r="C53" s="270">
        <v>998736</v>
      </c>
      <c r="D53" s="246"/>
      <c r="E53" s="239">
        <v>0.18</v>
      </c>
      <c r="F53" s="240"/>
      <c r="G53" s="275" t="s">
        <v>314</v>
      </c>
      <c r="H53" s="232" t="s">
        <v>134</v>
      </c>
      <c r="I53" s="234">
        <v>1</v>
      </c>
      <c r="J53" s="232">
        <v>2872</v>
      </c>
      <c r="K53" s="235">
        <v>0.14050000000000001</v>
      </c>
      <c r="L53" s="235">
        <f t="shared" si="7"/>
        <v>2518.1937746602366</v>
      </c>
      <c r="M53" s="242">
        <f t="shared" si="8"/>
        <v>2518.1937746602366</v>
      </c>
      <c r="N53" s="216">
        <f>IF(ISBLANK(F53),E53*M53,F53*M53)</f>
        <v>453.27487943884256</v>
      </c>
      <c r="O53" s="243">
        <f t="shared" si="3"/>
        <v>2971.4686540990792</v>
      </c>
      <c r="Q53" s="210"/>
    </row>
    <row r="54" spans="1:18" ht="86.25">
      <c r="A54" s="230">
        <v>36</v>
      </c>
      <c r="B54" s="249">
        <v>2.14</v>
      </c>
      <c r="C54" s="270">
        <v>998736</v>
      </c>
      <c r="D54" s="246"/>
      <c r="E54" s="239"/>
      <c r="F54" s="271"/>
      <c r="G54" s="241" t="s">
        <v>315</v>
      </c>
      <c r="H54" s="232"/>
      <c r="I54" s="234"/>
      <c r="J54" s="232"/>
      <c r="K54" s="235"/>
      <c r="L54" s="235"/>
      <c r="M54" s="242"/>
      <c r="N54" s="216"/>
      <c r="O54" s="243"/>
      <c r="Q54" s="210"/>
    </row>
    <row r="55" spans="1:18" ht="17.25">
      <c r="A55" s="230">
        <v>37</v>
      </c>
      <c r="B55" s="249" t="s">
        <v>316</v>
      </c>
      <c r="C55" s="270">
        <v>998736</v>
      </c>
      <c r="D55" s="246"/>
      <c r="E55" s="239">
        <v>0.18</v>
      </c>
      <c r="F55" s="271"/>
      <c r="G55" s="241" t="s">
        <v>317</v>
      </c>
      <c r="H55" s="232" t="s">
        <v>134</v>
      </c>
      <c r="I55" s="234">
        <v>4</v>
      </c>
      <c r="J55" s="232">
        <v>2028</v>
      </c>
      <c r="K55" s="235">
        <v>0.14050000000000001</v>
      </c>
      <c r="L55" s="235">
        <f t="shared" ref="L55" si="22">J55/1.1405</f>
        <v>1778.1674704077159</v>
      </c>
      <c r="M55" s="242">
        <f t="shared" ref="M55" si="23">I55*L55</f>
        <v>7112.6698816308635</v>
      </c>
      <c r="N55" s="216">
        <f>IF(ISBLANK(F55),E55*M55,F55*M55)</f>
        <v>1280.2805786935553</v>
      </c>
      <c r="O55" s="243">
        <f t="shared" ref="O55" si="24">M55+N55</f>
        <v>8392.9504603244186</v>
      </c>
      <c r="Q55" s="210"/>
    </row>
    <row r="56" spans="1:18" ht="20.25">
      <c r="A56" s="251"/>
      <c r="B56" s="249"/>
      <c r="C56" s="270"/>
      <c r="D56" s="232"/>
      <c r="E56" s="239"/>
      <c r="F56" s="252"/>
      <c r="G56" s="427" t="s">
        <v>318</v>
      </c>
      <c r="H56" s="427"/>
      <c r="I56" s="427"/>
      <c r="J56" s="427"/>
      <c r="K56" s="427"/>
      <c r="L56" s="427"/>
      <c r="M56" s="255">
        <f>SUM(M19:M55)</f>
        <v>534056.11573871109</v>
      </c>
      <c r="N56" s="209">
        <f>SUM(N19:N55)</f>
        <v>96130.100832967961</v>
      </c>
      <c r="O56" s="256">
        <f>M56+N56</f>
        <v>630186.21657167911</v>
      </c>
      <c r="R56" s="257"/>
    </row>
    <row r="57" spans="1:18" ht="20.25">
      <c r="A57" s="251"/>
      <c r="B57" s="249"/>
      <c r="C57" s="270"/>
      <c r="D57" s="232"/>
      <c r="E57" s="239"/>
      <c r="F57" s="252"/>
      <c r="G57" s="428" t="s">
        <v>319</v>
      </c>
      <c r="H57" s="428"/>
      <c r="I57" s="428"/>
      <c r="J57" s="428"/>
      <c r="K57" s="428"/>
      <c r="L57" s="428"/>
      <c r="M57" s="258"/>
      <c r="N57" s="259">
        <f>M57</f>
        <v>0</v>
      </c>
      <c r="O57" s="260"/>
    </row>
    <row r="58" spans="1:18" ht="15">
      <c r="A58" s="33"/>
      <c r="B58" s="9"/>
      <c r="C58" s="9"/>
      <c r="D58" s="9"/>
      <c r="E58" s="9"/>
      <c r="F58" s="9"/>
      <c r="G58" s="428" t="s">
        <v>201</v>
      </c>
      <c r="H58" s="428"/>
      <c r="I58" s="428"/>
      <c r="J58" s="428"/>
      <c r="K58" s="428"/>
      <c r="L58" s="428"/>
      <c r="M58" s="261">
        <f>M56*M57</f>
        <v>0</v>
      </c>
      <c r="N58" s="262">
        <f>N56*N57</f>
        <v>0</v>
      </c>
      <c r="O58" s="263"/>
    </row>
    <row r="59" spans="1:18" ht="15">
      <c r="A59" s="14"/>
      <c r="B59" s="9"/>
      <c r="C59" s="9"/>
      <c r="D59" s="9"/>
      <c r="E59" s="9"/>
      <c r="F59" s="9"/>
      <c r="G59" s="428" t="s">
        <v>202</v>
      </c>
      <c r="H59" s="428"/>
      <c r="I59" s="428"/>
      <c r="J59" s="428"/>
      <c r="K59" s="428"/>
      <c r="L59" s="428"/>
      <c r="M59" s="264">
        <f>M56+M58</f>
        <v>534056.11573871109</v>
      </c>
      <c r="N59" s="263"/>
      <c r="O59" s="263"/>
    </row>
    <row r="60" spans="1:18" ht="15">
      <c r="A60" s="37"/>
      <c r="B60" s="37"/>
      <c r="C60" s="37"/>
      <c r="D60" s="37"/>
      <c r="E60" s="37"/>
      <c r="F60" s="37"/>
      <c r="G60" s="422" t="s">
        <v>203</v>
      </c>
      <c r="H60" s="422"/>
      <c r="I60" s="422"/>
      <c r="J60" s="422"/>
      <c r="K60" s="422"/>
      <c r="L60" s="422"/>
      <c r="M60" s="265"/>
      <c r="N60" s="266">
        <f>N56+N58</f>
        <v>96130.100832967961</v>
      </c>
      <c r="O60" s="263"/>
    </row>
  </sheetData>
  <sheetProtection algorithmName="SHA-512" hashValue="GNlhmdG0X7N/sMOQNu224Tr2PMh2qOV9o8pHCE0XHf/CZ+bUO65AWbySnRQkB1N9b9FJSiWNy5z4x/9vlkWWyw==" saltValue="w++n/TpiuEaStzCaPa97uw==" spinCount="100000" sheet="1" objects="1" scenarios="1"/>
  <mergeCells count="41">
    <mergeCell ref="R22:T22"/>
    <mergeCell ref="G56:L56"/>
    <mergeCell ref="G57:L57"/>
    <mergeCell ref="G58:L58"/>
    <mergeCell ref="G59:L59"/>
    <mergeCell ref="G60:L60"/>
    <mergeCell ref="J14:J15"/>
    <mergeCell ref="K14:K15"/>
    <mergeCell ref="L14:L15"/>
    <mergeCell ref="M14:M15"/>
    <mergeCell ref="N14:N15"/>
    <mergeCell ref="O14:O15"/>
    <mergeCell ref="A13:O13"/>
    <mergeCell ref="A14:A15"/>
    <mergeCell ref="B14:B15"/>
    <mergeCell ref="C14:C15"/>
    <mergeCell ref="D14:D15"/>
    <mergeCell ref="E14:F15"/>
    <mergeCell ref="G14:G15"/>
    <mergeCell ref="H14:H15"/>
    <mergeCell ref="I14:I15"/>
    <mergeCell ref="D10:L10"/>
    <mergeCell ref="M10:O10"/>
    <mergeCell ref="D11:L11"/>
    <mergeCell ref="M11:O11"/>
    <mergeCell ref="A12:H12"/>
    <mergeCell ref="M12:O12"/>
    <mergeCell ref="A9:C9"/>
    <mergeCell ref="D9:L9"/>
    <mergeCell ref="M9:O9"/>
    <mergeCell ref="A1:O1"/>
    <mergeCell ref="A2:O2"/>
    <mergeCell ref="A3:O3"/>
    <mergeCell ref="A4:O4"/>
    <mergeCell ref="A5:O5"/>
    <mergeCell ref="A6:O6"/>
    <mergeCell ref="D7:L7"/>
    <mergeCell ref="M7:O7"/>
    <mergeCell ref="A8:C8"/>
    <mergeCell ref="D8:L8"/>
    <mergeCell ref="M8:O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E709F-F2AF-44BE-9730-59B98D14A233}">
  <dimension ref="A1:O29"/>
  <sheetViews>
    <sheetView topLeftCell="E17" workbookViewId="0">
      <selection activeCell="H18" sqref="H18"/>
    </sheetView>
  </sheetViews>
  <sheetFormatPr defaultRowHeight="14.25"/>
  <cols>
    <col min="1" max="1" width="7" style="250" bestFit="1" customWidth="1"/>
    <col min="2" max="2" width="17.5703125" style="250" customWidth="1"/>
    <col min="3" max="3" width="15.42578125" style="250" customWidth="1"/>
    <col min="4" max="4" width="15.42578125" style="267" customWidth="1"/>
    <col min="5" max="7" width="15.42578125" style="250" customWidth="1"/>
    <col min="8" max="8" width="112" style="268" customWidth="1"/>
    <col min="9" max="9" width="8.28515625" style="269" customWidth="1"/>
    <col min="10" max="10" width="10.7109375" style="269" customWidth="1"/>
    <col min="11" max="11" width="9.42578125" style="269" customWidth="1"/>
    <col min="12" max="12" width="18.7109375" style="269" bestFit="1" customWidth="1"/>
    <col min="13" max="13" width="14" style="250" bestFit="1" customWidth="1"/>
    <col min="14" max="14" width="26.140625" style="250" customWidth="1"/>
    <col min="15" max="15" width="14" style="250" bestFit="1" customWidth="1"/>
    <col min="16" max="16384" width="9.140625" style="250"/>
  </cols>
  <sheetData>
    <row r="1" spans="1:14" s="46" customFormat="1" ht="15">
      <c r="A1" s="340" t="s">
        <v>63</v>
      </c>
      <c r="B1" s="340"/>
      <c r="C1" s="340"/>
      <c r="D1" s="340"/>
      <c r="E1" s="340"/>
      <c r="F1" s="340"/>
      <c r="G1" s="340"/>
      <c r="H1" s="340"/>
      <c r="I1" s="340"/>
      <c r="J1" s="340"/>
      <c r="K1" s="340"/>
      <c r="L1" s="340"/>
      <c r="M1" s="340"/>
      <c r="N1" s="51"/>
    </row>
    <row r="2" spans="1:14" s="46" customFormat="1" ht="15" customHeight="1">
      <c r="A2" s="341" t="s">
        <v>64</v>
      </c>
      <c r="B2" s="341"/>
      <c r="C2" s="341"/>
      <c r="D2" s="341"/>
      <c r="E2" s="341"/>
      <c r="F2" s="341"/>
      <c r="G2" s="341"/>
      <c r="H2" s="341"/>
      <c r="I2" s="341"/>
      <c r="J2" s="341"/>
      <c r="K2" s="341"/>
      <c r="L2" s="341"/>
      <c r="M2" s="341"/>
      <c r="N2" s="51"/>
    </row>
    <row r="3" spans="1:14" s="46" customFormat="1" ht="15" customHeight="1">
      <c r="A3" s="341" t="s">
        <v>65</v>
      </c>
      <c r="B3" s="341"/>
      <c r="C3" s="341"/>
      <c r="D3" s="341"/>
      <c r="E3" s="341"/>
      <c r="F3" s="341"/>
      <c r="G3" s="341"/>
      <c r="H3" s="341"/>
      <c r="I3" s="341"/>
      <c r="J3" s="341"/>
      <c r="K3" s="341"/>
      <c r="L3" s="341"/>
      <c r="M3" s="341"/>
      <c r="N3" s="51"/>
    </row>
    <row r="4" spans="1:14" s="46" customFormat="1" ht="31.5" hidden="1" customHeight="1">
      <c r="A4" s="342" t="s">
        <v>245</v>
      </c>
      <c r="B4" s="342"/>
      <c r="C4" s="342"/>
      <c r="D4" s="342"/>
      <c r="E4" s="342"/>
      <c r="F4" s="342"/>
      <c r="G4" s="342"/>
      <c r="H4" s="342"/>
      <c r="I4" s="342"/>
      <c r="J4" s="342"/>
      <c r="K4" s="342"/>
      <c r="L4" s="342"/>
      <c r="M4" s="342"/>
      <c r="N4" s="51"/>
    </row>
    <row r="5" spans="1:14" s="46" customFormat="1" ht="15" customHeight="1">
      <c r="A5" s="358" t="s">
        <v>246</v>
      </c>
      <c r="B5" s="358"/>
      <c r="C5" s="358"/>
      <c r="D5" s="358"/>
      <c r="E5" s="358"/>
      <c r="F5" s="358"/>
      <c r="G5" s="358"/>
      <c r="H5" s="358"/>
      <c r="I5" s="358"/>
      <c r="J5" s="358"/>
      <c r="K5" s="358"/>
      <c r="L5" s="358"/>
      <c r="M5" s="358"/>
      <c r="N5" s="208"/>
    </row>
    <row r="6" spans="1:14" s="46" customFormat="1" ht="15" customHeight="1">
      <c r="A6" s="358" t="s">
        <v>68</v>
      </c>
      <c r="B6" s="358"/>
      <c r="C6" s="358"/>
      <c r="D6" s="358"/>
      <c r="E6" s="358"/>
      <c r="F6" s="358"/>
      <c r="G6" s="358"/>
      <c r="H6" s="358"/>
      <c r="I6" s="358"/>
      <c r="J6" s="358"/>
      <c r="K6" s="358"/>
      <c r="L6" s="358"/>
      <c r="M6" s="358"/>
      <c r="N6" s="208"/>
    </row>
    <row r="7" spans="1:14" customFormat="1" ht="15">
      <c r="A7" s="3" t="s">
        <v>69</v>
      </c>
      <c r="B7" s="3"/>
      <c r="C7" s="3"/>
      <c r="D7" s="3"/>
      <c r="E7" s="352"/>
      <c r="F7" s="353"/>
      <c r="G7" s="353"/>
      <c r="H7" s="353"/>
      <c r="I7" s="353"/>
      <c r="J7" s="354"/>
      <c r="K7" s="402" t="s">
        <v>74</v>
      </c>
      <c r="L7" s="403"/>
      <c r="M7" s="404"/>
    </row>
    <row r="8" spans="1:14" customFormat="1" ht="15">
      <c r="A8" s="337" t="s">
        <v>70</v>
      </c>
      <c r="B8" s="337"/>
      <c r="C8" s="337"/>
      <c r="D8" s="337"/>
      <c r="E8" s="352"/>
      <c r="F8" s="353"/>
      <c r="G8" s="353"/>
      <c r="H8" s="353"/>
      <c r="I8" s="353"/>
      <c r="J8" s="354"/>
      <c r="K8" s="402" t="s">
        <v>75</v>
      </c>
      <c r="L8" s="403"/>
      <c r="M8" s="404"/>
    </row>
    <row r="9" spans="1:14" customFormat="1" ht="15">
      <c r="A9" s="337" t="s">
        <v>71</v>
      </c>
      <c r="B9" s="344"/>
      <c r="C9" s="344"/>
      <c r="D9" s="344"/>
      <c r="E9" s="352"/>
      <c r="F9" s="353"/>
      <c r="G9" s="353"/>
      <c r="H9" s="353"/>
      <c r="I9" s="353"/>
      <c r="J9" s="354"/>
      <c r="K9" s="402" t="s">
        <v>76</v>
      </c>
      <c r="L9" s="403"/>
      <c r="M9" s="404"/>
    </row>
    <row r="10" spans="1:14" customFormat="1" ht="15">
      <c r="A10" s="1"/>
      <c r="B10" s="1"/>
      <c r="C10" s="1"/>
      <c r="D10" s="2"/>
      <c r="E10" s="352"/>
      <c r="F10" s="353"/>
      <c r="G10" s="353"/>
      <c r="H10" s="353"/>
      <c r="I10" s="353"/>
      <c r="J10" s="354"/>
      <c r="K10" s="402" t="s">
        <v>77</v>
      </c>
      <c r="L10" s="403"/>
      <c r="M10" s="404"/>
    </row>
    <row r="11" spans="1:14" customFormat="1" ht="15">
      <c r="A11" s="1"/>
      <c r="B11" s="1"/>
      <c r="C11" s="1"/>
      <c r="D11" s="2"/>
      <c r="E11" s="352"/>
      <c r="F11" s="353"/>
      <c r="G11" s="353"/>
      <c r="H11" s="353"/>
      <c r="I11" s="353"/>
      <c r="J11" s="354"/>
      <c r="K11" s="402" t="s">
        <v>78</v>
      </c>
      <c r="L11" s="403"/>
      <c r="M11" s="404"/>
    </row>
    <row r="12" spans="1:14" customFormat="1" ht="15">
      <c r="A12" s="355"/>
      <c r="B12" s="356"/>
      <c r="C12" s="356"/>
      <c r="D12" s="356"/>
      <c r="E12" s="356"/>
      <c r="F12" s="356"/>
      <c r="G12" s="356"/>
      <c r="H12" s="356"/>
      <c r="I12" s="357"/>
      <c r="J12" s="171"/>
      <c r="K12" s="402" t="s">
        <v>79</v>
      </c>
      <c r="L12" s="403"/>
      <c r="M12" s="404"/>
    </row>
    <row r="13" spans="1:14" customFormat="1" ht="15.75">
      <c r="A13" s="406" t="s">
        <v>320</v>
      </c>
      <c r="B13" s="407"/>
      <c r="C13" s="407"/>
      <c r="D13" s="407"/>
      <c r="E13" s="407"/>
      <c r="F13" s="407"/>
      <c r="G13" s="407"/>
      <c r="H13" s="407"/>
      <c r="I13" s="407"/>
      <c r="J13" s="407"/>
      <c r="K13" s="407"/>
      <c r="L13" s="407"/>
      <c r="M13" s="407"/>
    </row>
    <row r="14" spans="1:14" s="210" customFormat="1" ht="17.25">
      <c r="A14" s="432" t="s">
        <v>81</v>
      </c>
      <c r="B14" s="432" t="s">
        <v>321</v>
      </c>
      <c r="C14" s="432" t="s">
        <v>248</v>
      </c>
      <c r="D14" s="432" t="s">
        <v>249</v>
      </c>
      <c r="E14" s="432" t="s">
        <v>250</v>
      </c>
      <c r="F14" s="333" t="s">
        <v>85</v>
      </c>
      <c r="G14" s="334"/>
      <c r="H14" s="432" t="s">
        <v>251</v>
      </c>
      <c r="I14" s="432" t="s">
        <v>252</v>
      </c>
      <c r="J14" s="432" t="s">
        <v>253</v>
      </c>
      <c r="K14" s="432" t="s">
        <v>212</v>
      </c>
      <c r="L14" s="432" t="s">
        <v>213</v>
      </c>
      <c r="M14" s="405" t="s">
        <v>92</v>
      </c>
    </row>
    <row r="15" spans="1:14" s="210" customFormat="1" ht="17.25">
      <c r="A15" s="432"/>
      <c r="B15" s="432"/>
      <c r="C15" s="432"/>
      <c r="D15" s="432"/>
      <c r="E15" s="432"/>
      <c r="F15" s="335"/>
      <c r="G15" s="336"/>
      <c r="H15" s="432"/>
      <c r="I15" s="432"/>
      <c r="J15" s="432"/>
      <c r="K15" s="432"/>
      <c r="L15" s="432"/>
      <c r="M15" s="405"/>
    </row>
    <row r="16" spans="1:14" s="210" customFormat="1" ht="17.25">
      <c r="A16" s="230">
        <v>1</v>
      </c>
      <c r="B16" s="231">
        <v>2</v>
      </c>
      <c r="C16" s="247">
        <v>3</v>
      </c>
      <c r="D16" s="278">
        <v>4</v>
      </c>
      <c r="E16" s="247">
        <v>5</v>
      </c>
      <c r="F16" s="247">
        <v>6</v>
      </c>
      <c r="G16" s="247">
        <v>7</v>
      </c>
      <c r="H16" s="247">
        <v>8</v>
      </c>
      <c r="I16" s="232">
        <v>9</v>
      </c>
      <c r="J16" s="234">
        <v>10</v>
      </c>
      <c r="K16" s="232">
        <v>11</v>
      </c>
      <c r="L16" s="235" t="s">
        <v>322</v>
      </c>
      <c r="M16" s="279">
        <v>13</v>
      </c>
    </row>
    <row r="17" spans="1:15" s="210" customFormat="1" ht="86.25">
      <c r="A17" s="281">
        <v>1</v>
      </c>
      <c r="B17" s="236"/>
      <c r="C17" s="301" t="s">
        <v>323</v>
      </c>
      <c r="D17" s="237">
        <v>995461</v>
      </c>
      <c r="E17" s="282"/>
      <c r="F17" s="239">
        <v>0.18</v>
      </c>
      <c r="G17" s="283"/>
      <c r="H17" s="272" t="s">
        <v>324</v>
      </c>
      <c r="I17" s="232" t="s">
        <v>134</v>
      </c>
      <c r="J17" s="302">
        <v>45</v>
      </c>
      <c r="K17" s="306"/>
      <c r="L17" s="280">
        <f t="shared" ref="L17:L22" si="0">J17*K17</f>
        <v>0</v>
      </c>
      <c r="M17" s="232">
        <f t="shared" ref="M17:M22" si="1">IF(ISBLANK(G17),F17*L17,G17*L17)</f>
        <v>0</v>
      </c>
    </row>
    <row r="18" spans="1:15" s="210" customFormat="1" ht="86.25">
      <c r="A18" s="281">
        <v>2</v>
      </c>
      <c r="B18" s="236"/>
      <c r="C18" s="301" t="s">
        <v>325</v>
      </c>
      <c r="D18" s="237">
        <v>995461</v>
      </c>
      <c r="E18" s="282"/>
      <c r="F18" s="239">
        <v>0.18</v>
      </c>
      <c r="G18" s="283"/>
      <c r="H18" s="272" t="s">
        <v>326</v>
      </c>
      <c r="I18" s="232" t="s">
        <v>134</v>
      </c>
      <c r="J18" s="302">
        <v>12</v>
      </c>
      <c r="K18" s="306"/>
      <c r="L18" s="284">
        <f t="shared" si="0"/>
        <v>0</v>
      </c>
      <c r="M18" s="232">
        <f t="shared" si="1"/>
        <v>0</v>
      </c>
    </row>
    <row r="19" spans="1:15" s="210" customFormat="1" ht="69">
      <c r="A19" s="281">
        <v>3</v>
      </c>
      <c r="B19" s="236"/>
      <c r="C19" s="301" t="s">
        <v>327</v>
      </c>
      <c r="D19" s="237">
        <v>995461</v>
      </c>
      <c r="E19" s="282"/>
      <c r="F19" s="239">
        <v>0.18</v>
      </c>
      <c r="G19" s="283"/>
      <c r="H19" s="275" t="s">
        <v>328</v>
      </c>
      <c r="I19" s="232" t="s">
        <v>134</v>
      </c>
      <c r="J19" s="302">
        <v>32</v>
      </c>
      <c r="K19" s="306"/>
      <c r="L19" s="280">
        <f t="shared" si="0"/>
        <v>0</v>
      </c>
      <c r="M19" s="232">
        <f t="shared" si="1"/>
        <v>0</v>
      </c>
    </row>
    <row r="20" spans="1:15" s="210" customFormat="1" ht="54">
      <c r="A20" s="281">
        <v>4</v>
      </c>
      <c r="B20" s="236"/>
      <c r="C20" s="301" t="s">
        <v>329</v>
      </c>
      <c r="D20" s="237">
        <v>995461</v>
      </c>
      <c r="E20" s="282"/>
      <c r="F20" s="239"/>
      <c r="G20" s="283"/>
      <c r="H20" s="305" t="s">
        <v>330</v>
      </c>
      <c r="I20" s="301"/>
      <c r="J20" s="302"/>
      <c r="K20" s="306"/>
      <c r="L20" s="280"/>
      <c r="M20" s="232"/>
    </row>
    <row r="21" spans="1:15" s="285" customFormat="1" ht="18">
      <c r="A21" s="281"/>
      <c r="B21" s="236"/>
      <c r="C21" s="301" t="s">
        <v>331</v>
      </c>
      <c r="D21" s="237">
        <v>995461</v>
      </c>
      <c r="E21" s="282"/>
      <c r="F21" s="239">
        <v>0.18</v>
      </c>
      <c r="G21" s="283"/>
      <c r="H21" s="303" t="s">
        <v>332</v>
      </c>
      <c r="I21" s="232" t="s">
        <v>134</v>
      </c>
      <c r="J21" s="302">
        <v>1</v>
      </c>
      <c r="K21" s="306"/>
      <c r="L21" s="280">
        <f t="shared" si="0"/>
        <v>0</v>
      </c>
      <c r="M21" s="232">
        <f t="shared" si="1"/>
        <v>0</v>
      </c>
      <c r="N21" s="210"/>
    </row>
    <row r="22" spans="1:15" ht="18.75" thickBot="1">
      <c r="A22" s="281"/>
      <c r="B22" s="236"/>
      <c r="C22" s="301" t="s">
        <v>333</v>
      </c>
      <c r="D22" s="237">
        <v>995461</v>
      </c>
      <c r="E22" s="246"/>
      <c r="F22" s="239">
        <v>0.18</v>
      </c>
      <c r="G22" s="283"/>
      <c r="H22" s="304" t="s">
        <v>334</v>
      </c>
      <c r="I22" s="232" t="s">
        <v>134</v>
      </c>
      <c r="J22" s="302">
        <v>1</v>
      </c>
      <c r="K22" s="306"/>
      <c r="L22" s="280">
        <f t="shared" si="0"/>
        <v>0</v>
      </c>
      <c r="M22" s="232">
        <f t="shared" si="1"/>
        <v>0</v>
      </c>
      <c r="N22" s="210"/>
    </row>
    <row r="23" spans="1:15" ht="23.25" thickBot="1">
      <c r="A23" s="286"/>
      <c r="B23" s="254"/>
      <c r="C23" s="287"/>
      <c r="D23" s="287"/>
      <c r="E23" s="287"/>
      <c r="F23" s="287"/>
      <c r="G23" s="287"/>
      <c r="H23" s="429" t="s">
        <v>335</v>
      </c>
      <c r="I23" s="430"/>
      <c r="J23" s="430"/>
      <c r="K23" s="431"/>
      <c r="L23" s="288">
        <f>SUM(L17:L22)</f>
        <v>0</v>
      </c>
      <c r="M23" s="289">
        <f>SUM(M17:M22)</f>
        <v>0</v>
      </c>
      <c r="N23" s="210"/>
    </row>
    <row r="24" spans="1:15">
      <c r="B24" s="290"/>
      <c r="C24" s="290"/>
      <c r="D24" s="291"/>
      <c r="E24" s="290"/>
      <c r="F24" s="290"/>
      <c r="G24" s="290"/>
      <c r="H24" s="292"/>
      <c r="I24" s="293"/>
      <c r="J24" s="293"/>
      <c r="K24" s="293"/>
      <c r="L24" s="293"/>
      <c r="M24" s="290"/>
      <c r="N24" s="267"/>
    </row>
    <row r="25" spans="1:15" ht="15">
      <c r="B25" s="294" t="s">
        <v>240</v>
      </c>
      <c r="C25" s="295"/>
      <c r="D25" s="295"/>
      <c r="E25" s="295"/>
      <c r="F25" s="295"/>
      <c r="G25" s="295"/>
      <c r="H25" s="295"/>
      <c r="I25" s="295"/>
      <c r="J25" s="295"/>
      <c r="K25" s="296"/>
      <c r="L25" s="297"/>
      <c r="M25" s="297"/>
      <c r="N25" s="297"/>
      <c r="O25" s="298"/>
    </row>
    <row r="26" spans="1:15" ht="15">
      <c r="B26" s="294"/>
      <c r="C26" s="295"/>
      <c r="D26" s="295"/>
      <c r="E26" s="295"/>
      <c r="F26" s="295"/>
      <c r="G26" s="295"/>
      <c r="H26" s="295"/>
      <c r="I26" s="295"/>
      <c r="J26" s="295"/>
      <c r="K26" s="296"/>
      <c r="L26" s="297"/>
      <c r="M26" s="297"/>
      <c r="N26" s="297"/>
      <c r="O26" s="298"/>
    </row>
    <row r="27" spans="1:15" ht="15">
      <c r="B27" s="294"/>
      <c r="C27" s="295"/>
      <c r="D27" s="295"/>
      <c r="E27" s="295"/>
      <c r="F27" s="295"/>
      <c r="G27" s="295"/>
      <c r="H27" s="295"/>
      <c r="I27" s="295"/>
      <c r="J27" s="295"/>
      <c r="K27" s="296"/>
      <c r="L27" s="297"/>
      <c r="M27" s="297"/>
      <c r="N27" s="297"/>
      <c r="O27" s="298"/>
    </row>
    <row r="28" spans="1:15" ht="15">
      <c r="B28" s="299" t="s">
        <v>242</v>
      </c>
      <c r="C28" s="297"/>
      <c r="D28" s="296"/>
      <c r="E28" s="296"/>
      <c r="F28" s="296"/>
      <c r="G28" s="296"/>
      <c r="H28" s="296"/>
      <c r="I28" s="296"/>
      <c r="J28" s="296"/>
      <c r="K28" s="296"/>
      <c r="L28" s="299" t="s">
        <v>241</v>
      </c>
      <c r="M28" s="299"/>
      <c r="N28" s="300"/>
      <c r="O28" s="296"/>
    </row>
    <row r="29" spans="1:15" ht="15">
      <c r="B29" s="299" t="s">
        <v>244</v>
      </c>
      <c r="C29" s="297"/>
      <c r="D29" s="296"/>
      <c r="E29" s="296"/>
      <c r="F29" s="296"/>
      <c r="G29" s="296"/>
      <c r="H29" s="296"/>
      <c r="I29" s="296"/>
      <c r="J29" s="296"/>
      <c r="K29" s="296"/>
      <c r="L29" s="299" t="s">
        <v>243</v>
      </c>
      <c r="M29" s="299"/>
      <c r="N29" s="300"/>
      <c r="O29" s="296"/>
    </row>
  </sheetData>
  <sheetProtection algorithmName="SHA-512" hashValue="A5AoQVVg9x9wAuqRdY01xhPU4N0OBzx2qIJ6j03YBH8IPmq7XSXuuoqEV7mz0+Vdc1gIriisuJKWQSZAmXBBlQ==" saltValue="Qhq3Ftc2wNp0snoFGa9K7g==" spinCount="100000" sheet="1" objects="1" scenarios="1"/>
  <mergeCells count="34">
    <mergeCell ref="H23:K23"/>
    <mergeCell ref="K14:K15"/>
    <mergeCell ref="L14:L15"/>
    <mergeCell ref="M14:M15"/>
    <mergeCell ref="A13:M13"/>
    <mergeCell ref="A14:A15"/>
    <mergeCell ref="B14:B15"/>
    <mergeCell ref="C14:C15"/>
    <mergeCell ref="D14:D15"/>
    <mergeCell ref="E14:E15"/>
    <mergeCell ref="F14:G15"/>
    <mergeCell ref="H14:H15"/>
    <mergeCell ref="I14:I15"/>
    <mergeCell ref="J14:J15"/>
    <mergeCell ref="E10:J10"/>
    <mergeCell ref="K10:M10"/>
    <mergeCell ref="E11:J11"/>
    <mergeCell ref="K11:M11"/>
    <mergeCell ref="A12:I12"/>
    <mergeCell ref="K12:M12"/>
    <mergeCell ref="A9:D9"/>
    <mergeCell ref="E9:J9"/>
    <mergeCell ref="K9:M9"/>
    <mergeCell ref="A1:M1"/>
    <mergeCell ref="A2:M2"/>
    <mergeCell ref="A3:M3"/>
    <mergeCell ref="A4:M4"/>
    <mergeCell ref="A5:M5"/>
    <mergeCell ref="A6:M6"/>
    <mergeCell ref="E7:J7"/>
    <mergeCell ref="K7:M7"/>
    <mergeCell ref="A8:D8"/>
    <mergeCell ref="E8:J8"/>
    <mergeCell ref="K8:M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9"/>
  <sheetViews>
    <sheetView tabSelected="1" workbookViewId="0">
      <selection activeCell="H23" sqref="H23"/>
    </sheetView>
  </sheetViews>
  <sheetFormatPr defaultRowHeight="15"/>
  <cols>
    <col min="1" max="1" width="8.5703125" style="53" customWidth="1"/>
    <col min="2" max="2" width="67.7109375" style="8" customWidth="1"/>
    <col min="3" max="3" width="17.85546875" style="8" customWidth="1"/>
    <col min="4" max="4" width="22.5703125" style="8" customWidth="1"/>
    <col min="5" max="16384" width="9.140625" style="8"/>
  </cols>
  <sheetData>
    <row r="1" spans="1:9" ht="36" customHeight="1">
      <c r="A1" s="437" t="s">
        <v>336</v>
      </c>
      <c r="B1" s="438"/>
      <c r="C1" s="438"/>
      <c r="D1" s="439"/>
    </row>
    <row r="2" spans="1:9">
      <c r="A2" s="440" t="s">
        <v>337</v>
      </c>
      <c r="B2" s="440"/>
      <c r="C2" s="440"/>
      <c r="D2" s="440"/>
    </row>
    <row r="3" spans="1:9" hidden="1">
      <c r="A3" s="435"/>
      <c r="B3" s="441"/>
      <c r="C3" s="435" t="s">
        <v>74</v>
      </c>
      <c r="D3" s="435"/>
    </row>
    <row r="4" spans="1:9" hidden="1">
      <c r="A4" s="55" t="s">
        <v>338</v>
      </c>
      <c r="B4" s="56"/>
      <c r="C4" s="434" t="s">
        <v>75</v>
      </c>
      <c r="D4" s="435"/>
    </row>
    <row r="5" spans="1:9" hidden="1">
      <c r="A5" s="55" t="s">
        <v>339</v>
      </c>
      <c r="B5" s="10" t="str">
        <f>'[2]Names of Bidder'!C9</f>
        <v>…….. …… ………. ……….</v>
      </c>
      <c r="C5" s="434" t="s">
        <v>76</v>
      </c>
      <c r="D5" s="435"/>
    </row>
    <row r="6" spans="1:9" hidden="1">
      <c r="A6" s="57"/>
      <c r="B6" s="10" t="str">
        <f>'[2]Names of Bidder'!C10</f>
        <v>…….. …… ………. ……….</v>
      </c>
      <c r="C6" s="434" t="s">
        <v>77</v>
      </c>
      <c r="D6" s="435"/>
    </row>
    <row r="7" spans="1:9" hidden="1">
      <c r="A7" s="57"/>
      <c r="B7" s="10" t="str">
        <f>'[2]Names of Bidder'!C11</f>
        <v>…….. …… ………. ……….</v>
      </c>
      <c r="C7" s="434" t="s">
        <v>78</v>
      </c>
      <c r="D7" s="435"/>
    </row>
    <row r="8" spans="1:9" hidden="1">
      <c r="A8" s="58"/>
      <c r="B8" s="59"/>
      <c r="C8" s="435" t="s">
        <v>79</v>
      </c>
      <c r="D8" s="435"/>
    </row>
    <row r="9" spans="1:9" ht="30">
      <c r="A9" s="60" t="s">
        <v>81</v>
      </c>
      <c r="B9" s="433" t="s">
        <v>340</v>
      </c>
      <c r="C9" s="433"/>
      <c r="D9" s="60" t="s">
        <v>341</v>
      </c>
      <c r="I9" s="61"/>
    </row>
    <row r="10" spans="1:9" ht="33" customHeight="1">
      <c r="A10" s="62">
        <v>1</v>
      </c>
      <c r="B10" s="433" t="s">
        <v>342</v>
      </c>
      <c r="C10" s="433"/>
      <c r="D10" s="63"/>
    </row>
    <row r="11" spans="1:9" ht="43.5" customHeight="1">
      <c r="A11" s="62" t="s">
        <v>343</v>
      </c>
      <c r="B11" s="433" t="s">
        <v>344</v>
      </c>
      <c r="C11" s="433"/>
      <c r="D11" s="64">
        <f>'Sch-3A (Sch-Civil)'!N81</f>
        <v>172061.24338983052</v>
      </c>
    </row>
    <row r="12" spans="1:9" ht="43.5" customHeight="1">
      <c r="A12" s="196" t="s">
        <v>345</v>
      </c>
      <c r="B12" s="436" t="s">
        <v>346</v>
      </c>
      <c r="C12" s="436"/>
      <c r="D12" s="64">
        <f>'Sch-3B (Non Sch-Civil)'!M29</f>
        <v>0</v>
      </c>
    </row>
    <row r="13" spans="1:9" ht="43.5" customHeight="1">
      <c r="A13" s="196" t="s">
        <v>347</v>
      </c>
      <c r="B13" s="433" t="s">
        <v>348</v>
      </c>
      <c r="C13" s="433"/>
      <c r="D13" s="64">
        <f>'Sch-3C( Sch-Electrical)'!N60</f>
        <v>96130.100832967961</v>
      </c>
    </row>
    <row r="14" spans="1:9" ht="43.5" customHeight="1">
      <c r="A14" s="196" t="s">
        <v>349</v>
      </c>
      <c r="B14" s="433" t="s">
        <v>350</v>
      </c>
      <c r="C14" s="433"/>
      <c r="D14" s="64">
        <f>'Sch-3D(Non Sch- Electrical)'!M23</f>
        <v>0</v>
      </c>
    </row>
    <row r="15" spans="1:9" ht="43.5" customHeight="1">
      <c r="A15" s="62">
        <v>2</v>
      </c>
      <c r="B15" s="433" t="s">
        <v>351</v>
      </c>
      <c r="C15" s="433"/>
      <c r="D15" s="64">
        <f>SUM(D11:D14)</f>
        <v>268191.34422279848</v>
      </c>
    </row>
    <row r="16" spans="1:9">
      <c r="A16" s="65"/>
      <c r="D16" s="27"/>
    </row>
    <row r="17" spans="1:4">
      <c r="A17" s="65"/>
      <c r="D17" s="27"/>
    </row>
    <row r="18" spans="1:4" hidden="1">
      <c r="A18" s="65" t="s">
        <v>242</v>
      </c>
      <c r="B18" s="28" t="e">
        <v>#REF!</v>
      </c>
      <c r="C18" s="51" t="s">
        <v>241</v>
      </c>
      <c r="D18" s="69" t="e">
        <v>#REF!</v>
      </c>
    </row>
    <row r="19" spans="1:4" hidden="1">
      <c r="A19" s="66" t="s">
        <v>244</v>
      </c>
      <c r="B19" s="70" t="e">
        <v>#REF!</v>
      </c>
      <c r="C19" s="67" t="s">
        <v>243</v>
      </c>
      <c r="D19" s="69" t="e">
        <v>#REF!</v>
      </c>
    </row>
  </sheetData>
  <mergeCells count="16">
    <mergeCell ref="C5:D5"/>
    <mergeCell ref="A1:D1"/>
    <mergeCell ref="A2:D2"/>
    <mergeCell ref="A3:B3"/>
    <mergeCell ref="C3:D3"/>
    <mergeCell ref="C4:D4"/>
    <mergeCell ref="B15:C15"/>
    <mergeCell ref="C6:D6"/>
    <mergeCell ref="C7:D7"/>
    <mergeCell ref="C8:D8"/>
    <mergeCell ref="B9:C9"/>
    <mergeCell ref="B10:C10"/>
    <mergeCell ref="B11:C11"/>
    <mergeCell ref="B12:C12"/>
    <mergeCell ref="B13:C13"/>
    <mergeCell ref="B14:C1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28"/>
  <sheetViews>
    <sheetView topLeftCell="A12" zoomScaleNormal="100" workbookViewId="0">
      <selection activeCell="J17" sqref="J17"/>
    </sheetView>
  </sheetViews>
  <sheetFormatPr defaultRowHeight="18.75"/>
  <cols>
    <col min="1" max="1" width="11.5703125" style="32" customWidth="1"/>
    <col min="2" max="2" width="64.42578125" style="8" customWidth="1"/>
    <col min="3" max="3" width="19.7109375" style="8" customWidth="1"/>
    <col min="4" max="4" width="30.28515625" style="8" customWidth="1"/>
    <col min="5" max="5" width="11.5703125" style="8" bestFit="1" customWidth="1"/>
    <col min="6" max="6" width="12.42578125" style="8" bestFit="1" customWidth="1"/>
    <col min="7" max="7" width="9.140625" style="8"/>
    <col min="8" max="8" width="14.42578125" style="8" customWidth="1"/>
    <col min="9" max="9" width="19" style="8" bestFit="1" customWidth="1"/>
    <col min="10" max="16384" width="9.140625" style="8"/>
  </cols>
  <sheetData>
    <row r="1" spans="1:11" ht="26.25">
      <c r="A1" s="454" t="s">
        <v>352</v>
      </c>
      <c r="B1" s="454"/>
      <c r="C1" s="454"/>
      <c r="D1" s="454"/>
      <c r="E1" s="7"/>
      <c r="F1" s="7"/>
      <c r="G1" s="7"/>
      <c r="H1" s="7"/>
      <c r="I1" s="7"/>
      <c r="J1" s="7"/>
      <c r="K1" s="7"/>
    </row>
    <row r="2" spans="1:11" ht="23.25">
      <c r="A2" s="455" t="s">
        <v>353</v>
      </c>
      <c r="B2" s="455"/>
      <c r="C2" s="455"/>
      <c r="D2" s="455"/>
    </row>
    <row r="3" spans="1:11" ht="15">
      <c r="A3" s="435"/>
      <c r="B3" s="435"/>
      <c r="C3" s="435" t="s">
        <v>74</v>
      </c>
      <c r="D3" s="435"/>
    </row>
    <row r="4" spans="1:11" ht="15" hidden="1">
      <c r="A4" s="9" t="s">
        <v>338</v>
      </c>
      <c r="B4" s="10" t="e">
        <f>'[2]Names of Bidder'!C8</f>
        <v>#REF!</v>
      </c>
      <c r="C4" s="5" t="s">
        <v>75</v>
      </c>
      <c r="D4" s="5"/>
    </row>
    <row r="5" spans="1:11" ht="15" hidden="1">
      <c r="A5" s="9" t="s">
        <v>339</v>
      </c>
      <c r="B5" s="10" t="str">
        <f>'[2]Names of Bidder'!C9</f>
        <v>…….. …… ………. ……….</v>
      </c>
      <c r="C5" s="5" t="s">
        <v>76</v>
      </c>
      <c r="D5" s="5"/>
    </row>
    <row r="6" spans="1:11" ht="18" hidden="1">
      <c r="A6" s="11"/>
      <c r="B6" s="10" t="str">
        <f>'[2]Names of Bidder'!C10</f>
        <v>…….. …… ………. ……….</v>
      </c>
      <c r="C6" s="5" t="s">
        <v>77</v>
      </c>
      <c r="D6" s="5"/>
    </row>
    <row r="7" spans="1:11" ht="18" hidden="1">
      <c r="A7" s="11"/>
      <c r="B7" s="10" t="str">
        <f>'[2]Names of Bidder'!C11</f>
        <v>…….. …… ………. ……….</v>
      </c>
      <c r="C7" s="5" t="s">
        <v>78</v>
      </c>
      <c r="D7" s="5"/>
    </row>
    <row r="8" spans="1:11" ht="15" hidden="1">
      <c r="A8" s="456"/>
      <c r="B8" s="456"/>
      <c r="C8" s="5" t="s">
        <v>79</v>
      </c>
      <c r="D8" s="5"/>
    </row>
    <row r="9" spans="1:11" s="15" customFormat="1" ht="33" customHeight="1">
      <c r="A9" s="13" t="s">
        <v>81</v>
      </c>
      <c r="B9" s="452" t="s">
        <v>210</v>
      </c>
      <c r="C9" s="452"/>
      <c r="D9" s="14" t="s">
        <v>354</v>
      </c>
    </row>
    <row r="10" spans="1:11" s="15" customFormat="1" ht="33" customHeight="1">
      <c r="A10" s="13">
        <v>1</v>
      </c>
      <c r="B10" s="447" t="s">
        <v>355</v>
      </c>
      <c r="C10" s="447"/>
      <c r="D10" s="14"/>
    </row>
    <row r="11" spans="1:11" ht="33" customHeight="1">
      <c r="A11" s="17" t="s">
        <v>343</v>
      </c>
      <c r="B11" s="448" t="s">
        <v>356</v>
      </c>
      <c r="C11" s="448"/>
      <c r="D11" s="12"/>
    </row>
    <row r="12" spans="1:11" ht="45" customHeight="1">
      <c r="A12" s="17"/>
      <c r="B12" s="449" t="s">
        <v>357</v>
      </c>
      <c r="C12" s="449"/>
      <c r="D12" s="18">
        <f>'Sch-3A (Sch-Civil)'!M80</f>
        <v>955895.79661016946</v>
      </c>
      <c r="E12" s="19"/>
    </row>
    <row r="13" spans="1:11" ht="45" customHeight="1">
      <c r="A13" s="17" t="s">
        <v>345</v>
      </c>
      <c r="B13" s="453" t="s">
        <v>358</v>
      </c>
      <c r="C13" s="453"/>
      <c r="D13" s="18"/>
      <c r="E13" s="19"/>
    </row>
    <row r="14" spans="1:11" ht="45" customHeight="1">
      <c r="A14" s="17"/>
      <c r="B14" s="449" t="s">
        <v>359</v>
      </c>
      <c r="C14" s="449"/>
      <c r="D14" s="18">
        <f>'Sch-3B (Non Sch-Civil)'!L29</f>
        <v>0</v>
      </c>
      <c r="E14" s="19"/>
    </row>
    <row r="15" spans="1:11" ht="45" customHeight="1">
      <c r="A15" s="17" t="s">
        <v>347</v>
      </c>
      <c r="B15" s="453" t="s">
        <v>360</v>
      </c>
      <c r="C15" s="453"/>
      <c r="D15" s="18"/>
      <c r="E15" s="19"/>
    </row>
    <row r="16" spans="1:11" ht="45" customHeight="1">
      <c r="A16" s="17"/>
      <c r="B16" s="449" t="s">
        <v>361</v>
      </c>
      <c r="C16" s="449"/>
      <c r="D16" s="18">
        <f>'Sch-3C( Sch-Electrical)'!M59</f>
        <v>534056.11573871109</v>
      </c>
      <c r="E16" s="19"/>
    </row>
    <row r="17" spans="1:9" ht="45" customHeight="1">
      <c r="A17" s="17" t="s">
        <v>349</v>
      </c>
      <c r="B17" s="453" t="s">
        <v>362</v>
      </c>
      <c r="C17" s="453"/>
      <c r="D17" s="18"/>
      <c r="E17" s="19"/>
    </row>
    <row r="18" spans="1:9" ht="45" customHeight="1">
      <c r="A18" s="17"/>
      <c r="B18" s="449" t="s">
        <v>363</v>
      </c>
      <c r="C18" s="449"/>
      <c r="D18" s="18">
        <f>'Sch-3D(Non Sch- Electrical)'!L23</f>
        <v>0</v>
      </c>
      <c r="E18" s="19"/>
    </row>
    <row r="19" spans="1:9" ht="18" customHeight="1">
      <c r="A19" s="17"/>
      <c r="B19" s="450" t="s">
        <v>364</v>
      </c>
      <c r="C19" s="451"/>
      <c r="D19" s="20">
        <f>D12+D14+D16+D18</f>
        <v>1489951.9123488804</v>
      </c>
      <c r="E19" s="19"/>
      <c r="I19" s="87"/>
    </row>
    <row r="20" spans="1:9" ht="36" customHeight="1">
      <c r="A20" s="17"/>
      <c r="B20" s="442"/>
      <c r="C20" s="443"/>
      <c r="D20" s="18"/>
      <c r="E20" s="19"/>
    </row>
    <row r="21" spans="1:9" ht="21" customHeight="1">
      <c r="A21" s="21">
        <v>2</v>
      </c>
      <c r="B21" s="444" t="s">
        <v>365</v>
      </c>
      <c r="C21" s="445"/>
      <c r="D21" s="20">
        <f>'Sch5 Taxes'!D15</f>
        <v>268191.34422279848</v>
      </c>
    </row>
    <row r="22" spans="1:9" ht="37.5" customHeight="1">
      <c r="A22" s="17"/>
      <c r="B22" s="22"/>
      <c r="C22" s="23"/>
      <c r="D22" s="18"/>
    </row>
    <row r="23" spans="1:9" ht="33" customHeight="1">
      <c r="A23" s="17"/>
      <c r="B23" s="446" t="s">
        <v>366</v>
      </c>
      <c r="C23" s="446"/>
      <c r="D23" s="72">
        <f>SUM(D19,D21)</f>
        <v>1758143.2565716789</v>
      </c>
    </row>
    <row r="24" spans="1:9" ht="18">
      <c r="A24" s="24"/>
      <c r="B24" s="25"/>
      <c r="C24" s="25"/>
      <c r="D24" s="25"/>
      <c r="I24" s="19"/>
    </row>
    <row r="25" spans="1:9" ht="18">
      <c r="A25" s="26"/>
    </row>
    <row r="26" spans="1:9" ht="18" hidden="1">
      <c r="A26" s="26" t="s">
        <v>242</v>
      </c>
      <c r="B26" s="28" t="e">
        <v>#REF!</v>
      </c>
      <c r="C26" s="29" t="s">
        <v>241</v>
      </c>
      <c r="D26" s="71" t="e">
        <v>#REF!</v>
      </c>
    </row>
    <row r="27" spans="1:9" ht="18" hidden="1">
      <c r="A27" s="30" t="s">
        <v>244</v>
      </c>
      <c r="B27" s="70" t="e">
        <v>#REF!</v>
      </c>
      <c r="C27" s="31" t="s">
        <v>243</v>
      </c>
      <c r="D27" s="71" t="e">
        <v>#REF!</v>
      </c>
    </row>
    <row r="28" spans="1:9" hidden="1"/>
  </sheetData>
  <mergeCells count="19">
    <mergeCell ref="A1:D1"/>
    <mergeCell ref="A2:D2"/>
    <mergeCell ref="A3:B3"/>
    <mergeCell ref="C3:D3"/>
    <mergeCell ref="A8:B8"/>
    <mergeCell ref="B9:C9"/>
    <mergeCell ref="B15:C15"/>
    <mergeCell ref="B16:C16"/>
    <mergeCell ref="B17:C17"/>
    <mergeCell ref="B18:C18"/>
    <mergeCell ref="B13:C13"/>
    <mergeCell ref="B14:C14"/>
    <mergeCell ref="B20:C20"/>
    <mergeCell ref="B21:C21"/>
    <mergeCell ref="B23:C23"/>
    <mergeCell ref="B10:C10"/>
    <mergeCell ref="B11:C11"/>
    <mergeCell ref="B12:C12"/>
    <mergeCell ref="B19:C19"/>
  </mergeCells>
  <printOptions horizontalCentered="1" verticalCentered="1"/>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Instruction</vt:lpstr>
      <vt:lpstr>BASICS</vt:lpstr>
      <vt:lpstr>Name of Bidder</vt:lpstr>
      <vt:lpstr>Sch-3A (Sch-Civil)</vt:lpstr>
      <vt:lpstr>Sch-3B (Non Sch-Civil)</vt:lpstr>
      <vt:lpstr>Sch-3C( Sch-Electrical)</vt:lpstr>
      <vt:lpstr>Sch-3D(Non Sch- Electrical)</vt:lpstr>
      <vt:lpstr>Sch5 Taxes</vt:lpstr>
      <vt:lpstr>Sch6 Summary</vt:lpstr>
      <vt:lpstr>'Sch-3A (Sch-Civil)'!Print_Area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2024-10-07T23:56:23Z</dcterms:modified>
  <cp:category/>
  <cp:contentStatus/>
</cp:coreProperties>
</file>