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2"/>
  <workbookPr updateLinks="never" codeName="ThisWorkbook" defaultThemeVersion="124226"/>
  <mc:AlternateContent xmlns:mc="http://schemas.openxmlformats.org/markup-compatibility/2006">
    <mc:Choice Requires="x15">
      <x15ac:absPath xmlns:x15ac="http://schemas.microsoft.com/office/spreadsheetml/2010/11/ac" url="C:\G5\RTM\17_SS-101\2_Bid Doc\"/>
    </mc:Choice>
  </mc:AlternateContent>
  <xr:revisionPtr revIDLastSave="0" documentId="13_ncr:1_{D266B5DA-096C-45B2-8AC9-2A6656EBF1F5}" xr6:coauthVersionLast="36" xr6:coauthVersionMax="47" xr10:uidLastSave="{00000000-0000-0000-0000-000000000000}"/>
  <workbookProtection workbookAlgorithmName="SHA-512" workbookHashValue="UEFXmxhzgWteijRvqe3exbQ9MD+TJyc5Ih57H6U7zSsuCNwgsMkTx6Vnmvkn++D21sNWnSUhrABUsECUNnWxpw==" workbookSaltValue="XD3BMLjdCsg7jiWf6DCYPg==" workbookSpinCount="100000" revisionsAlgorithmName="SHA-512" revisionsHashValue="O1d+HCGGkDGuvPFGMT61Y6QYLbtvz2fj0cTp0rwR8mH+bCNmmt6p6z+B6RDafMpJFisw0SiVCWdcqvepHht2cw==" revisionsSaltValue="nVA/gz8Tvt95ps2aWNkuVA==" revisionsSpinCount="100000" lockStructure="1" lockRevision="1"/>
  <bookViews>
    <workbookView xWindow="-108" yWindow="-108" windowWidth="19428" windowHeight="10308" tabRatio="670" firstSheet="1" activeTab="1" xr2:uid="{00000000-000D-0000-FFFF-FFFF00000000}"/>
  </bookViews>
  <sheets>
    <sheet name="Basic" sheetId="1" state="hidden" r:id="rId1"/>
    <sheet name="Cover" sheetId="2" r:id="rId2"/>
    <sheet name="Instructions" sheetId="3" state="hidden" r:id="rId3"/>
    <sheet name="Names of Bidder" sheetId="4" r:id="rId4"/>
    <sheet name="Sch-1" sheetId="5" r:id="rId5"/>
    <sheet name="Sch-2" sheetId="6" r:id="rId6"/>
    <sheet name="Sch-3" sheetId="7" r:id="rId7"/>
    <sheet name="Sch-4" sheetId="8" r:id="rId8"/>
    <sheet name="Sch-5" sheetId="9" r:id="rId9"/>
    <sheet name="Sch-5 after discount" sheetId="10" state="hidden" r:id="rId10"/>
    <sheet name="Sch-6" sheetId="11" r:id="rId11"/>
    <sheet name="Sch-6 After Discount" sheetId="12" state="hidden" r:id="rId12"/>
    <sheet name="Sch-6 (After Discount)" sheetId="13" r:id="rId13"/>
    <sheet name="Sch-7" sheetId="14" r:id="rId14"/>
    <sheet name="Discount" sheetId="15" r:id="rId15"/>
    <sheet name="Octroi" sheetId="16" state="hidden" r:id="rId16"/>
    <sheet name="Entry Tax" sheetId="17" state="hidden" r:id="rId17"/>
    <sheet name="Other Taxes &amp; Duties" sheetId="18" state="hidden" r:id="rId18"/>
    <sheet name="Bid Form 2nd Envelope" sheetId="19" r:id="rId19"/>
    <sheet name="QC" sheetId="20" state="hidden" r:id="rId20"/>
    <sheet name="Contracts-Template" sheetId="21" state="hidden" r:id="rId21"/>
    <sheet name="Sheet1" sheetId="22" state="hidden" r:id="rId22"/>
    <sheet name="N-W (Cr.)" sheetId="23" state="hidden"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A" localSheetId="22">#REF!</definedName>
    <definedName name="\A" localSheetId="19">#REF!</definedName>
    <definedName name="\A" localSheetId="9">#REF!</definedName>
    <definedName name="\A" localSheetId="12">#REF!</definedName>
    <definedName name="\A">#REF!</definedName>
    <definedName name="\aa" localSheetId="22">#REF!</definedName>
    <definedName name="\aa">#REF!</definedName>
    <definedName name="\B" localSheetId="22">#REF!</definedName>
    <definedName name="\B" localSheetId="19">#REF!</definedName>
    <definedName name="\B" localSheetId="9">#REF!</definedName>
    <definedName name="\B" localSheetId="12">#REF!</definedName>
    <definedName name="\B">#REF!</definedName>
    <definedName name="\C" localSheetId="22">#REF!</definedName>
    <definedName name="\C" localSheetId="19">#REF!</definedName>
    <definedName name="\C" localSheetId="9">#REF!</definedName>
    <definedName name="\C" localSheetId="12">#REF!</definedName>
    <definedName name="\C">#REF!</definedName>
    <definedName name="\M" localSheetId="22">#REF!</definedName>
    <definedName name="\M" localSheetId="19">#REF!</definedName>
    <definedName name="\M" localSheetId="9">#REF!</definedName>
    <definedName name="\M" localSheetId="12">#REF!</definedName>
    <definedName name="\M">#REF!</definedName>
    <definedName name="\N" localSheetId="22">#REF!</definedName>
    <definedName name="\N" localSheetId="19">#REF!</definedName>
    <definedName name="\N" localSheetId="9">#REF!</definedName>
    <definedName name="\N" localSheetId="12">#REF!</definedName>
    <definedName name="\N">#REF!</definedName>
    <definedName name="\P" localSheetId="22">#REF!</definedName>
    <definedName name="\P" localSheetId="19">#REF!</definedName>
    <definedName name="\P" localSheetId="9">#REF!</definedName>
    <definedName name="\P" localSheetId="12">#REF!</definedName>
    <definedName name="\P">#REF!</definedName>
    <definedName name="\R" localSheetId="22">#REF!</definedName>
    <definedName name="\R" localSheetId="19">#REF!</definedName>
    <definedName name="\R" localSheetId="9">#REF!</definedName>
    <definedName name="\R" localSheetId="12">#REF!</definedName>
    <definedName name="\R">#REF!</definedName>
    <definedName name="\U" localSheetId="22">#REF!</definedName>
    <definedName name="\U" localSheetId="19">#REF!</definedName>
    <definedName name="\U" localSheetId="9">#REF!</definedName>
    <definedName name="\U" localSheetId="12">#REF!</definedName>
    <definedName name="\U">#REF!</definedName>
    <definedName name="\V" localSheetId="22">#REF!</definedName>
    <definedName name="\V" localSheetId="19">#REF!</definedName>
    <definedName name="\V" localSheetId="9">#REF!</definedName>
    <definedName name="\V" localSheetId="12">#REF!</definedName>
    <definedName name="\V">#REF!</definedName>
    <definedName name="\x" localSheetId="22">#REF!</definedName>
    <definedName name="\x">#REF!</definedName>
    <definedName name="_xlnm._FilterDatabase" localSheetId="4" hidden="1">'Sch-1'!$16:$276</definedName>
    <definedName name="_xlnm._FilterDatabase" localSheetId="5" hidden="1">'Sch-2'!$A$16:$AF$274</definedName>
    <definedName name="ab" localSheetId="22">#REF!</definedName>
    <definedName name="ab" localSheetId="19">#REF!</definedName>
    <definedName name="ab" localSheetId="9">#REF!</definedName>
    <definedName name="ab" localSheetId="12">#REF!</definedName>
    <definedName name="ab">#REF!</definedName>
    <definedName name="biddername" localSheetId="22">#REF!</definedName>
    <definedName name="biddername">#REF!</definedName>
    <definedName name="BL2A" localSheetId="19">'[1]Attach-3 (QR)'!#REF!</definedName>
    <definedName name="BL2A">'[2]Attach-3 (QR)'!#REF!</definedName>
    <definedName name="BL2A2" localSheetId="22">'[3]Attach-3 (QR)'!#REF!</definedName>
    <definedName name="BL2A2" localSheetId="19">'[4]Attach-3 (QR)'!#REF!</definedName>
    <definedName name="BL2A2">'[5]Attach-3 (QR)'!#REF!</definedName>
    <definedName name="BL2AA" localSheetId="19">'[1]Attach-3 (QR)'!#REF!</definedName>
    <definedName name="BL2AA">'[2]Attach-3 (QR)'!#REF!</definedName>
    <definedName name="BL2AAA" localSheetId="22">'[3]Attach-3 (QR)'!#REF!</definedName>
    <definedName name="BL2AAA" localSheetId="19">'[4]Attach-3 (QR)'!#REF!</definedName>
    <definedName name="BL2AAA">'[5]Attach-3 (QR)'!#REF!</definedName>
    <definedName name="BL2B" localSheetId="19">'[1]Attach-3 (QR)'!#REF!</definedName>
    <definedName name="BL2B">'[2]Attach-3 (QR)'!#REF!</definedName>
    <definedName name="BL2BB" localSheetId="22">'[3]Attach-3 (QR)'!#REF!</definedName>
    <definedName name="BL2BB" localSheetId="19">'[4]Attach-3 (QR)'!#REF!</definedName>
    <definedName name="BL2BB">'[5]Attach-3 (QR)'!#REF!</definedName>
    <definedName name="BL2BBB" localSheetId="22">'[3]Attach-3 (QR)'!#REF!</definedName>
    <definedName name="BL2BBB" localSheetId="19">'[4]Attach-3 (QR)'!#REF!</definedName>
    <definedName name="BL2BBB">'[5]Attach-3 (QR)'!#REF!</definedName>
    <definedName name="BL2C" localSheetId="19">'[1]Attach-3 (QR)'!#REF!</definedName>
    <definedName name="BL2C">'[2]Attach-3 (QR)'!#REF!</definedName>
    <definedName name="BL2CC" localSheetId="22">'[3]Attach-3 (QR)'!#REF!</definedName>
    <definedName name="BL2CC" localSheetId="19">'[4]Attach-3 (QR)'!#REF!</definedName>
    <definedName name="BL2CC">'[5]Attach-3 (QR)'!#REF!</definedName>
    <definedName name="BL2CCC" localSheetId="22">'[3]Attach-3 (QR)'!#REF!</definedName>
    <definedName name="BL2CCC" localSheetId="19">'[4]Attach-3 (QR)'!#REF!</definedName>
    <definedName name="BL2CCC">'[5]Attach-3 (QR)'!#REF!</definedName>
    <definedName name="BL3A" localSheetId="19">'[1]Attach-3 (QR)'!#REF!</definedName>
    <definedName name="BL3A">'[2]Attach-3 (QR)'!#REF!</definedName>
    <definedName name="BL3AA" localSheetId="22">'[3]Attach-3 (QR)'!#REF!</definedName>
    <definedName name="BL3AA" localSheetId="19">'[4]Attach-3 (QR)'!#REF!</definedName>
    <definedName name="BL3AA">'[5]Attach-3 (QR)'!#REF!</definedName>
    <definedName name="BL3AAA" localSheetId="22">'[3]Attach-3 (QR)'!#REF!</definedName>
    <definedName name="BL3AAA" localSheetId="19">'[4]Attach-3 (QR)'!#REF!</definedName>
    <definedName name="BL3AAA">'[5]Attach-3 (QR)'!#REF!</definedName>
    <definedName name="BL3B" localSheetId="19">'[1]Attach-3 (QR)'!#REF!</definedName>
    <definedName name="BL3B">'[2]Attach-3 (QR)'!#REF!</definedName>
    <definedName name="BL3BB" localSheetId="22">'[3]Attach-3 (QR)'!#REF!</definedName>
    <definedName name="BL3BB" localSheetId="19">'[4]Attach-3 (QR)'!#REF!</definedName>
    <definedName name="BL3BB">'[5]Attach-3 (QR)'!#REF!</definedName>
    <definedName name="BL3BBB" localSheetId="22">'[3]Attach-3 (QR)'!#REF!</definedName>
    <definedName name="BL3BBB" localSheetId="19">'[4]Attach-3 (QR)'!#REF!</definedName>
    <definedName name="BL3BBB">'[5]Attach-3 (QR)'!#REF!</definedName>
    <definedName name="BL3C" localSheetId="19">'[1]Attach-3 (QR)'!#REF!</definedName>
    <definedName name="BL3C">'[2]Attach-3 (QR)'!#REF!</definedName>
    <definedName name="BL3CC" localSheetId="22">'[3]Attach-3 (QR)'!#REF!</definedName>
    <definedName name="BL3CC" localSheetId="19">'[4]Attach-3 (QR)'!#REF!</definedName>
    <definedName name="BL3CC">'[5]Attach-3 (QR)'!#REF!</definedName>
    <definedName name="BL3CCC" localSheetId="22">'[3]Attach-3 (QR)'!#REF!</definedName>
    <definedName name="BL3CCC" localSheetId="19">'[4]Attach-3 (QR)'!#REF!</definedName>
    <definedName name="BL3CCC">'[5]Attach-3 (QR)'!#REF!</definedName>
    <definedName name="BL4A" localSheetId="19">'[1]Attach-3 (QR)'!#REF!</definedName>
    <definedName name="BL4A">'[2]Attach-3 (QR)'!#REF!</definedName>
    <definedName name="BL4AA" localSheetId="22">'[3]Attach-3 (QR)'!#REF!</definedName>
    <definedName name="BL4AA" localSheetId="19">'[4]Attach-3 (QR)'!#REF!</definedName>
    <definedName name="BL4AA">'[5]Attach-3 (QR)'!#REF!</definedName>
    <definedName name="BL4AAA" localSheetId="22">'[3]Attach-3 (QR)'!#REF!</definedName>
    <definedName name="BL4AAA" localSheetId="19">'[4]Attach-3 (QR)'!#REF!</definedName>
    <definedName name="BL4AAA">'[5]Attach-3 (QR)'!#REF!</definedName>
    <definedName name="BL4B" localSheetId="19">'[1]Attach-3 (QR)'!#REF!</definedName>
    <definedName name="BL4B">'[2]Attach-3 (QR)'!#REF!</definedName>
    <definedName name="BL4BB" localSheetId="22">'[3]Attach-3 (QR)'!#REF!</definedName>
    <definedName name="BL4BB" localSheetId="19">'[4]Attach-3 (QR)'!#REF!</definedName>
    <definedName name="BL4BB">'[5]Attach-3 (QR)'!#REF!</definedName>
    <definedName name="BL4BBB" localSheetId="22">'[3]Attach-3 (QR)'!#REF!</definedName>
    <definedName name="BL4BBB" localSheetId="19">'[4]Attach-3 (QR)'!#REF!</definedName>
    <definedName name="BL4BBB">'[5]Attach-3 (QR)'!#REF!</definedName>
    <definedName name="BL4C" localSheetId="19">'[1]Attach-3 (QR)'!#REF!</definedName>
    <definedName name="BL4C">'[2]Attach-3 (QR)'!#REF!</definedName>
    <definedName name="BL4CC" localSheetId="22">'[3]Attach-3 (QR)'!#REF!</definedName>
    <definedName name="BL4CC" localSheetId="19">'[4]Attach-3 (QR)'!#REF!</definedName>
    <definedName name="BL4CC">'[5]Attach-3 (QR)'!#REF!</definedName>
    <definedName name="BL4CCC" localSheetId="22">'[3]Attach-3 (QR)'!#REF!</definedName>
    <definedName name="BL4CCC" localSheetId="19">'[4]Attach-3 (QR)'!#REF!</definedName>
    <definedName name="BL4CCC">'[5]Attach-3 (QR)'!#REF!</definedName>
    <definedName name="BL5A" localSheetId="19">'[1]Attach-3 (QR)'!#REF!</definedName>
    <definedName name="BL5A">'[2]Attach-3 (QR)'!#REF!</definedName>
    <definedName name="BL5AA" localSheetId="22">'[3]Attach-3 (QR)'!#REF!</definedName>
    <definedName name="BL5AA" localSheetId="19">'[4]Attach-3 (QR)'!#REF!</definedName>
    <definedName name="BL5AA">'[5]Attach-3 (QR)'!#REF!</definedName>
    <definedName name="BL5AAA" localSheetId="22">'[3]Attach-3 (QR)'!#REF!</definedName>
    <definedName name="BL5AAA" localSheetId="19">'[4]Attach-3 (QR)'!#REF!</definedName>
    <definedName name="BL5AAA">'[5]Attach-3 (QR)'!#REF!</definedName>
    <definedName name="BL5B" localSheetId="19">'[1]Attach-3 (QR)'!#REF!</definedName>
    <definedName name="BL5B">'[2]Attach-3 (QR)'!#REF!</definedName>
    <definedName name="BL5BB" localSheetId="22">'[3]Attach-3 (QR)'!#REF!</definedName>
    <definedName name="BL5BB" localSheetId="19">'[4]Attach-3 (QR)'!#REF!</definedName>
    <definedName name="BL5BB">'[5]Attach-3 (QR)'!#REF!</definedName>
    <definedName name="BL5BBB" localSheetId="22">'[3]Attach-3 (QR)'!#REF!</definedName>
    <definedName name="BL5BBB" localSheetId="19">'[4]Attach-3 (QR)'!#REF!</definedName>
    <definedName name="BL5BBB">'[5]Attach-3 (QR)'!#REF!</definedName>
    <definedName name="BL5C" localSheetId="19">'[1]Attach-3 (QR)'!#REF!</definedName>
    <definedName name="BL5C">'[2]Attach-3 (QR)'!#REF!</definedName>
    <definedName name="BL5CC" localSheetId="22">'[3]Attach-3 (QR)'!#REF!</definedName>
    <definedName name="BL5CC" localSheetId="19">'[4]Attach-3 (QR)'!#REF!</definedName>
    <definedName name="BL5CC">'[5]Attach-3 (QR)'!#REF!</definedName>
    <definedName name="BL5CCC" localSheetId="22">'[3]Attach-3 (QR)'!#REF!</definedName>
    <definedName name="BL5CCC" localSheetId="19">'[4]Attach-3 (QR)'!#REF!</definedName>
    <definedName name="BL5CCC">'[5]Attach-3 (QR)'!#REF!</definedName>
    <definedName name="CAPA1" localSheetId="22">'[3]Attach-3 (QR)'!#REF!</definedName>
    <definedName name="CAPA1" localSheetId="19">'[4]Attach-3 (QR)'!#REF!</definedName>
    <definedName name="CAPA1">'[5]Attach-3 (QR)'!#REF!</definedName>
    <definedName name="CAPA11" localSheetId="22">'[3]Attach-3 (QR)'!#REF!</definedName>
    <definedName name="CAPA11" localSheetId="19">'[4]Attach-3 (QR)'!#REF!</definedName>
    <definedName name="CAPA11">'[5]Attach-3 (QR)'!#REF!</definedName>
    <definedName name="CAPA111" localSheetId="22">'[3]Attach-3 (QR)'!#REF!</definedName>
    <definedName name="CAPA111" localSheetId="19">'[4]Attach-3 (QR)'!#REF!</definedName>
    <definedName name="CAPA111">'[5]Attach-3 (QR)'!#REF!</definedName>
    <definedName name="CAPA2" localSheetId="22">'[3]Attach-3 (QR)'!#REF!</definedName>
    <definedName name="CAPA2" localSheetId="19">'[4]Attach-3 (QR)'!#REF!</definedName>
    <definedName name="CAPA2">'[5]Attach-3 (QR)'!#REF!</definedName>
    <definedName name="CAPA22" localSheetId="22">'[3]Attach-3 (QR)'!#REF!</definedName>
    <definedName name="CAPA22" localSheetId="19">'[4]Attach-3 (QR)'!#REF!</definedName>
    <definedName name="CAPA22">'[5]Attach-3 (QR)'!#REF!</definedName>
    <definedName name="CAPA222" localSheetId="22">'[3]Attach-3 (QR)'!#REF!</definedName>
    <definedName name="CAPA222" localSheetId="19">'[4]Attach-3 (QR)'!#REF!</definedName>
    <definedName name="CAPA222">'[5]Attach-3 (QR)'!#REF!</definedName>
    <definedName name="CAPA3" localSheetId="22">'[3]Attach-3 (QR)'!#REF!</definedName>
    <definedName name="CAPA3" localSheetId="19">'[4]Attach-3 (QR)'!#REF!</definedName>
    <definedName name="CAPA3">'[5]Attach-3 (QR)'!#REF!</definedName>
    <definedName name="CAPA33" localSheetId="22">'[3]Attach-3 (QR)'!#REF!</definedName>
    <definedName name="CAPA33" localSheetId="19">'[4]Attach-3 (QR)'!#REF!</definedName>
    <definedName name="CAPA33">'[5]Attach-3 (QR)'!#REF!</definedName>
    <definedName name="CAPA333" localSheetId="22">'[3]Attach-3 (QR)'!#REF!</definedName>
    <definedName name="CAPA333" localSheetId="19">'[4]Attach-3 (QR)'!#REF!</definedName>
    <definedName name="CAPA333">'[5]Attach-3 (QR)'!#REF!</definedName>
    <definedName name="CAPA4" localSheetId="22">'[3]Attach-3 (QR)'!#REF!</definedName>
    <definedName name="CAPA4" localSheetId="19">'[4]Attach-3 (QR)'!#REF!</definedName>
    <definedName name="CAPA4">'[5]Attach-3 (QR)'!#REF!</definedName>
    <definedName name="CAPA44" localSheetId="22">'[3]Attach-3 (QR)'!#REF!</definedName>
    <definedName name="CAPA44" localSheetId="19">'[4]Attach-3 (QR)'!#REF!</definedName>
    <definedName name="CAPA44">'[5]Attach-3 (QR)'!#REF!</definedName>
    <definedName name="CAPA444" localSheetId="22">'[3]Attach-3 (QR)'!#REF!</definedName>
    <definedName name="CAPA444" localSheetId="19">'[4]Attach-3 (QR)'!#REF!</definedName>
    <definedName name="CAPA444">'[5]Attach-3 (QR)'!#REF!</definedName>
    <definedName name="CAPA7" localSheetId="22">'[3]Attach-3 (QR)'!#REF!</definedName>
    <definedName name="CAPA7" localSheetId="19">'[4]Attach-3 (QR)'!#REF!</definedName>
    <definedName name="CAPA7">'[5]Attach-3 (QR)'!#REF!</definedName>
    <definedName name="CAPA77" localSheetId="22">'[3]Attach-3 (QR)'!#REF!</definedName>
    <definedName name="CAPA77" localSheetId="19">'[4]Attach-3 (QR)'!#REF!</definedName>
    <definedName name="CAPA77">'[5]Attach-3 (QR)'!#REF!</definedName>
    <definedName name="CAPA777" localSheetId="22">'[3]Attach-3 (QR)'!#REF!</definedName>
    <definedName name="CAPA777" localSheetId="19">'[4]Attach-3 (QR)'!#REF!</definedName>
    <definedName name="CAPA777">'[5]Attach-3 (QR)'!#REF!</definedName>
    <definedName name="COO" localSheetId="22">'[6]Sch-1a'!#REF!</definedName>
    <definedName name="COO" localSheetId="19">'[7]Sch-1a'!#REF!</definedName>
    <definedName name="COO">'[8]Sch-1a'!#REF!</definedName>
    <definedName name="date" localSheetId="22">#REF!</definedName>
    <definedName name="date" localSheetId="19">#REF!</definedName>
    <definedName name="date">#REF!</definedName>
    <definedName name="iii" localSheetId="22">#REF!</definedName>
    <definedName name="iii">#REF!</definedName>
    <definedName name="logo1">"Picture 7"</definedName>
    <definedName name="MANU1" localSheetId="22">'[3]Attach-3 (QR)'!#REF!</definedName>
    <definedName name="MANU1" localSheetId="19">'[4]Attach-3 (QR)'!#REF!</definedName>
    <definedName name="MANU1">'[5]Attach-3 (QR)'!#REF!</definedName>
    <definedName name="MANU11" localSheetId="22">'[3]Attach-3 (QR)'!#REF!</definedName>
    <definedName name="MANU11" localSheetId="19">'[4]Attach-3 (QR)'!#REF!</definedName>
    <definedName name="MANU11">'[5]Attach-3 (QR)'!#REF!</definedName>
    <definedName name="MANU111" localSheetId="22">'[3]Attach-3 (QR)'!#REF!</definedName>
    <definedName name="MANU111" localSheetId="19">'[4]Attach-3 (QR)'!#REF!</definedName>
    <definedName name="MANU111">'[5]Attach-3 (QR)'!#REF!</definedName>
    <definedName name="MANU2" localSheetId="22">'[3]Attach-3 (QR)'!#REF!</definedName>
    <definedName name="MANU2" localSheetId="19">'[4]Attach-3 (QR)'!#REF!</definedName>
    <definedName name="MANU2">'[5]Attach-3 (QR)'!#REF!</definedName>
    <definedName name="MANU22" localSheetId="22">'[3]Attach-3 (QR)'!#REF!</definedName>
    <definedName name="MANU22" localSheetId="19">'[4]Attach-3 (QR)'!#REF!</definedName>
    <definedName name="MANU22">'[5]Attach-3 (QR)'!#REF!</definedName>
    <definedName name="MANU222" localSheetId="22">'[3]Attach-3 (QR)'!#REF!</definedName>
    <definedName name="MANU222" localSheetId="19">'[4]Attach-3 (QR)'!#REF!</definedName>
    <definedName name="MANU222">'[5]Attach-3 (QR)'!#REF!</definedName>
    <definedName name="MANU3" localSheetId="22">'[3]Attach-3 (QR)'!#REF!</definedName>
    <definedName name="MANU3" localSheetId="19">'[4]Attach-3 (QR)'!#REF!</definedName>
    <definedName name="MANU3">'[5]Attach-3 (QR)'!#REF!</definedName>
    <definedName name="MANU33" localSheetId="22">'[3]Attach-3 (QR)'!#REF!</definedName>
    <definedName name="MANU33" localSheetId="19">'[4]Attach-3 (QR)'!#REF!</definedName>
    <definedName name="MANU33">'[5]Attach-3 (QR)'!#REF!</definedName>
    <definedName name="MANU333" localSheetId="22">'[3]Attach-3 (QR)'!#REF!</definedName>
    <definedName name="MANU333" localSheetId="19">'[4]Attach-3 (QR)'!#REF!</definedName>
    <definedName name="MANU333">'[5]Attach-3 (QR)'!#REF!</definedName>
    <definedName name="MANU4" localSheetId="22">'[3]Attach-3 (QR)'!#REF!</definedName>
    <definedName name="MANU4" localSheetId="19">'[4]Attach-3 (QR)'!#REF!</definedName>
    <definedName name="MANU4">'[5]Attach-3 (QR)'!#REF!</definedName>
    <definedName name="MANU44" localSheetId="22">'[3]Attach-3 (QR)'!#REF!</definedName>
    <definedName name="MANU44" localSheetId="19">'[4]Attach-3 (QR)'!#REF!</definedName>
    <definedName name="MANU44">'[5]Attach-3 (QR)'!#REF!</definedName>
    <definedName name="MANU444" localSheetId="22">'[3]Attach-3 (QR)'!#REF!</definedName>
    <definedName name="MANU444" localSheetId="19">'[4]Attach-3 (QR)'!#REF!</definedName>
    <definedName name="MANU444">'[5]Attach-3 (QR)'!#REF!</definedName>
    <definedName name="MANU5" localSheetId="22">'[3]Attach-3 (QR)'!#REF!</definedName>
    <definedName name="MANU5" localSheetId="19">'[4]Attach-3 (QR)'!#REF!</definedName>
    <definedName name="MANU5">'[5]Attach-3 (QR)'!#REF!</definedName>
    <definedName name="MANU55" localSheetId="22">'[3]Attach-3 (QR)'!#REF!</definedName>
    <definedName name="MANU55" localSheetId="19">'[4]Attach-3 (QR)'!#REF!</definedName>
    <definedName name="MANU55">'[5]Attach-3 (QR)'!#REF!</definedName>
    <definedName name="MANU555" localSheetId="22">'[3]Attach-3 (QR)'!#REF!</definedName>
    <definedName name="MANU555" localSheetId="19">'[4]Attach-3 (QR)'!#REF!</definedName>
    <definedName name="MANU555">'[5]Attach-3 (QR)'!#REF!</definedName>
    <definedName name="PATH1" localSheetId="22">'[3]Attach-3 (QR)'!#REF!</definedName>
    <definedName name="PATH1" localSheetId="19">'[4]Attach-3 (QR)'!#REF!</definedName>
    <definedName name="PATH1">'[5]Attach-3 (QR)'!#REF!</definedName>
    <definedName name="PATH11" localSheetId="22">'[3]Attach-3 (QR)'!#REF!</definedName>
    <definedName name="PATH11" localSheetId="19">'[4]Attach-3 (QR)'!#REF!</definedName>
    <definedName name="PATH11">'[5]Attach-3 (QR)'!#REF!</definedName>
    <definedName name="PATH111" localSheetId="22">'[3]Attach-3 (QR)'!#REF!</definedName>
    <definedName name="PATH111" localSheetId="19">'[4]Attach-3 (QR)'!#REF!</definedName>
    <definedName name="PATH111">'[5]Attach-3 (QR)'!#REF!</definedName>
    <definedName name="PATH2" localSheetId="22">'[3]Attach-3 (QR)'!#REF!</definedName>
    <definedName name="PATH2" localSheetId="19">'[4]Attach-3 (QR)'!#REF!</definedName>
    <definedName name="PATH2">'[5]Attach-3 (QR)'!#REF!</definedName>
    <definedName name="PATH22" localSheetId="22">'[3]Attach-3 (QR)'!#REF!</definedName>
    <definedName name="PATH22" localSheetId="19">'[4]Attach-3 (QR)'!#REF!</definedName>
    <definedName name="PATH22">'[5]Attach-3 (QR)'!#REF!</definedName>
    <definedName name="PATH222" localSheetId="22">'[3]Attach-3 (QR)'!#REF!</definedName>
    <definedName name="PATH222" localSheetId="19">'[4]Attach-3 (QR)'!#REF!</definedName>
    <definedName name="PATH222">'[5]Attach-3 (QR)'!#REF!</definedName>
    <definedName name="PATH3" localSheetId="22">'[3]Attach-3 (QR)'!#REF!</definedName>
    <definedName name="PATH3" localSheetId="19">'[4]Attach-3 (QR)'!#REF!</definedName>
    <definedName name="PATH3">'[5]Attach-3 (QR)'!#REF!</definedName>
    <definedName name="PATH33" localSheetId="22">'[3]Attach-3 (QR)'!#REF!</definedName>
    <definedName name="PATH33" localSheetId="19">'[4]Attach-3 (QR)'!#REF!</definedName>
    <definedName name="PATH33">'[5]Attach-3 (QR)'!#REF!</definedName>
    <definedName name="PATH333" localSheetId="22">'[3]Attach-3 (QR)'!#REF!</definedName>
    <definedName name="PATH333" localSheetId="19">'[4]Attach-3 (QR)'!#REF!</definedName>
    <definedName name="PATH333">'[5]Attach-3 (QR)'!#REF!</definedName>
    <definedName name="PATH4" localSheetId="22">'[3]Attach-3 (QR)'!#REF!</definedName>
    <definedName name="PATH4" localSheetId="19">'[4]Attach-3 (QR)'!#REF!</definedName>
    <definedName name="PATH4">'[5]Attach-3 (QR)'!#REF!</definedName>
    <definedName name="PATH44" localSheetId="22">'[3]Attach-3 (QR)'!#REF!</definedName>
    <definedName name="PATH44" localSheetId="19">'[4]Attach-3 (QR)'!#REF!</definedName>
    <definedName name="PATH44">'[5]Attach-3 (QR)'!#REF!</definedName>
    <definedName name="PATH444" localSheetId="22">'[3]Attach-3 (QR)'!#REF!</definedName>
    <definedName name="PATH444" localSheetId="19">'[4]Attach-3 (QR)'!#REF!</definedName>
    <definedName name="PATH444">'[5]Attach-3 (QR)'!#REF!</definedName>
    <definedName name="PATH5" localSheetId="22">'[3]Attach-3 (QR)'!#REF!</definedName>
    <definedName name="PATH5" localSheetId="19">'[4]Attach-3 (QR)'!#REF!</definedName>
    <definedName name="PATH5">'[5]Attach-3 (QR)'!#REF!</definedName>
    <definedName name="PATH55" localSheetId="22">'[3]Attach-3 (QR)'!#REF!</definedName>
    <definedName name="PATH55" localSheetId="19">'[4]Attach-3 (QR)'!#REF!</definedName>
    <definedName name="PATH55">'[5]Attach-3 (QR)'!#REF!</definedName>
    <definedName name="PATH555" localSheetId="22">'[3]Attach-3 (QR)'!#REF!</definedName>
    <definedName name="PATH555" localSheetId="19">'[4]Attach-3 (QR)'!#REF!</definedName>
    <definedName name="PATH555">'[5]Attach-3 (QR)'!#REF!</definedName>
    <definedName name="PATHAR1" localSheetId="19">'[1]Attach-3 (QR)'!#REF!</definedName>
    <definedName name="PATHAR1">'[2]Attach-3 (QR)'!#REF!</definedName>
    <definedName name="PATHAR2" localSheetId="19">'[1]Attach-3 (QR)'!#REF!</definedName>
    <definedName name="PATHAR2">'[2]Attach-3 (QR)'!#REF!</definedName>
    <definedName name="PATHAR3" localSheetId="19">'[1]Attach-3 (QR)'!#REF!</definedName>
    <definedName name="PATHAR3">'[2]Attach-3 (QR)'!#REF!</definedName>
    <definedName name="PATHJV1" localSheetId="22">'[3]Attach-3 (QR)'!#REF!</definedName>
    <definedName name="PATHJV1" localSheetId="19">'[4]Attach-3 (QR)'!#REF!</definedName>
    <definedName name="PATHJV1">'[5]Attach-3 (QR)'!#REF!</definedName>
    <definedName name="PATHJV11" localSheetId="22">'[3]Attach-3 (QR)'!#REF!</definedName>
    <definedName name="PATHJV11" localSheetId="19">'[4]Attach-3 (QR)'!#REF!</definedName>
    <definedName name="PATHJV11">'[5]Attach-3 (QR)'!#REF!</definedName>
    <definedName name="PATHJV111" localSheetId="22">'[3]Attach-3 (QR)'!#REF!</definedName>
    <definedName name="PATHJV111" localSheetId="19">'[4]Attach-3 (QR)'!#REF!</definedName>
    <definedName name="PATHJV111">'[5]Attach-3 (QR)'!#REF!</definedName>
    <definedName name="PATHJV2" localSheetId="22">'[3]Attach-3 (QR)'!#REF!</definedName>
    <definedName name="PATHJV2" localSheetId="19">'[4]Attach-3 (QR)'!#REF!</definedName>
    <definedName name="PATHJV2">'[5]Attach-3 (QR)'!#REF!</definedName>
    <definedName name="PATHJV22" localSheetId="22">'[3]Attach-3 (QR)'!#REF!</definedName>
    <definedName name="PATHJV22" localSheetId="19">'[4]Attach-3 (QR)'!#REF!</definedName>
    <definedName name="PATHJV22">'[5]Attach-3 (QR)'!#REF!</definedName>
    <definedName name="PATHJV222" localSheetId="22">'[3]Attach-3 (QR)'!#REF!</definedName>
    <definedName name="PATHJV222" localSheetId="19">'[4]Attach-3 (QR)'!#REF!</definedName>
    <definedName name="PATHJV222">'[5]Attach-3 (QR)'!#REF!</definedName>
    <definedName name="PATHJV3" localSheetId="22">'[3]Attach-3 (QR)'!#REF!</definedName>
    <definedName name="PATHJV3" localSheetId="19">'[4]Attach-3 (QR)'!#REF!</definedName>
    <definedName name="PATHJV3">'[5]Attach-3 (QR)'!#REF!</definedName>
    <definedName name="PATHJV33" localSheetId="22">'[3]Attach-3 (QR)'!#REF!</definedName>
    <definedName name="PATHJV33" localSheetId="19">'[4]Attach-3 (QR)'!#REF!</definedName>
    <definedName name="PATHJV33">'[5]Attach-3 (QR)'!#REF!</definedName>
    <definedName name="PATHJV333" localSheetId="22">'[3]Attach-3 (QR)'!#REF!</definedName>
    <definedName name="PATHJV333" localSheetId="19">'[4]Attach-3 (QR)'!#REF!</definedName>
    <definedName name="PATHJV333">'[5]Attach-3 (QR)'!#REF!</definedName>
    <definedName name="PATHJVPR1" localSheetId="19">'[1]Attach-3 (QR)'!#REF!</definedName>
    <definedName name="PATHJVPR1">'[2]Attach-3 (QR)'!#REF!</definedName>
    <definedName name="PATHJVPR11" localSheetId="22">'[3]Attach-3 (QR)'!#REF!</definedName>
    <definedName name="PATHJVPR11" localSheetId="19">'[4]Attach-3 (QR)'!#REF!</definedName>
    <definedName name="PATHJVPR11">'[5]Attach-3 (QR)'!#REF!</definedName>
    <definedName name="PATHJVPR111" localSheetId="22">'[3]Attach-3 (QR)'!#REF!</definedName>
    <definedName name="PATHJVPR111" localSheetId="19">'[4]Attach-3 (QR)'!#REF!</definedName>
    <definedName name="PATHJVPR111">'[5]Attach-3 (QR)'!#REF!</definedName>
    <definedName name="PATHJVPR2" localSheetId="19">'[1]Attach-3 (QR)'!#REF!</definedName>
    <definedName name="PATHJVPR2">'[2]Attach-3 (QR)'!#REF!</definedName>
    <definedName name="PATHJVPR22" localSheetId="22">'[3]Attach-3 (QR)'!#REF!</definedName>
    <definedName name="PATHJVPR22" localSheetId="19">'[4]Attach-3 (QR)'!#REF!</definedName>
    <definedName name="PATHJVPR22">'[5]Attach-3 (QR)'!#REF!</definedName>
    <definedName name="PATHJVPR222" localSheetId="22">'[3]Attach-3 (QR)'!#REF!</definedName>
    <definedName name="PATHJVPR222" localSheetId="19">'[4]Attach-3 (QR)'!#REF!</definedName>
    <definedName name="PATHJVPR222">'[5]Attach-3 (QR)'!#REF!</definedName>
    <definedName name="PATHLA1" localSheetId="22">'[3]Attach-3 (QR)'!#REF!</definedName>
    <definedName name="PATHLA1" localSheetId="19">'[4]Attach-3 (QR)'!#REF!</definedName>
    <definedName name="PATHLA1">'[5]Attach-3 (QR)'!#REF!</definedName>
    <definedName name="PATHLA2" localSheetId="22">'[3]Attach-3 (QR)'!#REF!</definedName>
    <definedName name="PATHLA2" localSheetId="19">'[4]Attach-3 (QR)'!#REF!</definedName>
    <definedName name="PATHLA2">'[5]Attach-3 (QR)'!#REF!</definedName>
    <definedName name="PATHLA3" localSheetId="22">'[3]Attach-3 (QR)'!#REF!</definedName>
    <definedName name="PATHLA3" localSheetId="19">'[4]Attach-3 (QR)'!#REF!</definedName>
    <definedName name="PATHLA3">'[5]Attach-3 (QR)'!#REF!</definedName>
    <definedName name="PATHLP1" localSheetId="19">'[1]Attach-3 (QR)'!#REF!</definedName>
    <definedName name="PATHLP1">'[2]Attach-3 (QR)'!#REF!</definedName>
    <definedName name="PATHLP2" localSheetId="22">'[3]Attach-3 (QR)'!#REF!</definedName>
    <definedName name="PATHLP2" localSheetId="19">'[4]Attach-3 (QR)'!#REF!</definedName>
    <definedName name="PATHLP2">'[5]Attach-3 (QR)'!#REF!</definedName>
    <definedName name="PATHLP3" localSheetId="22">'[3]Attach-3 (QR)'!#REF!</definedName>
    <definedName name="PATHLP3" localSheetId="19">'[4]Attach-3 (QR)'!#REF!</definedName>
    <definedName name="PATHLP3">'[5]Attach-3 (QR)'!#REF!</definedName>
    <definedName name="PATHPR1" localSheetId="19">'[1]Attach-3 (QR)'!#REF!</definedName>
    <definedName name="PATHPR1">'[2]Attach-3 (QR)'!#REF!</definedName>
    <definedName name="PATHPR2" localSheetId="22">'[3]Attach-3 (QR)'!#REF!</definedName>
    <definedName name="PATHPR2" localSheetId="19">'[4]Attach-3 (QR)'!#REF!</definedName>
    <definedName name="PATHPR2">'[5]Attach-3 (QR)'!#REF!</definedName>
    <definedName name="_xlnm.Print_Area" localSheetId="18">'Bid Form 2nd Envelope'!$A$1:$F$67</definedName>
    <definedName name="_xlnm.Print_Area" localSheetId="14">Discount!$A$2:$G$40</definedName>
    <definedName name="_xlnm.Print_Area" localSheetId="16">'Entry Tax'!$A$1:$E$16</definedName>
    <definedName name="_xlnm.Print_Area" localSheetId="2">Instructions!$A$1:$C$65</definedName>
    <definedName name="_xlnm.Print_Area" localSheetId="3">'Names of Bidder'!$B$1:$G$28</definedName>
    <definedName name="_xlnm.Print_Area" localSheetId="15">Octroi!$A$1:$E$16</definedName>
    <definedName name="_xlnm.Print_Area" localSheetId="17">'Other Taxes &amp; Duties'!$A$1:$F$16</definedName>
    <definedName name="_xlnm.Print_Area" localSheetId="19">QC!$A$1:$F$28</definedName>
    <definedName name="_xlnm.Print_Area" localSheetId="4">'Sch-1'!$A$1:$N$280</definedName>
    <definedName name="_xlnm.Print_Area" localSheetId="5">'Sch-2'!$A$1:$J$277</definedName>
    <definedName name="_xlnm.Print_Area" localSheetId="6">'Sch-3'!$A$1:$P$253</definedName>
    <definedName name="_xlnm.Print_Area" localSheetId="7">'Sch-4'!$A$1:$P$26</definedName>
    <definedName name="_xlnm.Print_Area" localSheetId="8">'Sch-5'!$A$1:$E$23</definedName>
    <definedName name="_xlnm.Print_Area" localSheetId="9">'Sch-5 after discount'!$A$1:$E$23</definedName>
    <definedName name="_xlnm.Print_Area" localSheetId="10">'Sch-6'!$A$1:$D$32</definedName>
    <definedName name="_xlnm.Print_Area" localSheetId="12">'Sch-6 (After Discount)'!$A$1:$D$32</definedName>
    <definedName name="_xlnm.Print_Area" localSheetId="11">'Sch-6 After Discount'!$A$1:$D$31</definedName>
    <definedName name="_xlnm.Print_Area" localSheetId="13">'Sch-7'!$A$1:$M$22</definedName>
    <definedName name="_xlnm.Print_Titles" localSheetId="4">'Sch-1'!$15:$16</definedName>
    <definedName name="_xlnm.Print_Titles" localSheetId="5">'Sch-2'!$15:$16</definedName>
    <definedName name="_xlnm.Print_Titles" localSheetId="6">'Sch-3'!$15:$16</definedName>
    <definedName name="_xlnm.Print_Titles" localSheetId="8">'Sch-5'!$3:$14</definedName>
    <definedName name="_xlnm.Print_Titles" localSheetId="9">'Sch-5 after discount'!$3:$14</definedName>
    <definedName name="_xlnm.Print_Titles" localSheetId="10">'Sch-6'!$3:$14</definedName>
    <definedName name="_xlnm.Print_Titles" localSheetId="12">'Sch-6 (After Discount)'!$3:$14</definedName>
    <definedName name="_xlnm.Print_Titles" localSheetId="11">'Sch-6 After Discount'!$3:$13</definedName>
    <definedName name="printedname" localSheetId="22">#REF!</definedName>
    <definedName name="printedname" localSheetId="19">#REF!</definedName>
    <definedName name="printedname">#REF!</definedName>
    <definedName name="_xlnm.Recorder" localSheetId="18">#REF!</definedName>
    <definedName name="_xlnm.Recorder" localSheetId="1">#REF!</definedName>
    <definedName name="_xlnm.Recorder" localSheetId="14">#REF!</definedName>
    <definedName name="_xlnm.Recorder" localSheetId="16">#REF!</definedName>
    <definedName name="_xlnm.Recorder" localSheetId="2">#REF!</definedName>
    <definedName name="_xlnm.Recorder" localSheetId="3">#REF!</definedName>
    <definedName name="_xlnm.Recorder" localSheetId="22">#REF!</definedName>
    <definedName name="_xlnm.Recorder" localSheetId="15">#REF!</definedName>
    <definedName name="_xlnm.Recorder" localSheetId="17">#REF!</definedName>
    <definedName name="_xlnm.Recorder" localSheetId="19">#REF!</definedName>
    <definedName name="_xlnm.Recorder" localSheetId="8">#REF!</definedName>
    <definedName name="_xlnm.Recorder" localSheetId="9">#REF!</definedName>
    <definedName name="_xlnm.Recorder" localSheetId="10">#REF!</definedName>
    <definedName name="_xlnm.Recorder" localSheetId="12">#REF!</definedName>
    <definedName name="_xlnm.Recorder" localSheetId="11">#REF!</definedName>
    <definedName name="_xlnm.Recorder">#REF!</definedName>
    <definedName name="TEST" localSheetId="18">#REF!</definedName>
    <definedName name="TEST" localSheetId="1">#REF!</definedName>
    <definedName name="TEST" localSheetId="14">#REF!</definedName>
    <definedName name="TEST" localSheetId="16">#REF!</definedName>
    <definedName name="TEST" localSheetId="2">#REF!</definedName>
    <definedName name="TEST" localSheetId="3">#REF!</definedName>
    <definedName name="TEST" localSheetId="22">#REF!</definedName>
    <definedName name="TEST" localSheetId="15">#REF!</definedName>
    <definedName name="TEST" localSheetId="17">#REF!</definedName>
    <definedName name="TEST" localSheetId="19">#REF!</definedName>
    <definedName name="TEST" localSheetId="8">#REF!</definedName>
    <definedName name="TEST" localSheetId="9">#REF!</definedName>
    <definedName name="TEST" localSheetId="10">#REF!</definedName>
    <definedName name="TEST" localSheetId="12">#REF!</definedName>
    <definedName name="TEST" localSheetId="11">#REF!</definedName>
    <definedName name="TEST">#REF!</definedName>
    <definedName name="ttt" localSheetId="22">#REF!</definedName>
    <definedName name="ttt">#REF!</definedName>
    <definedName name="typeofbidder" localSheetId="22">#REF!</definedName>
    <definedName name="typeofbidder">#REF!</definedName>
    <definedName name="uuu" localSheetId="22">#REF!</definedName>
    <definedName name="uuu">#REF!</definedName>
    <definedName name="yyy" localSheetId="22">#REF!</definedName>
    <definedName name="yyy">#REF!</definedName>
    <definedName name="Z_01ACF2E1_8E61_4459_ABC1_B6C183DEED61_.wvu.PrintArea" localSheetId="18" hidden="1">'Bid Form 2nd Envelope'!$A$1:$F$67</definedName>
    <definedName name="Z_01ACF2E1_8E61_4459_ABC1_B6C183DEED61_.wvu.PrintArea" localSheetId="16" hidden="1">'Entry Tax'!$A$1:$E$16</definedName>
    <definedName name="Z_01ACF2E1_8E61_4459_ABC1_B6C183DEED61_.wvu.PrintArea" localSheetId="3" hidden="1">'Names of Bidder'!$B$1:$E$26</definedName>
    <definedName name="Z_01ACF2E1_8E61_4459_ABC1_B6C183DEED61_.wvu.PrintArea" localSheetId="15" hidden="1">Octroi!$A$1:$E$16</definedName>
    <definedName name="Z_01ACF2E1_8E61_4459_ABC1_B6C183DEED61_.wvu.PrintArea" localSheetId="17" hidden="1">'Other Taxes &amp; Duties'!$A$1:$F$16</definedName>
    <definedName name="Z_01ACF2E1_8E61_4459_ABC1_B6C183DEED61_.wvu.PrintArea" localSheetId="8" hidden="1">'Sch-5'!$A$1:$E$24</definedName>
    <definedName name="Z_01ACF2E1_8E61_4459_ABC1_B6C183DEED61_.wvu.PrintArea" localSheetId="9" hidden="1">'Sch-5 after discount'!$A$1:$E$24</definedName>
    <definedName name="Z_01ACF2E1_8E61_4459_ABC1_B6C183DEED61_.wvu.PrintArea" localSheetId="10" hidden="1">'Sch-6'!$A$1:$D$34</definedName>
    <definedName name="Z_01ACF2E1_8E61_4459_ABC1_B6C183DEED61_.wvu.PrintArea" localSheetId="12" hidden="1">'Sch-6 (After Discount)'!$A$1:$D$34</definedName>
    <definedName name="Z_01ACF2E1_8E61_4459_ABC1_B6C183DEED61_.wvu.PrintArea" localSheetId="11" hidden="1">'Sch-6 After Discount'!$A$1:$D$33</definedName>
    <definedName name="Z_01ACF2E1_8E61_4459_ABC1_B6C183DEED61_.wvu.PrintTitles" localSheetId="8" hidden="1">'Sch-5'!$3:$14</definedName>
    <definedName name="Z_01ACF2E1_8E61_4459_ABC1_B6C183DEED61_.wvu.PrintTitles" localSheetId="9" hidden="1">'Sch-5 after discount'!$3:$14</definedName>
    <definedName name="Z_01ACF2E1_8E61_4459_ABC1_B6C183DEED61_.wvu.PrintTitles" localSheetId="10" hidden="1">'Sch-6'!$3:$14</definedName>
    <definedName name="Z_01ACF2E1_8E61_4459_ABC1_B6C183DEED61_.wvu.PrintTitles" localSheetId="12" hidden="1">'Sch-6 (After Discount)'!$3:$14</definedName>
    <definedName name="Z_01ACF2E1_8E61_4459_ABC1_B6C183DEED61_.wvu.PrintTitles" localSheetId="11" hidden="1">'Sch-6 After Discount'!$3:$13</definedName>
    <definedName name="Z_0820A53D_1017_4F45_9AA9_C0679BEE897E_.wvu.Cols" localSheetId="0" hidden="1">Basic!$I:$I</definedName>
    <definedName name="Z_0820A53D_1017_4F45_9AA9_C0679BEE897E_.wvu.Cols" localSheetId="18" hidden="1">'Bid Form 2nd Envelope'!$H:$AO</definedName>
    <definedName name="Z_0820A53D_1017_4F45_9AA9_C0679BEE897E_.wvu.Cols" localSheetId="14" hidden="1">Discount!$H:$L</definedName>
    <definedName name="Z_0820A53D_1017_4F45_9AA9_C0679BEE897E_.wvu.Cols" localSheetId="3" hidden="1">'Names of Bidder'!$H:$L</definedName>
    <definedName name="Z_0820A53D_1017_4F45_9AA9_C0679BEE897E_.wvu.Cols" localSheetId="22" hidden="1">'N-W (Cr.)'!$A:$O,'N-W (Cr.)'!$T:$DL</definedName>
    <definedName name="Z_0820A53D_1017_4F45_9AA9_C0679BEE897E_.wvu.Cols" localSheetId="4" hidden="1">'Sch-1'!$O:$AO</definedName>
    <definedName name="Z_0820A53D_1017_4F45_9AA9_C0679BEE897E_.wvu.Cols" localSheetId="5" hidden="1">'Sch-2'!$K:$L</definedName>
    <definedName name="Z_0820A53D_1017_4F45_9AA9_C0679BEE897E_.wvu.Cols" localSheetId="6" hidden="1">'Sch-3'!$Q:$AA</definedName>
    <definedName name="Z_0820A53D_1017_4F45_9AA9_C0679BEE897E_.wvu.Cols" localSheetId="8" hidden="1">'Sch-5'!$F:$T</definedName>
    <definedName name="Z_0820A53D_1017_4F45_9AA9_C0679BEE897E_.wvu.Cols" localSheetId="12" hidden="1">'Sch-6 (After Discount)'!$E:$F</definedName>
    <definedName name="Z_0820A53D_1017_4F45_9AA9_C0679BEE897E_.wvu.Cols" localSheetId="13" hidden="1">'Sch-7'!$AA:$AG</definedName>
    <definedName name="Z_0820A53D_1017_4F45_9AA9_C0679BEE897E_.wvu.FilterData" localSheetId="4" hidden="1">'Sch-1'!$16:$276</definedName>
    <definedName name="Z_0820A53D_1017_4F45_9AA9_C0679BEE897E_.wvu.FilterData" localSheetId="5" hidden="1">'Sch-2'!$A$16:$AF$274</definedName>
    <definedName name="Z_0820A53D_1017_4F45_9AA9_C0679BEE897E_.wvu.PrintArea" localSheetId="18" hidden="1">'Bid Form 2nd Envelope'!$A$1:$F$67</definedName>
    <definedName name="Z_0820A53D_1017_4F45_9AA9_C0679BEE897E_.wvu.PrintArea" localSheetId="14" hidden="1">Discount!$A$2:$G$40</definedName>
    <definedName name="Z_0820A53D_1017_4F45_9AA9_C0679BEE897E_.wvu.PrintArea" localSheetId="16" hidden="1">'Entry Tax'!$A$1:$E$16</definedName>
    <definedName name="Z_0820A53D_1017_4F45_9AA9_C0679BEE897E_.wvu.PrintArea" localSheetId="2" hidden="1">Instructions!$A$1:$C$65</definedName>
    <definedName name="Z_0820A53D_1017_4F45_9AA9_C0679BEE897E_.wvu.PrintArea" localSheetId="3" hidden="1">'Names of Bidder'!$B$1:$G$28</definedName>
    <definedName name="Z_0820A53D_1017_4F45_9AA9_C0679BEE897E_.wvu.PrintArea" localSheetId="15" hidden="1">Octroi!$A$1:$E$16</definedName>
    <definedName name="Z_0820A53D_1017_4F45_9AA9_C0679BEE897E_.wvu.PrintArea" localSheetId="17" hidden="1">'Other Taxes &amp; Duties'!$A$1:$F$16</definedName>
    <definedName name="Z_0820A53D_1017_4F45_9AA9_C0679BEE897E_.wvu.PrintArea" localSheetId="19" hidden="1">QC!$A$1:$F$28</definedName>
    <definedName name="Z_0820A53D_1017_4F45_9AA9_C0679BEE897E_.wvu.PrintArea" localSheetId="4" hidden="1">'Sch-1'!$A$1:$N$280</definedName>
    <definedName name="Z_0820A53D_1017_4F45_9AA9_C0679BEE897E_.wvu.PrintArea" localSheetId="5" hidden="1">'Sch-2'!$A$1:$J$277</definedName>
    <definedName name="Z_0820A53D_1017_4F45_9AA9_C0679BEE897E_.wvu.PrintArea" localSheetId="6" hidden="1">'Sch-3'!$A$1:$P$253</definedName>
    <definedName name="Z_0820A53D_1017_4F45_9AA9_C0679BEE897E_.wvu.PrintArea" localSheetId="7" hidden="1">'Sch-4'!$A$1:$P$26</definedName>
    <definedName name="Z_0820A53D_1017_4F45_9AA9_C0679BEE897E_.wvu.PrintArea" localSheetId="8" hidden="1">'Sch-5'!$A$1:$E$23</definedName>
    <definedName name="Z_0820A53D_1017_4F45_9AA9_C0679BEE897E_.wvu.PrintArea" localSheetId="9" hidden="1">'Sch-5 after discount'!$A$1:$E$23</definedName>
    <definedName name="Z_0820A53D_1017_4F45_9AA9_C0679BEE897E_.wvu.PrintArea" localSheetId="10" hidden="1">'Sch-6'!$A$1:$D$32</definedName>
    <definedName name="Z_0820A53D_1017_4F45_9AA9_C0679BEE897E_.wvu.PrintArea" localSheetId="12" hidden="1">'Sch-6 (After Discount)'!$A$1:$D$32</definedName>
    <definedName name="Z_0820A53D_1017_4F45_9AA9_C0679BEE897E_.wvu.PrintArea" localSheetId="11" hidden="1">'Sch-6 After Discount'!$A$1:$D$31</definedName>
    <definedName name="Z_0820A53D_1017_4F45_9AA9_C0679BEE897E_.wvu.PrintArea" localSheetId="13" hidden="1">'Sch-7'!$A$1:$M$22</definedName>
    <definedName name="Z_0820A53D_1017_4F45_9AA9_C0679BEE897E_.wvu.PrintTitles" localSheetId="4" hidden="1">'Sch-1'!$15:$16</definedName>
    <definedName name="Z_0820A53D_1017_4F45_9AA9_C0679BEE897E_.wvu.PrintTitles" localSheetId="5" hidden="1">'Sch-2'!$15:$16</definedName>
    <definedName name="Z_0820A53D_1017_4F45_9AA9_C0679BEE897E_.wvu.PrintTitles" localSheetId="6" hidden="1">'Sch-3'!$15:$16</definedName>
    <definedName name="Z_0820A53D_1017_4F45_9AA9_C0679BEE897E_.wvu.PrintTitles" localSheetId="8" hidden="1">'Sch-5'!$3:$14</definedName>
    <definedName name="Z_0820A53D_1017_4F45_9AA9_C0679BEE897E_.wvu.PrintTitles" localSheetId="9" hidden="1">'Sch-5 after discount'!$3:$14</definedName>
    <definedName name="Z_0820A53D_1017_4F45_9AA9_C0679BEE897E_.wvu.PrintTitles" localSheetId="10" hidden="1">'Sch-6'!$3:$14</definedName>
    <definedName name="Z_0820A53D_1017_4F45_9AA9_C0679BEE897E_.wvu.PrintTitles" localSheetId="12" hidden="1">'Sch-6 (After Discount)'!$3:$14</definedName>
    <definedName name="Z_0820A53D_1017_4F45_9AA9_C0679BEE897E_.wvu.PrintTitles" localSheetId="11" hidden="1">'Sch-6 After Discount'!$3:$13</definedName>
    <definedName name="Z_0820A53D_1017_4F45_9AA9_C0679BEE897E_.wvu.Rows" localSheetId="1" hidden="1">Cover!$7:$7</definedName>
    <definedName name="Z_0820A53D_1017_4F45_9AA9_C0679BEE897E_.wvu.Rows" localSheetId="14" hidden="1">Discount!$29:$32</definedName>
    <definedName name="Z_0820A53D_1017_4F45_9AA9_C0679BEE897E_.wvu.Rows" localSheetId="19" hidden="1">QC!$14:$15</definedName>
    <definedName name="Z_0820A53D_1017_4F45_9AA9_C0679BEE897E_.wvu.Rows" localSheetId="6" hidden="1">'Sch-3'!$257:$257</definedName>
    <definedName name="Z_0820A53D_1017_4F45_9AA9_C0679BEE897E_.wvu.Rows" localSheetId="13" hidden="1">'Sch-7'!$62:$180</definedName>
    <definedName name="Z_14D7F02E_BCCA_4517_ABC7_537FF4AEB67A_.wvu.Cols" localSheetId="8" hidden="1">'Sch-5'!$I:$P</definedName>
    <definedName name="Z_14D7F02E_BCCA_4517_ABC7_537FF4AEB67A_.wvu.Cols" localSheetId="9" hidden="1">'Sch-5 after discount'!$I:$P</definedName>
    <definedName name="Z_14D7F02E_BCCA_4517_ABC7_537FF4AEB67A_.wvu.PrintArea" localSheetId="18" hidden="1">'Bid Form 2nd Envelope'!$A$1:$F$67</definedName>
    <definedName name="Z_14D7F02E_BCCA_4517_ABC7_537FF4AEB67A_.wvu.PrintArea" localSheetId="2" hidden="1">Instructions!$A$1:$C$65</definedName>
    <definedName name="Z_14D7F02E_BCCA_4517_ABC7_537FF4AEB67A_.wvu.PrintArea" localSheetId="3" hidden="1">'Names of Bidder'!$B$1:$E$26</definedName>
    <definedName name="Z_14D7F02E_BCCA_4517_ABC7_537FF4AEB67A_.wvu.PrintArea" localSheetId="8" hidden="1">'Sch-5'!$A$1:$E$23</definedName>
    <definedName name="Z_14D7F02E_BCCA_4517_ABC7_537FF4AEB67A_.wvu.PrintArea" localSheetId="9" hidden="1">'Sch-5 after discount'!$A$1:$E$23</definedName>
    <definedName name="Z_14D7F02E_BCCA_4517_ABC7_537FF4AEB67A_.wvu.PrintArea" localSheetId="10" hidden="1">'Sch-6'!$A$1:$D$33</definedName>
    <definedName name="Z_14D7F02E_BCCA_4517_ABC7_537FF4AEB67A_.wvu.PrintArea" localSheetId="12" hidden="1">'Sch-6 (After Discount)'!$A$1:$D$33</definedName>
    <definedName name="Z_14D7F02E_BCCA_4517_ABC7_537FF4AEB67A_.wvu.PrintArea" localSheetId="11" hidden="1">'Sch-6 After Discount'!$A$1:$D$32</definedName>
    <definedName name="Z_14D7F02E_BCCA_4517_ABC7_537FF4AEB67A_.wvu.PrintTitles" localSheetId="8" hidden="1">'Sch-5'!$3:$14</definedName>
    <definedName name="Z_14D7F02E_BCCA_4517_ABC7_537FF4AEB67A_.wvu.PrintTitles" localSheetId="9" hidden="1">'Sch-5 after discount'!$3:$14</definedName>
    <definedName name="Z_14D7F02E_BCCA_4517_ABC7_537FF4AEB67A_.wvu.PrintTitles" localSheetId="10" hidden="1">'Sch-6'!$3:$14</definedName>
    <definedName name="Z_14D7F02E_BCCA_4517_ABC7_537FF4AEB67A_.wvu.PrintTitles" localSheetId="12" hidden="1">'Sch-6 (After Discount)'!$3:$14</definedName>
    <definedName name="Z_14D7F02E_BCCA_4517_ABC7_537FF4AEB67A_.wvu.PrintTitles" localSheetId="11" hidden="1">'Sch-6 After Discount'!$3:$13</definedName>
    <definedName name="Z_267FF044_3C5D_4FEC_AC00_A7E30583F8BB_.wvu.Cols" localSheetId="0" hidden="1">Basic!$I:$I</definedName>
    <definedName name="Z_267FF044_3C5D_4FEC_AC00_A7E30583F8BB_.wvu.Cols" localSheetId="18" hidden="1">'Bid Form 2nd Envelope'!$H:$AO</definedName>
    <definedName name="Z_267FF044_3C5D_4FEC_AC00_A7E30583F8BB_.wvu.Cols" localSheetId="14" hidden="1">Discount!$H:$L</definedName>
    <definedName name="Z_267FF044_3C5D_4FEC_AC00_A7E30583F8BB_.wvu.Cols" localSheetId="3" hidden="1">'Names of Bidder'!$H:$H,'Names of Bidder'!$K:$K</definedName>
    <definedName name="Z_267FF044_3C5D_4FEC_AC00_A7E30583F8BB_.wvu.Cols" localSheetId="22" hidden="1">'N-W (Cr.)'!$A:$O,'N-W (Cr.)'!$T:$DL</definedName>
    <definedName name="Z_267FF044_3C5D_4FEC_AC00_A7E30583F8BB_.wvu.Cols" localSheetId="4" hidden="1">'Sch-1'!$O:$AE</definedName>
    <definedName name="Z_267FF044_3C5D_4FEC_AC00_A7E30583F8BB_.wvu.Cols" localSheetId="5" hidden="1">'Sch-2'!$K:$L</definedName>
    <definedName name="Z_267FF044_3C5D_4FEC_AC00_A7E30583F8BB_.wvu.Cols" localSheetId="6" hidden="1">'Sch-3'!$Q:$AB</definedName>
    <definedName name="Z_267FF044_3C5D_4FEC_AC00_A7E30583F8BB_.wvu.Cols" localSheetId="8" hidden="1">'Sch-5'!$F:$T</definedName>
    <definedName name="Z_267FF044_3C5D_4FEC_AC00_A7E30583F8BB_.wvu.Cols" localSheetId="12" hidden="1">'Sch-6 (After Discount)'!$E:$F</definedName>
    <definedName name="Z_267FF044_3C5D_4FEC_AC00_A7E30583F8BB_.wvu.Cols" localSheetId="13" hidden="1">'Sch-7'!$AA:$AG</definedName>
    <definedName name="Z_267FF044_3C5D_4FEC_AC00_A7E30583F8BB_.wvu.FilterData" localSheetId="4" hidden="1">'Sch-1'!$16:$276</definedName>
    <definedName name="Z_267FF044_3C5D_4FEC_AC00_A7E30583F8BB_.wvu.FilterData" localSheetId="5" hidden="1">'Sch-2'!$A$16:$AF$274</definedName>
    <definedName name="Z_267FF044_3C5D_4FEC_AC00_A7E30583F8BB_.wvu.PrintArea" localSheetId="18" hidden="1">'Bid Form 2nd Envelope'!$A$1:$F$67</definedName>
    <definedName name="Z_267FF044_3C5D_4FEC_AC00_A7E30583F8BB_.wvu.PrintArea" localSheetId="14" hidden="1">Discount!$A$2:$G$40</definedName>
    <definedName name="Z_267FF044_3C5D_4FEC_AC00_A7E30583F8BB_.wvu.PrintArea" localSheetId="16" hidden="1">'Entry Tax'!$A$1:$E$16</definedName>
    <definedName name="Z_267FF044_3C5D_4FEC_AC00_A7E30583F8BB_.wvu.PrintArea" localSheetId="2" hidden="1">Instructions!$A$1:$C$65</definedName>
    <definedName name="Z_267FF044_3C5D_4FEC_AC00_A7E30583F8BB_.wvu.PrintArea" localSheetId="3" hidden="1">'Names of Bidder'!$B$1:$G$28</definedName>
    <definedName name="Z_267FF044_3C5D_4FEC_AC00_A7E30583F8BB_.wvu.PrintArea" localSheetId="15" hidden="1">Octroi!$A$1:$E$16</definedName>
    <definedName name="Z_267FF044_3C5D_4FEC_AC00_A7E30583F8BB_.wvu.PrintArea" localSheetId="17" hidden="1">'Other Taxes &amp; Duties'!$A$1:$F$16</definedName>
    <definedName name="Z_267FF044_3C5D_4FEC_AC00_A7E30583F8BB_.wvu.PrintArea" localSheetId="19" hidden="1">QC!$A$1:$F$28</definedName>
    <definedName name="Z_267FF044_3C5D_4FEC_AC00_A7E30583F8BB_.wvu.PrintArea" localSheetId="4" hidden="1">'Sch-1'!$A$1:$N$280</definedName>
    <definedName name="Z_267FF044_3C5D_4FEC_AC00_A7E30583F8BB_.wvu.PrintArea" localSheetId="5" hidden="1">'Sch-2'!$A$1:$J$277</definedName>
    <definedName name="Z_267FF044_3C5D_4FEC_AC00_A7E30583F8BB_.wvu.PrintArea" localSheetId="6" hidden="1">'Sch-3'!$A$1:$P$253</definedName>
    <definedName name="Z_267FF044_3C5D_4FEC_AC00_A7E30583F8BB_.wvu.PrintArea" localSheetId="7" hidden="1">'Sch-4'!$A$1:$P$26</definedName>
    <definedName name="Z_267FF044_3C5D_4FEC_AC00_A7E30583F8BB_.wvu.PrintArea" localSheetId="8" hidden="1">'Sch-5'!$A$1:$E$23</definedName>
    <definedName name="Z_267FF044_3C5D_4FEC_AC00_A7E30583F8BB_.wvu.PrintArea" localSheetId="9" hidden="1">'Sch-5 after discount'!$A$1:$E$23</definedName>
    <definedName name="Z_267FF044_3C5D_4FEC_AC00_A7E30583F8BB_.wvu.PrintArea" localSheetId="10" hidden="1">'Sch-6'!$A$1:$D$32</definedName>
    <definedName name="Z_267FF044_3C5D_4FEC_AC00_A7E30583F8BB_.wvu.PrintArea" localSheetId="12" hidden="1">'Sch-6 (After Discount)'!$A$1:$D$32</definedName>
    <definedName name="Z_267FF044_3C5D_4FEC_AC00_A7E30583F8BB_.wvu.PrintArea" localSheetId="11" hidden="1">'Sch-6 After Discount'!$A$1:$D$31</definedName>
    <definedName name="Z_267FF044_3C5D_4FEC_AC00_A7E30583F8BB_.wvu.PrintArea" localSheetId="13" hidden="1">'Sch-7'!$A$1:$M$22</definedName>
    <definedName name="Z_267FF044_3C5D_4FEC_AC00_A7E30583F8BB_.wvu.PrintTitles" localSheetId="4" hidden="1">'Sch-1'!$15:$16</definedName>
    <definedName name="Z_267FF044_3C5D_4FEC_AC00_A7E30583F8BB_.wvu.PrintTitles" localSheetId="5" hidden="1">'Sch-2'!$15:$16</definedName>
    <definedName name="Z_267FF044_3C5D_4FEC_AC00_A7E30583F8BB_.wvu.PrintTitles" localSheetId="6" hidden="1">'Sch-3'!$15:$16</definedName>
    <definedName name="Z_267FF044_3C5D_4FEC_AC00_A7E30583F8BB_.wvu.PrintTitles" localSheetId="8" hidden="1">'Sch-5'!$3:$14</definedName>
    <definedName name="Z_267FF044_3C5D_4FEC_AC00_A7E30583F8BB_.wvu.PrintTitles" localSheetId="9" hidden="1">'Sch-5 after discount'!$3:$14</definedName>
    <definedName name="Z_267FF044_3C5D_4FEC_AC00_A7E30583F8BB_.wvu.PrintTitles" localSheetId="10" hidden="1">'Sch-6'!$3:$14</definedName>
    <definedName name="Z_267FF044_3C5D_4FEC_AC00_A7E30583F8BB_.wvu.PrintTitles" localSheetId="12" hidden="1">'Sch-6 (After Discount)'!$3:$14</definedName>
    <definedName name="Z_267FF044_3C5D_4FEC_AC00_A7E30583F8BB_.wvu.PrintTitles" localSheetId="11" hidden="1">'Sch-6 After Discount'!$3:$13</definedName>
    <definedName name="Z_267FF044_3C5D_4FEC_AC00_A7E30583F8BB_.wvu.Rows" localSheetId="1" hidden="1">Cover!$7:$7</definedName>
    <definedName name="Z_267FF044_3C5D_4FEC_AC00_A7E30583F8BB_.wvu.Rows" localSheetId="14" hidden="1">Discount!$29:$32</definedName>
    <definedName name="Z_267FF044_3C5D_4FEC_AC00_A7E30583F8BB_.wvu.Rows" localSheetId="3" hidden="1">'Names of Bidder'!$19:$22</definedName>
    <definedName name="Z_267FF044_3C5D_4FEC_AC00_A7E30583F8BB_.wvu.Rows" localSheetId="19" hidden="1">QC!$14:$15</definedName>
    <definedName name="Z_267FF044_3C5D_4FEC_AC00_A7E30583F8BB_.wvu.Rows" localSheetId="6" hidden="1">'Sch-3'!$257:$257</definedName>
    <definedName name="Z_267FF044_3C5D_4FEC_AC00_A7E30583F8BB_.wvu.Rows" localSheetId="13" hidden="1">'Sch-7'!$62:$180</definedName>
    <definedName name="Z_269CA46D_C3D7_4A75_A247_A8CF56639398_.wvu.Cols" localSheetId="18" hidden="1">'Bid Form 2nd Envelope'!$T:$Y</definedName>
    <definedName name="Z_269CA46D_C3D7_4A75_A247_A8CF56639398_.wvu.Cols" localSheetId="14" hidden="1">Discount!$I:$P</definedName>
    <definedName name="Z_269CA46D_C3D7_4A75_A247_A8CF56639398_.wvu.Cols" localSheetId="8" hidden="1">'Sch-5'!$I:$P</definedName>
    <definedName name="Z_269CA46D_C3D7_4A75_A247_A8CF56639398_.wvu.Cols" localSheetId="9" hidden="1">'Sch-5 after discount'!$I:$P</definedName>
    <definedName name="Z_269CA46D_C3D7_4A75_A247_A8CF56639398_.wvu.PrintArea" localSheetId="18" hidden="1">'Bid Form 2nd Envelope'!$A$1:$F$67</definedName>
    <definedName name="Z_269CA46D_C3D7_4A75_A247_A8CF56639398_.wvu.PrintArea" localSheetId="14" hidden="1">Discount!$A$2:$G$40</definedName>
    <definedName name="Z_269CA46D_C3D7_4A75_A247_A8CF56639398_.wvu.PrintArea" localSheetId="16" hidden="1">'Entry Tax'!$A$1:$E$16</definedName>
    <definedName name="Z_269CA46D_C3D7_4A75_A247_A8CF56639398_.wvu.PrintArea" localSheetId="2" hidden="1">Instructions!$A$1:$C$65</definedName>
    <definedName name="Z_269CA46D_C3D7_4A75_A247_A8CF56639398_.wvu.PrintArea" localSheetId="3" hidden="1">'Names of Bidder'!$B$1:$G$28</definedName>
    <definedName name="Z_269CA46D_C3D7_4A75_A247_A8CF56639398_.wvu.PrintArea" localSheetId="15" hidden="1">Octroi!$A$1:$E$16</definedName>
    <definedName name="Z_269CA46D_C3D7_4A75_A247_A8CF56639398_.wvu.PrintArea" localSheetId="17" hidden="1">'Other Taxes &amp; Duties'!$A$1:$F$16</definedName>
    <definedName name="Z_269CA46D_C3D7_4A75_A247_A8CF56639398_.wvu.PrintArea" localSheetId="8" hidden="1">'Sch-5'!$A$1:$E$23</definedName>
    <definedName name="Z_269CA46D_C3D7_4A75_A247_A8CF56639398_.wvu.PrintArea" localSheetId="9" hidden="1">'Sch-5 after discount'!$A$1:$E$23</definedName>
    <definedName name="Z_269CA46D_C3D7_4A75_A247_A8CF56639398_.wvu.PrintArea" localSheetId="10" hidden="1">'Sch-6'!$A$1:$D$32</definedName>
    <definedName name="Z_269CA46D_C3D7_4A75_A247_A8CF56639398_.wvu.PrintArea" localSheetId="12" hidden="1">'Sch-6 (After Discount)'!$A$1:$D$32</definedName>
    <definedName name="Z_269CA46D_C3D7_4A75_A247_A8CF56639398_.wvu.PrintArea" localSheetId="11" hidden="1">'Sch-6 After Discount'!$A$1:$D$31</definedName>
    <definedName name="Z_269CA46D_C3D7_4A75_A247_A8CF56639398_.wvu.PrintTitles" localSheetId="8" hidden="1">'Sch-5'!$3:$14</definedName>
    <definedName name="Z_269CA46D_C3D7_4A75_A247_A8CF56639398_.wvu.PrintTitles" localSheetId="9" hidden="1">'Sch-5 after discount'!$3:$14</definedName>
    <definedName name="Z_269CA46D_C3D7_4A75_A247_A8CF56639398_.wvu.PrintTitles" localSheetId="10" hidden="1">'Sch-6'!$3:$14</definedName>
    <definedName name="Z_269CA46D_C3D7_4A75_A247_A8CF56639398_.wvu.PrintTitles" localSheetId="12" hidden="1">'Sch-6 (After Discount)'!$3:$14</definedName>
    <definedName name="Z_269CA46D_C3D7_4A75_A247_A8CF56639398_.wvu.PrintTitles" localSheetId="11" hidden="1">'Sch-6 After Discount'!$3:$13</definedName>
    <definedName name="Z_269CA46D_C3D7_4A75_A247_A8CF56639398_.wvu.Rows" localSheetId="1" hidden="1">Cover!$7:$7</definedName>
    <definedName name="Z_269CA46D_C3D7_4A75_A247_A8CF56639398_.wvu.Rows" localSheetId="14" hidden="1">Discount!$30:$32</definedName>
    <definedName name="Z_269CA46D_C3D7_4A75_A247_A8CF56639398_.wvu.Rows" localSheetId="3" hidden="1">'Names of Bidder'!$19:$22</definedName>
    <definedName name="Z_27A45B7A_04F2_4516_B80B_5ED0825D4ED3_.wvu.Cols" localSheetId="14" hidden="1">Discount!$I:$N</definedName>
    <definedName name="Z_27A45B7A_04F2_4516_B80B_5ED0825D4ED3_.wvu.Cols" localSheetId="8" hidden="1">'Sch-5'!$I:$P</definedName>
    <definedName name="Z_27A45B7A_04F2_4516_B80B_5ED0825D4ED3_.wvu.Cols" localSheetId="9" hidden="1">'Sch-5 after discount'!$I:$P</definedName>
    <definedName name="Z_27A45B7A_04F2_4516_B80B_5ED0825D4ED3_.wvu.PrintArea" localSheetId="18" hidden="1">'Bid Form 2nd Envelope'!$A$1:$F$67</definedName>
    <definedName name="Z_27A45B7A_04F2_4516_B80B_5ED0825D4ED3_.wvu.PrintArea" localSheetId="14" hidden="1">Discount!$A$2:$G$40</definedName>
    <definedName name="Z_27A45B7A_04F2_4516_B80B_5ED0825D4ED3_.wvu.PrintArea" localSheetId="16" hidden="1">'Entry Tax'!$A$1:$E$16</definedName>
    <definedName name="Z_27A45B7A_04F2_4516_B80B_5ED0825D4ED3_.wvu.PrintArea" localSheetId="2" hidden="1">Instructions!$A$1:$C$65</definedName>
    <definedName name="Z_27A45B7A_04F2_4516_B80B_5ED0825D4ED3_.wvu.PrintArea" localSheetId="3" hidden="1">'Names of Bidder'!$B$1:$E$26</definedName>
    <definedName name="Z_27A45B7A_04F2_4516_B80B_5ED0825D4ED3_.wvu.PrintArea" localSheetId="15" hidden="1">Octroi!$A$1:$E$16</definedName>
    <definedName name="Z_27A45B7A_04F2_4516_B80B_5ED0825D4ED3_.wvu.PrintArea" localSheetId="17" hidden="1">'Other Taxes &amp; Duties'!$A$1:$F$16</definedName>
    <definedName name="Z_27A45B7A_04F2_4516_B80B_5ED0825D4ED3_.wvu.PrintArea" localSheetId="8" hidden="1">'Sch-5'!$A$1:$E$23</definedName>
    <definedName name="Z_27A45B7A_04F2_4516_B80B_5ED0825D4ED3_.wvu.PrintArea" localSheetId="9" hidden="1">'Sch-5 after discount'!$A$1:$E$23</definedName>
    <definedName name="Z_27A45B7A_04F2_4516_B80B_5ED0825D4ED3_.wvu.PrintArea" localSheetId="10" hidden="1">'Sch-6'!$A$1:$D$33</definedName>
    <definedName name="Z_27A45B7A_04F2_4516_B80B_5ED0825D4ED3_.wvu.PrintArea" localSheetId="12" hidden="1">'Sch-6 (After Discount)'!$A$1:$D$33</definedName>
    <definedName name="Z_27A45B7A_04F2_4516_B80B_5ED0825D4ED3_.wvu.PrintArea" localSheetId="11" hidden="1">'Sch-6 After Discount'!$A$1:$D$32</definedName>
    <definedName name="Z_27A45B7A_04F2_4516_B80B_5ED0825D4ED3_.wvu.PrintTitles" localSheetId="8" hidden="1">'Sch-5'!$3:$14</definedName>
    <definedName name="Z_27A45B7A_04F2_4516_B80B_5ED0825D4ED3_.wvu.PrintTitles" localSheetId="9" hidden="1">'Sch-5 after discount'!$3:$14</definedName>
    <definedName name="Z_27A45B7A_04F2_4516_B80B_5ED0825D4ED3_.wvu.PrintTitles" localSheetId="10" hidden="1">'Sch-6'!$3:$14</definedName>
    <definedName name="Z_27A45B7A_04F2_4516_B80B_5ED0825D4ED3_.wvu.PrintTitles" localSheetId="12" hidden="1">'Sch-6 (After Discount)'!$3:$14</definedName>
    <definedName name="Z_27A45B7A_04F2_4516_B80B_5ED0825D4ED3_.wvu.PrintTitles" localSheetId="11" hidden="1">'Sch-6 After Discount'!$3:$13</definedName>
    <definedName name="Z_27A45B7A_04F2_4516_B80B_5ED0825D4ED3_.wvu.Rows" localSheetId="1" hidden="1">Cover!$7:$7</definedName>
    <definedName name="Z_27A45B7A_04F2_4516_B80B_5ED0825D4ED3_.wvu.Rows" localSheetId="14" hidden="1">Discount!#REF!</definedName>
    <definedName name="Z_2A597A81_BDEB_4911_946A_7247194BF387_.wvu.Cols" localSheetId="0" hidden="1">Basic!$I:$I</definedName>
    <definedName name="Z_2A597A81_BDEB_4911_946A_7247194BF387_.wvu.Cols" localSheetId="18" hidden="1">'Bid Form 2nd Envelope'!$H:$AO</definedName>
    <definedName name="Z_2A597A81_BDEB_4911_946A_7247194BF387_.wvu.Cols" localSheetId="14" hidden="1">Discount!$H:$L</definedName>
    <definedName name="Z_2A597A81_BDEB_4911_946A_7247194BF387_.wvu.Cols" localSheetId="3" hidden="1">'Names of Bidder'!$H:$L</definedName>
    <definedName name="Z_2A597A81_BDEB_4911_946A_7247194BF387_.wvu.Cols" localSheetId="22" hidden="1">'N-W (Cr.)'!$A:$O,'N-W (Cr.)'!$T:$DL</definedName>
    <definedName name="Z_2A597A81_BDEB_4911_946A_7247194BF387_.wvu.Cols" localSheetId="4" hidden="1">'Sch-1'!$O:$AO</definedName>
    <definedName name="Z_2A597A81_BDEB_4911_946A_7247194BF387_.wvu.Cols" localSheetId="5" hidden="1">'Sch-2'!$K:$L</definedName>
    <definedName name="Z_2A597A81_BDEB_4911_946A_7247194BF387_.wvu.Cols" localSheetId="6" hidden="1">'Sch-3'!$Q:$AA</definedName>
    <definedName name="Z_2A597A81_BDEB_4911_946A_7247194BF387_.wvu.Cols" localSheetId="8" hidden="1">'Sch-5'!$F:$T</definedName>
    <definedName name="Z_2A597A81_BDEB_4911_946A_7247194BF387_.wvu.Cols" localSheetId="12" hidden="1">'Sch-6 (After Discount)'!$E:$F</definedName>
    <definedName name="Z_2A597A81_BDEB_4911_946A_7247194BF387_.wvu.Cols" localSheetId="13" hidden="1">'Sch-7'!$AA:$AG</definedName>
    <definedName name="Z_2A597A81_BDEB_4911_946A_7247194BF387_.wvu.FilterData" localSheetId="4" hidden="1">'Sch-1'!$16:$276</definedName>
    <definedName name="Z_2A597A81_BDEB_4911_946A_7247194BF387_.wvu.FilterData" localSheetId="5" hidden="1">'Sch-2'!$A$16:$AF$274</definedName>
    <definedName name="Z_2A597A81_BDEB_4911_946A_7247194BF387_.wvu.PrintArea" localSheetId="18" hidden="1">'Bid Form 2nd Envelope'!$A$1:$F$67</definedName>
    <definedName name="Z_2A597A81_BDEB_4911_946A_7247194BF387_.wvu.PrintArea" localSheetId="14" hidden="1">Discount!$A$2:$G$40</definedName>
    <definedName name="Z_2A597A81_BDEB_4911_946A_7247194BF387_.wvu.PrintArea" localSheetId="16" hidden="1">'Entry Tax'!$A$1:$E$16</definedName>
    <definedName name="Z_2A597A81_BDEB_4911_946A_7247194BF387_.wvu.PrintArea" localSheetId="2" hidden="1">Instructions!$A$1:$C$65</definedName>
    <definedName name="Z_2A597A81_BDEB_4911_946A_7247194BF387_.wvu.PrintArea" localSheetId="3" hidden="1">'Names of Bidder'!$B$1:$G$28</definedName>
    <definedName name="Z_2A597A81_BDEB_4911_946A_7247194BF387_.wvu.PrintArea" localSheetId="15" hidden="1">Octroi!$A$1:$E$16</definedName>
    <definedName name="Z_2A597A81_BDEB_4911_946A_7247194BF387_.wvu.PrintArea" localSheetId="17" hidden="1">'Other Taxes &amp; Duties'!$A$1:$F$16</definedName>
    <definedName name="Z_2A597A81_BDEB_4911_946A_7247194BF387_.wvu.PrintArea" localSheetId="19" hidden="1">QC!$A$1:$F$28</definedName>
    <definedName name="Z_2A597A81_BDEB_4911_946A_7247194BF387_.wvu.PrintArea" localSheetId="4" hidden="1">'Sch-1'!$A$1:$N$280</definedName>
    <definedName name="Z_2A597A81_BDEB_4911_946A_7247194BF387_.wvu.PrintArea" localSheetId="5" hidden="1">'Sch-2'!$A$1:$J$277</definedName>
    <definedName name="Z_2A597A81_BDEB_4911_946A_7247194BF387_.wvu.PrintArea" localSheetId="6" hidden="1">'Sch-3'!$A$1:$P$253</definedName>
    <definedName name="Z_2A597A81_BDEB_4911_946A_7247194BF387_.wvu.PrintArea" localSheetId="7" hidden="1">'Sch-4'!$A$1:$P$26</definedName>
    <definedName name="Z_2A597A81_BDEB_4911_946A_7247194BF387_.wvu.PrintArea" localSheetId="8" hidden="1">'Sch-5'!$A$1:$E$23</definedName>
    <definedName name="Z_2A597A81_BDEB_4911_946A_7247194BF387_.wvu.PrintArea" localSheetId="9" hidden="1">'Sch-5 after discount'!$A$1:$E$23</definedName>
    <definedName name="Z_2A597A81_BDEB_4911_946A_7247194BF387_.wvu.PrintArea" localSheetId="10" hidden="1">'Sch-6'!$A$1:$D$32</definedName>
    <definedName name="Z_2A597A81_BDEB_4911_946A_7247194BF387_.wvu.PrintArea" localSheetId="12" hidden="1">'Sch-6 (After Discount)'!$A$1:$D$32</definedName>
    <definedName name="Z_2A597A81_BDEB_4911_946A_7247194BF387_.wvu.PrintArea" localSheetId="11" hidden="1">'Sch-6 After Discount'!$A$1:$D$31</definedName>
    <definedName name="Z_2A597A81_BDEB_4911_946A_7247194BF387_.wvu.PrintArea" localSheetId="13" hidden="1">'Sch-7'!$A$1:$M$22</definedName>
    <definedName name="Z_2A597A81_BDEB_4911_946A_7247194BF387_.wvu.PrintTitles" localSheetId="4" hidden="1">'Sch-1'!$15:$16</definedName>
    <definedName name="Z_2A597A81_BDEB_4911_946A_7247194BF387_.wvu.PrintTitles" localSheetId="5" hidden="1">'Sch-2'!$15:$16</definedName>
    <definedName name="Z_2A597A81_BDEB_4911_946A_7247194BF387_.wvu.PrintTitles" localSheetId="6" hidden="1">'Sch-3'!$15:$16</definedName>
    <definedName name="Z_2A597A81_BDEB_4911_946A_7247194BF387_.wvu.PrintTitles" localSheetId="8" hidden="1">'Sch-5'!$3:$14</definedName>
    <definedName name="Z_2A597A81_BDEB_4911_946A_7247194BF387_.wvu.PrintTitles" localSheetId="9" hidden="1">'Sch-5 after discount'!$3:$14</definedName>
    <definedName name="Z_2A597A81_BDEB_4911_946A_7247194BF387_.wvu.PrintTitles" localSheetId="10" hidden="1">'Sch-6'!$3:$14</definedName>
    <definedName name="Z_2A597A81_BDEB_4911_946A_7247194BF387_.wvu.PrintTitles" localSheetId="12" hidden="1">'Sch-6 (After Discount)'!$3:$14</definedName>
    <definedName name="Z_2A597A81_BDEB_4911_946A_7247194BF387_.wvu.PrintTitles" localSheetId="11" hidden="1">'Sch-6 After Discount'!$3:$13</definedName>
    <definedName name="Z_2A597A81_BDEB_4911_946A_7247194BF387_.wvu.Rows" localSheetId="1" hidden="1">Cover!$7:$7</definedName>
    <definedName name="Z_2A597A81_BDEB_4911_946A_7247194BF387_.wvu.Rows" localSheetId="14" hidden="1">Discount!$29:$32</definedName>
    <definedName name="Z_2A597A81_BDEB_4911_946A_7247194BF387_.wvu.Rows" localSheetId="19" hidden="1">QC!$14:$15</definedName>
    <definedName name="Z_2A597A81_BDEB_4911_946A_7247194BF387_.wvu.Rows" localSheetId="6" hidden="1">'Sch-3'!$257:$257</definedName>
    <definedName name="Z_2A597A81_BDEB_4911_946A_7247194BF387_.wvu.Rows" localSheetId="13" hidden="1">'Sch-7'!$62:$180</definedName>
    <definedName name="Z_334BFE7B_729F_4B5F_BBFA_FE5871D8551A_.wvu.Cols" localSheetId="22" hidden="1">'N-W (Cr.)'!$C:$C,'N-W (Cr.)'!$H:$H,'N-W (Cr.)'!$M:$M,'N-W (Cr.)'!$R:$R</definedName>
    <definedName name="Z_357C9841_BEC3_434B_AC63_C04FB4321BA3_.wvu.Cols" localSheetId="0" hidden="1">Basic!$I:$I</definedName>
    <definedName name="Z_357C9841_BEC3_434B_AC63_C04FB4321BA3_.wvu.Cols" localSheetId="18" hidden="1">'Bid Form 2nd Envelope'!$T:$Y</definedName>
    <definedName name="Z_357C9841_BEC3_434B_AC63_C04FB4321BA3_.wvu.Cols" localSheetId="14" hidden="1">Discount!$H:$L</definedName>
    <definedName name="Z_357C9841_BEC3_434B_AC63_C04FB4321BA3_.wvu.Cols" localSheetId="4" hidden="1">'Sch-1'!#REF!</definedName>
    <definedName name="Z_357C9841_BEC3_434B_AC63_C04FB4321BA3_.wvu.Cols" localSheetId="5" hidden="1">'Sch-2'!#REF!</definedName>
    <definedName name="Z_357C9841_BEC3_434B_AC63_C04FB4321BA3_.wvu.Cols" localSheetId="6" hidden="1">'Sch-3'!#REF!</definedName>
    <definedName name="Z_357C9841_BEC3_434B_AC63_C04FB4321BA3_.wvu.Cols" localSheetId="13" hidden="1">'Sch-7'!$AA:$AG</definedName>
    <definedName name="Z_357C9841_BEC3_434B_AC63_C04FB4321BA3_.wvu.FilterData" localSheetId="4" hidden="1">'Sch-1'!$C$1:$C$276</definedName>
    <definedName name="Z_357C9841_BEC3_434B_AC63_C04FB4321BA3_.wvu.FilterData" localSheetId="5" hidden="1">'Sch-2'!$C$1:$C$279</definedName>
    <definedName name="Z_357C9841_BEC3_434B_AC63_C04FB4321BA3_.wvu.FilterData" localSheetId="6" hidden="1">'Sch-3'!$C$1:$C$255</definedName>
    <definedName name="Z_357C9841_BEC3_434B_AC63_C04FB4321BA3_.wvu.PrintArea" localSheetId="18" hidden="1">'Bid Form 2nd Envelope'!$A$1:$F$67</definedName>
    <definedName name="Z_357C9841_BEC3_434B_AC63_C04FB4321BA3_.wvu.PrintArea" localSheetId="14" hidden="1">Discount!$A$2:$G$40</definedName>
    <definedName name="Z_357C9841_BEC3_434B_AC63_C04FB4321BA3_.wvu.PrintArea" localSheetId="16" hidden="1">'Entry Tax'!$A$1:$E$16</definedName>
    <definedName name="Z_357C9841_BEC3_434B_AC63_C04FB4321BA3_.wvu.PrintArea" localSheetId="2" hidden="1">Instructions!$A$1:$C$65</definedName>
    <definedName name="Z_357C9841_BEC3_434B_AC63_C04FB4321BA3_.wvu.PrintArea" localSheetId="3" hidden="1">'Names of Bidder'!$B$1:$G$28</definedName>
    <definedName name="Z_357C9841_BEC3_434B_AC63_C04FB4321BA3_.wvu.PrintArea" localSheetId="15" hidden="1">Octroi!$A$1:$E$16</definedName>
    <definedName name="Z_357C9841_BEC3_434B_AC63_C04FB4321BA3_.wvu.PrintArea" localSheetId="17" hidden="1">'Other Taxes &amp; Duties'!$A$1:$F$16</definedName>
    <definedName name="Z_357C9841_BEC3_434B_AC63_C04FB4321BA3_.wvu.PrintArea" localSheetId="4" hidden="1">'Sch-1'!$A$1:$N$280</definedName>
    <definedName name="Z_357C9841_BEC3_434B_AC63_C04FB4321BA3_.wvu.PrintArea" localSheetId="5" hidden="1">'Sch-2'!$A$1:$J$279</definedName>
    <definedName name="Z_357C9841_BEC3_434B_AC63_C04FB4321BA3_.wvu.PrintArea" localSheetId="6" hidden="1">'Sch-3'!$A$1:$P$255</definedName>
    <definedName name="Z_357C9841_BEC3_434B_AC63_C04FB4321BA3_.wvu.PrintArea" localSheetId="7" hidden="1">'Sch-4'!$A$1:$P$26</definedName>
    <definedName name="Z_357C9841_BEC3_434B_AC63_C04FB4321BA3_.wvu.PrintArea" localSheetId="8" hidden="1">'Sch-5'!$A$1:$E$23</definedName>
    <definedName name="Z_357C9841_BEC3_434B_AC63_C04FB4321BA3_.wvu.PrintArea" localSheetId="9" hidden="1">'Sch-5 after discount'!$A$1:$E$23</definedName>
    <definedName name="Z_357C9841_BEC3_434B_AC63_C04FB4321BA3_.wvu.PrintArea" localSheetId="10" hidden="1">'Sch-6'!$A$1:$D$32</definedName>
    <definedName name="Z_357C9841_BEC3_434B_AC63_C04FB4321BA3_.wvu.PrintArea" localSheetId="12" hidden="1">'Sch-6 (After Discount)'!$A$1:$D$32</definedName>
    <definedName name="Z_357C9841_BEC3_434B_AC63_C04FB4321BA3_.wvu.PrintArea" localSheetId="11" hidden="1">'Sch-6 After Discount'!$A$1:$D$31</definedName>
    <definedName name="Z_357C9841_BEC3_434B_AC63_C04FB4321BA3_.wvu.PrintArea" localSheetId="13" hidden="1">'Sch-7'!$A$1:$M$25</definedName>
    <definedName name="Z_357C9841_BEC3_434B_AC63_C04FB4321BA3_.wvu.PrintTitles" localSheetId="8" hidden="1">'Sch-5'!$3:$14</definedName>
    <definedName name="Z_357C9841_BEC3_434B_AC63_C04FB4321BA3_.wvu.PrintTitles" localSheetId="9" hidden="1">'Sch-5 after discount'!$3:$14</definedName>
    <definedName name="Z_357C9841_BEC3_434B_AC63_C04FB4321BA3_.wvu.PrintTitles" localSheetId="10" hidden="1">'Sch-6'!$3:$14</definedName>
    <definedName name="Z_357C9841_BEC3_434B_AC63_C04FB4321BA3_.wvu.PrintTitles" localSheetId="12" hidden="1">'Sch-6 (After Discount)'!$3:$14</definedName>
    <definedName name="Z_357C9841_BEC3_434B_AC63_C04FB4321BA3_.wvu.PrintTitles" localSheetId="11" hidden="1">'Sch-6 After Discount'!$3:$13</definedName>
    <definedName name="Z_357C9841_BEC3_434B_AC63_C04FB4321BA3_.wvu.Rows" localSheetId="1" hidden="1">Cover!$7:$7</definedName>
    <definedName name="Z_357C9841_BEC3_434B_AC63_C04FB4321BA3_.wvu.Rows" localSheetId="14" hidden="1">Discount!$29:$32</definedName>
    <definedName name="Z_357C9841_BEC3_434B_AC63_C04FB4321BA3_.wvu.Rows" localSheetId="3" hidden="1">'Names of Bidder'!$19:$22</definedName>
    <definedName name="Z_357C9841_BEC3_434B_AC63_C04FB4321BA3_.wvu.Rows" localSheetId="13" hidden="1">'Sch-7'!$62:$180</definedName>
    <definedName name="Z_3C00DDA0_7DDE_4169_A739_550DAF5DCF8D_.wvu.Cols" localSheetId="0" hidden="1">Basic!$I:$I</definedName>
    <definedName name="Z_3C00DDA0_7DDE_4169_A739_550DAF5DCF8D_.wvu.Cols" localSheetId="18" hidden="1">'Bid Form 2nd Envelope'!$T:$Y</definedName>
    <definedName name="Z_3C00DDA0_7DDE_4169_A739_550DAF5DCF8D_.wvu.Cols" localSheetId="14" hidden="1">Discount!$H:$M</definedName>
    <definedName name="Z_3C00DDA0_7DDE_4169_A739_550DAF5DCF8D_.wvu.Cols" localSheetId="4" hidden="1">'Sch-1'!$O:$X</definedName>
    <definedName name="Z_3C00DDA0_7DDE_4169_A739_550DAF5DCF8D_.wvu.Cols" localSheetId="6" hidden="1">'Sch-3'!$Q:$X</definedName>
    <definedName name="Z_3C00DDA0_7DDE_4169_A739_550DAF5DCF8D_.wvu.Cols" localSheetId="13" hidden="1">'Sch-7'!$AA:$AG</definedName>
    <definedName name="Z_3C00DDA0_7DDE_4169_A739_550DAF5DCF8D_.wvu.FilterData" localSheetId="4" hidden="1">'Sch-1'!$C$1:$C$276</definedName>
    <definedName name="Z_3C00DDA0_7DDE_4169_A739_550DAF5DCF8D_.wvu.FilterData" localSheetId="5" hidden="1">'Sch-2'!$C$1:$C$279</definedName>
    <definedName name="Z_3C00DDA0_7DDE_4169_A739_550DAF5DCF8D_.wvu.FilterData" localSheetId="6" hidden="1">'Sch-3'!$C$1:$C$255</definedName>
    <definedName name="Z_3C00DDA0_7DDE_4169_A739_550DAF5DCF8D_.wvu.PrintArea" localSheetId="18" hidden="1">'Bid Form 2nd Envelope'!$A$1:$F$67</definedName>
    <definedName name="Z_3C00DDA0_7DDE_4169_A739_550DAF5DCF8D_.wvu.PrintArea" localSheetId="14" hidden="1">Discount!$A$2:$G$40</definedName>
    <definedName name="Z_3C00DDA0_7DDE_4169_A739_550DAF5DCF8D_.wvu.PrintArea" localSheetId="16" hidden="1">'Entry Tax'!$A$1:$E$16</definedName>
    <definedName name="Z_3C00DDA0_7DDE_4169_A739_550DAF5DCF8D_.wvu.PrintArea" localSheetId="2" hidden="1">Instructions!$A$1:$C$65</definedName>
    <definedName name="Z_3C00DDA0_7DDE_4169_A739_550DAF5DCF8D_.wvu.PrintArea" localSheetId="3" hidden="1">'Names of Bidder'!$B$1:$G$28</definedName>
    <definedName name="Z_3C00DDA0_7DDE_4169_A739_550DAF5DCF8D_.wvu.PrintArea" localSheetId="15" hidden="1">Octroi!$A$1:$E$16</definedName>
    <definedName name="Z_3C00DDA0_7DDE_4169_A739_550DAF5DCF8D_.wvu.PrintArea" localSheetId="17" hidden="1">'Other Taxes &amp; Duties'!$A$1:$F$16</definedName>
    <definedName name="Z_3C00DDA0_7DDE_4169_A739_550DAF5DCF8D_.wvu.PrintArea" localSheetId="4" hidden="1">'Sch-1'!$A$1:$N$280</definedName>
    <definedName name="Z_3C00DDA0_7DDE_4169_A739_550DAF5DCF8D_.wvu.PrintArea" localSheetId="5" hidden="1">'Sch-2'!$A$1:$J$279</definedName>
    <definedName name="Z_3C00DDA0_7DDE_4169_A739_550DAF5DCF8D_.wvu.PrintArea" localSheetId="6" hidden="1">'Sch-3'!$A$1:$P$255</definedName>
    <definedName name="Z_3C00DDA0_7DDE_4169_A739_550DAF5DCF8D_.wvu.PrintArea" localSheetId="7" hidden="1">'Sch-4'!$A$1:$P$26</definedName>
    <definedName name="Z_3C00DDA0_7DDE_4169_A739_550DAF5DCF8D_.wvu.PrintArea" localSheetId="8" hidden="1">'Sch-5'!$A$1:$E$23</definedName>
    <definedName name="Z_3C00DDA0_7DDE_4169_A739_550DAF5DCF8D_.wvu.PrintArea" localSheetId="9" hidden="1">'Sch-5 after discount'!$A$1:$E$23</definedName>
    <definedName name="Z_3C00DDA0_7DDE_4169_A739_550DAF5DCF8D_.wvu.PrintArea" localSheetId="10" hidden="1">'Sch-6'!$A$1:$D$32</definedName>
    <definedName name="Z_3C00DDA0_7DDE_4169_A739_550DAF5DCF8D_.wvu.PrintArea" localSheetId="12" hidden="1">'Sch-6 (After Discount)'!$A$1:$D$32</definedName>
    <definedName name="Z_3C00DDA0_7DDE_4169_A739_550DAF5DCF8D_.wvu.PrintArea" localSheetId="11" hidden="1">'Sch-6 After Discount'!$A$1:$D$31</definedName>
    <definedName name="Z_3C00DDA0_7DDE_4169_A739_550DAF5DCF8D_.wvu.PrintArea" localSheetId="13" hidden="1">'Sch-7'!$A$1:$M$25</definedName>
    <definedName name="Z_3C00DDA0_7DDE_4169_A739_550DAF5DCF8D_.wvu.PrintTitles" localSheetId="4" hidden="1">'Sch-1'!$15:$16</definedName>
    <definedName name="Z_3C00DDA0_7DDE_4169_A739_550DAF5DCF8D_.wvu.PrintTitles" localSheetId="5" hidden="1">'Sch-2'!$15:$16</definedName>
    <definedName name="Z_3C00DDA0_7DDE_4169_A739_550DAF5DCF8D_.wvu.PrintTitles" localSheetId="6" hidden="1">'Sch-3'!$15:$16</definedName>
    <definedName name="Z_3C00DDA0_7DDE_4169_A739_550DAF5DCF8D_.wvu.PrintTitles" localSheetId="8" hidden="1">'Sch-5'!$3:$14</definedName>
    <definedName name="Z_3C00DDA0_7DDE_4169_A739_550DAF5DCF8D_.wvu.PrintTitles" localSheetId="9" hidden="1">'Sch-5 after discount'!$3:$14</definedName>
    <definedName name="Z_3C00DDA0_7DDE_4169_A739_550DAF5DCF8D_.wvu.PrintTitles" localSheetId="10" hidden="1">'Sch-6'!$3:$14</definedName>
    <definedName name="Z_3C00DDA0_7DDE_4169_A739_550DAF5DCF8D_.wvu.PrintTitles" localSheetId="12" hidden="1">'Sch-6 (After Discount)'!$3:$14</definedName>
    <definedName name="Z_3C00DDA0_7DDE_4169_A739_550DAF5DCF8D_.wvu.PrintTitles" localSheetId="11" hidden="1">'Sch-6 After Discount'!$3:$13</definedName>
    <definedName name="Z_3C00DDA0_7DDE_4169_A739_550DAF5DCF8D_.wvu.Rows" localSheetId="1" hidden="1">Cover!$7:$7</definedName>
    <definedName name="Z_3C00DDA0_7DDE_4169_A739_550DAF5DCF8D_.wvu.Rows" localSheetId="14" hidden="1">Discount!$29:$32</definedName>
    <definedName name="Z_3C00DDA0_7DDE_4169_A739_550DAF5DCF8D_.wvu.Rows" localSheetId="3" hidden="1">'Names of Bidder'!$19:$22</definedName>
    <definedName name="Z_3C00DDA0_7DDE_4169_A739_550DAF5DCF8D_.wvu.Rows" localSheetId="13" hidden="1">'Sch-7'!$62:$180</definedName>
    <definedName name="Z_3E286A90_B39B_4EF7_ADAF_AD9055F4EE3F_.wvu.Cols" localSheetId="22" hidden="1">'N-W (Cr.)'!$C:$C,'N-W (Cr.)'!$H:$H,'N-W (Cr.)'!$M:$M,'N-W (Cr.)'!$R:$R</definedName>
    <definedName name="Z_3FCD02EB_1C44_4646_B069_2B9945E67B1F_.wvu.Cols" localSheetId="0" hidden="1">Basic!$I:$I</definedName>
    <definedName name="Z_3FCD02EB_1C44_4646_B069_2B9945E67B1F_.wvu.Cols" localSheetId="18" hidden="1">'Bid Form 2nd Envelope'!$H:$AO</definedName>
    <definedName name="Z_3FCD02EB_1C44_4646_B069_2B9945E67B1F_.wvu.Cols" localSheetId="14" hidden="1">Discount!$H:$L</definedName>
    <definedName name="Z_3FCD02EB_1C44_4646_B069_2B9945E67B1F_.wvu.Cols" localSheetId="3" hidden="1">'Names of Bidder'!$H:$H,'Names of Bidder'!$K:$K</definedName>
    <definedName name="Z_3FCD02EB_1C44_4646_B069_2B9945E67B1F_.wvu.Cols" localSheetId="22" hidden="1">'N-W (Cr.)'!$A:$O,'N-W (Cr.)'!$T:$DL</definedName>
    <definedName name="Z_3FCD02EB_1C44_4646_B069_2B9945E67B1F_.wvu.Cols" localSheetId="4" hidden="1">'Sch-1'!$O:$U</definedName>
    <definedName name="Z_3FCD02EB_1C44_4646_B069_2B9945E67B1F_.wvu.Cols" localSheetId="6" hidden="1">'Sch-3'!$Q:$V</definedName>
    <definedName name="Z_3FCD02EB_1C44_4646_B069_2B9945E67B1F_.wvu.Cols" localSheetId="8" hidden="1">'Sch-5'!$F:$T</definedName>
    <definedName name="Z_3FCD02EB_1C44_4646_B069_2B9945E67B1F_.wvu.Cols" localSheetId="12" hidden="1">'Sch-6 (After Discount)'!$E:$F</definedName>
    <definedName name="Z_3FCD02EB_1C44_4646_B069_2B9945E67B1F_.wvu.Cols" localSheetId="13" hidden="1">'Sch-7'!$AA:$AG</definedName>
    <definedName name="Z_3FCD02EB_1C44_4646_B069_2B9945E67B1F_.wvu.FilterData" localSheetId="4" hidden="1">'Sch-1'!$16:$276</definedName>
    <definedName name="Z_3FCD02EB_1C44_4646_B069_2B9945E67B1F_.wvu.FilterData" localSheetId="5" hidden="1">'Sch-2'!$A$16:$AF$274</definedName>
    <definedName name="Z_3FCD02EB_1C44_4646_B069_2B9945E67B1F_.wvu.PrintArea" localSheetId="18" hidden="1">'Bid Form 2nd Envelope'!$A$1:$F$67</definedName>
    <definedName name="Z_3FCD02EB_1C44_4646_B069_2B9945E67B1F_.wvu.PrintArea" localSheetId="14" hidden="1">Discount!$A$2:$G$40</definedName>
    <definedName name="Z_3FCD02EB_1C44_4646_B069_2B9945E67B1F_.wvu.PrintArea" localSheetId="16" hidden="1">'Entry Tax'!$A$1:$E$16</definedName>
    <definedName name="Z_3FCD02EB_1C44_4646_B069_2B9945E67B1F_.wvu.PrintArea" localSheetId="2" hidden="1">Instructions!$A$1:$C$65</definedName>
    <definedName name="Z_3FCD02EB_1C44_4646_B069_2B9945E67B1F_.wvu.PrintArea" localSheetId="3" hidden="1">'Names of Bidder'!$B$1:$G$28</definedName>
    <definedName name="Z_3FCD02EB_1C44_4646_B069_2B9945E67B1F_.wvu.PrintArea" localSheetId="15" hidden="1">Octroi!$A$1:$E$16</definedName>
    <definedName name="Z_3FCD02EB_1C44_4646_B069_2B9945E67B1F_.wvu.PrintArea" localSheetId="17" hidden="1">'Other Taxes &amp; Duties'!$A$1:$F$16</definedName>
    <definedName name="Z_3FCD02EB_1C44_4646_B069_2B9945E67B1F_.wvu.PrintArea" localSheetId="4" hidden="1">'Sch-1'!$A$1:$N$280</definedName>
    <definedName name="Z_3FCD02EB_1C44_4646_B069_2B9945E67B1F_.wvu.PrintArea" localSheetId="5" hidden="1">'Sch-2'!$A$1:$J$277</definedName>
    <definedName name="Z_3FCD02EB_1C44_4646_B069_2B9945E67B1F_.wvu.PrintArea" localSheetId="6" hidden="1">'Sch-3'!$A$1:$P$253</definedName>
    <definedName name="Z_3FCD02EB_1C44_4646_B069_2B9945E67B1F_.wvu.PrintArea" localSheetId="7" hidden="1">'Sch-4'!$A$1:$P$26</definedName>
    <definedName name="Z_3FCD02EB_1C44_4646_B069_2B9945E67B1F_.wvu.PrintArea" localSheetId="8" hidden="1">'Sch-5'!$A$1:$E$23</definedName>
    <definedName name="Z_3FCD02EB_1C44_4646_B069_2B9945E67B1F_.wvu.PrintArea" localSheetId="9" hidden="1">'Sch-5 after discount'!$A$1:$E$23</definedName>
    <definedName name="Z_3FCD02EB_1C44_4646_B069_2B9945E67B1F_.wvu.PrintArea" localSheetId="10" hidden="1">'Sch-6'!$A$1:$D$32</definedName>
    <definedName name="Z_3FCD02EB_1C44_4646_B069_2B9945E67B1F_.wvu.PrintArea" localSheetId="12" hidden="1">'Sch-6 (After Discount)'!$A$1:$D$32</definedName>
    <definedName name="Z_3FCD02EB_1C44_4646_B069_2B9945E67B1F_.wvu.PrintArea" localSheetId="11" hidden="1">'Sch-6 After Discount'!$A$1:$D$31</definedName>
    <definedName name="Z_3FCD02EB_1C44_4646_B069_2B9945E67B1F_.wvu.PrintArea" localSheetId="13" hidden="1">'Sch-7'!$A$1:$M$22</definedName>
    <definedName name="Z_3FCD02EB_1C44_4646_B069_2B9945E67B1F_.wvu.PrintTitles" localSheetId="4" hidden="1">'Sch-1'!$15:$16</definedName>
    <definedName name="Z_3FCD02EB_1C44_4646_B069_2B9945E67B1F_.wvu.PrintTitles" localSheetId="5" hidden="1">'Sch-2'!$15:$16</definedName>
    <definedName name="Z_3FCD02EB_1C44_4646_B069_2B9945E67B1F_.wvu.PrintTitles" localSheetId="6" hidden="1">'Sch-3'!$15:$16</definedName>
    <definedName name="Z_3FCD02EB_1C44_4646_B069_2B9945E67B1F_.wvu.PrintTitles" localSheetId="8" hidden="1">'Sch-5'!$3:$14</definedName>
    <definedName name="Z_3FCD02EB_1C44_4646_B069_2B9945E67B1F_.wvu.PrintTitles" localSheetId="9" hidden="1">'Sch-5 after discount'!$3:$14</definedName>
    <definedName name="Z_3FCD02EB_1C44_4646_B069_2B9945E67B1F_.wvu.PrintTitles" localSheetId="10" hidden="1">'Sch-6'!$3:$14</definedName>
    <definedName name="Z_3FCD02EB_1C44_4646_B069_2B9945E67B1F_.wvu.PrintTitles" localSheetId="12" hidden="1">'Sch-6 (After Discount)'!$3:$14</definedName>
    <definedName name="Z_3FCD02EB_1C44_4646_B069_2B9945E67B1F_.wvu.PrintTitles" localSheetId="11" hidden="1">'Sch-6 After Discount'!$3:$13</definedName>
    <definedName name="Z_3FCD02EB_1C44_4646_B069_2B9945E67B1F_.wvu.Rows" localSheetId="1" hidden="1">Cover!$7:$7</definedName>
    <definedName name="Z_3FCD02EB_1C44_4646_B069_2B9945E67B1F_.wvu.Rows" localSheetId="14" hidden="1">Discount!$29:$32</definedName>
    <definedName name="Z_3FCD02EB_1C44_4646_B069_2B9945E67B1F_.wvu.Rows" localSheetId="3" hidden="1">'Names of Bidder'!$19:$22</definedName>
    <definedName name="Z_3FCD02EB_1C44_4646_B069_2B9945E67B1F_.wvu.Rows" localSheetId="6" hidden="1">'Sch-3'!$257:$257</definedName>
    <definedName name="Z_3FCD02EB_1C44_4646_B069_2B9945E67B1F_.wvu.Rows" localSheetId="13" hidden="1">'Sch-7'!$62:$180</definedName>
    <definedName name="Z_4AA1107B_A795_4744_B566_827168772C7A_.wvu.Cols" localSheetId="14" hidden="1">Discount!$H:$S</definedName>
    <definedName name="Z_4AA1107B_A795_4744_B566_827168772C7A_.wvu.Cols" localSheetId="8" hidden="1">'Sch-5'!$I:$P</definedName>
    <definedName name="Z_4AA1107B_A795_4744_B566_827168772C7A_.wvu.Cols" localSheetId="9" hidden="1">'Sch-5 after discount'!$I:$P</definedName>
    <definedName name="Z_4AA1107B_A795_4744_B566_827168772C7A_.wvu.PrintArea" localSheetId="18" hidden="1">'Bid Form 2nd Envelope'!$A$1:$F$67</definedName>
    <definedName name="Z_4AA1107B_A795_4744_B566_827168772C7A_.wvu.PrintArea" localSheetId="14" hidden="1">Discount!$A$2:$G$40</definedName>
    <definedName name="Z_4AA1107B_A795_4744_B566_827168772C7A_.wvu.PrintArea" localSheetId="16" hidden="1">'Entry Tax'!$A$1:$E$16</definedName>
    <definedName name="Z_4AA1107B_A795_4744_B566_827168772C7A_.wvu.PrintArea" localSheetId="2" hidden="1">Instructions!$A$1:$C$65</definedName>
    <definedName name="Z_4AA1107B_A795_4744_B566_827168772C7A_.wvu.PrintArea" localSheetId="3" hidden="1">'Names of Bidder'!$B$1:$G$28</definedName>
    <definedName name="Z_4AA1107B_A795_4744_B566_827168772C7A_.wvu.PrintArea" localSheetId="15" hidden="1">Octroi!$A$1:$E$16</definedName>
    <definedName name="Z_4AA1107B_A795_4744_B566_827168772C7A_.wvu.PrintArea" localSheetId="17" hidden="1">'Other Taxes &amp; Duties'!$A$1:$F$16</definedName>
    <definedName name="Z_4AA1107B_A795_4744_B566_827168772C7A_.wvu.PrintArea" localSheetId="8" hidden="1">'Sch-5'!$A$1:$E$23</definedName>
    <definedName name="Z_4AA1107B_A795_4744_B566_827168772C7A_.wvu.PrintArea" localSheetId="9" hidden="1">'Sch-5 after discount'!$A$1:$E$23</definedName>
    <definedName name="Z_4AA1107B_A795_4744_B566_827168772C7A_.wvu.PrintArea" localSheetId="10" hidden="1">'Sch-6'!$A$1:$D$32</definedName>
    <definedName name="Z_4AA1107B_A795_4744_B566_827168772C7A_.wvu.PrintArea" localSheetId="12" hidden="1">'Sch-6 (After Discount)'!$A$1:$D$32</definedName>
    <definedName name="Z_4AA1107B_A795_4744_B566_827168772C7A_.wvu.PrintArea" localSheetId="11" hidden="1">'Sch-6 After Discount'!$A$1:$D$31</definedName>
    <definedName name="Z_4AA1107B_A795_4744_B566_827168772C7A_.wvu.PrintTitles" localSheetId="8" hidden="1">'Sch-5'!$3:$14</definedName>
    <definedName name="Z_4AA1107B_A795_4744_B566_827168772C7A_.wvu.PrintTitles" localSheetId="9" hidden="1">'Sch-5 after discount'!$3:$14</definedName>
    <definedName name="Z_4AA1107B_A795_4744_B566_827168772C7A_.wvu.PrintTitles" localSheetId="10" hidden="1">'Sch-6'!$3:$14</definedName>
    <definedName name="Z_4AA1107B_A795_4744_B566_827168772C7A_.wvu.PrintTitles" localSheetId="12" hidden="1">'Sch-6 (After Discount)'!$3:$14</definedName>
    <definedName name="Z_4AA1107B_A795_4744_B566_827168772C7A_.wvu.PrintTitles" localSheetId="11" hidden="1">'Sch-6 After Discount'!$3:$13</definedName>
    <definedName name="Z_4AA1107B_A795_4744_B566_827168772C7A_.wvu.Rows" localSheetId="1" hidden="1">Cover!$7:$7</definedName>
    <definedName name="Z_4AA1107B_A795_4744_B566_827168772C7A_.wvu.Rows" localSheetId="14" hidden="1">Discount!$30:$32</definedName>
    <definedName name="Z_4F65FF32_EC61_4022_A399_2986D7B6B8B3_.wvu.Cols" localSheetId="18" hidden="1">'Bid Form 2nd Envelope'!$Z:$AJ</definedName>
    <definedName name="Z_4F65FF32_EC61_4022_A399_2986D7B6B8B3_.wvu.Cols" localSheetId="8" hidden="1">'Sch-5'!$I:$P</definedName>
    <definedName name="Z_4F65FF32_EC61_4022_A399_2986D7B6B8B3_.wvu.Cols" localSheetId="9" hidden="1">'Sch-5 after discount'!$I:$P</definedName>
    <definedName name="Z_4F65FF32_EC61_4022_A399_2986D7B6B8B3_.wvu.PrintArea" localSheetId="18" hidden="1">'Bid Form 2nd Envelope'!$A$1:$F$67</definedName>
    <definedName name="Z_4F65FF32_EC61_4022_A399_2986D7B6B8B3_.wvu.PrintArea" localSheetId="14" hidden="1">Discount!$A$2:$G$39</definedName>
    <definedName name="Z_4F65FF32_EC61_4022_A399_2986D7B6B8B3_.wvu.PrintArea" localSheetId="16" hidden="1">'Entry Tax'!$A$1:$E$16</definedName>
    <definedName name="Z_4F65FF32_EC61_4022_A399_2986D7B6B8B3_.wvu.PrintArea" localSheetId="2" hidden="1">Instructions!$A$1:$C$65</definedName>
    <definedName name="Z_4F65FF32_EC61_4022_A399_2986D7B6B8B3_.wvu.PrintArea" localSheetId="3" hidden="1">'Names of Bidder'!$B$1:$E$26</definedName>
    <definedName name="Z_4F65FF32_EC61_4022_A399_2986D7B6B8B3_.wvu.PrintArea" localSheetId="15" hidden="1">Octroi!$A$1:$E$16</definedName>
    <definedName name="Z_4F65FF32_EC61_4022_A399_2986D7B6B8B3_.wvu.PrintArea" localSheetId="17" hidden="1">'Other Taxes &amp; Duties'!$A$1:$F$16</definedName>
    <definedName name="Z_4F65FF32_EC61_4022_A399_2986D7B6B8B3_.wvu.PrintArea" localSheetId="8" hidden="1">'Sch-5'!$A$1:$E$23</definedName>
    <definedName name="Z_4F65FF32_EC61_4022_A399_2986D7B6B8B3_.wvu.PrintArea" localSheetId="9" hidden="1">'Sch-5 after discount'!$A$1:$E$23</definedName>
    <definedName name="Z_4F65FF32_EC61_4022_A399_2986D7B6B8B3_.wvu.PrintArea" localSheetId="10" hidden="1">'Sch-6'!$A$1:$D$33</definedName>
    <definedName name="Z_4F65FF32_EC61_4022_A399_2986D7B6B8B3_.wvu.PrintArea" localSheetId="12" hidden="1">'Sch-6 (After Discount)'!$A$1:$D$33</definedName>
    <definedName name="Z_4F65FF32_EC61_4022_A399_2986D7B6B8B3_.wvu.PrintArea" localSheetId="11" hidden="1">'Sch-6 After Discount'!$A$1:$D$32</definedName>
    <definedName name="Z_4F65FF32_EC61_4022_A399_2986D7B6B8B3_.wvu.PrintTitles" localSheetId="8" hidden="1">'Sch-5'!$3:$14</definedName>
    <definedName name="Z_4F65FF32_EC61_4022_A399_2986D7B6B8B3_.wvu.PrintTitles" localSheetId="9" hidden="1">'Sch-5 after discount'!$3:$14</definedName>
    <definedName name="Z_4F65FF32_EC61_4022_A399_2986D7B6B8B3_.wvu.PrintTitles" localSheetId="10" hidden="1">'Sch-6'!$3:$14</definedName>
    <definedName name="Z_4F65FF32_EC61_4022_A399_2986D7B6B8B3_.wvu.PrintTitles" localSheetId="12" hidden="1">'Sch-6 (After Discount)'!$3:$14</definedName>
    <definedName name="Z_4F65FF32_EC61_4022_A399_2986D7B6B8B3_.wvu.PrintTitles" localSheetId="11" hidden="1">'Sch-6 After Discount'!$3:$13</definedName>
    <definedName name="Z_58D82F59_8CF6_455F_B9F4_081499FDF243_.wvu.Cols" localSheetId="14" hidden="1">Discount!$I:$P</definedName>
    <definedName name="Z_58D82F59_8CF6_455F_B9F4_081499FDF243_.wvu.PrintArea" localSheetId="14" hidden="1">Discount!$A$2:$G$40</definedName>
    <definedName name="Z_58D82F59_8CF6_455F_B9F4_081499FDF243_.wvu.PrintArea" localSheetId="16" hidden="1">'Entry Tax'!$A$1:$E$16</definedName>
    <definedName name="Z_58D82F59_8CF6_455F_B9F4_081499FDF243_.wvu.PrintArea" localSheetId="15" hidden="1">Octroi!$A$1:$E$16</definedName>
    <definedName name="Z_58D82F59_8CF6_455F_B9F4_081499FDF243_.wvu.PrintArea" localSheetId="17" hidden="1">'Other Taxes &amp; Duties'!$A$1:$F$16</definedName>
    <definedName name="Z_58D82F59_8CF6_455F_B9F4_081499FDF243_.wvu.Rows" localSheetId="14" hidden="1">Discount!$21:$21,Discount!$27:$27</definedName>
    <definedName name="Z_63D51328_7CBC_4A1E_B96D_BAE91416501B_.wvu.Cols" localSheetId="0" hidden="1">Basic!$I:$I</definedName>
    <definedName name="Z_63D51328_7CBC_4A1E_B96D_BAE91416501B_.wvu.Cols" localSheetId="18" hidden="1">'Bid Form 2nd Envelope'!$H:$AO</definedName>
    <definedName name="Z_63D51328_7CBC_4A1E_B96D_BAE91416501B_.wvu.Cols" localSheetId="14" hidden="1">Discount!$H:$L</definedName>
    <definedName name="Z_63D51328_7CBC_4A1E_B96D_BAE91416501B_.wvu.Cols" localSheetId="3" hidden="1">'Names of Bidder'!$H:$H,'Names of Bidder'!$K:$K</definedName>
    <definedName name="Z_63D51328_7CBC_4A1E_B96D_BAE91416501B_.wvu.Cols" localSheetId="22" hidden="1">'N-W (Cr.)'!$A:$O,'N-W (Cr.)'!$T:$DL</definedName>
    <definedName name="Z_63D51328_7CBC_4A1E_B96D_BAE91416501B_.wvu.Cols" localSheetId="4" hidden="1">'Sch-1'!$O:$T,'Sch-1'!$X:$AK</definedName>
    <definedName name="Z_63D51328_7CBC_4A1E_B96D_BAE91416501B_.wvu.Cols" localSheetId="6" hidden="1">'Sch-3'!$Q:$Z</definedName>
    <definedName name="Z_63D51328_7CBC_4A1E_B96D_BAE91416501B_.wvu.Cols" localSheetId="8" hidden="1">'Sch-5'!$F:$T</definedName>
    <definedName name="Z_63D51328_7CBC_4A1E_B96D_BAE91416501B_.wvu.Cols" localSheetId="12" hidden="1">'Sch-6 (After Discount)'!$E:$F</definedName>
    <definedName name="Z_63D51328_7CBC_4A1E_B96D_BAE91416501B_.wvu.Cols" localSheetId="13" hidden="1">'Sch-7'!$AA:$AG</definedName>
    <definedName name="Z_63D51328_7CBC_4A1E_B96D_BAE91416501B_.wvu.FilterData" localSheetId="4" hidden="1">'Sch-1'!$16:$276</definedName>
    <definedName name="Z_63D51328_7CBC_4A1E_B96D_BAE91416501B_.wvu.FilterData" localSheetId="5" hidden="1">'Sch-2'!$A$16:$AF$274</definedName>
    <definedName name="Z_63D51328_7CBC_4A1E_B96D_BAE91416501B_.wvu.PrintArea" localSheetId="18" hidden="1">'Bid Form 2nd Envelope'!$A$1:$F$67</definedName>
    <definedName name="Z_63D51328_7CBC_4A1E_B96D_BAE91416501B_.wvu.PrintArea" localSheetId="14" hidden="1">Discount!$A$2:$G$40</definedName>
    <definedName name="Z_63D51328_7CBC_4A1E_B96D_BAE91416501B_.wvu.PrintArea" localSheetId="16" hidden="1">'Entry Tax'!$A$1:$E$16</definedName>
    <definedName name="Z_63D51328_7CBC_4A1E_B96D_BAE91416501B_.wvu.PrintArea" localSheetId="2" hidden="1">Instructions!$A$1:$C$65</definedName>
    <definedName name="Z_63D51328_7CBC_4A1E_B96D_BAE91416501B_.wvu.PrintArea" localSheetId="3" hidden="1">'Names of Bidder'!$B$1:$G$28</definedName>
    <definedName name="Z_63D51328_7CBC_4A1E_B96D_BAE91416501B_.wvu.PrintArea" localSheetId="15" hidden="1">Octroi!$A$1:$E$16</definedName>
    <definedName name="Z_63D51328_7CBC_4A1E_B96D_BAE91416501B_.wvu.PrintArea" localSheetId="17" hidden="1">'Other Taxes &amp; Duties'!$A$1:$F$16</definedName>
    <definedName name="Z_63D51328_7CBC_4A1E_B96D_BAE91416501B_.wvu.PrintArea" localSheetId="4" hidden="1">'Sch-1'!$A$1:$N$280</definedName>
    <definedName name="Z_63D51328_7CBC_4A1E_B96D_BAE91416501B_.wvu.PrintArea" localSheetId="5" hidden="1">'Sch-2'!$A$1:$J$277</definedName>
    <definedName name="Z_63D51328_7CBC_4A1E_B96D_BAE91416501B_.wvu.PrintArea" localSheetId="6" hidden="1">'Sch-3'!$A$1:$P$253</definedName>
    <definedName name="Z_63D51328_7CBC_4A1E_B96D_BAE91416501B_.wvu.PrintArea" localSheetId="7" hidden="1">'Sch-4'!$A$1:$P$26</definedName>
    <definedName name="Z_63D51328_7CBC_4A1E_B96D_BAE91416501B_.wvu.PrintArea" localSheetId="8" hidden="1">'Sch-5'!$A$1:$E$23</definedName>
    <definedName name="Z_63D51328_7CBC_4A1E_B96D_BAE91416501B_.wvu.PrintArea" localSheetId="9" hidden="1">'Sch-5 after discount'!$A$1:$E$23</definedName>
    <definedName name="Z_63D51328_7CBC_4A1E_B96D_BAE91416501B_.wvu.PrintArea" localSheetId="10" hidden="1">'Sch-6'!$A$1:$D$32</definedName>
    <definedName name="Z_63D51328_7CBC_4A1E_B96D_BAE91416501B_.wvu.PrintArea" localSheetId="12" hidden="1">'Sch-6 (After Discount)'!$A$1:$D$32</definedName>
    <definedName name="Z_63D51328_7CBC_4A1E_B96D_BAE91416501B_.wvu.PrintArea" localSheetId="11" hidden="1">'Sch-6 After Discount'!$A$1:$D$31</definedName>
    <definedName name="Z_63D51328_7CBC_4A1E_B96D_BAE91416501B_.wvu.PrintArea" localSheetId="13" hidden="1">'Sch-7'!$A$1:$M$22</definedName>
    <definedName name="Z_63D51328_7CBC_4A1E_B96D_BAE91416501B_.wvu.PrintTitles" localSheetId="4" hidden="1">'Sch-1'!$15:$16</definedName>
    <definedName name="Z_63D51328_7CBC_4A1E_B96D_BAE91416501B_.wvu.PrintTitles" localSheetId="5" hidden="1">'Sch-2'!$15:$16</definedName>
    <definedName name="Z_63D51328_7CBC_4A1E_B96D_BAE91416501B_.wvu.PrintTitles" localSheetId="6" hidden="1">'Sch-3'!$15:$16</definedName>
    <definedName name="Z_63D51328_7CBC_4A1E_B96D_BAE91416501B_.wvu.PrintTitles" localSheetId="8" hidden="1">'Sch-5'!$3:$14</definedName>
    <definedName name="Z_63D51328_7CBC_4A1E_B96D_BAE91416501B_.wvu.PrintTitles" localSheetId="9" hidden="1">'Sch-5 after discount'!$3:$14</definedName>
    <definedName name="Z_63D51328_7CBC_4A1E_B96D_BAE91416501B_.wvu.PrintTitles" localSheetId="10" hidden="1">'Sch-6'!$3:$14</definedName>
    <definedName name="Z_63D51328_7CBC_4A1E_B96D_BAE91416501B_.wvu.PrintTitles" localSheetId="12" hidden="1">'Sch-6 (After Discount)'!$3:$14</definedName>
    <definedName name="Z_63D51328_7CBC_4A1E_B96D_BAE91416501B_.wvu.PrintTitles" localSheetId="11" hidden="1">'Sch-6 After Discount'!$3:$13</definedName>
    <definedName name="Z_63D51328_7CBC_4A1E_B96D_BAE91416501B_.wvu.Rows" localSheetId="1" hidden="1">Cover!$7:$7</definedName>
    <definedName name="Z_63D51328_7CBC_4A1E_B96D_BAE91416501B_.wvu.Rows" localSheetId="14" hidden="1">Discount!$29:$32</definedName>
    <definedName name="Z_63D51328_7CBC_4A1E_B96D_BAE91416501B_.wvu.Rows" localSheetId="3" hidden="1">'Names of Bidder'!$19:$22</definedName>
    <definedName name="Z_63D51328_7CBC_4A1E_B96D_BAE91416501B_.wvu.Rows" localSheetId="13" hidden="1">'Sch-7'!$62:$180</definedName>
    <definedName name="Z_67D3F443_CBF6_4C3B_9EBA_4FC7CEE92243_.wvu.Cols" localSheetId="22" hidden="1">'N-W (Cr.)'!$C:$C,'N-W (Cr.)'!$H:$H,'N-W (Cr.)'!$M:$M,'N-W (Cr.)'!$R:$R</definedName>
    <definedName name="Z_696D9240_6693_44E8_B9A4_2BFADD101EE2_.wvu.Cols" localSheetId="14" hidden="1">Discount!$I:$P</definedName>
    <definedName name="Z_696D9240_6693_44E8_B9A4_2BFADD101EE2_.wvu.PrintArea" localSheetId="14" hidden="1">Discount!$A$2:$G$40</definedName>
    <definedName name="Z_696D9240_6693_44E8_B9A4_2BFADD101EE2_.wvu.PrintArea" localSheetId="16" hidden="1">'Entry Tax'!$A$1:$E$16</definedName>
    <definedName name="Z_696D9240_6693_44E8_B9A4_2BFADD101EE2_.wvu.PrintArea" localSheetId="15" hidden="1">Octroi!$A$1:$E$16</definedName>
    <definedName name="Z_696D9240_6693_44E8_B9A4_2BFADD101EE2_.wvu.PrintArea" localSheetId="17" hidden="1">'Other Taxes &amp; Duties'!$A$1:$F$16</definedName>
    <definedName name="Z_696D9240_6693_44E8_B9A4_2BFADD101EE2_.wvu.Rows" localSheetId="14" hidden="1">Discount!$21:$21,Discount!$27:$27</definedName>
    <definedName name="Z_755190E0_7BE9_48F9_BB5F_DF8E25D6736A_.wvu.Cols" localSheetId="0" hidden="1">Basic!$I:$I</definedName>
    <definedName name="Z_755190E0_7BE9_48F9_BB5F_DF8E25D6736A_.wvu.Cols" localSheetId="18" hidden="1">'Bid Form 2nd Envelope'!$H:$AO</definedName>
    <definedName name="Z_755190E0_7BE9_48F9_BB5F_DF8E25D6736A_.wvu.Cols" localSheetId="14" hidden="1">Discount!$H:$L</definedName>
    <definedName name="Z_755190E0_7BE9_48F9_BB5F_DF8E25D6736A_.wvu.Cols" localSheetId="3" hidden="1">'Names of Bidder'!$H:$H,'Names of Bidder'!$K:$K</definedName>
    <definedName name="Z_755190E0_7BE9_48F9_BB5F_DF8E25D6736A_.wvu.Cols" localSheetId="22" hidden="1">'N-W (Cr.)'!$A:$O,'N-W (Cr.)'!$T:$DL</definedName>
    <definedName name="Z_755190E0_7BE9_48F9_BB5F_DF8E25D6736A_.wvu.Cols" localSheetId="4" hidden="1">'Sch-1'!$O:$T,'Sch-1'!$X:$AK</definedName>
    <definedName name="Z_755190E0_7BE9_48F9_BB5F_DF8E25D6736A_.wvu.Cols" localSheetId="6" hidden="1">'Sch-3'!$Q:$Z</definedName>
    <definedName name="Z_755190E0_7BE9_48F9_BB5F_DF8E25D6736A_.wvu.Cols" localSheetId="8" hidden="1">'Sch-5'!$F:$T</definedName>
    <definedName name="Z_755190E0_7BE9_48F9_BB5F_DF8E25D6736A_.wvu.Cols" localSheetId="12" hidden="1">'Sch-6 (After Discount)'!$E:$F</definedName>
    <definedName name="Z_755190E0_7BE9_48F9_BB5F_DF8E25D6736A_.wvu.Cols" localSheetId="13" hidden="1">'Sch-7'!$AA:$AG</definedName>
    <definedName name="Z_755190E0_7BE9_48F9_BB5F_DF8E25D6736A_.wvu.FilterData" localSheetId="4" hidden="1">'Sch-1'!$16:$276</definedName>
    <definedName name="Z_755190E0_7BE9_48F9_BB5F_DF8E25D6736A_.wvu.FilterData" localSheetId="5" hidden="1">'Sch-2'!$A$16:$AF$274</definedName>
    <definedName name="Z_755190E0_7BE9_48F9_BB5F_DF8E25D6736A_.wvu.PrintArea" localSheetId="18" hidden="1">'Bid Form 2nd Envelope'!$A$1:$F$67</definedName>
    <definedName name="Z_755190E0_7BE9_48F9_BB5F_DF8E25D6736A_.wvu.PrintArea" localSheetId="14" hidden="1">Discount!$A$2:$G$40</definedName>
    <definedName name="Z_755190E0_7BE9_48F9_BB5F_DF8E25D6736A_.wvu.PrintArea" localSheetId="16" hidden="1">'Entry Tax'!$A$1:$E$16</definedName>
    <definedName name="Z_755190E0_7BE9_48F9_BB5F_DF8E25D6736A_.wvu.PrintArea" localSheetId="2" hidden="1">Instructions!$A$1:$C$65</definedName>
    <definedName name="Z_755190E0_7BE9_48F9_BB5F_DF8E25D6736A_.wvu.PrintArea" localSheetId="3" hidden="1">'Names of Bidder'!$B$1:$G$28</definedName>
    <definedName name="Z_755190E0_7BE9_48F9_BB5F_DF8E25D6736A_.wvu.PrintArea" localSheetId="15" hidden="1">Octroi!$A$1:$E$16</definedName>
    <definedName name="Z_755190E0_7BE9_48F9_BB5F_DF8E25D6736A_.wvu.PrintArea" localSheetId="17" hidden="1">'Other Taxes &amp; Duties'!$A$1:$F$16</definedName>
    <definedName name="Z_755190E0_7BE9_48F9_BB5F_DF8E25D6736A_.wvu.PrintArea" localSheetId="4" hidden="1">'Sch-1'!$A$1:$N$280</definedName>
    <definedName name="Z_755190E0_7BE9_48F9_BB5F_DF8E25D6736A_.wvu.PrintArea" localSheetId="5" hidden="1">'Sch-2'!$A$1:$J$277</definedName>
    <definedName name="Z_755190E0_7BE9_48F9_BB5F_DF8E25D6736A_.wvu.PrintArea" localSheetId="6" hidden="1">'Sch-3'!$A$1:$P$253</definedName>
    <definedName name="Z_755190E0_7BE9_48F9_BB5F_DF8E25D6736A_.wvu.PrintArea" localSheetId="7" hidden="1">'Sch-4'!$A$1:$P$26</definedName>
    <definedName name="Z_755190E0_7BE9_48F9_BB5F_DF8E25D6736A_.wvu.PrintArea" localSheetId="8" hidden="1">'Sch-5'!$A$1:$E$23</definedName>
    <definedName name="Z_755190E0_7BE9_48F9_BB5F_DF8E25D6736A_.wvu.PrintArea" localSheetId="9" hidden="1">'Sch-5 after discount'!$A$1:$E$23</definedName>
    <definedName name="Z_755190E0_7BE9_48F9_BB5F_DF8E25D6736A_.wvu.PrintArea" localSheetId="10" hidden="1">'Sch-6'!$A$1:$D$32</definedName>
    <definedName name="Z_755190E0_7BE9_48F9_BB5F_DF8E25D6736A_.wvu.PrintArea" localSheetId="12" hidden="1">'Sch-6 (After Discount)'!$A$1:$D$32</definedName>
    <definedName name="Z_755190E0_7BE9_48F9_BB5F_DF8E25D6736A_.wvu.PrintArea" localSheetId="11" hidden="1">'Sch-6 After Discount'!$A$1:$D$31</definedName>
    <definedName name="Z_755190E0_7BE9_48F9_BB5F_DF8E25D6736A_.wvu.PrintArea" localSheetId="13" hidden="1">'Sch-7'!$A$1:$M$22</definedName>
    <definedName name="Z_755190E0_7BE9_48F9_BB5F_DF8E25D6736A_.wvu.PrintTitles" localSheetId="4" hidden="1">'Sch-1'!$15:$16</definedName>
    <definedName name="Z_755190E0_7BE9_48F9_BB5F_DF8E25D6736A_.wvu.PrintTitles" localSheetId="5" hidden="1">'Sch-2'!$15:$16</definedName>
    <definedName name="Z_755190E0_7BE9_48F9_BB5F_DF8E25D6736A_.wvu.PrintTitles" localSheetId="6" hidden="1">'Sch-3'!$15:$16</definedName>
    <definedName name="Z_755190E0_7BE9_48F9_BB5F_DF8E25D6736A_.wvu.PrintTitles" localSheetId="8" hidden="1">'Sch-5'!$3:$14</definedName>
    <definedName name="Z_755190E0_7BE9_48F9_BB5F_DF8E25D6736A_.wvu.PrintTitles" localSheetId="9" hidden="1">'Sch-5 after discount'!$3:$14</definedName>
    <definedName name="Z_755190E0_7BE9_48F9_BB5F_DF8E25D6736A_.wvu.PrintTitles" localSheetId="10" hidden="1">'Sch-6'!$3:$14</definedName>
    <definedName name="Z_755190E0_7BE9_48F9_BB5F_DF8E25D6736A_.wvu.PrintTitles" localSheetId="12" hidden="1">'Sch-6 (After Discount)'!$3:$14</definedName>
    <definedName name="Z_755190E0_7BE9_48F9_BB5F_DF8E25D6736A_.wvu.PrintTitles" localSheetId="11" hidden="1">'Sch-6 After Discount'!$3:$13</definedName>
    <definedName name="Z_755190E0_7BE9_48F9_BB5F_DF8E25D6736A_.wvu.Rows" localSheetId="1" hidden="1">Cover!$7:$7</definedName>
    <definedName name="Z_755190E0_7BE9_48F9_BB5F_DF8E25D6736A_.wvu.Rows" localSheetId="14" hidden="1">Discount!$29:$32</definedName>
    <definedName name="Z_755190E0_7BE9_48F9_BB5F_DF8E25D6736A_.wvu.Rows" localSheetId="3" hidden="1">'Names of Bidder'!$19:$22</definedName>
    <definedName name="Z_755190E0_7BE9_48F9_BB5F_DF8E25D6736A_.wvu.Rows" localSheetId="13" hidden="1">'Sch-7'!$62:$180</definedName>
    <definedName name="Z_8F1013AB_1F07_44D0_B6C1_B974EB95C6C3_.wvu.PrintArea" localSheetId="19" hidden="1">QC!$A$1:$F$28</definedName>
    <definedName name="Z_8F55ECC0_ABB9_42C7_9433_7DF40598917D_.wvu.Cols" localSheetId="14" hidden="1">Discount!$H:$S</definedName>
    <definedName name="Z_8F55ECC0_ABB9_42C7_9433_7DF40598917D_.wvu.Cols" localSheetId="8" hidden="1">'Sch-5'!$I:$P</definedName>
    <definedName name="Z_8F55ECC0_ABB9_42C7_9433_7DF40598917D_.wvu.Cols" localSheetId="9" hidden="1">'Sch-5 after discount'!$I:$P</definedName>
    <definedName name="Z_8F55ECC0_ABB9_42C7_9433_7DF40598917D_.wvu.PrintArea" localSheetId="18" hidden="1">'Bid Form 2nd Envelope'!$A$1:$F$67</definedName>
    <definedName name="Z_8F55ECC0_ABB9_42C7_9433_7DF40598917D_.wvu.PrintArea" localSheetId="14" hidden="1">Discount!$A$2:$G$40</definedName>
    <definedName name="Z_8F55ECC0_ABB9_42C7_9433_7DF40598917D_.wvu.PrintArea" localSheetId="16" hidden="1">'Entry Tax'!$A$1:$E$16</definedName>
    <definedName name="Z_8F55ECC0_ABB9_42C7_9433_7DF40598917D_.wvu.PrintArea" localSheetId="2" hidden="1">Instructions!$A$1:$C$65</definedName>
    <definedName name="Z_8F55ECC0_ABB9_42C7_9433_7DF40598917D_.wvu.PrintArea" localSheetId="3" hidden="1">'Names of Bidder'!$B$1:$G$28</definedName>
    <definedName name="Z_8F55ECC0_ABB9_42C7_9433_7DF40598917D_.wvu.PrintArea" localSheetId="15" hidden="1">Octroi!$A$1:$E$16</definedName>
    <definedName name="Z_8F55ECC0_ABB9_42C7_9433_7DF40598917D_.wvu.PrintArea" localSheetId="17" hidden="1">'Other Taxes &amp; Duties'!$A$1:$F$16</definedName>
    <definedName name="Z_8F55ECC0_ABB9_42C7_9433_7DF40598917D_.wvu.PrintArea" localSheetId="8" hidden="1">'Sch-5'!$A$1:$E$23</definedName>
    <definedName name="Z_8F55ECC0_ABB9_42C7_9433_7DF40598917D_.wvu.PrintArea" localSheetId="9" hidden="1">'Sch-5 after discount'!$A$1:$E$23</definedName>
    <definedName name="Z_8F55ECC0_ABB9_42C7_9433_7DF40598917D_.wvu.PrintArea" localSheetId="10" hidden="1">'Sch-6'!$A$1:$D$32</definedName>
    <definedName name="Z_8F55ECC0_ABB9_42C7_9433_7DF40598917D_.wvu.PrintArea" localSheetId="12" hidden="1">'Sch-6 (After Discount)'!$A$1:$D$32</definedName>
    <definedName name="Z_8F55ECC0_ABB9_42C7_9433_7DF40598917D_.wvu.PrintArea" localSheetId="11" hidden="1">'Sch-6 After Discount'!$A$1:$D$31</definedName>
    <definedName name="Z_8F55ECC0_ABB9_42C7_9433_7DF40598917D_.wvu.PrintTitles" localSheetId="8" hidden="1">'Sch-5'!$3:$14</definedName>
    <definedName name="Z_8F55ECC0_ABB9_42C7_9433_7DF40598917D_.wvu.PrintTitles" localSheetId="9" hidden="1">'Sch-5 after discount'!$3:$14</definedName>
    <definedName name="Z_8F55ECC0_ABB9_42C7_9433_7DF40598917D_.wvu.PrintTitles" localSheetId="10" hidden="1">'Sch-6'!$3:$14</definedName>
    <definedName name="Z_8F55ECC0_ABB9_42C7_9433_7DF40598917D_.wvu.PrintTitles" localSheetId="12" hidden="1">'Sch-6 (After Discount)'!$3:$14</definedName>
    <definedName name="Z_8F55ECC0_ABB9_42C7_9433_7DF40598917D_.wvu.PrintTitles" localSheetId="11" hidden="1">'Sch-6 After Discount'!$3:$13</definedName>
    <definedName name="Z_8F55ECC0_ABB9_42C7_9433_7DF40598917D_.wvu.Rows" localSheetId="1" hidden="1">Cover!$7:$7</definedName>
    <definedName name="Z_8F55ECC0_ABB9_42C7_9433_7DF40598917D_.wvu.Rows" localSheetId="14" hidden="1">Discount!$30:$32</definedName>
    <definedName name="Z_8FC47E04_BCF9_4504_9FDA_F8529AE0A203_.wvu.Cols" localSheetId="22" hidden="1">'N-W (Cr.)'!$C:$C,'N-W (Cr.)'!$H:$H,'N-W (Cr.)'!$M:$M,'N-W (Cr.)'!$R:$R</definedName>
    <definedName name="Z_99CA2F10_F926_46DC_8609_4EAE5B9F3585_.wvu.Cols" localSheetId="0" hidden="1">Basic!$I:$I</definedName>
    <definedName name="Z_99CA2F10_F926_46DC_8609_4EAE5B9F3585_.wvu.Cols" localSheetId="18" hidden="1">'Bid Form 2nd Envelope'!$H:$AO</definedName>
    <definedName name="Z_99CA2F10_F926_46DC_8609_4EAE5B9F3585_.wvu.Cols" localSheetId="14" hidden="1">Discount!$H:$K</definedName>
    <definedName name="Z_99CA2F10_F926_46DC_8609_4EAE5B9F3585_.wvu.Cols" localSheetId="3" hidden="1">'Names of Bidder'!$H:$H,'Names of Bidder'!$K:$K</definedName>
    <definedName name="Z_99CA2F10_F926_46DC_8609_4EAE5B9F3585_.wvu.Cols" localSheetId="22" hidden="1">'N-W (Cr.)'!$A:$O,'N-W (Cr.)'!$T:$DL</definedName>
    <definedName name="Z_99CA2F10_F926_46DC_8609_4EAE5B9F3585_.wvu.Cols" localSheetId="4" hidden="1">'Sch-1'!$O:$S,'Sch-1'!$X:$AK</definedName>
    <definedName name="Z_99CA2F10_F926_46DC_8609_4EAE5B9F3585_.wvu.Cols" localSheetId="6" hidden="1">'Sch-3'!$Q:$AA</definedName>
    <definedName name="Z_99CA2F10_F926_46DC_8609_4EAE5B9F3585_.wvu.Cols" localSheetId="8" hidden="1">'Sch-5'!$F:$T</definedName>
    <definedName name="Z_99CA2F10_F926_46DC_8609_4EAE5B9F3585_.wvu.Cols" localSheetId="12" hidden="1">'Sch-6 (After Discount)'!$E:$F</definedName>
    <definedName name="Z_99CA2F10_F926_46DC_8609_4EAE5B9F3585_.wvu.Cols" localSheetId="13" hidden="1">'Sch-7'!$AA:$AG</definedName>
    <definedName name="Z_99CA2F10_F926_46DC_8609_4EAE5B9F3585_.wvu.FilterData" localSheetId="4" hidden="1">'Sch-1'!$16:$276</definedName>
    <definedName name="Z_99CA2F10_F926_46DC_8609_4EAE5B9F3585_.wvu.FilterData" localSheetId="5" hidden="1">'Sch-2'!$A$16:$AF$274</definedName>
    <definedName name="Z_99CA2F10_F926_46DC_8609_4EAE5B9F3585_.wvu.FilterData" localSheetId="6" hidden="1">'Sch-3'!$A$16:$AE$247</definedName>
    <definedName name="Z_99CA2F10_F926_46DC_8609_4EAE5B9F3585_.wvu.PrintArea" localSheetId="18" hidden="1">'Bid Form 2nd Envelope'!$A$1:$F$67</definedName>
    <definedName name="Z_99CA2F10_F926_46DC_8609_4EAE5B9F3585_.wvu.PrintArea" localSheetId="14" hidden="1">Discount!$A$2:$G$40</definedName>
    <definedName name="Z_99CA2F10_F926_46DC_8609_4EAE5B9F3585_.wvu.PrintArea" localSheetId="16" hidden="1">'Entry Tax'!$A$1:$E$16</definedName>
    <definedName name="Z_99CA2F10_F926_46DC_8609_4EAE5B9F3585_.wvu.PrintArea" localSheetId="2" hidden="1">Instructions!$A$1:$C$65</definedName>
    <definedName name="Z_99CA2F10_F926_46DC_8609_4EAE5B9F3585_.wvu.PrintArea" localSheetId="3" hidden="1">'Names of Bidder'!$B$1:$G$28</definedName>
    <definedName name="Z_99CA2F10_F926_46DC_8609_4EAE5B9F3585_.wvu.PrintArea" localSheetId="15" hidden="1">Octroi!$A$1:$E$16</definedName>
    <definedName name="Z_99CA2F10_F926_46DC_8609_4EAE5B9F3585_.wvu.PrintArea" localSheetId="17" hidden="1">'Other Taxes &amp; Duties'!$A$1:$F$16</definedName>
    <definedName name="Z_99CA2F10_F926_46DC_8609_4EAE5B9F3585_.wvu.PrintArea" localSheetId="4" hidden="1">'Sch-1'!$A$1:$N$280</definedName>
    <definedName name="Z_99CA2F10_F926_46DC_8609_4EAE5B9F3585_.wvu.PrintArea" localSheetId="5" hidden="1">'Sch-2'!$A$1:$J$277</definedName>
    <definedName name="Z_99CA2F10_F926_46DC_8609_4EAE5B9F3585_.wvu.PrintArea" localSheetId="6" hidden="1">'Sch-3'!$A$1:$P$253</definedName>
    <definedName name="Z_99CA2F10_F926_46DC_8609_4EAE5B9F3585_.wvu.PrintArea" localSheetId="7" hidden="1">'Sch-4'!$A$1:$P$26</definedName>
    <definedName name="Z_99CA2F10_F926_46DC_8609_4EAE5B9F3585_.wvu.PrintArea" localSheetId="8" hidden="1">'Sch-5'!$A$1:$E$23</definedName>
    <definedName name="Z_99CA2F10_F926_46DC_8609_4EAE5B9F3585_.wvu.PrintArea" localSheetId="9" hidden="1">'Sch-5 after discount'!$A$1:$E$23</definedName>
    <definedName name="Z_99CA2F10_F926_46DC_8609_4EAE5B9F3585_.wvu.PrintArea" localSheetId="10" hidden="1">'Sch-6'!$A$1:$D$32</definedName>
    <definedName name="Z_99CA2F10_F926_46DC_8609_4EAE5B9F3585_.wvu.PrintArea" localSheetId="12" hidden="1">'Sch-6 (After Discount)'!$A$1:$D$32</definedName>
    <definedName name="Z_99CA2F10_F926_46DC_8609_4EAE5B9F3585_.wvu.PrintArea" localSheetId="11" hidden="1">'Sch-6 After Discount'!$A$1:$D$31</definedName>
    <definedName name="Z_99CA2F10_F926_46DC_8609_4EAE5B9F3585_.wvu.PrintArea" localSheetId="13" hidden="1">'Sch-7'!$A$1:$M$22</definedName>
    <definedName name="Z_99CA2F10_F926_46DC_8609_4EAE5B9F3585_.wvu.PrintTitles" localSheetId="4" hidden="1">'Sch-1'!$15:$16</definedName>
    <definedName name="Z_99CA2F10_F926_46DC_8609_4EAE5B9F3585_.wvu.PrintTitles" localSheetId="5" hidden="1">'Sch-2'!$15:$16</definedName>
    <definedName name="Z_99CA2F10_F926_46DC_8609_4EAE5B9F3585_.wvu.PrintTitles" localSheetId="6" hidden="1">'Sch-3'!$15:$16</definedName>
    <definedName name="Z_99CA2F10_F926_46DC_8609_4EAE5B9F3585_.wvu.PrintTitles" localSheetId="8" hidden="1">'Sch-5'!$3:$14</definedName>
    <definedName name="Z_99CA2F10_F926_46DC_8609_4EAE5B9F3585_.wvu.PrintTitles" localSheetId="9" hidden="1">'Sch-5 after discount'!$3:$14</definedName>
    <definedName name="Z_99CA2F10_F926_46DC_8609_4EAE5B9F3585_.wvu.PrintTitles" localSheetId="10" hidden="1">'Sch-6'!$3:$14</definedName>
    <definedName name="Z_99CA2F10_F926_46DC_8609_4EAE5B9F3585_.wvu.PrintTitles" localSheetId="12" hidden="1">'Sch-6 (After Discount)'!$3:$14</definedName>
    <definedName name="Z_99CA2F10_F926_46DC_8609_4EAE5B9F3585_.wvu.PrintTitles" localSheetId="11" hidden="1">'Sch-6 After Discount'!$3:$13</definedName>
    <definedName name="Z_99CA2F10_F926_46DC_8609_4EAE5B9F3585_.wvu.Rows" localSheetId="1" hidden="1">Cover!$7:$7</definedName>
    <definedName name="Z_99CA2F10_F926_46DC_8609_4EAE5B9F3585_.wvu.Rows" localSheetId="14" hidden="1">Discount!$29:$32</definedName>
    <definedName name="Z_99CA2F10_F926_46DC_8609_4EAE5B9F3585_.wvu.Rows" localSheetId="3" hidden="1">'Names of Bidder'!$19:$22</definedName>
    <definedName name="Z_99CA2F10_F926_46DC_8609_4EAE5B9F3585_.wvu.Rows" localSheetId="13" hidden="1">'Sch-7'!$62:$180</definedName>
    <definedName name="Z_A0F82AFD_A75A_45C4_A55A_D8EC84E8392D_.wvu.Cols" localSheetId="22" hidden="1">'N-W (Cr.)'!$C:$C,'N-W (Cr.)'!$H:$H,'N-W (Cr.)'!$M:$M,'N-W (Cr.)'!$R:$R</definedName>
    <definedName name="Z_A4F9CA79_D3DE_43F5_9CDC_F14C42FDD954_.wvu.Cols" localSheetId="0" hidden="1">Basic!$I:$I</definedName>
    <definedName name="Z_A4F9CA79_D3DE_43F5_9CDC_F14C42FDD954_.wvu.Cols" localSheetId="18" hidden="1">'Bid Form 2nd Envelope'!$H:$AO</definedName>
    <definedName name="Z_A4F9CA79_D3DE_43F5_9CDC_F14C42FDD954_.wvu.Cols" localSheetId="14" hidden="1">Discount!$H:$L</definedName>
    <definedName name="Z_A4F9CA79_D3DE_43F5_9CDC_F14C42FDD954_.wvu.Cols" localSheetId="3" hidden="1">'Names of Bidder'!$H:$H,'Names of Bidder'!$K:$K</definedName>
    <definedName name="Z_A4F9CA79_D3DE_43F5_9CDC_F14C42FDD954_.wvu.Cols" localSheetId="22" hidden="1">'N-W (Cr.)'!$A:$O,'N-W (Cr.)'!$T:$DL</definedName>
    <definedName name="Z_A4F9CA79_D3DE_43F5_9CDC_F14C42FDD954_.wvu.Cols" localSheetId="4" hidden="1">'Sch-1'!$O:$AE</definedName>
    <definedName name="Z_A4F9CA79_D3DE_43F5_9CDC_F14C42FDD954_.wvu.Cols" localSheetId="5" hidden="1">'Sch-2'!$K:$L</definedName>
    <definedName name="Z_A4F9CA79_D3DE_43F5_9CDC_F14C42FDD954_.wvu.Cols" localSheetId="6" hidden="1">'Sch-3'!$Q:$AB</definedName>
    <definedName name="Z_A4F9CA79_D3DE_43F5_9CDC_F14C42FDD954_.wvu.Cols" localSheetId="8" hidden="1">'Sch-5'!$F:$T</definedName>
    <definedName name="Z_A4F9CA79_D3DE_43F5_9CDC_F14C42FDD954_.wvu.Cols" localSheetId="12" hidden="1">'Sch-6 (After Discount)'!$E:$F</definedName>
    <definedName name="Z_A4F9CA79_D3DE_43F5_9CDC_F14C42FDD954_.wvu.Cols" localSheetId="13" hidden="1">'Sch-7'!$AA:$AG</definedName>
    <definedName name="Z_A4F9CA79_D3DE_43F5_9CDC_F14C42FDD954_.wvu.FilterData" localSheetId="4" hidden="1">'Sch-1'!$16:$276</definedName>
    <definedName name="Z_A4F9CA79_D3DE_43F5_9CDC_F14C42FDD954_.wvu.FilterData" localSheetId="5" hidden="1">'Sch-2'!$A$16:$AF$274</definedName>
    <definedName name="Z_A4F9CA79_D3DE_43F5_9CDC_F14C42FDD954_.wvu.PrintArea" localSheetId="18" hidden="1">'Bid Form 2nd Envelope'!$A$1:$F$67</definedName>
    <definedName name="Z_A4F9CA79_D3DE_43F5_9CDC_F14C42FDD954_.wvu.PrintArea" localSheetId="14" hidden="1">Discount!$A$2:$G$40</definedName>
    <definedName name="Z_A4F9CA79_D3DE_43F5_9CDC_F14C42FDD954_.wvu.PrintArea" localSheetId="16" hidden="1">'Entry Tax'!$A$1:$E$16</definedName>
    <definedName name="Z_A4F9CA79_D3DE_43F5_9CDC_F14C42FDD954_.wvu.PrintArea" localSheetId="2" hidden="1">Instructions!$A$1:$C$65</definedName>
    <definedName name="Z_A4F9CA79_D3DE_43F5_9CDC_F14C42FDD954_.wvu.PrintArea" localSheetId="3" hidden="1">'Names of Bidder'!$B$1:$G$28</definedName>
    <definedName name="Z_A4F9CA79_D3DE_43F5_9CDC_F14C42FDD954_.wvu.PrintArea" localSheetId="15" hidden="1">Octroi!$A$1:$E$16</definedName>
    <definedName name="Z_A4F9CA79_D3DE_43F5_9CDC_F14C42FDD954_.wvu.PrintArea" localSheetId="17" hidden="1">'Other Taxes &amp; Duties'!$A$1:$F$16</definedName>
    <definedName name="Z_A4F9CA79_D3DE_43F5_9CDC_F14C42FDD954_.wvu.PrintArea" localSheetId="19" hidden="1">QC!$A$1:$F$28</definedName>
    <definedName name="Z_A4F9CA79_D3DE_43F5_9CDC_F14C42FDD954_.wvu.PrintArea" localSheetId="4" hidden="1">'Sch-1'!$A$1:$N$280</definedName>
    <definedName name="Z_A4F9CA79_D3DE_43F5_9CDC_F14C42FDD954_.wvu.PrintArea" localSheetId="5" hidden="1">'Sch-2'!$A$1:$J$277</definedName>
    <definedName name="Z_A4F9CA79_D3DE_43F5_9CDC_F14C42FDD954_.wvu.PrintArea" localSheetId="6" hidden="1">'Sch-3'!$A$1:$P$253</definedName>
    <definedName name="Z_A4F9CA79_D3DE_43F5_9CDC_F14C42FDD954_.wvu.PrintArea" localSheetId="7" hidden="1">'Sch-4'!$A$1:$P$26</definedName>
    <definedName name="Z_A4F9CA79_D3DE_43F5_9CDC_F14C42FDD954_.wvu.PrintArea" localSheetId="8" hidden="1">'Sch-5'!$A$1:$E$23</definedName>
    <definedName name="Z_A4F9CA79_D3DE_43F5_9CDC_F14C42FDD954_.wvu.PrintArea" localSheetId="9" hidden="1">'Sch-5 after discount'!$A$1:$E$23</definedName>
    <definedName name="Z_A4F9CA79_D3DE_43F5_9CDC_F14C42FDD954_.wvu.PrintArea" localSheetId="10" hidden="1">'Sch-6'!$A$1:$D$32</definedName>
    <definedName name="Z_A4F9CA79_D3DE_43F5_9CDC_F14C42FDD954_.wvu.PrintArea" localSheetId="12" hidden="1">'Sch-6 (After Discount)'!$A$1:$D$32</definedName>
    <definedName name="Z_A4F9CA79_D3DE_43F5_9CDC_F14C42FDD954_.wvu.PrintArea" localSheetId="11" hidden="1">'Sch-6 After Discount'!$A$1:$D$31</definedName>
    <definedName name="Z_A4F9CA79_D3DE_43F5_9CDC_F14C42FDD954_.wvu.PrintArea" localSheetId="13" hidden="1">'Sch-7'!$A$1:$M$22</definedName>
    <definedName name="Z_A4F9CA79_D3DE_43F5_9CDC_F14C42FDD954_.wvu.PrintTitles" localSheetId="4" hidden="1">'Sch-1'!$15:$16</definedName>
    <definedName name="Z_A4F9CA79_D3DE_43F5_9CDC_F14C42FDD954_.wvu.PrintTitles" localSheetId="5" hidden="1">'Sch-2'!$15:$16</definedName>
    <definedName name="Z_A4F9CA79_D3DE_43F5_9CDC_F14C42FDD954_.wvu.PrintTitles" localSheetId="6" hidden="1">'Sch-3'!$15:$16</definedName>
    <definedName name="Z_A4F9CA79_D3DE_43F5_9CDC_F14C42FDD954_.wvu.PrintTitles" localSheetId="8" hidden="1">'Sch-5'!$3:$14</definedName>
    <definedName name="Z_A4F9CA79_D3DE_43F5_9CDC_F14C42FDD954_.wvu.PrintTitles" localSheetId="9" hidden="1">'Sch-5 after discount'!$3:$14</definedName>
    <definedName name="Z_A4F9CA79_D3DE_43F5_9CDC_F14C42FDD954_.wvu.PrintTitles" localSheetId="10" hidden="1">'Sch-6'!$3:$14</definedName>
    <definedName name="Z_A4F9CA79_D3DE_43F5_9CDC_F14C42FDD954_.wvu.PrintTitles" localSheetId="12" hidden="1">'Sch-6 (After Discount)'!$3:$14</definedName>
    <definedName name="Z_A4F9CA79_D3DE_43F5_9CDC_F14C42FDD954_.wvu.PrintTitles" localSheetId="11" hidden="1">'Sch-6 After Discount'!$3:$13</definedName>
    <definedName name="Z_A4F9CA79_D3DE_43F5_9CDC_F14C42FDD954_.wvu.Rows" localSheetId="1" hidden="1">Cover!$7:$7</definedName>
    <definedName name="Z_A4F9CA79_D3DE_43F5_9CDC_F14C42FDD954_.wvu.Rows" localSheetId="14" hidden="1">Discount!$29:$32</definedName>
    <definedName name="Z_A4F9CA79_D3DE_43F5_9CDC_F14C42FDD954_.wvu.Rows" localSheetId="3" hidden="1">'Names of Bidder'!$19:$22</definedName>
    <definedName name="Z_A4F9CA79_D3DE_43F5_9CDC_F14C42FDD954_.wvu.Rows" localSheetId="19" hidden="1">QC!$14:$15</definedName>
    <definedName name="Z_A4F9CA79_D3DE_43F5_9CDC_F14C42FDD954_.wvu.Rows" localSheetId="6" hidden="1">'Sch-3'!$257:$257</definedName>
    <definedName name="Z_A4F9CA79_D3DE_43F5_9CDC_F14C42FDD954_.wvu.Rows" localSheetId="13" hidden="1">'Sch-7'!$62:$180</definedName>
    <definedName name="Z_A7DBDDEF_9245_44C6_9EBF_032DB6E1C0A2_.wvu.Cols" localSheetId="14" hidden="1">Discount!$H:$S</definedName>
    <definedName name="Z_A7DBDDEF_9245_44C6_9EBF_032DB6E1C0A2_.wvu.Cols" localSheetId="8" hidden="1">'Sch-5'!$I:$P</definedName>
    <definedName name="Z_A7DBDDEF_9245_44C6_9EBF_032DB6E1C0A2_.wvu.Cols" localSheetId="9" hidden="1">'Sch-5 after discount'!$I:$P</definedName>
    <definedName name="Z_A7DBDDEF_9245_44C6_9EBF_032DB6E1C0A2_.wvu.PrintArea" localSheetId="18" hidden="1">'Bid Form 2nd Envelope'!$A$1:$F$67</definedName>
    <definedName name="Z_A7DBDDEF_9245_44C6_9EBF_032DB6E1C0A2_.wvu.PrintArea" localSheetId="14" hidden="1">Discount!$A$2:$G$40</definedName>
    <definedName name="Z_A7DBDDEF_9245_44C6_9EBF_032DB6E1C0A2_.wvu.PrintArea" localSheetId="16" hidden="1">'Entry Tax'!$A$1:$E$16</definedName>
    <definedName name="Z_A7DBDDEF_9245_44C6_9EBF_032DB6E1C0A2_.wvu.PrintArea" localSheetId="2" hidden="1">Instructions!$A$1:$C$65</definedName>
    <definedName name="Z_A7DBDDEF_9245_44C6_9EBF_032DB6E1C0A2_.wvu.PrintArea" localSheetId="3" hidden="1">'Names of Bidder'!$B$1:$G$28</definedName>
    <definedName name="Z_A7DBDDEF_9245_44C6_9EBF_032DB6E1C0A2_.wvu.PrintArea" localSheetId="15" hidden="1">Octroi!$A$1:$E$16</definedName>
    <definedName name="Z_A7DBDDEF_9245_44C6_9EBF_032DB6E1C0A2_.wvu.PrintArea" localSheetId="17" hidden="1">'Other Taxes &amp; Duties'!$A$1:$F$16</definedName>
    <definedName name="Z_A7DBDDEF_9245_44C6_9EBF_032DB6E1C0A2_.wvu.PrintArea" localSheetId="8" hidden="1">'Sch-5'!$A$1:$E$23</definedName>
    <definedName name="Z_A7DBDDEF_9245_44C6_9EBF_032DB6E1C0A2_.wvu.PrintArea" localSheetId="9" hidden="1">'Sch-5 after discount'!$A$1:$E$23</definedName>
    <definedName name="Z_A7DBDDEF_9245_44C6_9EBF_032DB6E1C0A2_.wvu.PrintArea" localSheetId="10" hidden="1">'Sch-6'!$A$1:$D$32</definedName>
    <definedName name="Z_A7DBDDEF_9245_44C6_9EBF_032DB6E1C0A2_.wvu.PrintArea" localSheetId="12" hidden="1">'Sch-6 (After Discount)'!$A$1:$D$32</definedName>
    <definedName name="Z_A7DBDDEF_9245_44C6_9EBF_032DB6E1C0A2_.wvu.PrintArea" localSheetId="11" hidden="1">'Sch-6 After Discount'!$A$1:$D$31</definedName>
    <definedName name="Z_A7DBDDEF_9245_44C6_9EBF_032DB6E1C0A2_.wvu.PrintTitles" localSheetId="8" hidden="1">'Sch-5'!$3:$14</definedName>
    <definedName name="Z_A7DBDDEF_9245_44C6_9EBF_032DB6E1C0A2_.wvu.PrintTitles" localSheetId="9" hidden="1">'Sch-5 after discount'!$3:$14</definedName>
    <definedName name="Z_A7DBDDEF_9245_44C6_9EBF_032DB6E1C0A2_.wvu.PrintTitles" localSheetId="10" hidden="1">'Sch-6'!$3:$14</definedName>
    <definedName name="Z_A7DBDDEF_9245_44C6_9EBF_032DB6E1C0A2_.wvu.PrintTitles" localSheetId="12" hidden="1">'Sch-6 (After Discount)'!$3:$14</definedName>
    <definedName name="Z_A7DBDDEF_9245_44C6_9EBF_032DB6E1C0A2_.wvu.PrintTitles" localSheetId="11" hidden="1">'Sch-6 After Discount'!$3:$13</definedName>
    <definedName name="Z_A7DBDDEF_9245_44C6_9EBF_032DB6E1C0A2_.wvu.Rows" localSheetId="1" hidden="1">Cover!$7:$7</definedName>
    <definedName name="Z_A7DBDDEF_9245_44C6_9EBF_032DB6E1C0A2_.wvu.Rows" localSheetId="14" hidden="1">Discount!$30:$32</definedName>
    <definedName name="Z_AB88AE96_2A5B_4A72_8703_28C9E47DF5A8_.wvu.Cols" localSheetId="22" hidden="1">'N-W (Cr.)'!$C:$C,'N-W (Cr.)'!$H:$H,'N-W (Cr.)'!$M:$M,'N-W (Cr.)'!$R:$R</definedName>
    <definedName name="Z_B056965A_4BE5_44B3_AB31_550AD9F023BC_.wvu.Cols" localSheetId="0" hidden="1">Basic!$I:$I</definedName>
    <definedName name="Z_B056965A_4BE5_44B3_AB31_550AD9F023BC_.wvu.Cols" localSheetId="18" hidden="1">'Bid Form 2nd Envelope'!$H:$AO</definedName>
    <definedName name="Z_B056965A_4BE5_44B3_AB31_550AD9F023BC_.wvu.Cols" localSheetId="14" hidden="1">Discount!$H:$L</definedName>
    <definedName name="Z_B056965A_4BE5_44B3_AB31_550AD9F023BC_.wvu.Cols" localSheetId="3" hidden="1">'Names of Bidder'!$H:$H,'Names of Bidder'!$K:$K</definedName>
    <definedName name="Z_B056965A_4BE5_44B3_AB31_550AD9F023BC_.wvu.Cols" localSheetId="22" hidden="1">'N-W (Cr.)'!$A:$O,'N-W (Cr.)'!$T:$DL</definedName>
    <definedName name="Z_B056965A_4BE5_44B3_AB31_550AD9F023BC_.wvu.Cols" localSheetId="4" hidden="1">'Sch-1'!$O:$T,'Sch-1'!$X:$AK</definedName>
    <definedName name="Z_B056965A_4BE5_44B3_AB31_550AD9F023BC_.wvu.Cols" localSheetId="6" hidden="1">'Sch-3'!$Q:$V</definedName>
    <definedName name="Z_B056965A_4BE5_44B3_AB31_550AD9F023BC_.wvu.Cols" localSheetId="8" hidden="1">'Sch-5'!$F:$T</definedName>
    <definedName name="Z_B056965A_4BE5_44B3_AB31_550AD9F023BC_.wvu.Cols" localSheetId="12" hidden="1">'Sch-6 (After Discount)'!$E:$F</definedName>
    <definedName name="Z_B056965A_4BE5_44B3_AB31_550AD9F023BC_.wvu.Cols" localSheetId="13" hidden="1">'Sch-7'!$AA:$AG</definedName>
    <definedName name="Z_B056965A_4BE5_44B3_AB31_550AD9F023BC_.wvu.FilterData" localSheetId="4" hidden="1">'Sch-1'!$16:$276</definedName>
    <definedName name="Z_B056965A_4BE5_44B3_AB31_550AD9F023BC_.wvu.FilterData" localSheetId="5" hidden="1">'Sch-2'!$A$16:$AF$274</definedName>
    <definedName name="Z_B056965A_4BE5_44B3_AB31_550AD9F023BC_.wvu.PrintArea" localSheetId="18" hidden="1">'Bid Form 2nd Envelope'!$A$1:$F$67</definedName>
    <definedName name="Z_B056965A_4BE5_44B3_AB31_550AD9F023BC_.wvu.PrintArea" localSheetId="14" hidden="1">Discount!$A$2:$G$40</definedName>
    <definedName name="Z_B056965A_4BE5_44B3_AB31_550AD9F023BC_.wvu.PrintArea" localSheetId="16" hidden="1">'Entry Tax'!$A$1:$E$16</definedName>
    <definedName name="Z_B056965A_4BE5_44B3_AB31_550AD9F023BC_.wvu.PrintArea" localSheetId="2" hidden="1">Instructions!$A$1:$C$65</definedName>
    <definedName name="Z_B056965A_4BE5_44B3_AB31_550AD9F023BC_.wvu.PrintArea" localSheetId="3" hidden="1">'Names of Bidder'!$B$1:$G$28</definedName>
    <definedName name="Z_B056965A_4BE5_44B3_AB31_550AD9F023BC_.wvu.PrintArea" localSheetId="15" hidden="1">Octroi!$A$1:$E$16</definedName>
    <definedName name="Z_B056965A_4BE5_44B3_AB31_550AD9F023BC_.wvu.PrintArea" localSheetId="17" hidden="1">'Other Taxes &amp; Duties'!$A$1:$F$16</definedName>
    <definedName name="Z_B056965A_4BE5_44B3_AB31_550AD9F023BC_.wvu.PrintArea" localSheetId="4" hidden="1">'Sch-1'!$A$1:$N$280</definedName>
    <definedName name="Z_B056965A_4BE5_44B3_AB31_550AD9F023BC_.wvu.PrintArea" localSheetId="5" hidden="1">'Sch-2'!$A$1:$J$277</definedName>
    <definedName name="Z_B056965A_4BE5_44B3_AB31_550AD9F023BC_.wvu.PrintArea" localSheetId="6" hidden="1">'Sch-3'!$A$1:$P$253</definedName>
    <definedName name="Z_B056965A_4BE5_44B3_AB31_550AD9F023BC_.wvu.PrintArea" localSheetId="7" hidden="1">'Sch-4'!$A$1:$P$26</definedName>
    <definedName name="Z_B056965A_4BE5_44B3_AB31_550AD9F023BC_.wvu.PrintArea" localSheetId="8" hidden="1">'Sch-5'!$A$1:$E$23</definedName>
    <definedName name="Z_B056965A_4BE5_44B3_AB31_550AD9F023BC_.wvu.PrintArea" localSheetId="9" hidden="1">'Sch-5 after discount'!$A$1:$E$23</definedName>
    <definedName name="Z_B056965A_4BE5_44B3_AB31_550AD9F023BC_.wvu.PrintArea" localSheetId="10" hidden="1">'Sch-6'!$A$1:$D$32</definedName>
    <definedName name="Z_B056965A_4BE5_44B3_AB31_550AD9F023BC_.wvu.PrintArea" localSheetId="12" hidden="1">'Sch-6 (After Discount)'!$A$1:$D$32</definedName>
    <definedName name="Z_B056965A_4BE5_44B3_AB31_550AD9F023BC_.wvu.PrintArea" localSheetId="11" hidden="1">'Sch-6 After Discount'!$A$1:$D$31</definedName>
    <definedName name="Z_B056965A_4BE5_44B3_AB31_550AD9F023BC_.wvu.PrintArea" localSheetId="13" hidden="1">'Sch-7'!$A$1:$M$22</definedName>
    <definedName name="Z_B056965A_4BE5_44B3_AB31_550AD9F023BC_.wvu.PrintTitles" localSheetId="4" hidden="1">'Sch-1'!$15:$16</definedName>
    <definedName name="Z_B056965A_4BE5_44B3_AB31_550AD9F023BC_.wvu.PrintTitles" localSheetId="5" hidden="1">'Sch-2'!$15:$16</definedName>
    <definedName name="Z_B056965A_4BE5_44B3_AB31_550AD9F023BC_.wvu.PrintTitles" localSheetId="6" hidden="1">'Sch-3'!$15:$16</definedName>
    <definedName name="Z_B056965A_4BE5_44B3_AB31_550AD9F023BC_.wvu.PrintTitles" localSheetId="8" hidden="1">'Sch-5'!$3:$14</definedName>
    <definedName name="Z_B056965A_4BE5_44B3_AB31_550AD9F023BC_.wvu.PrintTitles" localSheetId="9" hidden="1">'Sch-5 after discount'!$3:$14</definedName>
    <definedName name="Z_B056965A_4BE5_44B3_AB31_550AD9F023BC_.wvu.PrintTitles" localSheetId="10" hidden="1">'Sch-6'!$3:$14</definedName>
    <definedName name="Z_B056965A_4BE5_44B3_AB31_550AD9F023BC_.wvu.PrintTitles" localSheetId="12" hidden="1">'Sch-6 (After Discount)'!$3:$14</definedName>
    <definedName name="Z_B056965A_4BE5_44B3_AB31_550AD9F023BC_.wvu.PrintTitles" localSheetId="11" hidden="1">'Sch-6 After Discount'!$3:$13</definedName>
    <definedName name="Z_B056965A_4BE5_44B3_AB31_550AD9F023BC_.wvu.Rows" localSheetId="1" hidden="1">Cover!$7:$7</definedName>
    <definedName name="Z_B056965A_4BE5_44B3_AB31_550AD9F023BC_.wvu.Rows" localSheetId="14" hidden="1">Discount!$29:$32</definedName>
    <definedName name="Z_B056965A_4BE5_44B3_AB31_550AD9F023BC_.wvu.Rows" localSheetId="3" hidden="1">'Names of Bidder'!$19:$22</definedName>
    <definedName name="Z_B056965A_4BE5_44B3_AB31_550AD9F023BC_.wvu.Rows" localSheetId="13" hidden="1">'Sch-7'!$62:$180</definedName>
    <definedName name="Z_B1DC5269_D889_4438_853D_005C3B580A35_.wvu.Cols" localSheetId="22" hidden="1">'N-W (Cr.)'!$C:$C,'N-W (Cr.)'!$H:$H,'N-W (Cr.)'!$M:$M,'N-W (Cr.)'!$R:$R</definedName>
    <definedName name="Z_B23AD343_29DA_4CE0_BD10_47BF44F3782F_.wvu.Cols" localSheetId="18" hidden="1">'Bid Form 2nd Envelope'!$T:$Y</definedName>
    <definedName name="Z_B23AD343_29DA_4CE0_BD10_47BF44F3782F_.wvu.Cols" localSheetId="14" hidden="1">Discount!$I:$P</definedName>
    <definedName name="Z_B23AD343_29DA_4CE0_BD10_47BF44F3782F_.wvu.Cols" localSheetId="8" hidden="1">'Sch-5'!$I:$P</definedName>
    <definedName name="Z_B23AD343_29DA_4CE0_BD10_47BF44F3782F_.wvu.Cols" localSheetId="9" hidden="1">'Sch-5 after discount'!$I:$P</definedName>
    <definedName name="Z_B23AD343_29DA_4CE0_BD10_47BF44F3782F_.wvu.PrintArea" localSheetId="18" hidden="1">'Bid Form 2nd Envelope'!$A$1:$F$67</definedName>
    <definedName name="Z_B23AD343_29DA_4CE0_BD10_47BF44F3782F_.wvu.PrintArea" localSheetId="14" hidden="1">Discount!$A$2:$G$40</definedName>
    <definedName name="Z_B23AD343_29DA_4CE0_BD10_47BF44F3782F_.wvu.PrintArea" localSheetId="16" hidden="1">'Entry Tax'!$A$1:$E$16</definedName>
    <definedName name="Z_B23AD343_29DA_4CE0_BD10_47BF44F3782F_.wvu.PrintArea" localSheetId="2" hidden="1">Instructions!$A$1:$C$65</definedName>
    <definedName name="Z_B23AD343_29DA_4CE0_BD10_47BF44F3782F_.wvu.PrintArea" localSheetId="3" hidden="1">'Names of Bidder'!$B$1:$G$28</definedName>
    <definedName name="Z_B23AD343_29DA_4CE0_BD10_47BF44F3782F_.wvu.PrintArea" localSheetId="15" hidden="1">Octroi!$A$1:$E$16</definedName>
    <definedName name="Z_B23AD343_29DA_4CE0_BD10_47BF44F3782F_.wvu.PrintArea" localSheetId="17" hidden="1">'Other Taxes &amp; Duties'!$A$1:$F$16</definedName>
    <definedName name="Z_B23AD343_29DA_4CE0_BD10_47BF44F3782F_.wvu.PrintArea" localSheetId="8" hidden="1">'Sch-5'!$A$1:$E$23</definedName>
    <definedName name="Z_B23AD343_29DA_4CE0_BD10_47BF44F3782F_.wvu.PrintArea" localSheetId="9" hidden="1">'Sch-5 after discount'!$A$1:$E$23</definedName>
    <definedName name="Z_B23AD343_29DA_4CE0_BD10_47BF44F3782F_.wvu.PrintArea" localSheetId="10" hidden="1">'Sch-6'!$A$1:$D$32</definedName>
    <definedName name="Z_B23AD343_29DA_4CE0_BD10_47BF44F3782F_.wvu.PrintArea" localSheetId="12" hidden="1">'Sch-6 (After Discount)'!$A$1:$D$32</definedName>
    <definedName name="Z_B23AD343_29DA_4CE0_BD10_47BF44F3782F_.wvu.PrintArea" localSheetId="11" hidden="1">'Sch-6 After Discount'!$A$1:$D$31</definedName>
    <definedName name="Z_B23AD343_29DA_4CE0_BD10_47BF44F3782F_.wvu.PrintTitles" localSheetId="8" hidden="1">'Sch-5'!$3:$14</definedName>
    <definedName name="Z_B23AD343_29DA_4CE0_BD10_47BF44F3782F_.wvu.PrintTitles" localSheetId="9" hidden="1">'Sch-5 after discount'!$3:$14</definedName>
    <definedName name="Z_B23AD343_29DA_4CE0_BD10_47BF44F3782F_.wvu.PrintTitles" localSheetId="10" hidden="1">'Sch-6'!$3:$14</definedName>
    <definedName name="Z_B23AD343_29DA_4CE0_BD10_47BF44F3782F_.wvu.PrintTitles" localSheetId="12" hidden="1">'Sch-6 (After Discount)'!$3:$14</definedName>
    <definedName name="Z_B23AD343_29DA_4CE0_BD10_47BF44F3782F_.wvu.PrintTitles" localSheetId="11" hidden="1">'Sch-6 After Discount'!$3:$13</definedName>
    <definedName name="Z_B23AD343_29DA_4CE0_BD10_47BF44F3782F_.wvu.Rows" localSheetId="1" hidden="1">Cover!$7:$7</definedName>
    <definedName name="Z_B23AD343_29DA_4CE0_BD10_47BF44F3782F_.wvu.Rows" localSheetId="14" hidden="1">Discount!$30:$32</definedName>
    <definedName name="Z_B23AD343_29DA_4CE0_BD10_47BF44F3782F_.wvu.Rows" localSheetId="3" hidden="1">'Names of Bidder'!$19:$22</definedName>
    <definedName name="Z_B96E710B_6DD7_4DE1_95AB_C9EE060CD030_.wvu.Cols" localSheetId="0" hidden="1">Basic!$I:$I</definedName>
    <definedName name="Z_B96E710B_6DD7_4DE1_95AB_C9EE060CD030_.wvu.Cols" localSheetId="18" hidden="1">'Bid Form 2nd Envelope'!$T:$Y</definedName>
    <definedName name="Z_B96E710B_6DD7_4DE1_95AB_C9EE060CD030_.wvu.Cols" localSheetId="14" hidden="1">Discount!$H:$L</definedName>
    <definedName name="Z_B96E710B_6DD7_4DE1_95AB_C9EE060CD030_.wvu.Cols" localSheetId="4" hidden="1">'Sch-1'!$O:$X</definedName>
    <definedName name="Z_B96E710B_6DD7_4DE1_95AB_C9EE060CD030_.wvu.Cols" localSheetId="6" hidden="1">'Sch-3'!$Q:$V</definedName>
    <definedName name="Z_B96E710B_6DD7_4DE1_95AB_C9EE060CD030_.wvu.Cols" localSheetId="8" hidden="1">'Sch-5'!$F:$T</definedName>
    <definedName name="Z_B96E710B_6DD7_4DE1_95AB_C9EE060CD030_.wvu.Cols" localSheetId="9" hidden="1">'Sch-5 after discount'!$F:$R</definedName>
    <definedName name="Z_B96E710B_6DD7_4DE1_95AB_C9EE060CD030_.wvu.Cols" localSheetId="13" hidden="1">'Sch-7'!$AA:$AG</definedName>
    <definedName name="Z_B96E710B_6DD7_4DE1_95AB_C9EE060CD030_.wvu.FilterData" localSheetId="4" hidden="1">'Sch-1'!$C$1:$C$276</definedName>
    <definedName name="Z_B96E710B_6DD7_4DE1_95AB_C9EE060CD030_.wvu.FilterData" localSheetId="5" hidden="1">'Sch-2'!$C$1:$C$279</definedName>
    <definedName name="Z_B96E710B_6DD7_4DE1_95AB_C9EE060CD030_.wvu.FilterData" localSheetId="6" hidden="1">'Sch-3'!$C$1:$C$255</definedName>
    <definedName name="Z_B96E710B_6DD7_4DE1_95AB_C9EE060CD030_.wvu.PrintArea" localSheetId="18" hidden="1">'Bid Form 2nd Envelope'!$A$1:$F$67</definedName>
    <definedName name="Z_B96E710B_6DD7_4DE1_95AB_C9EE060CD030_.wvu.PrintArea" localSheetId="14" hidden="1">Discount!$A$2:$G$40</definedName>
    <definedName name="Z_B96E710B_6DD7_4DE1_95AB_C9EE060CD030_.wvu.PrintArea" localSheetId="16" hidden="1">'Entry Tax'!$A$1:$E$16</definedName>
    <definedName name="Z_B96E710B_6DD7_4DE1_95AB_C9EE060CD030_.wvu.PrintArea" localSheetId="2" hidden="1">Instructions!$A$1:$C$65</definedName>
    <definedName name="Z_B96E710B_6DD7_4DE1_95AB_C9EE060CD030_.wvu.PrintArea" localSheetId="3" hidden="1">'Names of Bidder'!$B$1:$G$28</definedName>
    <definedName name="Z_B96E710B_6DD7_4DE1_95AB_C9EE060CD030_.wvu.PrintArea" localSheetId="15" hidden="1">Octroi!$A$1:$E$16</definedName>
    <definedName name="Z_B96E710B_6DD7_4DE1_95AB_C9EE060CD030_.wvu.PrintArea" localSheetId="17" hidden="1">'Other Taxes &amp; Duties'!$A$1:$F$16</definedName>
    <definedName name="Z_B96E710B_6DD7_4DE1_95AB_C9EE060CD030_.wvu.PrintArea" localSheetId="4" hidden="1">'Sch-1'!$A$1:$N$280</definedName>
    <definedName name="Z_B96E710B_6DD7_4DE1_95AB_C9EE060CD030_.wvu.PrintArea" localSheetId="5" hidden="1">'Sch-2'!$A$1:$J$279</definedName>
    <definedName name="Z_B96E710B_6DD7_4DE1_95AB_C9EE060CD030_.wvu.PrintArea" localSheetId="6" hidden="1">'Sch-3'!$A$1:$P$255</definedName>
    <definedName name="Z_B96E710B_6DD7_4DE1_95AB_C9EE060CD030_.wvu.PrintArea" localSheetId="7" hidden="1">'Sch-4'!$A$1:$P$26</definedName>
    <definedName name="Z_B96E710B_6DD7_4DE1_95AB_C9EE060CD030_.wvu.PrintArea" localSheetId="8" hidden="1">'Sch-5'!$A$1:$E$23</definedName>
    <definedName name="Z_B96E710B_6DD7_4DE1_95AB_C9EE060CD030_.wvu.PrintArea" localSheetId="9" hidden="1">'Sch-5 after discount'!$A$1:$E$23</definedName>
    <definedName name="Z_B96E710B_6DD7_4DE1_95AB_C9EE060CD030_.wvu.PrintArea" localSheetId="10" hidden="1">'Sch-6'!$A$1:$D$32</definedName>
    <definedName name="Z_B96E710B_6DD7_4DE1_95AB_C9EE060CD030_.wvu.PrintArea" localSheetId="12" hidden="1">'Sch-6 (After Discount)'!$A$1:$D$32</definedName>
    <definedName name="Z_B96E710B_6DD7_4DE1_95AB_C9EE060CD030_.wvu.PrintArea" localSheetId="11" hidden="1">'Sch-6 After Discount'!$A$1:$D$31</definedName>
    <definedName name="Z_B96E710B_6DD7_4DE1_95AB_C9EE060CD030_.wvu.PrintArea" localSheetId="13" hidden="1">'Sch-7'!$A$1:$M$25</definedName>
    <definedName name="Z_B96E710B_6DD7_4DE1_95AB_C9EE060CD030_.wvu.PrintTitles" localSheetId="4" hidden="1">'Sch-1'!$15:$16</definedName>
    <definedName name="Z_B96E710B_6DD7_4DE1_95AB_C9EE060CD030_.wvu.PrintTitles" localSheetId="5" hidden="1">'Sch-2'!$15:$16</definedName>
    <definedName name="Z_B96E710B_6DD7_4DE1_95AB_C9EE060CD030_.wvu.PrintTitles" localSheetId="6" hidden="1">'Sch-3'!$15:$16</definedName>
    <definedName name="Z_B96E710B_6DD7_4DE1_95AB_C9EE060CD030_.wvu.PrintTitles" localSheetId="8" hidden="1">'Sch-5'!$3:$14</definedName>
    <definedName name="Z_B96E710B_6DD7_4DE1_95AB_C9EE060CD030_.wvu.PrintTitles" localSheetId="9" hidden="1">'Sch-5 after discount'!$3:$14</definedName>
    <definedName name="Z_B96E710B_6DD7_4DE1_95AB_C9EE060CD030_.wvu.PrintTitles" localSheetId="10" hidden="1">'Sch-6'!$3:$14</definedName>
    <definedName name="Z_B96E710B_6DD7_4DE1_95AB_C9EE060CD030_.wvu.PrintTitles" localSheetId="12" hidden="1">'Sch-6 (After Discount)'!$3:$14</definedName>
    <definedName name="Z_B96E710B_6DD7_4DE1_95AB_C9EE060CD030_.wvu.PrintTitles" localSheetId="11" hidden="1">'Sch-6 After Discount'!$3:$13</definedName>
    <definedName name="Z_B96E710B_6DD7_4DE1_95AB_C9EE060CD030_.wvu.Rows" localSheetId="1" hidden="1">Cover!$7:$7</definedName>
    <definedName name="Z_B96E710B_6DD7_4DE1_95AB_C9EE060CD030_.wvu.Rows" localSheetId="14" hidden="1">Discount!$29:$32</definedName>
    <definedName name="Z_B96E710B_6DD7_4DE1_95AB_C9EE060CD030_.wvu.Rows" localSheetId="3" hidden="1">'Names of Bidder'!$19:$22</definedName>
    <definedName name="Z_B96E710B_6DD7_4DE1_95AB_C9EE060CD030_.wvu.Rows" localSheetId="13" hidden="1">'Sch-7'!$62:$180</definedName>
    <definedName name="Z_C5506FC7_8A4D_43D0_A0D5_B323816310B7_.wvu.Cols" localSheetId="22" hidden="1">'N-W (Cr.)'!$C:$C,'N-W (Cr.)'!$H:$H,'N-W (Cr.)'!$M:$M,'N-W (Cr.)'!$R:$R</definedName>
    <definedName name="Z_CCA37BAE_906F_43D5_9FD9_B13563E4B9D7_.wvu.Cols" localSheetId="0" hidden="1">Basic!$I:$I</definedName>
    <definedName name="Z_CCA37BAE_906F_43D5_9FD9_B13563E4B9D7_.wvu.Cols" localSheetId="18" hidden="1">'Bid Form 2nd Envelope'!$H:$AO</definedName>
    <definedName name="Z_CCA37BAE_906F_43D5_9FD9_B13563E4B9D7_.wvu.Cols" localSheetId="14" hidden="1">Discount!$H:$L</definedName>
    <definedName name="Z_CCA37BAE_906F_43D5_9FD9_B13563E4B9D7_.wvu.Cols" localSheetId="3" hidden="1">'Names of Bidder'!$H:$H,'Names of Bidder'!$K:$K</definedName>
    <definedName name="Z_CCA37BAE_906F_43D5_9FD9_B13563E4B9D7_.wvu.Cols" localSheetId="22" hidden="1">'N-W (Cr.)'!$A:$O,'N-W (Cr.)'!$T:$DL</definedName>
    <definedName name="Z_CCA37BAE_906F_43D5_9FD9_B13563E4B9D7_.wvu.Cols" localSheetId="4" hidden="1">'Sch-1'!$O:$T,'Sch-1'!$X:$AK</definedName>
    <definedName name="Z_CCA37BAE_906F_43D5_9FD9_B13563E4B9D7_.wvu.Cols" localSheetId="6" hidden="1">'Sch-3'!$Q:$Z</definedName>
    <definedName name="Z_CCA37BAE_906F_43D5_9FD9_B13563E4B9D7_.wvu.Cols" localSheetId="8" hidden="1">'Sch-5'!$F:$T</definedName>
    <definedName name="Z_CCA37BAE_906F_43D5_9FD9_B13563E4B9D7_.wvu.Cols" localSheetId="12" hidden="1">'Sch-6 (After Discount)'!$E:$F</definedName>
    <definedName name="Z_CCA37BAE_906F_43D5_9FD9_B13563E4B9D7_.wvu.Cols" localSheetId="13" hidden="1">'Sch-7'!$AA:$AG</definedName>
    <definedName name="Z_CCA37BAE_906F_43D5_9FD9_B13563E4B9D7_.wvu.FilterData" localSheetId="4" hidden="1">'Sch-1'!$16:$276</definedName>
    <definedName name="Z_CCA37BAE_906F_43D5_9FD9_B13563E4B9D7_.wvu.FilterData" localSheetId="5" hidden="1">'Sch-2'!$A$16:$AF$274</definedName>
    <definedName name="Z_CCA37BAE_906F_43D5_9FD9_B13563E4B9D7_.wvu.PrintArea" localSheetId="18" hidden="1">'Bid Form 2nd Envelope'!$A$1:$F$67</definedName>
    <definedName name="Z_CCA37BAE_906F_43D5_9FD9_B13563E4B9D7_.wvu.PrintArea" localSheetId="14" hidden="1">Discount!$A$2:$G$40</definedName>
    <definedName name="Z_CCA37BAE_906F_43D5_9FD9_B13563E4B9D7_.wvu.PrintArea" localSheetId="16" hidden="1">'Entry Tax'!$A$1:$E$16</definedName>
    <definedName name="Z_CCA37BAE_906F_43D5_9FD9_B13563E4B9D7_.wvu.PrintArea" localSheetId="2" hidden="1">Instructions!$A$1:$C$65</definedName>
    <definedName name="Z_CCA37BAE_906F_43D5_9FD9_B13563E4B9D7_.wvu.PrintArea" localSheetId="3" hidden="1">'Names of Bidder'!$B$1:$G$28</definedName>
    <definedName name="Z_CCA37BAE_906F_43D5_9FD9_B13563E4B9D7_.wvu.PrintArea" localSheetId="15" hidden="1">Octroi!$A$1:$E$16</definedName>
    <definedName name="Z_CCA37BAE_906F_43D5_9FD9_B13563E4B9D7_.wvu.PrintArea" localSheetId="17" hidden="1">'Other Taxes &amp; Duties'!$A$1:$F$16</definedName>
    <definedName name="Z_CCA37BAE_906F_43D5_9FD9_B13563E4B9D7_.wvu.PrintArea" localSheetId="4" hidden="1">'Sch-1'!$A$1:$N$280</definedName>
    <definedName name="Z_CCA37BAE_906F_43D5_9FD9_B13563E4B9D7_.wvu.PrintArea" localSheetId="5" hidden="1">'Sch-2'!$A$1:$J$277</definedName>
    <definedName name="Z_CCA37BAE_906F_43D5_9FD9_B13563E4B9D7_.wvu.PrintArea" localSheetId="6" hidden="1">'Sch-3'!$A$1:$P$253</definedName>
    <definedName name="Z_CCA37BAE_906F_43D5_9FD9_B13563E4B9D7_.wvu.PrintArea" localSheetId="7" hidden="1">'Sch-4'!$A$1:$P$26</definedName>
    <definedName name="Z_CCA37BAE_906F_43D5_9FD9_B13563E4B9D7_.wvu.PrintArea" localSheetId="8" hidden="1">'Sch-5'!$A$1:$E$23</definedName>
    <definedName name="Z_CCA37BAE_906F_43D5_9FD9_B13563E4B9D7_.wvu.PrintArea" localSheetId="9" hidden="1">'Sch-5 after discount'!$A$1:$E$23</definedName>
    <definedName name="Z_CCA37BAE_906F_43D5_9FD9_B13563E4B9D7_.wvu.PrintArea" localSheetId="10" hidden="1">'Sch-6'!$A$1:$D$32</definedName>
    <definedName name="Z_CCA37BAE_906F_43D5_9FD9_B13563E4B9D7_.wvu.PrintArea" localSheetId="12" hidden="1">'Sch-6 (After Discount)'!$A$1:$D$32</definedName>
    <definedName name="Z_CCA37BAE_906F_43D5_9FD9_B13563E4B9D7_.wvu.PrintArea" localSheetId="11" hidden="1">'Sch-6 After Discount'!$A$1:$D$31</definedName>
    <definedName name="Z_CCA37BAE_906F_43D5_9FD9_B13563E4B9D7_.wvu.PrintArea" localSheetId="13" hidden="1">'Sch-7'!$A$1:$M$22</definedName>
    <definedName name="Z_CCA37BAE_906F_43D5_9FD9_B13563E4B9D7_.wvu.PrintTitles" localSheetId="4" hidden="1">'Sch-1'!$15:$16</definedName>
    <definedName name="Z_CCA37BAE_906F_43D5_9FD9_B13563E4B9D7_.wvu.PrintTitles" localSheetId="5" hidden="1">'Sch-2'!$15:$16</definedName>
    <definedName name="Z_CCA37BAE_906F_43D5_9FD9_B13563E4B9D7_.wvu.PrintTitles" localSheetId="6" hidden="1">'Sch-3'!$15:$16</definedName>
    <definedName name="Z_CCA37BAE_906F_43D5_9FD9_B13563E4B9D7_.wvu.PrintTitles" localSheetId="8" hidden="1">'Sch-5'!$3:$14</definedName>
    <definedName name="Z_CCA37BAE_906F_43D5_9FD9_B13563E4B9D7_.wvu.PrintTitles" localSheetId="9" hidden="1">'Sch-5 after discount'!$3:$14</definedName>
    <definedName name="Z_CCA37BAE_906F_43D5_9FD9_B13563E4B9D7_.wvu.PrintTitles" localSheetId="10" hidden="1">'Sch-6'!$3:$14</definedName>
    <definedName name="Z_CCA37BAE_906F_43D5_9FD9_B13563E4B9D7_.wvu.PrintTitles" localSheetId="12" hidden="1">'Sch-6 (After Discount)'!$3:$14</definedName>
    <definedName name="Z_CCA37BAE_906F_43D5_9FD9_B13563E4B9D7_.wvu.PrintTitles" localSheetId="11" hidden="1">'Sch-6 After Discount'!$3:$13</definedName>
    <definedName name="Z_CCA37BAE_906F_43D5_9FD9_B13563E4B9D7_.wvu.Rows" localSheetId="1" hidden="1">Cover!$7:$7</definedName>
    <definedName name="Z_CCA37BAE_906F_43D5_9FD9_B13563E4B9D7_.wvu.Rows" localSheetId="14" hidden="1">Discount!$29:$32</definedName>
    <definedName name="Z_CCA37BAE_906F_43D5_9FD9_B13563E4B9D7_.wvu.Rows" localSheetId="3" hidden="1">'Names of Bidder'!$19:$22</definedName>
    <definedName name="Z_CCA37BAE_906F_43D5_9FD9_B13563E4B9D7_.wvu.Rows" localSheetId="13" hidden="1">'Sch-7'!$62:$180</definedName>
    <definedName name="Z_E9F4E142_7D26_464D_BECA_4F3806DB1FE1_.wvu.Cols" localSheetId="14" hidden="1">Discount!$H:$S</definedName>
    <definedName name="Z_E9F4E142_7D26_464D_BECA_4F3806DB1FE1_.wvu.Cols" localSheetId="8" hidden="1">'Sch-5'!$I:$P</definedName>
    <definedName name="Z_E9F4E142_7D26_464D_BECA_4F3806DB1FE1_.wvu.Cols" localSheetId="9" hidden="1">'Sch-5 after discount'!$I:$P</definedName>
    <definedName name="Z_E9F4E142_7D26_464D_BECA_4F3806DB1FE1_.wvu.PrintArea" localSheetId="18" hidden="1">'Bid Form 2nd Envelope'!$A$1:$F$67</definedName>
    <definedName name="Z_E9F4E142_7D26_464D_BECA_4F3806DB1FE1_.wvu.PrintArea" localSheetId="14" hidden="1">Discount!$A$2:$G$40</definedName>
    <definedName name="Z_E9F4E142_7D26_464D_BECA_4F3806DB1FE1_.wvu.PrintArea" localSheetId="16" hidden="1">'Entry Tax'!$A$1:$E$16</definedName>
    <definedName name="Z_E9F4E142_7D26_464D_BECA_4F3806DB1FE1_.wvu.PrintArea" localSheetId="2" hidden="1">Instructions!$A$1:$C$65</definedName>
    <definedName name="Z_E9F4E142_7D26_464D_BECA_4F3806DB1FE1_.wvu.PrintArea" localSheetId="3" hidden="1">'Names of Bidder'!$B$1:$E$26</definedName>
    <definedName name="Z_E9F4E142_7D26_464D_BECA_4F3806DB1FE1_.wvu.PrintArea" localSheetId="15" hidden="1">Octroi!$A$1:$E$16</definedName>
    <definedName name="Z_E9F4E142_7D26_464D_BECA_4F3806DB1FE1_.wvu.PrintArea" localSheetId="17" hidden="1">'Other Taxes &amp; Duties'!$A$1:$F$16</definedName>
    <definedName name="Z_E9F4E142_7D26_464D_BECA_4F3806DB1FE1_.wvu.PrintArea" localSheetId="8" hidden="1">'Sch-5'!$A$1:$E$23</definedName>
    <definedName name="Z_E9F4E142_7D26_464D_BECA_4F3806DB1FE1_.wvu.PrintArea" localSheetId="9" hidden="1">'Sch-5 after discount'!$A$1:$E$23</definedName>
    <definedName name="Z_E9F4E142_7D26_464D_BECA_4F3806DB1FE1_.wvu.PrintArea" localSheetId="10" hidden="1">'Sch-6'!$A$1:$D$33</definedName>
    <definedName name="Z_E9F4E142_7D26_464D_BECA_4F3806DB1FE1_.wvu.PrintArea" localSheetId="12" hidden="1">'Sch-6 (After Discount)'!$A$1:$D$33</definedName>
    <definedName name="Z_E9F4E142_7D26_464D_BECA_4F3806DB1FE1_.wvu.PrintArea" localSheetId="11" hidden="1">'Sch-6 After Discount'!$A$1:$D$32</definedName>
    <definedName name="Z_E9F4E142_7D26_464D_BECA_4F3806DB1FE1_.wvu.PrintTitles" localSheetId="8" hidden="1">'Sch-5'!$3:$14</definedName>
    <definedName name="Z_E9F4E142_7D26_464D_BECA_4F3806DB1FE1_.wvu.PrintTitles" localSheetId="9" hidden="1">'Sch-5 after discount'!$3:$14</definedName>
    <definedName name="Z_E9F4E142_7D26_464D_BECA_4F3806DB1FE1_.wvu.PrintTitles" localSheetId="10" hidden="1">'Sch-6'!$3:$14</definedName>
    <definedName name="Z_E9F4E142_7D26_464D_BECA_4F3806DB1FE1_.wvu.PrintTitles" localSheetId="12" hidden="1">'Sch-6 (After Discount)'!$3:$14</definedName>
    <definedName name="Z_E9F4E142_7D26_464D_BECA_4F3806DB1FE1_.wvu.PrintTitles" localSheetId="11" hidden="1">'Sch-6 After Discount'!$3:$13</definedName>
    <definedName name="Z_E9F4E142_7D26_464D_BECA_4F3806DB1FE1_.wvu.Rows" localSheetId="1" hidden="1">Cover!$7:$7</definedName>
    <definedName name="Z_E9F4E142_7D26_464D_BECA_4F3806DB1FE1_.wvu.Rows" localSheetId="14" hidden="1">Discount!$30:$32</definedName>
    <definedName name="Z_ECE9294F_C910_4036_88BC_B1F2176FB06B_.wvu.Cols" localSheetId="14" hidden="1">Discount!$H:$S</definedName>
    <definedName name="Z_ECE9294F_C910_4036_88BC_B1F2176FB06B_.wvu.Cols" localSheetId="8" hidden="1">'Sch-5'!$I:$P</definedName>
    <definedName name="Z_ECE9294F_C910_4036_88BC_B1F2176FB06B_.wvu.Cols" localSheetId="9" hidden="1">'Sch-5 after discount'!$I:$P</definedName>
    <definedName name="Z_ECE9294F_C910_4036_88BC_B1F2176FB06B_.wvu.PrintArea" localSheetId="18" hidden="1">'Bid Form 2nd Envelope'!$A$1:$F$67</definedName>
    <definedName name="Z_ECE9294F_C910_4036_88BC_B1F2176FB06B_.wvu.PrintArea" localSheetId="14" hidden="1">Discount!$A$2:$G$40</definedName>
    <definedName name="Z_ECE9294F_C910_4036_88BC_B1F2176FB06B_.wvu.PrintArea" localSheetId="16" hidden="1">'Entry Tax'!$A$1:$E$16</definedName>
    <definedName name="Z_ECE9294F_C910_4036_88BC_B1F2176FB06B_.wvu.PrintArea" localSheetId="2" hidden="1">Instructions!$A$1:$C$65</definedName>
    <definedName name="Z_ECE9294F_C910_4036_88BC_B1F2176FB06B_.wvu.PrintArea" localSheetId="3" hidden="1">'Names of Bidder'!$B$1:$E$26</definedName>
    <definedName name="Z_ECE9294F_C910_4036_88BC_B1F2176FB06B_.wvu.PrintArea" localSheetId="15" hidden="1">Octroi!$A$1:$E$16</definedName>
    <definedName name="Z_ECE9294F_C910_4036_88BC_B1F2176FB06B_.wvu.PrintArea" localSheetId="17" hidden="1">'Other Taxes &amp; Duties'!$A$1:$F$16</definedName>
    <definedName name="Z_ECE9294F_C910_4036_88BC_B1F2176FB06B_.wvu.PrintArea" localSheetId="8" hidden="1">'Sch-5'!$A$1:$E$23</definedName>
    <definedName name="Z_ECE9294F_C910_4036_88BC_B1F2176FB06B_.wvu.PrintArea" localSheetId="9" hidden="1">'Sch-5 after discount'!$A$1:$E$23</definedName>
    <definedName name="Z_ECE9294F_C910_4036_88BC_B1F2176FB06B_.wvu.PrintArea" localSheetId="10" hidden="1">'Sch-6'!$A$1:$D$33</definedName>
    <definedName name="Z_ECE9294F_C910_4036_88BC_B1F2176FB06B_.wvu.PrintArea" localSheetId="12" hidden="1">'Sch-6 (After Discount)'!$A$1:$D$33</definedName>
    <definedName name="Z_ECE9294F_C910_4036_88BC_B1F2176FB06B_.wvu.PrintArea" localSheetId="11" hidden="1">'Sch-6 After Discount'!$A$1:$D$32</definedName>
    <definedName name="Z_ECE9294F_C910_4036_88BC_B1F2176FB06B_.wvu.PrintTitles" localSheetId="8" hidden="1">'Sch-5'!$3:$14</definedName>
    <definedName name="Z_ECE9294F_C910_4036_88BC_B1F2176FB06B_.wvu.PrintTitles" localSheetId="9" hidden="1">'Sch-5 after discount'!$3:$14</definedName>
    <definedName name="Z_ECE9294F_C910_4036_88BC_B1F2176FB06B_.wvu.PrintTitles" localSheetId="10" hidden="1">'Sch-6'!$3:$14</definedName>
    <definedName name="Z_ECE9294F_C910_4036_88BC_B1F2176FB06B_.wvu.PrintTitles" localSheetId="12" hidden="1">'Sch-6 (After Discount)'!$3:$14</definedName>
    <definedName name="Z_ECE9294F_C910_4036_88BC_B1F2176FB06B_.wvu.PrintTitles" localSheetId="11" hidden="1">'Sch-6 After Discount'!$3:$13</definedName>
    <definedName name="Z_ECE9294F_C910_4036_88BC_B1F2176FB06B_.wvu.Rows" localSheetId="1" hidden="1">Cover!$7:$7</definedName>
    <definedName name="Z_ECE9294F_C910_4036_88BC_B1F2176FB06B_.wvu.Rows" localSheetId="14" hidden="1">Discount!$30:$32</definedName>
    <definedName name="Z_F1B559AA_B9AD_4E4C_B94A_ECBE5878008B_.wvu.Cols" localSheetId="0" hidden="1">Basic!$I:$I</definedName>
    <definedName name="Z_F1B559AA_B9AD_4E4C_B94A_ECBE5878008B_.wvu.Cols" localSheetId="18" hidden="1">'Bid Form 2nd Envelope'!$H:$AO</definedName>
    <definedName name="Z_F1B559AA_B9AD_4E4C_B94A_ECBE5878008B_.wvu.Cols" localSheetId="14" hidden="1">Discount!$H:$L</definedName>
    <definedName name="Z_F1B559AA_B9AD_4E4C_B94A_ECBE5878008B_.wvu.Cols" localSheetId="3" hidden="1">'Names of Bidder'!$H:$H,'Names of Bidder'!$K:$K</definedName>
    <definedName name="Z_F1B559AA_B9AD_4E4C_B94A_ECBE5878008B_.wvu.Cols" localSheetId="22" hidden="1">'N-W (Cr.)'!$A:$O,'N-W (Cr.)'!$T:$DL</definedName>
    <definedName name="Z_F1B559AA_B9AD_4E4C_B94A_ECBE5878008B_.wvu.Cols" localSheetId="6" hidden="1">'Sch-3'!$Q:$V</definedName>
    <definedName name="Z_F1B559AA_B9AD_4E4C_B94A_ECBE5878008B_.wvu.Cols" localSheetId="8" hidden="1">'Sch-5'!$F:$T</definedName>
    <definedName name="Z_F1B559AA_B9AD_4E4C_B94A_ECBE5878008B_.wvu.Cols" localSheetId="12" hidden="1">'Sch-6 (After Discount)'!$E:$F</definedName>
    <definedName name="Z_F1B559AA_B9AD_4E4C_B94A_ECBE5878008B_.wvu.Cols" localSheetId="13" hidden="1">'Sch-7'!$AA:$AG</definedName>
    <definedName name="Z_F1B559AA_B9AD_4E4C_B94A_ECBE5878008B_.wvu.FilterData" localSheetId="4" hidden="1">'Sch-1'!$16:$276</definedName>
    <definedName name="Z_F1B559AA_B9AD_4E4C_B94A_ECBE5878008B_.wvu.FilterData" localSheetId="5" hidden="1">'Sch-2'!$A$16:$AF$274</definedName>
    <definedName name="Z_F1B559AA_B9AD_4E4C_B94A_ECBE5878008B_.wvu.PrintArea" localSheetId="18" hidden="1">'Bid Form 2nd Envelope'!$A$1:$F$67</definedName>
    <definedName name="Z_F1B559AA_B9AD_4E4C_B94A_ECBE5878008B_.wvu.PrintArea" localSheetId="14" hidden="1">Discount!$A$2:$G$40</definedName>
    <definedName name="Z_F1B559AA_B9AD_4E4C_B94A_ECBE5878008B_.wvu.PrintArea" localSheetId="16" hidden="1">'Entry Tax'!$A$1:$E$16</definedName>
    <definedName name="Z_F1B559AA_B9AD_4E4C_B94A_ECBE5878008B_.wvu.PrintArea" localSheetId="2" hidden="1">Instructions!$A$1:$C$65</definedName>
    <definedName name="Z_F1B559AA_B9AD_4E4C_B94A_ECBE5878008B_.wvu.PrintArea" localSheetId="3" hidden="1">'Names of Bidder'!$B$1:$G$28</definedName>
    <definedName name="Z_F1B559AA_B9AD_4E4C_B94A_ECBE5878008B_.wvu.PrintArea" localSheetId="15" hidden="1">Octroi!$A$1:$E$16</definedName>
    <definedName name="Z_F1B559AA_B9AD_4E4C_B94A_ECBE5878008B_.wvu.PrintArea" localSheetId="17" hidden="1">'Other Taxes &amp; Duties'!$A$1:$F$16</definedName>
    <definedName name="Z_F1B559AA_B9AD_4E4C_B94A_ECBE5878008B_.wvu.PrintArea" localSheetId="4" hidden="1">'Sch-1'!$A$1:$N$280</definedName>
    <definedName name="Z_F1B559AA_B9AD_4E4C_B94A_ECBE5878008B_.wvu.PrintArea" localSheetId="5" hidden="1">'Sch-2'!$A$1:$J$277</definedName>
    <definedName name="Z_F1B559AA_B9AD_4E4C_B94A_ECBE5878008B_.wvu.PrintArea" localSheetId="6" hidden="1">'Sch-3'!$A$1:$P$253</definedName>
    <definedName name="Z_F1B559AA_B9AD_4E4C_B94A_ECBE5878008B_.wvu.PrintArea" localSheetId="7" hidden="1">'Sch-4'!$A$1:$P$26</definedName>
    <definedName name="Z_F1B559AA_B9AD_4E4C_B94A_ECBE5878008B_.wvu.PrintArea" localSheetId="8" hidden="1">'Sch-5'!$A$1:$E$23</definedName>
    <definedName name="Z_F1B559AA_B9AD_4E4C_B94A_ECBE5878008B_.wvu.PrintArea" localSheetId="9" hidden="1">'Sch-5 after discount'!$A$1:$E$23</definedName>
    <definedName name="Z_F1B559AA_B9AD_4E4C_B94A_ECBE5878008B_.wvu.PrintArea" localSheetId="10" hidden="1">'Sch-6'!$A$1:$D$32</definedName>
    <definedName name="Z_F1B559AA_B9AD_4E4C_B94A_ECBE5878008B_.wvu.PrintArea" localSheetId="12" hidden="1">'Sch-6 (After Discount)'!$A$1:$D$32</definedName>
    <definedName name="Z_F1B559AA_B9AD_4E4C_B94A_ECBE5878008B_.wvu.PrintArea" localSheetId="11" hidden="1">'Sch-6 After Discount'!$A$1:$D$31</definedName>
    <definedName name="Z_F1B559AA_B9AD_4E4C_B94A_ECBE5878008B_.wvu.PrintArea" localSheetId="13" hidden="1">'Sch-7'!$A$1:$M$22</definedName>
    <definedName name="Z_F1B559AA_B9AD_4E4C_B94A_ECBE5878008B_.wvu.PrintTitles" localSheetId="4" hidden="1">'Sch-1'!$15:$16</definedName>
    <definedName name="Z_F1B559AA_B9AD_4E4C_B94A_ECBE5878008B_.wvu.PrintTitles" localSheetId="5" hidden="1">'Sch-2'!$15:$16</definedName>
    <definedName name="Z_F1B559AA_B9AD_4E4C_B94A_ECBE5878008B_.wvu.PrintTitles" localSheetId="6" hidden="1">'Sch-3'!$15:$16</definedName>
    <definedName name="Z_F1B559AA_B9AD_4E4C_B94A_ECBE5878008B_.wvu.PrintTitles" localSheetId="8" hidden="1">'Sch-5'!$3:$14</definedName>
    <definedName name="Z_F1B559AA_B9AD_4E4C_B94A_ECBE5878008B_.wvu.PrintTitles" localSheetId="9" hidden="1">'Sch-5 after discount'!$3:$14</definedName>
    <definedName name="Z_F1B559AA_B9AD_4E4C_B94A_ECBE5878008B_.wvu.PrintTitles" localSheetId="10" hidden="1">'Sch-6'!$3:$14</definedName>
    <definedName name="Z_F1B559AA_B9AD_4E4C_B94A_ECBE5878008B_.wvu.PrintTitles" localSheetId="12" hidden="1">'Sch-6 (After Discount)'!$3:$14</definedName>
    <definedName name="Z_F1B559AA_B9AD_4E4C_B94A_ECBE5878008B_.wvu.PrintTitles" localSheetId="11" hidden="1">'Sch-6 After Discount'!$3:$13</definedName>
    <definedName name="Z_F1B559AA_B9AD_4E4C_B94A_ECBE5878008B_.wvu.Rows" localSheetId="1" hidden="1">Cover!$7:$7</definedName>
    <definedName name="Z_F1B559AA_B9AD_4E4C_B94A_ECBE5878008B_.wvu.Rows" localSheetId="14" hidden="1">Discount!$29:$32</definedName>
    <definedName name="Z_F1B559AA_B9AD_4E4C_B94A_ECBE5878008B_.wvu.Rows" localSheetId="3" hidden="1">'Names of Bidder'!$19:$22</definedName>
    <definedName name="Z_F1B559AA_B9AD_4E4C_B94A_ECBE5878008B_.wvu.Rows" localSheetId="6" hidden="1">'Sch-3'!$257:$257</definedName>
    <definedName name="Z_F1B559AA_B9AD_4E4C_B94A_ECBE5878008B_.wvu.Rows" localSheetId="13" hidden="1">'Sch-7'!$62:$180</definedName>
    <definedName name="Z_F1C18E61_2FF0_4182_BAEC_13559DB173F9_.wvu.Cols" localSheetId="22" hidden="1">'N-W (Cr.)'!$C:$C,'N-W (Cr.)'!$H:$H,'N-W (Cr.)'!$M:$M,'N-W (Cr.)'!$R:$R</definedName>
    <definedName name="Z_F34A69E2_31EE_443F_8E78_A31E3AA3BE2B_.wvu.Cols" localSheetId="22" hidden="1">'N-W (Cr.)'!$C:$C,'N-W (Cr.)'!$H:$H,'N-W (Cr.)'!$M:$M,'N-W (Cr.)'!$R:$R</definedName>
    <definedName name="Z_F9504563_F4B8_4B08_8DF4_BD6D3D1F49DF_.wvu.Cols" localSheetId="22" hidden="1">'N-W (Cr.)'!$C:$C,'N-W (Cr.)'!$H:$H,'N-W (Cr.)'!$M:$M,'N-W (Cr.)'!$R:$R</definedName>
    <definedName name="Z_F9C00FCC_B928_44A4_AE8D_3790B3A7FE91_.wvu.Cols" localSheetId="22" hidden="1">'N-W (Cr.)'!$C:$C,'N-W (Cr.)'!$H:$H,'N-W (Cr.)'!$M:$M,'N-W (Cr.)'!$R:$R</definedName>
    <definedName name="Z_F9F7F3ED_ECC9_497A_9892_B9E9353332C2_.wvu.PrintArea" localSheetId="19" hidden="1">QC!$A$1:$F$28</definedName>
  </definedNames>
  <calcPr calcId="191029"/>
  <customWorkbookViews>
    <customWorkbookView name="Charanya Ambati {चरण्या अंबटि} - Personal View" guid="{2A597A81-BDEB-4911-946A-7247194BF387}" mergeInterval="0" personalView="1" maximized="1" xWindow="-9" yWindow="-9" windowWidth="1938" windowHeight="1048" tabRatio="670" activeSheetId="2"/>
    <customWorkbookView name="Satendra Singh Sengar {सतेन्द्र सिंह सेंगर} - Personal View" guid="{267FF044-3C5D-4FEC-AC00-A7E30583F8BB}" mergeInterval="0" personalView="1" maximized="1" xWindow="-8" yWindow="-8" windowWidth="1936" windowHeight="1056" tabRatio="670" activeSheetId="7"/>
    <customWorkbookView name="Ankit Vaishnav {Ankit Vaishnav} - Personal View" guid="{3FCD02EB-1C44-4646-B069-2B9945E67B1F}" mergeInterval="0" personalView="1" maximized="1" xWindow="-8" yWindow="-8" windowWidth="1456" windowHeight="876" tabRatio="670" activeSheetId="13"/>
    <customWorkbookView name="Satendra S. Sengar - Personal View" guid="{B056965A-4BE5-44B3-AB31-550AD9F023BC}" mergeInterval="0" personalView="1" maximized="1" xWindow="-8" yWindow="-8" windowWidth="1382" windowHeight="744" tabRatio="670" activeSheetId="2"/>
    <customWorkbookView name="Rahul {Rahul} - Personal View" guid="{63D51328-7CBC-4A1E-B96D-BAE91416501B}" mergeInterval="0" personalView="1" maximized="1" xWindow="-8" yWindow="-8" windowWidth="1936" windowHeight="1056" tabRatio="670" activeSheetId="19"/>
    <customWorkbookView name="Pankaj Kumar Jangid {पंकज कुमार जांगिड} - Personal View" guid="{99CA2F10-F926-46DC-8609-4EAE5B9F3585}" mergeInterval="0" personalView="1" maximized="1" windowWidth="1916" windowHeight="814" tabRatio="670" activeSheetId="15"/>
    <customWorkbookView name="60003235 - Personal View" guid="{3C00DDA0-7DDE-4169-A739-550DAF5DCF8D}" mergeInterval="0" personalView="1" maximized="1" xWindow="1" yWindow="1" windowWidth="1020" windowHeight="496" tabRatio="944" activeSheetId="19"/>
    <customWorkbookView name="60001487 - Personal View" guid="{357C9841-BEC3-434B-AC63-C04FB4321BA3}" mergeInterval="0" personalView="1" maximized="1" xWindow="1" yWindow="1" windowWidth="1362" windowHeight="538" tabRatio="944" activeSheetId="12"/>
    <customWorkbookView name="Prabodh Kumar Singh {प्रबोध कुमार सिंह} - Personal View" guid="{B96E710B-6DD7-4DE1-95AB-C9EE060CD030}" mergeInterval="0" personalView="1" maximized="1" windowWidth="1916" windowHeight="854" tabRatio="786" activeSheetId="5"/>
    <customWorkbookView name="Umesh Kumar Yadav {उमेश कुमार यादव} - Personal View" guid="{CCA37BAE-906F-43D5-9FD9-B13563E4B9D7}" mergeInterval="0" personalView="1" maximized="1" windowWidth="1916" windowHeight="814" tabRatio="670" activeSheetId="19" showComments="commIndAndComment"/>
    <customWorkbookView name="Isha Khandelwal - Personal View" guid="{755190E0-7BE9-48F9-BB5F-DF8E25D6736A}" mergeInterval="0" personalView="1" maximized="1" xWindow="-8" yWindow="-8" windowWidth="1382" windowHeight="744" tabRatio="670" activeSheetId="19"/>
    <customWorkbookView name="60003018 - Personal View" guid="{F1B559AA-B9AD-4E4C-B94A-ECBE5878008B}" mergeInterval="0" personalView="1" maximized="1" xWindow="-8" yWindow="-8" windowWidth="1382" windowHeight="744" tabRatio="670" activeSheetId="15"/>
    <customWorkbookView name="Satendra Singh Sengar - Personal View" guid="{A4F9CA79-D3DE-43F5-9CDC-F14C42FDD954}" mergeInterval="0" personalView="1" maximized="1" xWindow="-11" yWindow="-11" windowWidth="1942" windowHeight="1030" tabRatio="670" activeSheetId="7"/>
    <customWorkbookView name="Vakati Silpa {वाकाटि शिल्पा} - Personal View" guid="{0820A53D-1017-4F45-9AA9-C0679BEE897E}" mergeInterval="0" personalView="1" maximized="1" xWindow="-9" yWindow="-9" windowWidth="1938" windowHeight="1048" tabRatio="670" activeSheetId="19"/>
  </customWorkbookViews>
</workbook>
</file>

<file path=xl/calcChain.xml><?xml version="1.0" encoding="utf-8"?>
<calcChain xmlns="http://schemas.openxmlformats.org/spreadsheetml/2006/main">
  <c r="J128" i="6" l="1"/>
  <c r="J127" i="6"/>
  <c r="J126" i="6"/>
  <c r="J125" i="6"/>
  <c r="J124" i="6"/>
  <c r="J123" i="6"/>
  <c r="J122" i="6"/>
  <c r="J121" i="6"/>
  <c r="J120" i="6"/>
  <c r="J119" i="6"/>
  <c r="J75" i="6"/>
  <c r="J74" i="6"/>
  <c r="J73" i="6"/>
  <c r="J72" i="6"/>
  <c r="J71" i="6"/>
  <c r="J70" i="6"/>
  <c r="J69" i="6"/>
  <c r="J68" i="6"/>
  <c r="J67" i="6"/>
  <c r="X128" i="5"/>
  <c r="Z128" i="5" s="1"/>
  <c r="V128" i="5"/>
  <c r="W128" i="5" s="1"/>
  <c r="T128" i="5"/>
  <c r="N128" i="5"/>
  <c r="P128" i="5" s="1"/>
  <c r="X127" i="5"/>
  <c r="Z127" i="5" s="1"/>
  <c r="V127" i="5"/>
  <c r="W127" i="5" s="1"/>
  <c r="T127" i="5"/>
  <c r="N127" i="5"/>
  <c r="P127" i="5" s="1"/>
  <c r="X126" i="5"/>
  <c r="Z126" i="5" s="1"/>
  <c r="W126" i="5"/>
  <c r="V126" i="5"/>
  <c r="T126" i="5"/>
  <c r="N126" i="5"/>
  <c r="P126" i="5" s="1"/>
  <c r="X125" i="5"/>
  <c r="Z125" i="5" s="1"/>
  <c r="W125" i="5"/>
  <c r="V125" i="5"/>
  <c r="T125" i="5"/>
  <c r="N125" i="5"/>
  <c r="P125" i="5" s="1"/>
  <c r="X124" i="5"/>
  <c r="Z124" i="5" s="1"/>
  <c r="W124" i="5"/>
  <c r="V124" i="5"/>
  <c r="T124" i="5"/>
  <c r="N124" i="5"/>
  <c r="P124" i="5" s="1"/>
  <c r="X123" i="5"/>
  <c r="Z123" i="5" s="1"/>
  <c r="V123" i="5"/>
  <c r="W123" i="5" s="1"/>
  <c r="T123" i="5"/>
  <c r="N123" i="5"/>
  <c r="P123" i="5" s="1"/>
  <c r="X122" i="5"/>
  <c r="Z122" i="5" s="1"/>
  <c r="W122" i="5"/>
  <c r="V122" i="5"/>
  <c r="T122" i="5"/>
  <c r="N122" i="5"/>
  <c r="P122" i="5" s="1"/>
  <c r="X121" i="5"/>
  <c r="Z121" i="5" s="1"/>
  <c r="W121" i="5"/>
  <c r="V121" i="5"/>
  <c r="T121" i="5"/>
  <c r="N121" i="5"/>
  <c r="P121" i="5" s="1"/>
  <c r="X120" i="5"/>
  <c r="Z120" i="5" s="1"/>
  <c r="V120" i="5"/>
  <c r="W120" i="5" s="1"/>
  <c r="T120" i="5"/>
  <c r="N120" i="5"/>
  <c r="P120" i="5" s="1"/>
  <c r="X119" i="5"/>
  <c r="Z119" i="5" s="1"/>
  <c r="V119" i="5"/>
  <c r="W119" i="5" s="1"/>
  <c r="T119" i="5"/>
  <c r="N119" i="5"/>
  <c r="P119" i="5" s="1"/>
  <c r="X75" i="5"/>
  <c r="Z75" i="5" s="1"/>
  <c r="W75" i="5"/>
  <c r="V75" i="5"/>
  <c r="T75" i="5"/>
  <c r="N75" i="5"/>
  <c r="P75" i="5" s="1"/>
  <c r="X74" i="5"/>
  <c r="Z74" i="5" s="1"/>
  <c r="W74" i="5"/>
  <c r="V74" i="5"/>
  <c r="T74" i="5"/>
  <c r="N74" i="5"/>
  <c r="P74" i="5" s="1"/>
  <c r="AA73" i="5"/>
  <c r="X73" i="5"/>
  <c r="Z73" i="5" s="1"/>
  <c r="W73" i="5"/>
  <c r="V73" i="5"/>
  <c r="T73" i="5"/>
  <c r="N73" i="5"/>
  <c r="P73" i="5" s="1"/>
  <c r="AA72" i="5"/>
  <c r="Y72" i="5"/>
  <c r="X72" i="5"/>
  <c r="Z72" i="5" s="1"/>
  <c r="V72" i="5"/>
  <c r="W72" i="5" s="1"/>
  <c r="AD72" i="5" s="1"/>
  <c r="T72" i="5"/>
  <c r="N72" i="5"/>
  <c r="P72" i="5" s="1"/>
  <c r="AA71" i="5"/>
  <c r="Y71" i="5"/>
  <c r="X71" i="5"/>
  <c r="Z71" i="5" s="1"/>
  <c r="V71" i="5"/>
  <c r="W71" i="5" s="1"/>
  <c r="AD71" i="5" s="1"/>
  <c r="T71" i="5"/>
  <c r="N71" i="5"/>
  <c r="P71" i="5" s="1"/>
  <c r="X70" i="5"/>
  <c r="Z70" i="5" s="1"/>
  <c r="V70" i="5"/>
  <c r="W70" i="5" s="1"/>
  <c r="T70" i="5"/>
  <c r="N70" i="5"/>
  <c r="P70" i="5" s="1"/>
  <c r="X69" i="5"/>
  <c r="Z69" i="5" s="1"/>
  <c r="V69" i="5"/>
  <c r="W69" i="5" s="1"/>
  <c r="T69" i="5"/>
  <c r="N69" i="5"/>
  <c r="P69" i="5" s="1"/>
  <c r="X68" i="5"/>
  <c r="Y68" i="5" s="1"/>
  <c r="V68" i="5"/>
  <c r="W68" i="5" s="1"/>
  <c r="T68" i="5"/>
  <c r="N68" i="5"/>
  <c r="P68" i="5" s="1"/>
  <c r="AA67" i="5"/>
  <c r="Y67" i="5"/>
  <c r="X67" i="5"/>
  <c r="Z67" i="5" s="1"/>
  <c r="V67" i="5"/>
  <c r="W67" i="5" s="1"/>
  <c r="AD67" i="5" s="1"/>
  <c r="T67" i="5"/>
  <c r="N67" i="5"/>
  <c r="P67" i="5" s="1"/>
  <c r="AD70" i="5" l="1"/>
  <c r="Y75" i="5"/>
  <c r="Y69" i="5"/>
  <c r="AA70" i="5"/>
  <c r="Y73" i="5"/>
  <c r="AB73" i="5" s="1"/>
  <c r="Y74" i="5"/>
  <c r="AA75" i="5"/>
  <c r="AD73" i="5"/>
  <c r="Y70" i="5"/>
  <c r="AB70" i="5" s="1"/>
  <c r="AA69" i="5"/>
  <c r="AA74" i="5"/>
  <c r="AD75" i="5"/>
  <c r="AD74" i="5"/>
  <c r="AA119" i="5"/>
  <c r="AD119" i="5" s="1"/>
  <c r="AA121" i="5"/>
  <c r="AD121" i="5" s="1"/>
  <c r="AD122" i="5"/>
  <c r="AA123" i="5"/>
  <c r="AD123" i="5" s="1"/>
  <c r="AA125" i="5"/>
  <c r="AD126" i="5"/>
  <c r="AA127" i="5"/>
  <c r="AD127" i="5" s="1"/>
  <c r="AA120" i="5"/>
  <c r="AD120" i="5" s="1"/>
  <c r="AA122" i="5"/>
  <c r="AA124" i="5"/>
  <c r="AD124" i="5" s="1"/>
  <c r="AD125" i="5"/>
  <c r="AA126" i="5"/>
  <c r="AA128" i="5"/>
  <c r="AD128" i="5" s="1"/>
  <c r="O119" i="5"/>
  <c r="O120" i="5"/>
  <c r="O121" i="5"/>
  <c r="O122" i="5"/>
  <c r="O123" i="5"/>
  <c r="O124" i="5"/>
  <c r="O125" i="5"/>
  <c r="O126" i="5"/>
  <c r="O127" i="5"/>
  <c r="O128" i="5"/>
  <c r="Y119" i="5"/>
  <c r="AB119" i="5" s="1"/>
  <c r="AC119" i="5"/>
  <c r="Y120" i="5"/>
  <c r="AB120" i="5" s="1"/>
  <c r="AC120" i="5"/>
  <c r="Y121" i="5"/>
  <c r="AB121" i="5" s="1"/>
  <c r="AC121" i="5"/>
  <c r="Y122" i="5"/>
  <c r="AB122" i="5" s="1"/>
  <c r="AC122" i="5"/>
  <c r="Y123" i="5"/>
  <c r="AB123" i="5" s="1"/>
  <c r="AC123" i="5"/>
  <c r="Y124" i="5"/>
  <c r="AB124" i="5" s="1"/>
  <c r="AC124" i="5"/>
  <c r="Y125" i="5"/>
  <c r="AB125" i="5" s="1"/>
  <c r="AC125" i="5"/>
  <c r="Y126" i="5"/>
  <c r="AB126" i="5" s="1"/>
  <c r="AC126" i="5"/>
  <c r="Y127" i="5"/>
  <c r="AB127" i="5" s="1"/>
  <c r="AC127" i="5"/>
  <c r="Y128" i="5"/>
  <c r="AB128" i="5" s="1"/>
  <c r="AC128" i="5"/>
  <c r="Z68" i="5"/>
  <c r="AA68" i="5"/>
  <c r="AD69" i="5"/>
  <c r="AC69" i="5"/>
  <c r="AB69" i="5"/>
  <c r="AD68" i="5"/>
  <c r="AC68" i="5"/>
  <c r="AB68" i="5"/>
  <c r="O67" i="5"/>
  <c r="AB67" i="5"/>
  <c r="O68" i="5"/>
  <c r="O69" i="5"/>
  <c r="O70" i="5"/>
  <c r="O71" i="5"/>
  <c r="AB71" i="5"/>
  <c r="O72" i="5"/>
  <c r="AB72" i="5"/>
  <c r="O73" i="5"/>
  <c r="O74" i="5"/>
  <c r="AB74" i="5"/>
  <c r="O75" i="5"/>
  <c r="AB75" i="5"/>
  <c r="AC67" i="5"/>
  <c r="AC70" i="5"/>
  <c r="AC71" i="5"/>
  <c r="AC72" i="5"/>
  <c r="AC73" i="5"/>
  <c r="AC74" i="5"/>
  <c r="AC75" i="5"/>
  <c r="Y58" i="7" l="1"/>
  <c r="W58" i="7"/>
  <c r="X58" i="7" s="1"/>
  <c r="V58" i="7"/>
  <c r="P58" i="7"/>
  <c r="R58" i="7" s="1"/>
  <c r="Y57" i="7"/>
  <c r="W57" i="7"/>
  <c r="X57" i="7" s="1"/>
  <c r="V57" i="7"/>
  <c r="R57" i="7"/>
  <c r="P57" i="7"/>
  <c r="Q57" i="7" s="1"/>
  <c r="Y56" i="7"/>
  <c r="W56" i="7"/>
  <c r="X56" i="7" s="1"/>
  <c r="V56" i="7"/>
  <c r="P56" i="7"/>
  <c r="R56" i="7" s="1"/>
  <c r="Y55" i="7"/>
  <c r="W55" i="7"/>
  <c r="X55" i="7" s="1"/>
  <c r="V55" i="7"/>
  <c r="P55" i="7"/>
  <c r="R55" i="7" s="1"/>
  <c r="Y54" i="7"/>
  <c r="W54" i="7"/>
  <c r="X54" i="7" s="1"/>
  <c r="V54" i="7"/>
  <c r="P54" i="7"/>
  <c r="R54" i="7" s="1"/>
  <c r="Y53" i="7"/>
  <c r="W53" i="7"/>
  <c r="X53" i="7" s="1"/>
  <c r="V53" i="7"/>
  <c r="P53" i="7"/>
  <c r="Q53" i="7" s="1"/>
  <c r="Y52" i="7"/>
  <c r="W52" i="7"/>
  <c r="X52" i="7" s="1"/>
  <c r="V52" i="7"/>
  <c r="P52" i="7"/>
  <c r="R52" i="7" s="1"/>
  <c r="Y51" i="7"/>
  <c r="W51" i="7"/>
  <c r="X51" i="7" s="1"/>
  <c r="V51" i="7"/>
  <c r="P51" i="7"/>
  <c r="R51" i="7" s="1"/>
  <c r="Y50" i="7"/>
  <c r="W50" i="7"/>
  <c r="X50" i="7" s="1"/>
  <c r="V50" i="7"/>
  <c r="P50" i="7"/>
  <c r="R50" i="7" s="1"/>
  <c r="Y49" i="7"/>
  <c r="W49" i="7"/>
  <c r="X49" i="7" s="1"/>
  <c r="V49" i="7"/>
  <c r="P49" i="7"/>
  <c r="Q49" i="7" s="1"/>
  <c r="Y48" i="7"/>
  <c r="W48" i="7"/>
  <c r="X48" i="7" s="1"/>
  <c r="V48" i="7"/>
  <c r="P48" i="7"/>
  <c r="R48" i="7" s="1"/>
  <c r="Y47" i="7"/>
  <c r="X47" i="7"/>
  <c r="W47" i="7"/>
  <c r="V47" i="7"/>
  <c r="P47" i="7"/>
  <c r="R47" i="7" s="1"/>
  <c r="Y46" i="7"/>
  <c r="W46" i="7"/>
  <c r="X46" i="7" s="1"/>
  <c r="V46" i="7"/>
  <c r="P46" i="7"/>
  <c r="R46" i="7" s="1"/>
  <c r="Y45" i="7"/>
  <c r="W45" i="7"/>
  <c r="X45" i="7" s="1"/>
  <c r="V45" i="7"/>
  <c r="P45" i="7"/>
  <c r="Q45" i="7" s="1"/>
  <c r="Y44" i="7"/>
  <c r="W44" i="7"/>
  <c r="X44" i="7" s="1"/>
  <c r="V44" i="7"/>
  <c r="P44" i="7"/>
  <c r="R44" i="7" s="1"/>
  <c r="Y43" i="7"/>
  <c r="W43" i="7"/>
  <c r="X43" i="7" s="1"/>
  <c r="V43" i="7"/>
  <c r="P43" i="7"/>
  <c r="R43" i="7" s="1"/>
  <c r="Y42" i="7"/>
  <c r="W42" i="7"/>
  <c r="X42" i="7" s="1"/>
  <c r="V42" i="7"/>
  <c r="P42" i="7"/>
  <c r="R42" i="7" s="1"/>
  <c r="Y41" i="7"/>
  <c r="W41" i="7"/>
  <c r="X41" i="7" s="1"/>
  <c r="V41" i="7"/>
  <c r="P41" i="7"/>
  <c r="Q41" i="7" s="1"/>
  <c r="Y40" i="7"/>
  <c r="W40" i="7"/>
  <c r="X40" i="7" s="1"/>
  <c r="V40" i="7"/>
  <c r="P40" i="7"/>
  <c r="R40" i="7" s="1"/>
  <c r="Y39" i="7"/>
  <c r="W39" i="7"/>
  <c r="X39" i="7" s="1"/>
  <c r="V39" i="7"/>
  <c r="P39" i="7"/>
  <c r="R39" i="7" s="1"/>
  <c r="J217" i="6"/>
  <c r="J216" i="6"/>
  <c r="J215" i="6"/>
  <c r="J214" i="6"/>
  <c r="J223" i="6"/>
  <c r="J222" i="6"/>
  <c r="J221" i="6"/>
  <c r="J220" i="6"/>
  <c r="J219" i="6"/>
  <c r="J218" i="6"/>
  <c r="J213" i="6"/>
  <c r="J212" i="6"/>
  <c r="J211" i="6"/>
  <c r="J210" i="6"/>
  <c r="J243" i="6"/>
  <c r="J242" i="6"/>
  <c r="J241" i="6"/>
  <c r="J240" i="6"/>
  <c r="J239" i="6"/>
  <c r="J238" i="6"/>
  <c r="J237" i="6"/>
  <c r="J236" i="6"/>
  <c r="J235" i="6"/>
  <c r="J234" i="6"/>
  <c r="J231" i="6"/>
  <c r="J230" i="6"/>
  <c r="J229" i="6"/>
  <c r="J228" i="6"/>
  <c r="J227" i="6"/>
  <c r="J226" i="6"/>
  <c r="J225" i="6"/>
  <c r="J224" i="6"/>
  <c r="J209" i="6"/>
  <c r="J208" i="6"/>
  <c r="J251" i="6"/>
  <c r="J250" i="6"/>
  <c r="J249" i="6"/>
  <c r="J248" i="6"/>
  <c r="J247" i="6"/>
  <c r="J246" i="6"/>
  <c r="J245" i="6"/>
  <c r="J244" i="6"/>
  <c r="J233" i="6"/>
  <c r="J232" i="6"/>
  <c r="J261" i="6"/>
  <c r="J260" i="6"/>
  <c r="J259" i="6"/>
  <c r="J258" i="6"/>
  <c r="J257" i="6"/>
  <c r="J256" i="6"/>
  <c r="J255" i="6"/>
  <c r="J254" i="6"/>
  <c r="J253" i="6"/>
  <c r="J252" i="6"/>
  <c r="J95" i="6"/>
  <c r="J94" i="6"/>
  <c r="J93" i="6"/>
  <c r="J92" i="6"/>
  <c r="J91" i="6"/>
  <c r="J90" i="6"/>
  <c r="J89" i="6"/>
  <c r="J88" i="6"/>
  <c r="J87" i="6"/>
  <c r="J86" i="6"/>
  <c r="J85" i="6"/>
  <c r="J84" i="6"/>
  <c r="J83" i="6"/>
  <c r="J82" i="6"/>
  <c r="J109" i="6"/>
  <c r="J108" i="6"/>
  <c r="J107" i="6"/>
  <c r="J106" i="6"/>
  <c r="J105" i="6"/>
  <c r="J104" i="6"/>
  <c r="J103" i="6"/>
  <c r="J102" i="6"/>
  <c r="J101" i="6"/>
  <c r="J100" i="6"/>
  <c r="J99" i="6"/>
  <c r="J98" i="6"/>
  <c r="J97" i="6"/>
  <c r="J96" i="6"/>
  <c r="J133" i="6"/>
  <c r="J132" i="6"/>
  <c r="J131" i="6"/>
  <c r="J130" i="6"/>
  <c r="J129" i="6"/>
  <c r="J118" i="6"/>
  <c r="J117" i="6"/>
  <c r="J116" i="6"/>
  <c r="J115" i="6"/>
  <c r="J114" i="6"/>
  <c r="J113" i="6"/>
  <c r="J112" i="6"/>
  <c r="J111" i="6"/>
  <c r="J110" i="6"/>
  <c r="J63" i="6"/>
  <c r="J62" i="6"/>
  <c r="J61" i="6"/>
  <c r="J60" i="6"/>
  <c r="J59" i="6"/>
  <c r="J58" i="6"/>
  <c r="J57" i="6"/>
  <c r="J56" i="6"/>
  <c r="J55" i="6"/>
  <c r="J54" i="6"/>
  <c r="J53" i="6"/>
  <c r="J52" i="6"/>
  <c r="J51" i="6"/>
  <c r="X237" i="5"/>
  <c r="Y237" i="5" s="1"/>
  <c r="W237" i="5"/>
  <c r="V237" i="5"/>
  <c r="T237" i="5"/>
  <c r="N237" i="5"/>
  <c r="P237" i="5" s="1"/>
  <c r="X236" i="5"/>
  <c r="Y236" i="5" s="1"/>
  <c r="V236" i="5"/>
  <c r="W236" i="5" s="1"/>
  <c r="T236" i="5"/>
  <c r="N236" i="5"/>
  <c r="P236" i="5" s="1"/>
  <c r="AA235" i="5"/>
  <c r="Z235" i="5"/>
  <c r="X235" i="5"/>
  <c r="Y235" i="5" s="1"/>
  <c r="V235" i="5"/>
  <c r="W235" i="5" s="1"/>
  <c r="T235" i="5"/>
  <c r="N235" i="5"/>
  <c r="P235" i="5" s="1"/>
  <c r="X234" i="5"/>
  <c r="Y234" i="5" s="1"/>
  <c r="V234" i="5"/>
  <c r="W234" i="5" s="1"/>
  <c r="T234" i="5"/>
  <c r="N234" i="5"/>
  <c r="P234" i="5" s="1"/>
  <c r="X233" i="5"/>
  <c r="Y233" i="5" s="1"/>
  <c r="W233" i="5"/>
  <c r="V233" i="5"/>
  <c r="T233" i="5"/>
  <c r="N233" i="5"/>
  <c r="P233" i="5" s="1"/>
  <c r="X232" i="5"/>
  <c r="Y232" i="5" s="1"/>
  <c r="V232" i="5"/>
  <c r="W232" i="5" s="1"/>
  <c r="T232" i="5"/>
  <c r="N232" i="5"/>
  <c r="P232" i="5" s="1"/>
  <c r="AA231" i="5"/>
  <c r="Z231" i="5"/>
  <c r="X231" i="5"/>
  <c r="Y231" i="5" s="1"/>
  <c r="V231" i="5"/>
  <c r="W231" i="5" s="1"/>
  <c r="T231" i="5"/>
  <c r="N231" i="5"/>
  <c r="P231" i="5" s="1"/>
  <c r="X230" i="5"/>
  <c r="Y230" i="5" s="1"/>
  <c r="V230" i="5"/>
  <c r="W230" i="5" s="1"/>
  <c r="T230" i="5"/>
  <c r="N230" i="5"/>
  <c r="P230" i="5" s="1"/>
  <c r="X229" i="5"/>
  <c r="Y229" i="5" s="1"/>
  <c r="W229" i="5"/>
  <c r="V229" i="5"/>
  <c r="T229" i="5"/>
  <c r="N229" i="5"/>
  <c r="P229" i="5" s="1"/>
  <c r="X228" i="5"/>
  <c r="Y228" i="5" s="1"/>
  <c r="V228" i="5"/>
  <c r="W228" i="5" s="1"/>
  <c r="T228" i="5"/>
  <c r="N228" i="5"/>
  <c r="P228" i="5" s="1"/>
  <c r="AA227" i="5"/>
  <c r="Z227" i="5"/>
  <c r="X227" i="5"/>
  <c r="Y227" i="5" s="1"/>
  <c r="V227" i="5"/>
  <c r="W227" i="5" s="1"/>
  <c r="T227" i="5"/>
  <c r="N227" i="5"/>
  <c r="P227" i="5" s="1"/>
  <c r="X226" i="5"/>
  <c r="Y226" i="5" s="1"/>
  <c r="V226" i="5"/>
  <c r="W226" i="5" s="1"/>
  <c r="T226" i="5"/>
  <c r="N226" i="5"/>
  <c r="P226" i="5" s="1"/>
  <c r="X225" i="5"/>
  <c r="Y225" i="5" s="1"/>
  <c r="W225" i="5"/>
  <c r="V225" i="5"/>
  <c r="T225" i="5"/>
  <c r="N225" i="5"/>
  <c r="P225" i="5" s="1"/>
  <c r="X224" i="5"/>
  <c r="Y224" i="5" s="1"/>
  <c r="V224" i="5"/>
  <c r="W224" i="5" s="1"/>
  <c r="T224" i="5"/>
  <c r="N224" i="5"/>
  <c r="P224" i="5" s="1"/>
  <c r="X263" i="5"/>
  <c r="Z263" i="5" s="1"/>
  <c r="V263" i="5"/>
  <c r="W263" i="5" s="1"/>
  <c r="T263" i="5"/>
  <c r="N263" i="5"/>
  <c r="X262" i="5"/>
  <c r="Z262" i="5" s="1"/>
  <c r="V262" i="5"/>
  <c r="W262" i="5" s="1"/>
  <c r="T262" i="5"/>
  <c r="N262" i="5"/>
  <c r="X261" i="5"/>
  <c r="Z261" i="5" s="1"/>
  <c r="W261" i="5"/>
  <c r="V261" i="5"/>
  <c r="T261" i="5"/>
  <c r="N261" i="5"/>
  <c r="X260" i="5"/>
  <c r="Z260" i="5" s="1"/>
  <c r="W260" i="5"/>
  <c r="V260" i="5"/>
  <c r="T260" i="5"/>
  <c r="N260" i="5"/>
  <c r="X259" i="5"/>
  <c r="Z259" i="5" s="1"/>
  <c r="V259" i="5"/>
  <c r="W259" i="5" s="1"/>
  <c r="T259" i="5"/>
  <c r="N259" i="5"/>
  <c r="X258" i="5"/>
  <c r="AA258" i="5" s="1"/>
  <c r="W258" i="5"/>
  <c r="V258" i="5"/>
  <c r="T258" i="5"/>
  <c r="N258" i="5"/>
  <c r="P258" i="5" s="1"/>
  <c r="X257" i="5"/>
  <c r="V257" i="5"/>
  <c r="W257" i="5" s="1"/>
  <c r="T257" i="5"/>
  <c r="O257" i="5"/>
  <c r="N257" i="5"/>
  <c r="P257" i="5" s="1"/>
  <c r="X256" i="5"/>
  <c r="AA256" i="5" s="1"/>
  <c r="V256" i="5"/>
  <c r="W256" i="5" s="1"/>
  <c r="T256" i="5"/>
  <c r="N256" i="5"/>
  <c r="P256" i="5" s="1"/>
  <c r="X255" i="5"/>
  <c r="AA255" i="5" s="1"/>
  <c r="W255" i="5"/>
  <c r="V255" i="5"/>
  <c r="T255" i="5"/>
  <c r="N255" i="5"/>
  <c r="P255" i="5" s="1"/>
  <c r="X254" i="5"/>
  <c r="V254" i="5"/>
  <c r="W254" i="5" s="1"/>
  <c r="T254" i="5"/>
  <c r="N254" i="5"/>
  <c r="P254" i="5" s="1"/>
  <c r="X253" i="5"/>
  <c r="AA253" i="5" s="1"/>
  <c r="V253" i="5"/>
  <c r="W253" i="5" s="1"/>
  <c r="T253" i="5"/>
  <c r="N253" i="5"/>
  <c r="P253" i="5" s="1"/>
  <c r="X252" i="5"/>
  <c r="AA252" i="5" s="1"/>
  <c r="V252" i="5"/>
  <c r="W252" i="5" s="1"/>
  <c r="T252" i="5"/>
  <c r="N252" i="5"/>
  <c r="P252" i="5" s="1"/>
  <c r="X251" i="5"/>
  <c r="AA251" i="5" s="1"/>
  <c r="W251" i="5"/>
  <c r="V251" i="5"/>
  <c r="T251" i="5"/>
  <c r="N251" i="5"/>
  <c r="P251" i="5" s="1"/>
  <c r="X250" i="5"/>
  <c r="AA250" i="5" s="1"/>
  <c r="V250" i="5"/>
  <c r="W250" i="5" s="1"/>
  <c r="T250" i="5"/>
  <c r="N250" i="5"/>
  <c r="P250" i="5" s="1"/>
  <c r="X249" i="5"/>
  <c r="AA249" i="5" s="1"/>
  <c r="V249" i="5"/>
  <c r="W249" i="5" s="1"/>
  <c r="T249" i="5"/>
  <c r="N249" i="5"/>
  <c r="P249" i="5" s="1"/>
  <c r="X248" i="5"/>
  <c r="AA248" i="5" s="1"/>
  <c r="V248" i="5"/>
  <c r="W248" i="5" s="1"/>
  <c r="T248" i="5"/>
  <c r="N248" i="5"/>
  <c r="P248" i="5" s="1"/>
  <c r="X247" i="5"/>
  <c r="AA247" i="5" s="1"/>
  <c r="V247" i="5"/>
  <c r="W247" i="5" s="1"/>
  <c r="T247" i="5"/>
  <c r="N247" i="5"/>
  <c r="P247" i="5" s="1"/>
  <c r="X246" i="5"/>
  <c r="V246" i="5"/>
  <c r="W246" i="5" s="1"/>
  <c r="T246" i="5"/>
  <c r="N246" i="5"/>
  <c r="P246" i="5" s="1"/>
  <c r="X245" i="5"/>
  <c r="AA245" i="5" s="1"/>
  <c r="W245" i="5"/>
  <c r="V245" i="5"/>
  <c r="T245" i="5"/>
  <c r="N245" i="5"/>
  <c r="P245" i="5" s="1"/>
  <c r="X244" i="5"/>
  <c r="AA244" i="5" s="1"/>
  <c r="V244" i="5"/>
  <c r="W244" i="5" s="1"/>
  <c r="T244" i="5"/>
  <c r="N244" i="5"/>
  <c r="P244" i="5" s="1"/>
  <c r="X214" i="5"/>
  <c r="Y214" i="5" s="1"/>
  <c r="V214" i="5"/>
  <c r="W214" i="5" s="1"/>
  <c r="T214" i="5"/>
  <c r="N214" i="5"/>
  <c r="P214" i="5" s="1"/>
  <c r="X213" i="5"/>
  <c r="Y213" i="5" s="1"/>
  <c r="V213" i="5"/>
  <c r="W213" i="5" s="1"/>
  <c r="T213" i="5"/>
  <c r="N213" i="5"/>
  <c r="P213" i="5" s="1"/>
  <c r="X212" i="5"/>
  <c r="Y212" i="5" s="1"/>
  <c r="V212" i="5"/>
  <c r="W212" i="5" s="1"/>
  <c r="T212" i="5"/>
  <c r="N212" i="5"/>
  <c r="P212" i="5" s="1"/>
  <c r="X211" i="5"/>
  <c r="V211" i="5"/>
  <c r="W211" i="5" s="1"/>
  <c r="T211" i="5"/>
  <c r="N211" i="5"/>
  <c r="P211" i="5" s="1"/>
  <c r="X210" i="5"/>
  <c r="Y210" i="5" s="1"/>
  <c r="V210" i="5"/>
  <c r="W210" i="5" s="1"/>
  <c r="T210" i="5"/>
  <c r="N210" i="5"/>
  <c r="P210" i="5" s="1"/>
  <c r="X209" i="5"/>
  <c r="Y209" i="5" s="1"/>
  <c r="V209" i="5"/>
  <c r="W209" i="5" s="1"/>
  <c r="T209" i="5"/>
  <c r="N209" i="5"/>
  <c r="P209" i="5" s="1"/>
  <c r="X208" i="5"/>
  <c r="Y208" i="5" s="1"/>
  <c r="V208" i="5"/>
  <c r="W208" i="5" s="1"/>
  <c r="T208" i="5"/>
  <c r="N208" i="5"/>
  <c r="P208" i="5" s="1"/>
  <c r="X207" i="5"/>
  <c r="V207" i="5"/>
  <c r="W207" i="5" s="1"/>
  <c r="T207" i="5"/>
  <c r="N207" i="5"/>
  <c r="P207" i="5" s="1"/>
  <c r="X206" i="5"/>
  <c r="Y206" i="5" s="1"/>
  <c r="V206" i="5"/>
  <c r="W206" i="5" s="1"/>
  <c r="T206" i="5"/>
  <c r="N206" i="5"/>
  <c r="P206" i="5" s="1"/>
  <c r="X205" i="5"/>
  <c r="Y205" i="5" s="1"/>
  <c r="V205" i="5"/>
  <c r="W205" i="5" s="1"/>
  <c r="T205" i="5"/>
  <c r="N205" i="5"/>
  <c r="P205" i="5" s="1"/>
  <c r="X239" i="5"/>
  <c r="AA239" i="5" s="1"/>
  <c r="W239" i="5"/>
  <c r="V239" i="5"/>
  <c r="T239" i="5"/>
  <c r="N239" i="5"/>
  <c r="P239" i="5" s="1"/>
  <c r="X238" i="5"/>
  <c r="AA238" i="5" s="1"/>
  <c r="V238" i="5"/>
  <c r="W238" i="5" s="1"/>
  <c r="T238" i="5"/>
  <c r="N238" i="5"/>
  <c r="P238" i="5" s="1"/>
  <c r="X223" i="5"/>
  <c r="AA223" i="5" s="1"/>
  <c r="V223" i="5"/>
  <c r="W223" i="5" s="1"/>
  <c r="T223" i="5"/>
  <c r="N223" i="5"/>
  <c r="P223" i="5" s="1"/>
  <c r="X222" i="5"/>
  <c r="AA222" i="5" s="1"/>
  <c r="V222" i="5"/>
  <c r="W222" i="5" s="1"/>
  <c r="T222" i="5"/>
  <c r="N222" i="5"/>
  <c r="P222" i="5" s="1"/>
  <c r="X221" i="5"/>
  <c r="AA221" i="5" s="1"/>
  <c r="W221" i="5"/>
  <c r="V221" i="5"/>
  <c r="T221" i="5"/>
  <c r="N221" i="5"/>
  <c r="P221" i="5" s="1"/>
  <c r="X220" i="5"/>
  <c r="AA220" i="5" s="1"/>
  <c r="W220" i="5"/>
  <c r="V220" i="5"/>
  <c r="T220" i="5"/>
  <c r="N220" i="5"/>
  <c r="P220" i="5" s="1"/>
  <c r="X219" i="5"/>
  <c r="AA219" i="5" s="1"/>
  <c r="W219" i="5"/>
  <c r="V219" i="5"/>
  <c r="T219" i="5"/>
  <c r="N219" i="5"/>
  <c r="P219" i="5" s="1"/>
  <c r="X218" i="5"/>
  <c r="AA218" i="5" s="1"/>
  <c r="V218" i="5"/>
  <c r="W218" i="5" s="1"/>
  <c r="T218" i="5"/>
  <c r="N218" i="5"/>
  <c r="P218" i="5" s="1"/>
  <c r="X217" i="5"/>
  <c r="AA217" i="5" s="1"/>
  <c r="W217" i="5"/>
  <c r="V217" i="5"/>
  <c r="T217" i="5"/>
  <c r="N217" i="5"/>
  <c r="P217" i="5" s="1"/>
  <c r="Y216" i="5"/>
  <c r="X216" i="5"/>
  <c r="AA216" i="5" s="1"/>
  <c r="V216" i="5"/>
  <c r="W216" i="5" s="1"/>
  <c r="T216" i="5"/>
  <c r="N216" i="5"/>
  <c r="P216" i="5" s="1"/>
  <c r="X160" i="5"/>
  <c r="Z160" i="5" s="1"/>
  <c r="V160" i="5"/>
  <c r="W160" i="5" s="1"/>
  <c r="T160" i="5"/>
  <c r="N160" i="5"/>
  <c r="P160" i="5" s="1"/>
  <c r="X159" i="5"/>
  <c r="Z159" i="5" s="1"/>
  <c r="V159" i="5"/>
  <c r="W159" i="5" s="1"/>
  <c r="T159" i="5"/>
  <c r="N159" i="5"/>
  <c r="P159" i="5" s="1"/>
  <c r="X158" i="5"/>
  <c r="Z158" i="5" s="1"/>
  <c r="V158" i="5"/>
  <c r="W158" i="5" s="1"/>
  <c r="T158" i="5"/>
  <c r="N158" i="5"/>
  <c r="P158" i="5" s="1"/>
  <c r="X157" i="5"/>
  <c r="Z157" i="5" s="1"/>
  <c r="V157" i="5"/>
  <c r="W157" i="5" s="1"/>
  <c r="T157" i="5"/>
  <c r="N157" i="5"/>
  <c r="P157" i="5" s="1"/>
  <c r="X156" i="5"/>
  <c r="Z156" i="5" s="1"/>
  <c r="V156" i="5"/>
  <c r="W156" i="5" s="1"/>
  <c r="T156" i="5"/>
  <c r="N156" i="5"/>
  <c r="P156" i="5" s="1"/>
  <c r="X155" i="5"/>
  <c r="Z155" i="5" s="1"/>
  <c r="V155" i="5"/>
  <c r="W155" i="5" s="1"/>
  <c r="T155" i="5"/>
  <c r="N155" i="5"/>
  <c r="P155" i="5" s="1"/>
  <c r="X154" i="5"/>
  <c r="Z154" i="5" s="1"/>
  <c r="V154" i="5"/>
  <c r="W154" i="5" s="1"/>
  <c r="T154" i="5"/>
  <c r="N154" i="5"/>
  <c r="P154" i="5" s="1"/>
  <c r="X153" i="5"/>
  <c r="Z153" i="5" s="1"/>
  <c r="V153" i="5"/>
  <c r="W153" i="5" s="1"/>
  <c r="T153" i="5"/>
  <c r="N153" i="5"/>
  <c r="P153" i="5" s="1"/>
  <c r="X152" i="5"/>
  <c r="Z152" i="5" s="1"/>
  <c r="V152" i="5"/>
  <c r="W152" i="5" s="1"/>
  <c r="T152" i="5"/>
  <c r="N152" i="5"/>
  <c r="P152" i="5" s="1"/>
  <c r="X151" i="5"/>
  <c r="Z151" i="5" s="1"/>
  <c r="V151" i="5"/>
  <c r="W151" i="5" s="1"/>
  <c r="T151" i="5"/>
  <c r="N151" i="5"/>
  <c r="P151" i="5" s="1"/>
  <c r="X180" i="5"/>
  <c r="V180" i="5"/>
  <c r="W180" i="5" s="1"/>
  <c r="T180" i="5"/>
  <c r="N180" i="5"/>
  <c r="P180" i="5" s="1"/>
  <c r="X179" i="5"/>
  <c r="V179" i="5"/>
  <c r="W179" i="5" s="1"/>
  <c r="T179" i="5"/>
  <c r="N179" i="5"/>
  <c r="P179" i="5" s="1"/>
  <c r="X178" i="5"/>
  <c r="V178" i="5"/>
  <c r="W178" i="5" s="1"/>
  <c r="T178" i="5"/>
  <c r="N178" i="5"/>
  <c r="P178" i="5" s="1"/>
  <c r="X177" i="5"/>
  <c r="V177" i="5"/>
  <c r="W177" i="5" s="1"/>
  <c r="T177" i="5"/>
  <c r="N177" i="5"/>
  <c r="P177" i="5" s="1"/>
  <c r="X176" i="5"/>
  <c r="V176" i="5"/>
  <c r="W176" i="5" s="1"/>
  <c r="T176" i="5"/>
  <c r="N176" i="5"/>
  <c r="P176" i="5" s="1"/>
  <c r="X175" i="5"/>
  <c r="V175" i="5"/>
  <c r="W175" i="5" s="1"/>
  <c r="T175" i="5"/>
  <c r="N175" i="5"/>
  <c r="P175" i="5" s="1"/>
  <c r="X174" i="5"/>
  <c r="V174" i="5"/>
  <c r="W174" i="5" s="1"/>
  <c r="T174" i="5"/>
  <c r="N174" i="5"/>
  <c r="P174" i="5" s="1"/>
  <c r="X173" i="5"/>
  <c r="V173" i="5"/>
  <c r="W173" i="5" s="1"/>
  <c r="T173" i="5"/>
  <c r="N173" i="5"/>
  <c r="P173" i="5" s="1"/>
  <c r="X172" i="5"/>
  <c r="V172" i="5"/>
  <c r="W172" i="5" s="1"/>
  <c r="T172" i="5"/>
  <c r="N172" i="5"/>
  <c r="P172" i="5" s="1"/>
  <c r="X171" i="5"/>
  <c r="V171" i="5"/>
  <c r="W171" i="5" s="1"/>
  <c r="T171" i="5"/>
  <c r="N171" i="5"/>
  <c r="P171" i="5" s="1"/>
  <c r="X170" i="5"/>
  <c r="V170" i="5"/>
  <c r="W170" i="5" s="1"/>
  <c r="T170" i="5"/>
  <c r="N170" i="5"/>
  <c r="P170" i="5" s="1"/>
  <c r="X169" i="5"/>
  <c r="V169" i="5"/>
  <c r="W169" i="5" s="1"/>
  <c r="T169" i="5"/>
  <c r="N169" i="5"/>
  <c r="P169" i="5" s="1"/>
  <c r="X168" i="5"/>
  <c r="V168" i="5"/>
  <c r="W168" i="5" s="1"/>
  <c r="T168" i="5"/>
  <c r="N168" i="5"/>
  <c r="P168" i="5" s="1"/>
  <c r="X167" i="5"/>
  <c r="AA167" i="5" s="1"/>
  <c r="V167" i="5"/>
  <c r="W167" i="5" s="1"/>
  <c r="T167" i="5"/>
  <c r="N167" i="5"/>
  <c r="P167" i="5" s="1"/>
  <c r="X166" i="5"/>
  <c r="Z166" i="5" s="1"/>
  <c r="V166" i="5"/>
  <c r="W166" i="5" s="1"/>
  <c r="T166" i="5"/>
  <c r="N166" i="5"/>
  <c r="O166" i="5" s="1"/>
  <c r="X134" i="5"/>
  <c r="Y134" i="5" s="1"/>
  <c r="V134" i="5"/>
  <c r="W134" i="5" s="1"/>
  <c r="T134" i="5"/>
  <c r="N134" i="5"/>
  <c r="P134" i="5" s="1"/>
  <c r="X133" i="5"/>
  <c r="Y133" i="5" s="1"/>
  <c r="V133" i="5"/>
  <c r="W133" i="5" s="1"/>
  <c r="T133" i="5"/>
  <c r="N133" i="5"/>
  <c r="P133" i="5" s="1"/>
  <c r="X100" i="5"/>
  <c r="Y100" i="5" s="1"/>
  <c r="V100" i="5"/>
  <c r="W100" i="5" s="1"/>
  <c r="T100" i="5"/>
  <c r="N100" i="5"/>
  <c r="P100" i="5" s="1"/>
  <c r="X99" i="5"/>
  <c r="Y99" i="5" s="1"/>
  <c r="V99" i="5"/>
  <c r="W99" i="5" s="1"/>
  <c r="T99" i="5"/>
  <c r="N99" i="5"/>
  <c r="P99" i="5" s="1"/>
  <c r="X98" i="5"/>
  <c r="Y98" i="5" s="1"/>
  <c r="V98" i="5"/>
  <c r="W98" i="5" s="1"/>
  <c r="T98" i="5"/>
  <c r="N98" i="5"/>
  <c r="P98" i="5" s="1"/>
  <c r="X97" i="5"/>
  <c r="Y97" i="5" s="1"/>
  <c r="V97" i="5"/>
  <c r="W97" i="5" s="1"/>
  <c r="T97" i="5"/>
  <c r="N97" i="5"/>
  <c r="P97" i="5" s="1"/>
  <c r="X96" i="5"/>
  <c r="Y96" i="5" s="1"/>
  <c r="V96" i="5"/>
  <c r="W96" i="5" s="1"/>
  <c r="T96" i="5"/>
  <c r="N96" i="5"/>
  <c r="P96" i="5" s="1"/>
  <c r="X95" i="5"/>
  <c r="Y95" i="5" s="1"/>
  <c r="V95" i="5"/>
  <c r="W95" i="5" s="1"/>
  <c r="T95" i="5"/>
  <c r="N95" i="5"/>
  <c r="P95" i="5" s="1"/>
  <c r="X94" i="5"/>
  <c r="Y94" i="5" s="1"/>
  <c r="V94" i="5"/>
  <c r="W94" i="5" s="1"/>
  <c r="T94" i="5"/>
  <c r="N94" i="5"/>
  <c r="P94" i="5" s="1"/>
  <c r="X93" i="5"/>
  <c r="Y93" i="5" s="1"/>
  <c r="V93" i="5"/>
  <c r="W93" i="5" s="1"/>
  <c r="T93" i="5"/>
  <c r="N93" i="5"/>
  <c r="P93" i="5" s="1"/>
  <c r="X92" i="5"/>
  <c r="Y92" i="5" s="1"/>
  <c r="V92" i="5"/>
  <c r="W92" i="5" s="1"/>
  <c r="T92" i="5"/>
  <c r="N92" i="5"/>
  <c r="P92" i="5" s="1"/>
  <c r="X91" i="5"/>
  <c r="Y91" i="5" s="1"/>
  <c r="V91" i="5"/>
  <c r="W91" i="5" s="1"/>
  <c r="T91" i="5"/>
  <c r="N91" i="5"/>
  <c r="P91" i="5" s="1"/>
  <c r="X110" i="5"/>
  <c r="AA110" i="5" s="1"/>
  <c r="V110" i="5"/>
  <c r="W110" i="5" s="1"/>
  <c r="T110" i="5"/>
  <c r="N110" i="5"/>
  <c r="O110" i="5" s="1"/>
  <c r="X109" i="5"/>
  <c r="AA109" i="5" s="1"/>
  <c r="V109" i="5"/>
  <c r="W109" i="5" s="1"/>
  <c r="T109" i="5"/>
  <c r="N109" i="5"/>
  <c r="O109" i="5" s="1"/>
  <c r="X108" i="5"/>
  <c r="AA108" i="5" s="1"/>
  <c r="V108" i="5"/>
  <c r="W108" i="5" s="1"/>
  <c r="T108" i="5"/>
  <c r="N108" i="5"/>
  <c r="O108" i="5" s="1"/>
  <c r="X107" i="5"/>
  <c r="AA107" i="5" s="1"/>
  <c r="V107" i="5"/>
  <c r="W107" i="5" s="1"/>
  <c r="T107" i="5"/>
  <c r="N107" i="5"/>
  <c r="O107" i="5" s="1"/>
  <c r="X106" i="5"/>
  <c r="AA106" i="5" s="1"/>
  <c r="V106" i="5"/>
  <c r="W106" i="5" s="1"/>
  <c r="T106" i="5"/>
  <c r="N106" i="5"/>
  <c r="O106" i="5" s="1"/>
  <c r="X105" i="5"/>
  <c r="AA105" i="5" s="1"/>
  <c r="V105" i="5"/>
  <c r="W105" i="5" s="1"/>
  <c r="T105" i="5"/>
  <c r="N105" i="5"/>
  <c r="O105" i="5" s="1"/>
  <c r="X104" i="5"/>
  <c r="AA104" i="5" s="1"/>
  <c r="V104" i="5"/>
  <c r="W104" i="5" s="1"/>
  <c r="T104" i="5"/>
  <c r="N104" i="5"/>
  <c r="O104" i="5" s="1"/>
  <c r="X103" i="5"/>
  <c r="AA103" i="5" s="1"/>
  <c r="V103" i="5"/>
  <c r="W103" i="5" s="1"/>
  <c r="T103" i="5"/>
  <c r="N103" i="5"/>
  <c r="O103" i="5" s="1"/>
  <c r="X102" i="5"/>
  <c r="AA102" i="5" s="1"/>
  <c r="V102" i="5"/>
  <c r="W102" i="5" s="1"/>
  <c r="T102" i="5"/>
  <c r="N102" i="5"/>
  <c r="O102" i="5" s="1"/>
  <c r="X101" i="5"/>
  <c r="AA101" i="5" s="1"/>
  <c r="V101" i="5"/>
  <c r="W101" i="5" s="1"/>
  <c r="T101" i="5"/>
  <c r="N101" i="5"/>
  <c r="O101" i="5" s="1"/>
  <c r="X130" i="5"/>
  <c r="Z130" i="5" s="1"/>
  <c r="V130" i="5"/>
  <c r="W130" i="5" s="1"/>
  <c r="T130" i="5"/>
  <c r="N130" i="5"/>
  <c r="P130" i="5" s="1"/>
  <c r="X129" i="5"/>
  <c r="Z129" i="5" s="1"/>
  <c r="V129" i="5"/>
  <c r="W129" i="5" s="1"/>
  <c r="T129" i="5"/>
  <c r="N129" i="5"/>
  <c r="P129" i="5" s="1"/>
  <c r="X118" i="5"/>
  <c r="Z118" i="5" s="1"/>
  <c r="V118" i="5"/>
  <c r="W118" i="5" s="1"/>
  <c r="T118" i="5"/>
  <c r="N118" i="5"/>
  <c r="O118" i="5" s="1"/>
  <c r="X117" i="5"/>
  <c r="Z117" i="5" s="1"/>
  <c r="V117" i="5"/>
  <c r="W117" i="5" s="1"/>
  <c r="T117" i="5"/>
  <c r="N117" i="5"/>
  <c r="P117" i="5" s="1"/>
  <c r="X116" i="5"/>
  <c r="Z116" i="5" s="1"/>
  <c r="V116" i="5"/>
  <c r="W116" i="5" s="1"/>
  <c r="T116" i="5"/>
  <c r="N116" i="5"/>
  <c r="P116" i="5" s="1"/>
  <c r="X115" i="5"/>
  <c r="Z115" i="5" s="1"/>
  <c r="V115" i="5"/>
  <c r="W115" i="5" s="1"/>
  <c r="T115" i="5"/>
  <c r="N115" i="5"/>
  <c r="P115" i="5" s="1"/>
  <c r="X114" i="5"/>
  <c r="Z114" i="5" s="1"/>
  <c r="V114" i="5"/>
  <c r="W114" i="5" s="1"/>
  <c r="T114" i="5"/>
  <c r="N114" i="5"/>
  <c r="P114" i="5" s="1"/>
  <c r="X113" i="5"/>
  <c r="Z113" i="5" s="1"/>
  <c r="V113" i="5"/>
  <c r="W113" i="5" s="1"/>
  <c r="T113" i="5"/>
  <c r="N113" i="5"/>
  <c r="P113" i="5" s="1"/>
  <c r="X112" i="5"/>
  <c r="Z112" i="5" s="1"/>
  <c r="V112" i="5"/>
  <c r="W112" i="5" s="1"/>
  <c r="T112" i="5"/>
  <c r="N112" i="5"/>
  <c r="P112" i="5" s="1"/>
  <c r="X111" i="5"/>
  <c r="Z111" i="5" s="1"/>
  <c r="V111" i="5"/>
  <c r="W111" i="5" s="1"/>
  <c r="T111" i="5"/>
  <c r="N111" i="5"/>
  <c r="P111" i="5" s="1"/>
  <c r="X60" i="5"/>
  <c r="AA60" i="5" s="1"/>
  <c r="V60" i="5"/>
  <c r="W60" i="5" s="1"/>
  <c r="T60" i="5"/>
  <c r="N60" i="5"/>
  <c r="O60" i="5" s="1"/>
  <c r="X59" i="5"/>
  <c r="AA59" i="5" s="1"/>
  <c r="V59" i="5"/>
  <c r="W59" i="5" s="1"/>
  <c r="T59" i="5"/>
  <c r="N59" i="5"/>
  <c r="O59" i="5" s="1"/>
  <c r="X58" i="5"/>
  <c r="AA58" i="5" s="1"/>
  <c r="V58" i="5"/>
  <c r="W58" i="5" s="1"/>
  <c r="T58" i="5"/>
  <c r="N58" i="5"/>
  <c r="O58" i="5" s="1"/>
  <c r="X57" i="5"/>
  <c r="AA57" i="5" s="1"/>
  <c r="V57" i="5"/>
  <c r="W57" i="5" s="1"/>
  <c r="T57" i="5"/>
  <c r="N57" i="5"/>
  <c r="O57" i="5" s="1"/>
  <c r="X56" i="5"/>
  <c r="AA56" i="5" s="1"/>
  <c r="V56" i="5"/>
  <c r="W56" i="5" s="1"/>
  <c r="T56" i="5"/>
  <c r="N56" i="5"/>
  <c r="O56" i="5" s="1"/>
  <c r="X55" i="5"/>
  <c r="AA55" i="5" s="1"/>
  <c r="V55" i="5"/>
  <c r="W55" i="5" s="1"/>
  <c r="T55" i="5"/>
  <c r="N55" i="5"/>
  <c r="O55" i="5" s="1"/>
  <c r="X54" i="5"/>
  <c r="AA54" i="5" s="1"/>
  <c r="V54" i="5"/>
  <c r="W54" i="5" s="1"/>
  <c r="T54" i="5"/>
  <c r="N54" i="5"/>
  <c r="O54" i="5" s="1"/>
  <c r="X53" i="5"/>
  <c r="AA53" i="5" s="1"/>
  <c r="V53" i="5"/>
  <c r="W53" i="5" s="1"/>
  <c r="T53" i="5"/>
  <c r="N53" i="5"/>
  <c r="O53" i="5" s="1"/>
  <c r="X52" i="5"/>
  <c r="AA52" i="5" s="1"/>
  <c r="V52" i="5"/>
  <c r="W52" i="5" s="1"/>
  <c r="T52" i="5"/>
  <c r="N52" i="5"/>
  <c r="O52" i="5" s="1"/>
  <c r="X51" i="5"/>
  <c r="AA51" i="5" s="1"/>
  <c r="V51" i="5"/>
  <c r="W51" i="5" s="1"/>
  <c r="T51" i="5"/>
  <c r="N51" i="5"/>
  <c r="O51" i="5" s="1"/>
  <c r="Q52" i="7" l="1"/>
  <c r="Y220" i="5"/>
  <c r="AB220" i="5" s="1"/>
  <c r="Y218" i="5"/>
  <c r="AB218" i="5" s="1"/>
  <c r="AA259" i="5"/>
  <c r="AA224" i="5"/>
  <c r="AD227" i="5"/>
  <c r="AA228" i="5"/>
  <c r="AD228" i="5" s="1"/>
  <c r="AD231" i="5"/>
  <c r="AA232" i="5"/>
  <c r="AD232" i="5" s="1"/>
  <c r="AD235" i="5"/>
  <c r="AA236" i="5"/>
  <c r="AD236" i="5" s="1"/>
  <c r="Z224" i="5"/>
  <c r="Y238" i="5"/>
  <c r="AD224" i="5"/>
  <c r="Y222" i="5"/>
  <c r="AB222" i="5" s="1"/>
  <c r="O251" i="5"/>
  <c r="AA263" i="5"/>
  <c r="Z226" i="5"/>
  <c r="AC226" i="5" s="1"/>
  <c r="Z230" i="5"/>
  <c r="AC230" i="5" s="1"/>
  <c r="Z234" i="5"/>
  <c r="AC234" i="5" s="1"/>
  <c r="O249" i="5"/>
  <c r="AA261" i="5"/>
  <c r="Z225" i="5"/>
  <c r="AA226" i="5"/>
  <c r="AD226" i="5" s="1"/>
  <c r="Z229" i="5"/>
  <c r="AA230" i="5"/>
  <c r="AD230" i="5" s="1"/>
  <c r="Z233" i="5"/>
  <c r="AA234" i="5"/>
  <c r="AD234" i="5" s="1"/>
  <c r="Z237" i="5"/>
  <c r="AA225" i="5"/>
  <c r="AD225" i="5" s="1"/>
  <c r="Z228" i="5"/>
  <c r="AA229" i="5"/>
  <c r="AD229" i="5" s="1"/>
  <c r="Z232" i="5"/>
  <c r="AA233" i="5"/>
  <c r="AD233" i="5" s="1"/>
  <c r="Z236" i="5"/>
  <c r="AA237" i="5"/>
  <c r="AD237" i="5" s="1"/>
  <c r="P104" i="5"/>
  <c r="Z41" i="7"/>
  <c r="Z42" i="7"/>
  <c r="Q48" i="7"/>
  <c r="Z56" i="7"/>
  <c r="Q44" i="7"/>
  <c r="Q56" i="7"/>
  <c r="Q40" i="7"/>
  <c r="R41" i="7"/>
  <c r="Z44" i="7"/>
  <c r="Z48" i="7"/>
  <c r="Z52" i="7"/>
  <c r="Z57" i="7"/>
  <c r="Z58" i="7"/>
  <c r="R45" i="7"/>
  <c r="R49" i="7"/>
  <c r="R53" i="7"/>
  <c r="Z40" i="7"/>
  <c r="Z45" i="7"/>
  <c r="Z46" i="7"/>
  <c r="Z49" i="7"/>
  <c r="Z50" i="7"/>
  <c r="Z53" i="7"/>
  <c r="Z54" i="7"/>
  <c r="Z39" i="7"/>
  <c r="Z43" i="7"/>
  <c r="Z47" i="7"/>
  <c r="Z51" i="7"/>
  <c r="Z55" i="7"/>
  <c r="Q39" i="7"/>
  <c r="Q43" i="7"/>
  <c r="Q47" i="7"/>
  <c r="Q51" i="7"/>
  <c r="Q55" i="7"/>
  <c r="Q42" i="7"/>
  <c r="Q46" i="7"/>
  <c r="Q50" i="7"/>
  <c r="Q54" i="7"/>
  <c r="Q58" i="7"/>
  <c r="O247" i="5"/>
  <c r="O255" i="5"/>
  <c r="O245" i="5"/>
  <c r="O253" i="5"/>
  <c r="Y217" i="5"/>
  <c r="AB217" i="5" s="1"/>
  <c r="Y219" i="5"/>
  <c r="Y221" i="5"/>
  <c r="Y223" i="5"/>
  <c r="AB223" i="5" s="1"/>
  <c r="Y239" i="5"/>
  <c r="AB239" i="5" s="1"/>
  <c r="AA260" i="5"/>
  <c r="AA262" i="5"/>
  <c r="AD262" i="5" s="1"/>
  <c r="Z216" i="5"/>
  <c r="Z217" i="5"/>
  <c r="AC217" i="5" s="1"/>
  <c r="Z218" i="5"/>
  <c r="Z219" i="5"/>
  <c r="AC219" i="5" s="1"/>
  <c r="Z220" i="5"/>
  <c r="AC220" i="5" s="1"/>
  <c r="Z221" i="5"/>
  <c r="AC221" i="5" s="1"/>
  <c r="Z222" i="5"/>
  <c r="Z223" i="5"/>
  <c r="Z238" i="5"/>
  <c r="AC238" i="5" s="1"/>
  <c r="Z239" i="5"/>
  <c r="AC239" i="5" s="1"/>
  <c r="O224" i="5"/>
  <c r="AB224" i="5"/>
  <c r="O225" i="5"/>
  <c r="AB225" i="5"/>
  <c r="O226" i="5"/>
  <c r="AB226" i="5"/>
  <c r="O227" i="5"/>
  <c r="AB227" i="5"/>
  <c r="O228" i="5"/>
  <c r="AB228" i="5"/>
  <c r="O229" i="5"/>
  <c r="AB229" i="5"/>
  <c r="O230" i="5"/>
  <c r="AB230" i="5"/>
  <c r="O231" i="5"/>
  <c r="AB231" i="5"/>
  <c r="O232" i="5"/>
  <c r="AB232" i="5"/>
  <c r="O233" i="5"/>
  <c r="AB233" i="5"/>
  <c r="O234" i="5"/>
  <c r="AB234" i="5"/>
  <c r="O235" i="5"/>
  <c r="AB235" i="5"/>
  <c r="O236" i="5"/>
  <c r="AB236" i="5"/>
  <c r="O237" i="5"/>
  <c r="AB237" i="5"/>
  <c r="AD216" i="5"/>
  <c r="AD217" i="5"/>
  <c r="AD218" i="5"/>
  <c r="AD219" i="5"/>
  <c r="AD220" i="5"/>
  <c r="AD221" i="5"/>
  <c r="AD222" i="5"/>
  <c r="AD223" i="5"/>
  <c r="AD238" i="5"/>
  <c r="AD239" i="5"/>
  <c r="AC224" i="5"/>
  <c r="AC225" i="5"/>
  <c r="AC227" i="5"/>
  <c r="AC228" i="5"/>
  <c r="AC229" i="5"/>
  <c r="AC231" i="5"/>
  <c r="AC232" i="5"/>
  <c r="AC233" i="5"/>
  <c r="AC235" i="5"/>
  <c r="AC236" i="5"/>
  <c r="AC237" i="5"/>
  <c r="AA207" i="5"/>
  <c r="AD207" i="5" s="1"/>
  <c r="Z207" i="5"/>
  <c r="AA211" i="5"/>
  <c r="AD211" i="5" s="1"/>
  <c r="Z211" i="5"/>
  <c r="AC211" i="5" s="1"/>
  <c r="Z246" i="5"/>
  <c r="AC246" i="5" s="1"/>
  <c r="Y246" i="5"/>
  <c r="AB246" i="5" s="1"/>
  <c r="Z254" i="5"/>
  <c r="AC254" i="5" s="1"/>
  <c r="Y254" i="5"/>
  <c r="AB254" i="5" s="1"/>
  <c r="Y207" i="5"/>
  <c r="AD245" i="5"/>
  <c r="AA246" i="5"/>
  <c r="AD247" i="5"/>
  <c r="AD251" i="5"/>
  <c r="AD253" i="5"/>
  <c r="AA254" i="5"/>
  <c r="AD254" i="5" s="1"/>
  <c r="AD255" i="5"/>
  <c r="O259" i="5"/>
  <c r="P259" i="5"/>
  <c r="AD259" i="5"/>
  <c r="AC259" i="5"/>
  <c r="P263" i="5"/>
  <c r="O263" i="5"/>
  <c r="AD263" i="5"/>
  <c r="AC263" i="5"/>
  <c r="AA205" i="5"/>
  <c r="AD205" i="5" s="1"/>
  <c r="Z205" i="5"/>
  <c r="AC205" i="5" s="1"/>
  <c r="AA209" i="5"/>
  <c r="AD209" i="5" s="1"/>
  <c r="Z209" i="5"/>
  <c r="AC209" i="5" s="1"/>
  <c r="AA213" i="5"/>
  <c r="AD213" i="5" s="1"/>
  <c r="Z213" i="5"/>
  <c r="AC213" i="5" s="1"/>
  <c r="O244" i="5"/>
  <c r="Z245" i="5"/>
  <c r="AC245" i="5" s="1"/>
  <c r="Y245" i="5"/>
  <c r="AB245" i="5" s="1"/>
  <c r="O246" i="5"/>
  <c r="Z247" i="5"/>
  <c r="AC247" i="5" s="1"/>
  <c r="Y247" i="5"/>
  <c r="AB247" i="5" s="1"/>
  <c r="O248" i="5"/>
  <c r="Z249" i="5"/>
  <c r="AC249" i="5" s="1"/>
  <c r="Y249" i="5"/>
  <c r="AB249" i="5" s="1"/>
  <c r="O250" i="5"/>
  <c r="Z251" i="5"/>
  <c r="AC251" i="5" s="1"/>
  <c r="Y251" i="5"/>
  <c r="AB251" i="5" s="1"/>
  <c r="O252" i="5"/>
  <c r="Z253" i="5"/>
  <c r="AC253" i="5" s="1"/>
  <c r="Y253" i="5"/>
  <c r="AB253" i="5" s="1"/>
  <c r="O254" i="5"/>
  <c r="Z255" i="5"/>
  <c r="AC255" i="5" s="1"/>
  <c r="Y255" i="5"/>
  <c r="AB255" i="5" s="1"/>
  <c r="O256" i="5"/>
  <c r="Z257" i="5"/>
  <c r="AC257" i="5" s="1"/>
  <c r="Y257" i="5"/>
  <c r="AB257" i="5" s="1"/>
  <c r="O258" i="5"/>
  <c r="AD258" i="5"/>
  <c r="O262" i="5"/>
  <c r="P262" i="5"/>
  <c r="AC262" i="5"/>
  <c r="Z244" i="5"/>
  <c r="AC244" i="5" s="1"/>
  <c r="Y244" i="5"/>
  <c r="AB244" i="5" s="1"/>
  <c r="Z248" i="5"/>
  <c r="AC248" i="5" s="1"/>
  <c r="Y248" i="5"/>
  <c r="AB248" i="5" s="1"/>
  <c r="Z250" i="5"/>
  <c r="AC250" i="5" s="1"/>
  <c r="Y250" i="5"/>
  <c r="AB250" i="5" s="1"/>
  <c r="Z252" i="5"/>
  <c r="Y252" i="5"/>
  <c r="AB252" i="5" s="1"/>
  <c r="Z256" i="5"/>
  <c r="AC256" i="5" s="1"/>
  <c r="Y256" i="5"/>
  <c r="AB256" i="5" s="1"/>
  <c r="O260" i="5"/>
  <c r="P260" i="5"/>
  <c r="AD260" i="5"/>
  <c r="AC260" i="5"/>
  <c r="AA208" i="5"/>
  <c r="AD208" i="5" s="1"/>
  <c r="Z208" i="5"/>
  <c r="AC208" i="5" s="1"/>
  <c r="Y211" i="5"/>
  <c r="AA212" i="5"/>
  <c r="AD212" i="5" s="1"/>
  <c r="Z212" i="5"/>
  <c r="AC212" i="5" s="1"/>
  <c r="AD249" i="5"/>
  <c r="AA206" i="5"/>
  <c r="AD206" i="5" s="1"/>
  <c r="Z206" i="5"/>
  <c r="AC206" i="5" s="1"/>
  <c r="AA210" i="5"/>
  <c r="AD210" i="5" s="1"/>
  <c r="Z210" i="5"/>
  <c r="AC210" i="5" s="1"/>
  <c r="AA214" i="5"/>
  <c r="AD214" i="5" s="1"/>
  <c r="Z214" i="5"/>
  <c r="AC214" i="5" s="1"/>
  <c r="AD244" i="5"/>
  <c r="AD246" i="5"/>
  <c r="AD248" i="5"/>
  <c r="AD250" i="5"/>
  <c r="AD252" i="5"/>
  <c r="AC252" i="5"/>
  <c r="AD256" i="5"/>
  <c r="AA257" i="5"/>
  <c r="AD257" i="5" s="1"/>
  <c r="Z258" i="5"/>
  <c r="AC258" i="5" s="1"/>
  <c r="Y258" i="5"/>
  <c r="AB258" i="5" s="1"/>
  <c r="P261" i="5"/>
  <c r="O261" i="5"/>
  <c r="AD261" i="5"/>
  <c r="AC261" i="5"/>
  <c r="Y259" i="5"/>
  <c r="AB259" i="5" s="1"/>
  <c r="Y260" i="5"/>
  <c r="AB260" i="5" s="1"/>
  <c r="Y261" i="5"/>
  <c r="AB261" i="5" s="1"/>
  <c r="Y262" i="5"/>
  <c r="AB262" i="5" s="1"/>
  <c r="Y263" i="5"/>
  <c r="AB263" i="5" s="1"/>
  <c r="O205" i="5"/>
  <c r="AB205" i="5"/>
  <c r="O206" i="5"/>
  <c r="AB206" i="5"/>
  <c r="O207" i="5"/>
  <c r="AB207" i="5"/>
  <c r="O208" i="5"/>
  <c r="AB208" i="5"/>
  <c r="O209" i="5"/>
  <c r="AB209" i="5"/>
  <c r="O210" i="5"/>
  <c r="AB210" i="5"/>
  <c r="O211" i="5"/>
  <c r="AB211" i="5"/>
  <c r="O212" i="5"/>
  <c r="AB212" i="5"/>
  <c r="O213" i="5"/>
  <c r="AB213" i="5"/>
  <c r="O214" i="5"/>
  <c r="AB214" i="5"/>
  <c r="AC207" i="5"/>
  <c r="O216" i="5"/>
  <c r="AB216" i="5"/>
  <c r="O217" i="5"/>
  <c r="O218" i="5"/>
  <c r="O219" i="5"/>
  <c r="AB219" i="5"/>
  <c r="O220" i="5"/>
  <c r="O221" i="5"/>
  <c r="AB221" i="5"/>
  <c r="O222" i="5"/>
  <c r="O223" i="5"/>
  <c r="O238" i="5"/>
  <c r="AB238" i="5"/>
  <c r="O239" i="5"/>
  <c r="AC216" i="5"/>
  <c r="AC218" i="5"/>
  <c r="AC222" i="5"/>
  <c r="AC223" i="5"/>
  <c r="AA93" i="5"/>
  <c r="Y154" i="5"/>
  <c r="AB154" i="5" s="1"/>
  <c r="AA100" i="5"/>
  <c r="AD100" i="5" s="1"/>
  <c r="AA154" i="5"/>
  <c r="AD154" i="5" s="1"/>
  <c r="O174" i="5"/>
  <c r="P166" i="5"/>
  <c r="Y158" i="5"/>
  <c r="AB158" i="5" s="1"/>
  <c r="AA158" i="5"/>
  <c r="Z96" i="5"/>
  <c r="AC96" i="5" s="1"/>
  <c r="AA151" i="5"/>
  <c r="AD151" i="5" s="1"/>
  <c r="AA155" i="5"/>
  <c r="AD155" i="5" s="1"/>
  <c r="AD158" i="5"/>
  <c r="Y159" i="5"/>
  <c r="AB159" i="5" s="1"/>
  <c r="AA96" i="5"/>
  <c r="AD96" i="5" s="1"/>
  <c r="AA159" i="5"/>
  <c r="AD159" i="5" s="1"/>
  <c r="P58" i="5"/>
  <c r="Y160" i="5"/>
  <c r="AB160" i="5" s="1"/>
  <c r="P106" i="5"/>
  <c r="Z92" i="5"/>
  <c r="AC92" i="5" s="1"/>
  <c r="Z134" i="5"/>
  <c r="AC134" i="5" s="1"/>
  <c r="O172" i="5"/>
  <c r="O180" i="5"/>
  <c r="Y153" i="5"/>
  <c r="AB153" i="5" s="1"/>
  <c r="Y157" i="5"/>
  <c r="AB157" i="5" s="1"/>
  <c r="P108" i="5"/>
  <c r="AA92" i="5"/>
  <c r="AD92" i="5" s="1"/>
  <c r="Z133" i="5"/>
  <c r="AC133" i="5" s="1"/>
  <c r="AA134" i="5"/>
  <c r="AD134" i="5" s="1"/>
  <c r="Y166" i="5"/>
  <c r="AB166" i="5" s="1"/>
  <c r="O170" i="5"/>
  <c r="O178" i="5"/>
  <c r="Y152" i="5"/>
  <c r="AA153" i="5"/>
  <c r="AD153" i="5" s="1"/>
  <c r="Y156" i="5"/>
  <c r="AB156" i="5" s="1"/>
  <c r="AA157" i="5"/>
  <c r="AD157" i="5" s="1"/>
  <c r="P54" i="5"/>
  <c r="P102" i="5"/>
  <c r="P110" i="5"/>
  <c r="AA97" i="5"/>
  <c r="AD97" i="5" s="1"/>
  <c r="Z100" i="5"/>
  <c r="AC100" i="5" s="1"/>
  <c r="AA133" i="5"/>
  <c r="AD133" i="5" s="1"/>
  <c r="AA166" i="5"/>
  <c r="AD166" i="5" s="1"/>
  <c r="O168" i="5"/>
  <c r="O176" i="5"/>
  <c r="Y151" i="5"/>
  <c r="AB151" i="5" s="1"/>
  <c r="AA152" i="5"/>
  <c r="AD152" i="5" s="1"/>
  <c r="Y155" i="5"/>
  <c r="AB155" i="5" s="1"/>
  <c r="AA156" i="5"/>
  <c r="AD156" i="5" s="1"/>
  <c r="AA160" i="5"/>
  <c r="AD160" i="5" s="1"/>
  <c r="O151" i="5"/>
  <c r="O152" i="5"/>
  <c r="AB152" i="5"/>
  <c r="O153" i="5"/>
  <c r="O154" i="5"/>
  <c r="O155" i="5"/>
  <c r="O156" i="5"/>
  <c r="O157" i="5"/>
  <c r="O158" i="5"/>
  <c r="O159" i="5"/>
  <c r="O160" i="5"/>
  <c r="AC151" i="5"/>
  <c r="AC152" i="5"/>
  <c r="AC153" i="5"/>
  <c r="AC154" i="5"/>
  <c r="AC155" i="5"/>
  <c r="AC156" i="5"/>
  <c r="AC157" i="5"/>
  <c r="AC158" i="5"/>
  <c r="AC159" i="5"/>
  <c r="AC160" i="5"/>
  <c r="Z169" i="5"/>
  <c r="Y169" i="5"/>
  <c r="AB169" i="5" s="1"/>
  <c r="Z171" i="5"/>
  <c r="AC171" i="5" s="1"/>
  <c r="Y171" i="5"/>
  <c r="AB171" i="5" s="1"/>
  <c r="Z173" i="5"/>
  <c r="AC173" i="5" s="1"/>
  <c r="Y173" i="5"/>
  <c r="AB173" i="5" s="1"/>
  <c r="Z175" i="5"/>
  <c r="AC175" i="5" s="1"/>
  <c r="Y175" i="5"/>
  <c r="AB175" i="5" s="1"/>
  <c r="Z177" i="5"/>
  <c r="AC177" i="5" s="1"/>
  <c r="Y177" i="5"/>
  <c r="AB177" i="5" s="1"/>
  <c r="Z179" i="5"/>
  <c r="AC179" i="5" s="1"/>
  <c r="Y179" i="5"/>
  <c r="AB179" i="5" s="1"/>
  <c r="O167" i="5"/>
  <c r="AA169" i="5"/>
  <c r="AD169" i="5" s="1"/>
  <c r="AA171" i="5"/>
  <c r="AD171" i="5" s="1"/>
  <c r="AA173" i="5"/>
  <c r="AD173" i="5" s="1"/>
  <c r="AA175" i="5"/>
  <c r="AD175" i="5" s="1"/>
  <c r="AA177" i="5"/>
  <c r="AD177" i="5" s="1"/>
  <c r="AA179" i="5"/>
  <c r="AD179" i="5" s="1"/>
  <c r="AD167" i="5"/>
  <c r="Z168" i="5"/>
  <c r="AC168" i="5" s="1"/>
  <c r="Y168" i="5"/>
  <c r="AB168" i="5" s="1"/>
  <c r="O169" i="5"/>
  <c r="Z170" i="5"/>
  <c r="AC170" i="5" s="1"/>
  <c r="Y170" i="5"/>
  <c r="AB170" i="5" s="1"/>
  <c r="O171" i="5"/>
  <c r="Z172" i="5"/>
  <c r="AC172" i="5" s="1"/>
  <c r="Y172" i="5"/>
  <c r="AB172" i="5" s="1"/>
  <c r="O173" i="5"/>
  <c r="Z174" i="5"/>
  <c r="AC174" i="5" s="1"/>
  <c r="Y174" i="5"/>
  <c r="AB174" i="5" s="1"/>
  <c r="O175" i="5"/>
  <c r="Z176" i="5"/>
  <c r="AC176" i="5" s="1"/>
  <c r="Y176" i="5"/>
  <c r="AB176" i="5" s="1"/>
  <c r="O177" i="5"/>
  <c r="Z178" i="5"/>
  <c r="AC178" i="5" s="1"/>
  <c r="Y178" i="5"/>
  <c r="AB178" i="5" s="1"/>
  <c r="O179" i="5"/>
  <c r="Z180" i="5"/>
  <c r="AC180" i="5" s="1"/>
  <c r="Y180" i="5"/>
  <c r="AB180" i="5" s="1"/>
  <c r="AC166" i="5"/>
  <c r="Z167" i="5"/>
  <c r="AC167" i="5" s="1"/>
  <c r="Y167" i="5"/>
  <c r="AB167" i="5" s="1"/>
  <c r="AA168" i="5"/>
  <c r="AD168" i="5" s="1"/>
  <c r="AC169" i="5"/>
  <c r="AA170" i="5"/>
  <c r="AD170" i="5" s="1"/>
  <c r="AA172" i="5"/>
  <c r="AD172" i="5" s="1"/>
  <c r="AA174" i="5"/>
  <c r="AD174" i="5" s="1"/>
  <c r="AA176" i="5"/>
  <c r="AD176" i="5" s="1"/>
  <c r="AA178" i="5"/>
  <c r="AD178" i="5" s="1"/>
  <c r="AA180" i="5"/>
  <c r="AD180" i="5" s="1"/>
  <c r="P103" i="5"/>
  <c r="P107" i="5"/>
  <c r="P101" i="5"/>
  <c r="P105" i="5"/>
  <c r="P109" i="5"/>
  <c r="AA111" i="5"/>
  <c r="AD111" i="5" s="1"/>
  <c r="AA113" i="5"/>
  <c r="AD113" i="5" s="1"/>
  <c r="AA115" i="5"/>
  <c r="AD115" i="5" s="1"/>
  <c r="AA117" i="5"/>
  <c r="AD117" i="5" s="1"/>
  <c r="AA129" i="5"/>
  <c r="AD129" i="5" s="1"/>
  <c r="Y101" i="5"/>
  <c r="AB101" i="5" s="1"/>
  <c r="Y102" i="5"/>
  <c r="AB102" i="5" s="1"/>
  <c r="Y103" i="5"/>
  <c r="AB103" i="5" s="1"/>
  <c r="Y104" i="5"/>
  <c r="AB104" i="5" s="1"/>
  <c r="Y105" i="5"/>
  <c r="Y106" i="5"/>
  <c r="AB106" i="5" s="1"/>
  <c r="Y107" i="5"/>
  <c r="AB107" i="5" s="1"/>
  <c r="Y108" i="5"/>
  <c r="AB108" i="5" s="1"/>
  <c r="Y109" i="5"/>
  <c r="AB109" i="5" s="1"/>
  <c r="Y110" i="5"/>
  <c r="Z91" i="5"/>
  <c r="AC91" i="5" s="1"/>
  <c r="AD93" i="5"/>
  <c r="Z95" i="5"/>
  <c r="AC95" i="5" s="1"/>
  <c r="Z99" i="5"/>
  <c r="AC99" i="5" s="1"/>
  <c r="Z101" i="5"/>
  <c r="AC101" i="5" s="1"/>
  <c r="Z102" i="5"/>
  <c r="AC102" i="5" s="1"/>
  <c r="Z103" i="5"/>
  <c r="AC103" i="5" s="1"/>
  <c r="Z104" i="5"/>
  <c r="AC104" i="5" s="1"/>
  <c r="Z105" i="5"/>
  <c r="AC105" i="5" s="1"/>
  <c r="Z106" i="5"/>
  <c r="AC106" i="5" s="1"/>
  <c r="Z107" i="5"/>
  <c r="AC107" i="5" s="1"/>
  <c r="Z108" i="5"/>
  <c r="AC108" i="5" s="1"/>
  <c r="Z109" i="5"/>
  <c r="AC109" i="5" s="1"/>
  <c r="Z110" i="5"/>
  <c r="AC110" i="5" s="1"/>
  <c r="AA91" i="5"/>
  <c r="AD91" i="5" s="1"/>
  <c r="Z94" i="5"/>
  <c r="AC94" i="5" s="1"/>
  <c r="AA95" i="5"/>
  <c r="AD95" i="5" s="1"/>
  <c r="Z98" i="5"/>
  <c r="AC98" i="5" s="1"/>
  <c r="AA99" i="5"/>
  <c r="AD99" i="5" s="1"/>
  <c r="AA112" i="5"/>
  <c r="AD112" i="5" s="1"/>
  <c r="AA114" i="5"/>
  <c r="AD114" i="5" s="1"/>
  <c r="AA116" i="5"/>
  <c r="AD116" i="5" s="1"/>
  <c r="AA118" i="5"/>
  <c r="AD118" i="5" s="1"/>
  <c r="AA130" i="5"/>
  <c r="AD130" i="5" s="1"/>
  <c r="Z93" i="5"/>
  <c r="AC93" i="5" s="1"/>
  <c r="AA94" i="5"/>
  <c r="AD94" i="5" s="1"/>
  <c r="Z97" i="5"/>
  <c r="AC97" i="5" s="1"/>
  <c r="AA98" i="5"/>
  <c r="AD98" i="5" s="1"/>
  <c r="O133" i="5"/>
  <c r="AB133" i="5"/>
  <c r="O134" i="5"/>
  <c r="AB134" i="5"/>
  <c r="O91" i="5"/>
  <c r="AB91" i="5"/>
  <c r="O92" i="5"/>
  <c r="AB92" i="5"/>
  <c r="O93" i="5"/>
  <c r="AB93" i="5"/>
  <c r="O94" i="5"/>
  <c r="AB94" i="5"/>
  <c r="O95" i="5"/>
  <c r="AB95" i="5"/>
  <c r="O96" i="5"/>
  <c r="AB96" i="5"/>
  <c r="O97" i="5"/>
  <c r="AB97" i="5"/>
  <c r="O98" i="5"/>
  <c r="AB98" i="5"/>
  <c r="O99" i="5"/>
  <c r="AB99" i="5"/>
  <c r="O100" i="5"/>
  <c r="AB100" i="5"/>
  <c r="AD101" i="5"/>
  <c r="AD102" i="5"/>
  <c r="AD103" i="5"/>
  <c r="AD104" i="5"/>
  <c r="AB105" i="5"/>
  <c r="AD105" i="5"/>
  <c r="AD106" i="5"/>
  <c r="AD107" i="5"/>
  <c r="AD108" i="5"/>
  <c r="AD109" i="5"/>
  <c r="AB110" i="5"/>
  <c r="AD110" i="5"/>
  <c r="O111" i="5"/>
  <c r="O112" i="5"/>
  <c r="O113" i="5"/>
  <c r="O114" i="5"/>
  <c r="O115" i="5"/>
  <c r="O116" i="5"/>
  <c r="O117" i="5"/>
  <c r="O129" i="5"/>
  <c r="O130" i="5"/>
  <c r="Y111" i="5"/>
  <c r="AB111" i="5" s="1"/>
  <c r="AC111" i="5"/>
  <c r="Y112" i="5"/>
  <c r="AB112" i="5" s="1"/>
  <c r="AC112" i="5"/>
  <c r="Y113" i="5"/>
  <c r="AB113" i="5" s="1"/>
  <c r="AC113" i="5"/>
  <c r="Y114" i="5"/>
  <c r="AB114" i="5" s="1"/>
  <c r="AC114" i="5"/>
  <c r="Y115" i="5"/>
  <c r="AB115" i="5" s="1"/>
  <c r="AC115" i="5"/>
  <c r="Y116" i="5"/>
  <c r="AB116" i="5" s="1"/>
  <c r="AC116" i="5"/>
  <c r="Y117" i="5"/>
  <c r="AB117" i="5" s="1"/>
  <c r="AC117" i="5"/>
  <c r="P118" i="5"/>
  <c r="Y118" i="5"/>
  <c r="AB118" i="5" s="1"/>
  <c r="AC118" i="5"/>
  <c r="Y129" i="5"/>
  <c r="AB129" i="5" s="1"/>
  <c r="AC129" i="5"/>
  <c r="Y130" i="5"/>
  <c r="AB130" i="5" s="1"/>
  <c r="AC130" i="5"/>
  <c r="P51" i="5"/>
  <c r="P55" i="5"/>
  <c r="P59" i="5"/>
  <c r="P52" i="5"/>
  <c r="P56" i="5"/>
  <c r="P60" i="5"/>
  <c r="P53" i="5"/>
  <c r="P57" i="5"/>
  <c r="Y52" i="5"/>
  <c r="AB52" i="5" s="1"/>
  <c r="Y55" i="5"/>
  <c r="AB55" i="5" s="1"/>
  <c r="Y56" i="5"/>
  <c r="AB56" i="5" s="1"/>
  <c r="Y57" i="5"/>
  <c r="AB57" i="5" s="1"/>
  <c r="Y60" i="5"/>
  <c r="AB60" i="5" s="1"/>
  <c r="Y51" i="5"/>
  <c r="Y53" i="5"/>
  <c r="AB53" i="5" s="1"/>
  <c r="Y54" i="5"/>
  <c r="AB54" i="5" s="1"/>
  <c r="Y58" i="5"/>
  <c r="Y59" i="5"/>
  <c r="AB59" i="5" s="1"/>
  <c r="Z51" i="5"/>
  <c r="AC51" i="5" s="1"/>
  <c r="Z52" i="5"/>
  <c r="AC52" i="5" s="1"/>
  <c r="Z53" i="5"/>
  <c r="Z54" i="5"/>
  <c r="AC54" i="5" s="1"/>
  <c r="Z55" i="5"/>
  <c r="AC55" i="5" s="1"/>
  <c r="Z56" i="5"/>
  <c r="AC56" i="5" s="1"/>
  <c r="Z57" i="5"/>
  <c r="AC57" i="5" s="1"/>
  <c r="Z58" i="5"/>
  <c r="AC58" i="5" s="1"/>
  <c r="Z59" i="5"/>
  <c r="Z60" i="5"/>
  <c r="AC60" i="5" s="1"/>
  <c r="AD51" i="5"/>
  <c r="AB51" i="5"/>
  <c r="AD52" i="5"/>
  <c r="AD53" i="5"/>
  <c r="AC53" i="5"/>
  <c r="AD55" i="5"/>
  <c r="AD56" i="5"/>
  <c r="AD58" i="5"/>
  <c r="AB58" i="5"/>
  <c r="AD59" i="5"/>
  <c r="AC59" i="5"/>
  <c r="AD54" i="5"/>
  <c r="AD57" i="5"/>
  <c r="AD60" i="5"/>
  <c r="Z6" i="5" l="1"/>
  <c r="P19" i="7" l="1"/>
  <c r="Q19" i="7" s="1"/>
  <c r="V19" i="7"/>
  <c r="W19" i="7"/>
  <c r="X19" i="7" s="1"/>
  <c r="Y19" i="7"/>
  <c r="P20" i="7"/>
  <c r="Q20" i="7" s="1"/>
  <c r="V20" i="7"/>
  <c r="W20" i="7"/>
  <c r="X20" i="7" s="1"/>
  <c r="Y20" i="7"/>
  <c r="P21" i="7"/>
  <c r="V21" i="7"/>
  <c r="W21" i="7"/>
  <c r="X21" i="7" s="1"/>
  <c r="Y21" i="7"/>
  <c r="P22" i="7"/>
  <c r="R22" i="7" s="1"/>
  <c r="V22" i="7"/>
  <c r="W22" i="7"/>
  <c r="X22" i="7" s="1"/>
  <c r="Y22" i="7"/>
  <c r="P23" i="7"/>
  <c r="R23" i="7" s="1"/>
  <c r="V23" i="7"/>
  <c r="W23" i="7"/>
  <c r="X23" i="7" s="1"/>
  <c r="Y23" i="7"/>
  <c r="P24" i="7"/>
  <c r="Q24" i="7" s="1"/>
  <c r="V24" i="7"/>
  <c r="W24" i="7"/>
  <c r="X24" i="7" s="1"/>
  <c r="Y24" i="7"/>
  <c r="P25" i="7"/>
  <c r="R25" i="7" s="1"/>
  <c r="V25" i="7"/>
  <c r="W25" i="7"/>
  <c r="X25" i="7" s="1"/>
  <c r="Y25" i="7"/>
  <c r="P26" i="7"/>
  <c r="R26" i="7" s="1"/>
  <c r="V26" i="7"/>
  <c r="W26" i="7"/>
  <c r="X26" i="7" s="1"/>
  <c r="Y26" i="7"/>
  <c r="P27" i="7"/>
  <c r="V27" i="7"/>
  <c r="W27" i="7"/>
  <c r="X27" i="7" s="1"/>
  <c r="Y27" i="7"/>
  <c r="P28" i="7"/>
  <c r="R28" i="7" s="1"/>
  <c r="V28" i="7"/>
  <c r="W28" i="7"/>
  <c r="X28" i="7" s="1"/>
  <c r="Y28" i="7"/>
  <c r="P29" i="7"/>
  <c r="R29" i="7" s="1"/>
  <c r="V29" i="7"/>
  <c r="W29" i="7"/>
  <c r="X29" i="7" s="1"/>
  <c r="Y29" i="7"/>
  <c r="P30" i="7"/>
  <c r="Q30" i="7" s="1"/>
  <c r="V30" i="7"/>
  <c r="W30" i="7"/>
  <c r="X30" i="7" s="1"/>
  <c r="Y30" i="7"/>
  <c r="P31" i="7"/>
  <c r="R31" i="7" s="1"/>
  <c r="V31" i="7"/>
  <c r="W31" i="7"/>
  <c r="X31" i="7" s="1"/>
  <c r="Y31" i="7"/>
  <c r="P32" i="7"/>
  <c r="R32" i="7" s="1"/>
  <c r="V32" i="7"/>
  <c r="W32" i="7"/>
  <c r="X32" i="7" s="1"/>
  <c r="Y32" i="7"/>
  <c r="P33" i="7"/>
  <c r="V33" i="7"/>
  <c r="W33" i="7"/>
  <c r="X33" i="7" s="1"/>
  <c r="Y33" i="7"/>
  <c r="P34" i="7"/>
  <c r="R34" i="7" s="1"/>
  <c r="V34" i="7"/>
  <c r="W34" i="7"/>
  <c r="X34" i="7" s="1"/>
  <c r="Y34" i="7"/>
  <c r="P35" i="7"/>
  <c r="R35" i="7" s="1"/>
  <c r="V35" i="7"/>
  <c r="W35" i="7"/>
  <c r="X35" i="7" s="1"/>
  <c r="Y35" i="7"/>
  <c r="P36" i="7"/>
  <c r="Q36" i="7" s="1"/>
  <c r="V36" i="7"/>
  <c r="W36" i="7"/>
  <c r="X36" i="7" s="1"/>
  <c r="Y36" i="7"/>
  <c r="P37" i="7"/>
  <c r="R37" i="7" s="1"/>
  <c r="V37" i="7"/>
  <c r="W37" i="7"/>
  <c r="X37" i="7" s="1"/>
  <c r="Y37" i="7"/>
  <c r="P38" i="7"/>
  <c r="Q38" i="7" s="1"/>
  <c r="V38" i="7"/>
  <c r="W38" i="7"/>
  <c r="X38" i="7" s="1"/>
  <c r="Y38" i="7"/>
  <c r="P59" i="7"/>
  <c r="V59" i="7"/>
  <c r="W59" i="7"/>
  <c r="X59" i="7" s="1"/>
  <c r="Y59" i="7"/>
  <c r="P60" i="7"/>
  <c r="R60" i="7" s="1"/>
  <c r="V60" i="7"/>
  <c r="W60" i="7"/>
  <c r="X60" i="7" s="1"/>
  <c r="Y60" i="7"/>
  <c r="P61" i="7"/>
  <c r="R61" i="7" s="1"/>
  <c r="V61" i="7"/>
  <c r="W61" i="7"/>
  <c r="X61" i="7" s="1"/>
  <c r="Y61" i="7"/>
  <c r="P62" i="7"/>
  <c r="V62" i="7"/>
  <c r="W62" i="7"/>
  <c r="X62" i="7" s="1"/>
  <c r="Y62" i="7"/>
  <c r="P63" i="7"/>
  <c r="R63" i="7" s="1"/>
  <c r="V63" i="7"/>
  <c r="W63" i="7"/>
  <c r="X63" i="7" s="1"/>
  <c r="Y63" i="7"/>
  <c r="P64" i="7"/>
  <c r="Q64" i="7" s="1"/>
  <c r="V64" i="7"/>
  <c r="W64" i="7"/>
  <c r="X64" i="7" s="1"/>
  <c r="Y64" i="7"/>
  <c r="P65" i="7"/>
  <c r="V65" i="7"/>
  <c r="W65" i="7"/>
  <c r="X65" i="7" s="1"/>
  <c r="Y65" i="7"/>
  <c r="P66" i="7"/>
  <c r="R66" i="7" s="1"/>
  <c r="V66" i="7"/>
  <c r="W66" i="7"/>
  <c r="X66" i="7" s="1"/>
  <c r="Y66" i="7"/>
  <c r="P67" i="7"/>
  <c r="Q67" i="7" s="1"/>
  <c r="V67" i="7"/>
  <c r="W67" i="7"/>
  <c r="X67" i="7" s="1"/>
  <c r="Y67" i="7"/>
  <c r="P68" i="7"/>
  <c r="V68" i="7"/>
  <c r="W68" i="7"/>
  <c r="X68" i="7" s="1"/>
  <c r="Y68" i="7"/>
  <c r="P69" i="7"/>
  <c r="Q69" i="7" s="1"/>
  <c r="V69" i="7"/>
  <c r="W69" i="7"/>
  <c r="X69" i="7" s="1"/>
  <c r="Y69" i="7"/>
  <c r="P70" i="7"/>
  <c r="Q70" i="7" s="1"/>
  <c r="V70" i="7"/>
  <c r="W70" i="7"/>
  <c r="X70" i="7" s="1"/>
  <c r="Y70" i="7"/>
  <c r="P71" i="7"/>
  <c r="V71" i="7"/>
  <c r="W71" i="7"/>
  <c r="X71" i="7" s="1"/>
  <c r="Y71" i="7"/>
  <c r="P72" i="7"/>
  <c r="R72" i="7" s="1"/>
  <c r="V72" i="7"/>
  <c r="W72" i="7"/>
  <c r="X72" i="7" s="1"/>
  <c r="Y72" i="7"/>
  <c r="P73" i="7"/>
  <c r="Q73" i="7" s="1"/>
  <c r="V73" i="7"/>
  <c r="W73" i="7"/>
  <c r="X73" i="7" s="1"/>
  <c r="Y73" i="7"/>
  <c r="P74" i="7"/>
  <c r="V74" i="7"/>
  <c r="W74" i="7"/>
  <c r="X74" i="7" s="1"/>
  <c r="Y74" i="7"/>
  <c r="P75" i="7"/>
  <c r="Q75" i="7" s="1"/>
  <c r="V75" i="7"/>
  <c r="W75" i="7"/>
  <c r="X75" i="7" s="1"/>
  <c r="Y75" i="7"/>
  <c r="P76" i="7"/>
  <c r="Q76" i="7" s="1"/>
  <c r="V76" i="7"/>
  <c r="W76" i="7"/>
  <c r="X76" i="7" s="1"/>
  <c r="Y76" i="7"/>
  <c r="P77" i="7"/>
  <c r="V77" i="7"/>
  <c r="W77" i="7"/>
  <c r="X77" i="7" s="1"/>
  <c r="Y77" i="7"/>
  <c r="P78" i="7"/>
  <c r="R78" i="7" s="1"/>
  <c r="V78" i="7"/>
  <c r="W78" i="7"/>
  <c r="X78" i="7" s="1"/>
  <c r="Y78" i="7"/>
  <c r="P79" i="7"/>
  <c r="Q79" i="7" s="1"/>
  <c r="V79" i="7"/>
  <c r="W79" i="7"/>
  <c r="X79" i="7" s="1"/>
  <c r="Y79" i="7"/>
  <c r="P80" i="7"/>
  <c r="Q80" i="7" s="1"/>
  <c r="V80" i="7"/>
  <c r="W80" i="7"/>
  <c r="X80" i="7" s="1"/>
  <c r="Y80" i="7"/>
  <c r="P81" i="7"/>
  <c r="Q81" i="7" s="1"/>
  <c r="V81" i="7"/>
  <c r="W81" i="7"/>
  <c r="X81" i="7" s="1"/>
  <c r="Y81" i="7"/>
  <c r="P82" i="7"/>
  <c r="Q82" i="7" s="1"/>
  <c r="V82" i="7"/>
  <c r="W82" i="7"/>
  <c r="X82" i="7" s="1"/>
  <c r="Y82" i="7"/>
  <c r="P83" i="7"/>
  <c r="V83" i="7"/>
  <c r="W83" i="7"/>
  <c r="X83" i="7" s="1"/>
  <c r="Y83" i="7"/>
  <c r="P84" i="7"/>
  <c r="V84" i="7"/>
  <c r="W84" i="7"/>
  <c r="X84" i="7" s="1"/>
  <c r="Y84" i="7"/>
  <c r="P85" i="7"/>
  <c r="Q85" i="7" s="1"/>
  <c r="V85" i="7"/>
  <c r="W85" i="7"/>
  <c r="X85" i="7" s="1"/>
  <c r="Y85" i="7"/>
  <c r="P86" i="7"/>
  <c r="Q86" i="7" s="1"/>
  <c r="V86" i="7"/>
  <c r="W86" i="7"/>
  <c r="X86" i="7" s="1"/>
  <c r="Y86" i="7"/>
  <c r="P87" i="7"/>
  <c r="Q87" i="7" s="1"/>
  <c r="V87" i="7"/>
  <c r="W87" i="7"/>
  <c r="X87" i="7" s="1"/>
  <c r="Y87" i="7"/>
  <c r="P88" i="7"/>
  <c r="Q88" i="7" s="1"/>
  <c r="V88" i="7"/>
  <c r="W88" i="7"/>
  <c r="X88" i="7" s="1"/>
  <c r="Y88" i="7"/>
  <c r="P89" i="7"/>
  <c r="V89" i="7"/>
  <c r="W89" i="7"/>
  <c r="X89" i="7" s="1"/>
  <c r="Y89" i="7"/>
  <c r="P90" i="7"/>
  <c r="V90" i="7"/>
  <c r="W90" i="7"/>
  <c r="X90" i="7" s="1"/>
  <c r="Y90" i="7"/>
  <c r="P92" i="7"/>
  <c r="Q92" i="7" s="1"/>
  <c r="V92" i="7"/>
  <c r="W92" i="7"/>
  <c r="X92" i="7" s="1"/>
  <c r="Y92" i="7"/>
  <c r="P93" i="7"/>
  <c r="Q93" i="7" s="1"/>
  <c r="V93" i="7"/>
  <c r="W93" i="7"/>
  <c r="X93" i="7" s="1"/>
  <c r="Y93" i="7"/>
  <c r="P94" i="7"/>
  <c r="Q94" i="7" s="1"/>
  <c r="V94" i="7"/>
  <c r="W94" i="7"/>
  <c r="X94" i="7" s="1"/>
  <c r="Y94" i="7"/>
  <c r="P95" i="7"/>
  <c r="Q95" i="7" s="1"/>
  <c r="V95" i="7"/>
  <c r="W95" i="7"/>
  <c r="X95" i="7" s="1"/>
  <c r="Y95" i="7"/>
  <c r="P96" i="7"/>
  <c r="Q96" i="7" s="1"/>
  <c r="V96" i="7"/>
  <c r="W96" i="7"/>
  <c r="X96" i="7" s="1"/>
  <c r="Y96" i="7"/>
  <c r="P97" i="7"/>
  <c r="Q97" i="7" s="1"/>
  <c r="V97" i="7"/>
  <c r="W97" i="7"/>
  <c r="X97" i="7" s="1"/>
  <c r="Y97" i="7"/>
  <c r="P98" i="7"/>
  <c r="V98" i="7"/>
  <c r="W98" i="7"/>
  <c r="X98" i="7" s="1"/>
  <c r="Y98" i="7"/>
  <c r="P99" i="7"/>
  <c r="V99" i="7"/>
  <c r="W99" i="7"/>
  <c r="X99" i="7" s="1"/>
  <c r="Y99" i="7"/>
  <c r="P100" i="7"/>
  <c r="R100" i="7" s="1"/>
  <c r="V100" i="7"/>
  <c r="W100" i="7"/>
  <c r="X100" i="7" s="1"/>
  <c r="Y100" i="7"/>
  <c r="P101" i="7"/>
  <c r="Q101" i="7" s="1"/>
  <c r="V101" i="7"/>
  <c r="W101" i="7"/>
  <c r="X101" i="7" s="1"/>
  <c r="Y101" i="7"/>
  <c r="P102" i="7"/>
  <c r="R102" i="7" s="1"/>
  <c r="V102" i="7"/>
  <c r="W102" i="7"/>
  <c r="X102" i="7" s="1"/>
  <c r="Y102" i="7"/>
  <c r="P103" i="7"/>
  <c r="R103" i="7" s="1"/>
  <c r="V103" i="7"/>
  <c r="W103" i="7"/>
  <c r="X103" i="7" s="1"/>
  <c r="Y103" i="7"/>
  <c r="P104" i="7"/>
  <c r="V104" i="7"/>
  <c r="W104" i="7"/>
  <c r="X104" i="7" s="1"/>
  <c r="Y104" i="7"/>
  <c r="P105" i="7"/>
  <c r="V105" i="7"/>
  <c r="W105" i="7"/>
  <c r="X105" i="7" s="1"/>
  <c r="Y105" i="7"/>
  <c r="P106" i="7"/>
  <c r="R106" i="7" s="1"/>
  <c r="V106" i="7"/>
  <c r="W106" i="7"/>
  <c r="X106" i="7" s="1"/>
  <c r="Y106" i="7"/>
  <c r="P107" i="7"/>
  <c r="Q107" i="7" s="1"/>
  <c r="V107" i="7"/>
  <c r="W107" i="7"/>
  <c r="X107" i="7" s="1"/>
  <c r="Y107" i="7"/>
  <c r="P108" i="7"/>
  <c r="R108" i="7" s="1"/>
  <c r="V108" i="7"/>
  <c r="W108" i="7"/>
  <c r="X108" i="7" s="1"/>
  <c r="Y108" i="7"/>
  <c r="P109" i="7"/>
  <c r="R109" i="7" s="1"/>
  <c r="V109" i="7"/>
  <c r="W109" i="7"/>
  <c r="X109" i="7" s="1"/>
  <c r="Y109" i="7"/>
  <c r="P110" i="7"/>
  <c r="V110" i="7"/>
  <c r="W110" i="7"/>
  <c r="X110" i="7" s="1"/>
  <c r="Y110" i="7"/>
  <c r="P111" i="7"/>
  <c r="V111" i="7"/>
  <c r="W111" i="7"/>
  <c r="X111" i="7" s="1"/>
  <c r="Y111" i="7"/>
  <c r="P112" i="7"/>
  <c r="R112" i="7" s="1"/>
  <c r="V112" i="7"/>
  <c r="W112" i="7"/>
  <c r="X112" i="7" s="1"/>
  <c r="Y112" i="7"/>
  <c r="P113" i="7"/>
  <c r="Q113" i="7" s="1"/>
  <c r="V113" i="7"/>
  <c r="W113" i="7"/>
  <c r="X113" i="7" s="1"/>
  <c r="Y113" i="7"/>
  <c r="P114" i="7"/>
  <c r="Q114" i="7" s="1"/>
  <c r="V114" i="7"/>
  <c r="W114" i="7"/>
  <c r="X114" i="7" s="1"/>
  <c r="Y114" i="7"/>
  <c r="P115" i="7"/>
  <c r="Q115" i="7" s="1"/>
  <c r="V115" i="7"/>
  <c r="W115" i="7"/>
  <c r="X115" i="7" s="1"/>
  <c r="Y115" i="7"/>
  <c r="P116" i="7"/>
  <c r="V116" i="7"/>
  <c r="W116" i="7"/>
  <c r="X116" i="7" s="1"/>
  <c r="Y116" i="7"/>
  <c r="P117" i="7"/>
  <c r="R117" i="7" s="1"/>
  <c r="V117" i="7"/>
  <c r="W117" i="7"/>
  <c r="X117" i="7" s="1"/>
  <c r="Y117" i="7"/>
  <c r="P118" i="7"/>
  <c r="Q118" i="7" s="1"/>
  <c r="V118" i="7"/>
  <c r="W118" i="7"/>
  <c r="X118" i="7" s="1"/>
  <c r="Y118" i="7"/>
  <c r="P119" i="7"/>
  <c r="R119" i="7" s="1"/>
  <c r="V119" i="7"/>
  <c r="W119" i="7"/>
  <c r="X119" i="7" s="1"/>
  <c r="Y119" i="7"/>
  <c r="P120" i="7"/>
  <c r="Q120" i="7" s="1"/>
  <c r="V120" i="7"/>
  <c r="W120" i="7"/>
  <c r="X120" i="7" s="1"/>
  <c r="Y120" i="7"/>
  <c r="P121" i="7"/>
  <c r="R121" i="7" s="1"/>
  <c r="V121" i="7"/>
  <c r="W121" i="7"/>
  <c r="X121" i="7" s="1"/>
  <c r="Y121" i="7"/>
  <c r="P122" i="7"/>
  <c r="V122" i="7"/>
  <c r="W122" i="7"/>
  <c r="X122" i="7" s="1"/>
  <c r="Y122" i="7"/>
  <c r="P123" i="7"/>
  <c r="R123" i="7" s="1"/>
  <c r="V123" i="7"/>
  <c r="W123" i="7"/>
  <c r="X123" i="7" s="1"/>
  <c r="Y123" i="7"/>
  <c r="P124" i="7"/>
  <c r="Q124" i="7" s="1"/>
  <c r="V124" i="7"/>
  <c r="W124" i="7"/>
  <c r="X124" i="7" s="1"/>
  <c r="Y124" i="7"/>
  <c r="P125" i="7"/>
  <c r="R125" i="7" s="1"/>
  <c r="V125" i="7"/>
  <c r="W125" i="7"/>
  <c r="X125" i="7" s="1"/>
  <c r="Y125" i="7"/>
  <c r="P126" i="7"/>
  <c r="R126" i="7" s="1"/>
  <c r="V126" i="7"/>
  <c r="W126" i="7"/>
  <c r="X126" i="7" s="1"/>
  <c r="Y126" i="7"/>
  <c r="P127" i="7"/>
  <c r="R127" i="7" s="1"/>
  <c r="V127" i="7"/>
  <c r="W127" i="7"/>
  <c r="X127" i="7" s="1"/>
  <c r="Y127" i="7"/>
  <c r="P128" i="7"/>
  <c r="V128" i="7"/>
  <c r="W128" i="7"/>
  <c r="X128" i="7" s="1"/>
  <c r="Y128" i="7"/>
  <c r="P129" i="7"/>
  <c r="R129" i="7" s="1"/>
  <c r="V129" i="7"/>
  <c r="W129" i="7"/>
  <c r="X129" i="7" s="1"/>
  <c r="Y129" i="7"/>
  <c r="P130" i="7"/>
  <c r="Q130" i="7" s="1"/>
  <c r="V130" i="7"/>
  <c r="W130" i="7"/>
  <c r="X130" i="7" s="1"/>
  <c r="Y130" i="7"/>
  <c r="P131" i="7"/>
  <c r="R131" i="7" s="1"/>
  <c r="V131" i="7"/>
  <c r="W131" i="7"/>
  <c r="X131" i="7" s="1"/>
  <c r="Y131" i="7"/>
  <c r="P132" i="7"/>
  <c r="R132" i="7" s="1"/>
  <c r="V132" i="7"/>
  <c r="W132" i="7"/>
  <c r="X132" i="7" s="1"/>
  <c r="Y132" i="7"/>
  <c r="P133" i="7"/>
  <c r="Q133" i="7" s="1"/>
  <c r="V133" i="7"/>
  <c r="W133" i="7"/>
  <c r="X133" i="7" s="1"/>
  <c r="Y133" i="7"/>
  <c r="P134" i="7"/>
  <c r="V134" i="7"/>
  <c r="W134" i="7"/>
  <c r="X134" i="7" s="1"/>
  <c r="Y134" i="7"/>
  <c r="P135" i="7"/>
  <c r="R135" i="7" s="1"/>
  <c r="V135" i="7"/>
  <c r="W135" i="7"/>
  <c r="X135" i="7" s="1"/>
  <c r="Y135" i="7"/>
  <c r="P136" i="7"/>
  <c r="Q136" i="7" s="1"/>
  <c r="V136" i="7"/>
  <c r="W136" i="7"/>
  <c r="X136" i="7" s="1"/>
  <c r="Y136" i="7"/>
  <c r="P137" i="7"/>
  <c r="R137" i="7" s="1"/>
  <c r="V137" i="7"/>
  <c r="W137" i="7"/>
  <c r="X137" i="7" s="1"/>
  <c r="Y137" i="7"/>
  <c r="P138" i="7"/>
  <c r="Q138" i="7" s="1"/>
  <c r="V138" i="7"/>
  <c r="W138" i="7"/>
  <c r="X138" i="7" s="1"/>
  <c r="Y138" i="7"/>
  <c r="P139" i="7"/>
  <c r="R139" i="7" s="1"/>
  <c r="V139" i="7"/>
  <c r="W139" i="7"/>
  <c r="X139" i="7" s="1"/>
  <c r="Y139" i="7"/>
  <c r="P140" i="7"/>
  <c r="V140" i="7"/>
  <c r="W140" i="7"/>
  <c r="X140" i="7" s="1"/>
  <c r="Y140" i="7"/>
  <c r="P141" i="7"/>
  <c r="R141" i="7" s="1"/>
  <c r="V141" i="7"/>
  <c r="W141" i="7"/>
  <c r="X141" i="7" s="1"/>
  <c r="Y141" i="7"/>
  <c r="P142" i="7"/>
  <c r="Q142" i="7" s="1"/>
  <c r="V142" i="7"/>
  <c r="W142" i="7"/>
  <c r="X142" i="7" s="1"/>
  <c r="Y142" i="7"/>
  <c r="P143" i="7"/>
  <c r="R143" i="7" s="1"/>
  <c r="V143" i="7"/>
  <c r="W143" i="7"/>
  <c r="X143" i="7" s="1"/>
  <c r="Y143" i="7"/>
  <c r="P144" i="7"/>
  <c r="Q144" i="7" s="1"/>
  <c r="V144" i="7"/>
  <c r="W144" i="7"/>
  <c r="X144" i="7" s="1"/>
  <c r="Y144" i="7"/>
  <c r="P145" i="7"/>
  <c r="Q145" i="7" s="1"/>
  <c r="V145" i="7"/>
  <c r="W145" i="7"/>
  <c r="X145" i="7" s="1"/>
  <c r="Y145" i="7"/>
  <c r="P146" i="7"/>
  <c r="V146" i="7"/>
  <c r="W146" i="7"/>
  <c r="X146" i="7" s="1"/>
  <c r="Y146" i="7"/>
  <c r="P147" i="7"/>
  <c r="R147" i="7" s="1"/>
  <c r="V147" i="7"/>
  <c r="W147" i="7"/>
  <c r="X147" i="7" s="1"/>
  <c r="Y147" i="7"/>
  <c r="P148" i="7"/>
  <c r="Q148" i="7" s="1"/>
  <c r="V148" i="7"/>
  <c r="W148" i="7"/>
  <c r="X148" i="7" s="1"/>
  <c r="Y148" i="7"/>
  <c r="P149" i="7"/>
  <c r="R149" i="7" s="1"/>
  <c r="V149" i="7"/>
  <c r="W149" i="7"/>
  <c r="X149" i="7" s="1"/>
  <c r="Y149" i="7"/>
  <c r="P150" i="7"/>
  <c r="Q150" i="7" s="1"/>
  <c r="V150" i="7"/>
  <c r="W150" i="7"/>
  <c r="X150" i="7" s="1"/>
  <c r="Y150" i="7"/>
  <c r="P151" i="7"/>
  <c r="Q151" i="7" s="1"/>
  <c r="V151" i="7"/>
  <c r="W151" i="7"/>
  <c r="X151" i="7" s="1"/>
  <c r="Y151" i="7"/>
  <c r="P152" i="7"/>
  <c r="V152" i="7"/>
  <c r="W152" i="7"/>
  <c r="X152" i="7" s="1"/>
  <c r="Y152" i="7"/>
  <c r="P153" i="7"/>
  <c r="R153" i="7" s="1"/>
  <c r="V153" i="7"/>
  <c r="W153" i="7"/>
  <c r="X153" i="7" s="1"/>
  <c r="Y153" i="7"/>
  <c r="P154" i="7"/>
  <c r="Q154" i="7" s="1"/>
  <c r="V154" i="7"/>
  <c r="W154" i="7"/>
  <c r="X154" i="7" s="1"/>
  <c r="Y154" i="7"/>
  <c r="P155" i="7"/>
  <c r="R155" i="7" s="1"/>
  <c r="V155" i="7"/>
  <c r="W155" i="7"/>
  <c r="X155" i="7" s="1"/>
  <c r="Y155" i="7"/>
  <c r="P156" i="7"/>
  <c r="Q156" i="7" s="1"/>
  <c r="V156" i="7"/>
  <c r="W156" i="7"/>
  <c r="X156" i="7" s="1"/>
  <c r="Y156" i="7"/>
  <c r="P157" i="7"/>
  <c r="R157" i="7" s="1"/>
  <c r="V157" i="7"/>
  <c r="W157" i="7"/>
  <c r="X157" i="7" s="1"/>
  <c r="Y157" i="7"/>
  <c r="P158" i="7"/>
  <c r="V158" i="7"/>
  <c r="W158" i="7"/>
  <c r="X158" i="7" s="1"/>
  <c r="Y158" i="7"/>
  <c r="P159" i="7"/>
  <c r="R159" i="7" s="1"/>
  <c r="V159" i="7"/>
  <c r="W159" i="7"/>
  <c r="X159" i="7" s="1"/>
  <c r="Y159" i="7"/>
  <c r="P160" i="7"/>
  <c r="Q160" i="7" s="1"/>
  <c r="V160" i="7"/>
  <c r="W160" i="7"/>
  <c r="X160" i="7" s="1"/>
  <c r="Y160" i="7"/>
  <c r="P161" i="7"/>
  <c r="R161" i="7" s="1"/>
  <c r="V161" i="7"/>
  <c r="W161" i="7"/>
  <c r="X161" i="7" s="1"/>
  <c r="Y161" i="7"/>
  <c r="P163" i="7"/>
  <c r="Q163" i="7" s="1"/>
  <c r="V163" i="7"/>
  <c r="W163" i="7"/>
  <c r="X163" i="7" s="1"/>
  <c r="Y163" i="7"/>
  <c r="P164" i="7"/>
  <c r="R164" i="7" s="1"/>
  <c r="V164" i="7"/>
  <c r="W164" i="7"/>
  <c r="X164" i="7" s="1"/>
  <c r="Y164" i="7"/>
  <c r="P165" i="7"/>
  <c r="R165" i="7" s="1"/>
  <c r="V165" i="7"/>
  <c r="W165" i="7"/>
  <c r="X165" i="7" s="1"/>
  <c r="Y165" i="7"/>
  <c r="P166" i="7"/>
  <c r="V166" i="7"/>
  <c r="W166" i="7"/>
  <c r="X166" i="7" s="1"/>
  <c r="Y166" i="7"/>
  <c r="P167" i="7"/>
  <c r="R167" i="7" s="1"/>
  <c r="V167" i="7"/>
  <c r="W167" i="7"/>
  <c r="X167" i="7" s="1"/>
  <c r="Y167" i="7"/>
  <c r="P168" i="7"/>
  <c r="R168" i="7" s="1"/>
  <c r="V168" i="7"/>
  <c r="W168" i="7"/>
  <c r="X168" i="7" s="1"/>
  <c r="Y168" i="7"/>
  <c r="P169" i="7"/>
  <c r="Q169" i="7" s="1"/>
  <c r="V169" i="7"/>
  <c r="W169" i="7"/>
  <c r="X169" i="7" s="1"/>
  <c r="Y169" i="7"/>
  <c r="P170" i="7"/>
  <c r="R170" i="7" s="1"/>
  <c r="V170" i="7"/>
  <c r="W170" i="7"/>
  <c r="X170" i="7" s="1"/>
  <c r="Y170" i="7"/>
  <c r="P171" i="7"/>
  <c r="R171" i="7" s="1"/>
  <c r="V171" i="7"/>
  <c r="W171" i="7"/>
  <c r="X171" i="7" s="1"/>
  <c r="Y171" i="7"/>
  <c r="P172" i="7"/>
  <c r="V172" i="7"/>
  <c r="W172" i="7"/>
  <c r="X172" i="7" s="1"/>
  <c r="Y172" i="7"/>
  <c r="P173" i="7"/>
  <c r="R173" i="7" s="1"/>
  <c r="V173" i="7"/>
  <c r="W173" i="7"/>
  <c r="X173" i="7" s="1"/>
  <c r="Y173" i="7"/>
  <c r="P174" i="7"/>
  <c r="R174" i="7" s="1"/>
  <c r="V174" i="7"/>
  <c r="W174" i="7"/>
  <c r="X174" i="7" s="1"/>
  <c r="Y174" i="7"/>
  <c r="P175" i="7"/>
  <c r="Q175" i="7" s="1"/>
  <c r="V175" i="7"/>
  <c r="W175" i="7"/>
  <c r="X175" i="7" s="1"/>
  <c r="Y175" i="7"/>
  <c r="P176" i="7"/>
  <c r="R176" i="7" s="1"/>
  <c r="V176" i="7"/>
  <c r="W176" i="7"/>
  <c r="X176" i="7" s="1"/>
  <c r="Y176" i="7"/>
  <c r="P177" i="7"/>
  <c r="Q177" i="7" s="1"/>
  <c r="V177" i="7"/>
  <c r="W177" i="7"/>
  <c r="X177" i="7" s="1"/>
  <c r="Y177" i="7"/>
  <c r="P178" i="7"/>
  <c r="V178" i="7"/>
  <c r="W178" i="7"/>
  <c r="X178" i="7" s="1"/>
  <c r="Y178" i="7"/>
  <c r="P179" i="7"/>
  <c r="R179" i="7" s="1"/>
  <c r="V179" i="7"/>
  <c r="W179" i="7"/>
  <c r="X179" i="7" s="1"/>
  <c r="Y179" i="7"/>
  <c r="P180" i="7"/>
  <c r="R180" i="7" s="1"/>
  <c r="V180" i="7"/>
  <c r="W180" i="7"/>
  <c r="X180" i="7" s="1"/>
  <c r="Y180" i="7"/>
  <c r="P181" i="7"/>
  <c r="Q181" i="7" s="1"/>
  <c r="V181" i="7"/>
  <c r="W181" i="7"/>
  <c r="X181" i="7" s="1"/>
  <c r="Y181" i="7"/>
  <c r="P182" i="7"/>
  <c r="R182" i="7" s="1"/>
  <c r="V182" i="7"/>
  <c r="W182" i="7"/>
  <c r="X182" i="7" s="1"/>
  <c r="Y182" i="7"/>
  <c r="P183" i="7"/>
  <c r="Q183" i="7" s="1"/>
  <c r="V183" i="7"/>
  <c r="W183" i="7"/>
  <c r="X183" i="7" s="1"/>
  <c r="Y183" i="7"/>
  <c r="P184" i="7"/>
  <c r="V184" i="7"/>
  <c r="W184" i="7"/>
  <c r="X184" i="7" s="1"/>
  <c r="Y184" i="7"/>
  <c r="P185" i="7"/>
  <c r="R185" i="7" s="1"/>
  <c r="V185" i="7"/>
  <c r="W185" i="7"/>
  <c r="X185" i="7" s="1"/>
  <c r="Y185" i="7"/>
  <c r="P186" i="7"/>
  <c r="Q186" i="7" s="1"/>
  <c r="V186" i="7"/>
  <c r="W186" i="7"/>
  <c r="X186" i="7" s="1"/>
  <c r="Y186" i="7"/>
  <c r="P187" i="7"/>
  <c r="Q187" i="7" s="1"/>
  <c r="V187" i="7"/>
  <c r="W187" i="7"/>
  <c r="X187" i="7" s="1"/>
  <c r="Y187" i="7"/>
  <c r="P188" i="7"/>
  <c r="Q188" i="7" s="1"/>
  <c r="V188" i="7"/>
  <c r="W188" i="7"/>
  <c r="X188" i="7" s="1"/>
  <c r="Y188" i="7"/>
  <c r="P189" i="7"/>
  <c r="Q189" i="7" s="1"/>
  <c r="V189" i="7"/>
  <c r="W189" i="7"/>
  <c r="X189" i="7" s="1"/>
  <c r="Y189" i="7"/>
  <c r="P190" i="7"/>
  <c r="V190" i="7"/>
  <c r="W190" i="7"/>
  <c r="X190" i="7" s="1"/>
  <c r="Y190" i="7"/>
  <c r="P191" i="7"/>
  <c r="R191" i="7" s="1"/>
  <c r="V191" i="7"/>
  <c r="W191" i="7"/>
  <c r="X191" i="7" s="1"/>
  <c r="Y191" i="7"/>
  <c r="P192" i="7"/>
  <c r="Q192" i="7" s="1"/>
  <c r="V192" i="7"/>
  <c r="W192" i="7"/>
  <c r="X192" i="7" s="1"/>
  <c r="Y192" i="7"/>
  <c r="P193" i="7"/>
  <c r="Q193" i="7" s="1"/>
  <c r="V193" i="7"/>
  <c r="W193" i="7"/>
  <c r="X193" i="7" s="1"/>
  <c r="Y193" i="7"/>
  <c r="P194" i="7"/>
  <c r="Q194" i="7" s="1"/>
  <c r="V194" i="7"/>
  <c r="W194" i="7"/>
  <c r="X194" i="7" s="1"/>
  <c r="Y194" i="7"/>
  <c r="P195" i="7"/>
  <c r="Q195" i="7" s="1"/>
  <c r="V195" i="7"/>
  <c r="W195" i="7"/>
  <c r="X195" i="7" s="1"/>
  <c r="Y195" i="7"/>
  <c r="P196" i="7"/>
  <c r="V196" i="7"/>
  <c r="W196" i="7"/>
  <c r="X196" i="7" s="1"/>
  <c r="Y196" i="7"/>
  <c r="P197" i="7"/>
  <c r="R197" i="7" s="1"/>
  <c r="V197" i="7"/>
  <c r="W197" i="7"/>
  <c r="X197" i="7" s="1"/>
  <c r="Y197" i="7"/>
  <c r="P198" i="7"/>
  <c r="R198" i="7" s="1"/>
  <c r="V198" i="7"/>
  <c r="W198" i="7"/>
  <c r="X198" i="7" s="1"/>
  <c r="Y198" i="7"/>
  <c r="P199" i="7"/>
  <c r="Q199" i="7" s="1"/>
  <c r="V199" i="7"/>
  <c r="W199" i="7"/>
  <c r="X199" i="7" s="1"/>
  <c r="Y199" i="7"/>
  <c r="P200" i="7"/>
  <c r="Q200" i="7" s="1"/>
  <c r="V200" i="7"/>
  <c r="W200" i="7"/>
  <c r="X200" i="7" s="1"/>
  <c r="Y200" i="7"/>
  <c r="P201" i="7"/>
  <c r="R201" i="7" s="1"/>
  <c r="V201" i="7"/>
  <c r="W201" i="7"/>
  <c r="X201" i="7" s="1"/>
  <c r="Y201" i="7"/>
  <c r="P202" i="7"/>
  <c r="V202" i="7"/>
  <c r="W202" i="7"/>
  <c r="X202" i="7" s="1"/>
  <c r="Y202" i="7"/>
  <c r="P203" i="7"/>
  <c r="R203" i="7" s="1"/>
  <c r="V203" i="7"/>
  <c r="W203" i="7"/>
  <c r="X203" i="7" s="1"/>
  <c r="Y203" i="7"/>
  <c r="P204" i="7"/>
  <c r="R204" i="7" s="1"/>
  <c r="V204" i="7"/>
  <c r="W204" i="7"/>
  <c r="X204" i="7" s="1"/>
  <c r="Y204" i="7"/>
  <c r="P205" i="7"/>
  <c r="Q205" i="7" s="1"/>
  <c r="V205" i="7"/>
  <c r="W205" i="7"/>
  <c r="X205" i="7" s="1"/>
  <c r="Y205" i="7"/>
  <c r="P206" i="7"/>
  <c r="R206" i="7" s="1"/>
  <c r="V206" i="7"/>
  <c r="W206" i="7"/>
  <c r="X206" i="7" s="1"/>
  <c r="Y206" i="7"/>
  <c r="P207" i="7"/>
  <c r="R207" i="7" s="1"/>
  <c r="V207" i="7"/>
  <c r="W207" i="7"/>
  <c r="X207" i="7" s="1"/>
  <c r="Y207" i="7"/>
  <c r="P208" i="7"/>
  <c r="V208" i="7"/>
  <c r="W208" i="7"/>
  <c r="X208" i="7" s="1"/>
  <c r="Y208" i="7"/>
  <c r="P209" i="7"/>
  <c r="R209" i="7" s="1"/>
  <c r="V209" i="7"/>
  <c r="W209" i="7"/>
  <c r="X209" i="7" s="1"/>
  <c r="Y209" i="7"/>
  <c r="P210" i="7"/>
  <c r="R210" i="7" s="1"/>
  <c r="V210" i="7"/>
  <c r="W210" i="7"/>
  <c r="X210" i="7" s="1"/>
  <c r="Y210" i="7"/>
  <c r="P211" i="7"/>
  <c r="Q211" i="7" s="1"/>
  <c r="V211" i="7"/>
  <c r="W211" i="7"/>
  <c r="X211" i="7" s="1"/>
  <c r="Y211" i="7"/>
  <c r="P212" i="7"/>
  <c r="R212" i="7" s="1"/>
  <c r="V212" i="7"/>
  <c r="W212" i="7"/>
  <c r="X212" i="7" s="1"/>
  <c r="Y212" i="7"/>
  <c r="P213" i="7"/>
  <c r="R213" i="7" s="1"/>
  <c r="V213" i="7"/>
  <c r="W213" i="7"/>
  <c r="X213" i="7" s="1"/>
  <c r="Y213" i="7"/>
  <c r="P214" i="7"/>
  <c r="Q214" i="7" s="1"/>
  <c r="V214" i="7"/>
  <c r="W214" i="7"/>
  <c r="X214" i="7" s="1"/>
  <c r="Y214" i="7"/>
  <c r="P215" i="7"/>
  <c r="R215" i="7" s="1"/>
  <c r="V215" i="7"/>
  <c r="W215" i="7"/>
  <c r="X215" i="7" s="1"/>
  <c r="Y215" i="7"/>
  <c r="P216" i="7"/>
  <c r="Q216" i="7" s="1"/>
  <c r="V216" i="7"/>
  <c r="W216" i="7"/>
  <c r="X216" i="7" s="1"/>
  <c r="Y216" i="7"/>
  <c r="P217" i="7"/>
  <c r="R217" i="7" s="1"/>
  <c r="V217" i="7"/>
  <c r="W217" i="7"/>
  <c r="X217" i="7" s="1"/>
  <c r="Y217" i="7"/>
  <c r="P218" i="7"/>
  <c r="R218" i="7" s="1"/>
  <c r="V218" i="7"/>
  <c r="W218" i="7"/>
  <c r="X218" i="7" s="1"/>
  <c r="Y218" i="7"/>
  <c r="P219" i="7"/>
  <c r="Q219" i="7" s="1"/>
  <c r="V219" i="7"/>
  <c r="W219" i="7"/>
  <c r="X219" i="7" s="1"/>
  <c r="Y219" i="7"/>
  <c r="P220" i="7"/>
  <c r="Q220" i="7" s="1"/>
  <c r="V220" i="7"/>
  <c r="W220" i="7"/>
  <c r="X220" i="7" s="1"/>
  <c r="Y220" i="7"/>
  <c r="P221" i="7"/>
  <c r="R221" i="7" s="1"/>
  <c r="V221" i="7"/>
  <c r="W221" i="7"/>
  <c r="X221" i="7" s="1"/>
  <c r="Y221" i="7"/>
  <c r="P222" i="7"/>
  <c r="Q222" i="7" s="1"/>
  <c r="V222" i="7"/>
  <c r="W222" i="7"/>
  <c r="X222" i="7" s="1"/>
  <c r="Y222" i="7"/>
  <c r="P223" i="7"/>
  <c r="R223" i="7" s="1"/>
  <c r="V223" i="7"/>
  <c r="W223" i="7"/>
  <c r="X223" i="7" s="1"/>
  <c r="Y223" i="7"/>
  <c r="P224" i="7"/>
  <c r="Q224" i="7" s="1"/>
  <c r="V224" i="7"/>
  <c r="W224" i="7"/>
  <c r="X224" i="7" s="1"/>
  <c r="Y224" i="7"/>
  <c r="P225" i="7"/>
  <c r="R225" i="7" s="1"/>
  <c r="V225" i="7"/>
  <c r="W225" i="7"/>
  <c r="X225" i="7" s="1"/>
  <c r="Y225" i="7"/>
  <c r="P226" i="7"/>
  <c r="Q226" i="7" s="1"/>
  <c r="V226" i="7"/>
  <c r="W226" i="7"/>
  <c r="X226" i="7" s="1"/>
  <c r="Y226" i="7"/>
  <c r="P227" i="7"/>
  <c r="R227" i="7" s="1"/>
  <c r="V227" i="7"/>
  <c r="W227" i="7"/>
  <c r="X227" i="7" s="1"/>
  <c r="Y227" i="7"/>
  <c r="P228" i="7"/>
  <c r="Q228" i="7" s="1"/>
  <c r="V228" i="7"/>
  <c r="W228" i="7"/>
  <c r="X228" i="7" s="1"/>
  <c r="Y228" i="7"/>
  <c r="P229" i="7"/>
  <c r="R229" i="7" s="1"/>
  <c r="V229" i="7"/>
  <c r="W229" i="7"/>
  <c r="X229" i="7" s="1"/>
  <c r="Y229" i="7"/>
  <c r="P230" i="7"/>
  <c r="Q230" i="7" s="1"/>
  <c r="V230" i="7"/>
  <c r="W230" i="7"/>
  <c r="X230" i="7" s="1"/>
  <c r="Y230" i="7"/>
  <c r="P231" i="7"/>
  <c r="R231" i="7" s="1"/>
  <c r="V231" i="7"/>
  <c r="W231" i="7"/>
  <c r="X231" i="7" s="1"/>
  <c r="Y231" i="7"/>
  <c r="P232" i="7"/>
  <c r="Q232" i="7" s="1"/>
  <c r="V232" i="7"/>
  <c r="W232" i="7"/>
  <c r="X232" i="7" s="1"/>
  <c r="Y232" i="7"/>
  <c r="P233" i="7"/>
  <c r="R233" i="7" s="1"/>
  <c r="V233" i="7"/>
  <c r="W233" i="7"/>
  <c r="X233" i="7" s="1"/>
  <c r="Y233" i="7"/>
  <c r="P234" i="7"/>
  <c r="R234" i="7" s="1"/>
  <c r="V234" i="7"/>
  <c r="W234" i="7"/>
  <c r="X234" i="7" s="1"/>
  <c r="Y234" i="7"/>
  <c r="P235" i="7"/>
  <c r="Q235" i="7" s="1"/>
  <c r="V235" i="7"/>
  <c r="W235" i="7"/>
  <c r="X235" i="7" s="1"/>
  <c r="Y235" i="7"/>
  <c r="P236" i="7"/>
  <c r="R236" i="7" s="1"/>
  <c r="V236" i="7"/>
  <c r="W236" i="7"/>
  <c r="X236" i="7" s="1"/>
  <c r="Y236" i="7"/>
  <c r="P237" i="7"/>
  <c r="R237" i="7" s="1"/>
  <c r="V237" i="7"/>
  <c r="W237" i="7"/>
  <c r="X237" i="7" s="1"/>
  <c r="Y237" i="7"/>
  <c r="P238" i="7"/>
  <c r="Q238" i="7" s="1"/>
  <c r="V238" i="7"/>
  <c r="W238" i="7"/>
  <c r="X238" i="7" s="1"/>
  <c r="Y238" i="7"/>
  <c r="P239" i="7"/>
  <c r="R239" i="7" s="1"/>
  <c r="V239" i="7"/>
  <c r="W239" i="7"/>
  <c r="X239" i="7" s="1"/>
  <c r="Y239" i="7"/>
  <c r="P240" i="7"/>
  <c r="R240" i="7" s="1"/>
  <c r="V240" i="7"/>
  <c r="W240" i="7"/>
  <c r="X240" i="7" s="1"/>
  <c r="Y240" i="7"/>
  <c r="P241" i="7"/>
  <c r="Q241" i="7" s="1"/>
  <c r="V241" i="7"/>
  <c r="W241" i="7"/>
  <c r="X241" i="7" s="1"/>
  <c r="Y241" i="7"/>
  <c r="P242" i="7"/>
  <c r="R242" i="7" s="1"/>
  <c r="V242" i="7"/>
  <c r="W242" i="7"/>
  <c r="X242" i="7" s="1"/>
  <c r="Y242" i="7"/>
  <c r="P243" i="7"/>
  <c r="Q243" i="7" s="1"/>
  <c r="V243" i="7"/>
  <c r="W243" i="7"/>
  <c r="X243" i="7" s="1"/>
  <c r="Y243" i="7"/>
  <c r="P244" i="7"/>
  <c r="Q244" i="7" s="1"/>
  <c r="V244" i="7"/>
  <c r="W244" i="7"/>
  <c r="X244" i="7" s="1"/>
  <c r="Y244" i="7"/>
  <c r="P245" i="7"/>
  <c r="R245" i="7" s="1"/>
  <c r="V245" i="7"/>
  <c r="W245" i="7"/>
  <c r="X245" i="7" s="1"/>
  <c r="Y245" i="7"/>
  <c r="P246" i="7"/>
  <c r="R246" i="7" s="1"/>
  <c r="V246" i="7"/>
  <c r="W246" i="7"/>
  <c r="X246" i="7" s="1"/>
  <c r="Y246" i="7"/>
  <c r="J272" i="6"/>
  <c r="J271" i="6"/>
  <c r="J270" i="6"/>
  <c r="J269" i="6"/>
  <c r="J268" i="6"/>
  <c r="J267" i="6"/>
  <c r="J266" i="6"/>
  <c r="J265" i="6"/>
  <c r="J264" i="6"/>
  <c r="J263" i="6"/>
  <c r="J262" i="6"/>
  <c r="J207" i="6"/>
  <c r="J206" i="6"/>
  <c r="J205" i="6"/>
  <c r="J204" i="6"/>
  <c r="J203" i="6"/>
  <c r="J201" i="6"/>
  <c r="J200" i="6"/>
  <c r="J199" i="6"/>
  <c r="J198" i="6"/>
  <c r="J197" i="6"/>
  <c r="J196" i="6"/>
  <c r="J195" i="6"/>
  <c r="J194" i="6"/>
  <c r="J193" i="6"/>
  <c r="J192" i="6"/>
  <c r="J191" i="6"/>
  <c r="J190" i="6"/>
  <c r="J189" i="6"/>
  <c r="J188" i="6"/>
  <c r="J187" i="6"/>
  <c r="J186" i="6"/>
  <c r="J185" i="6"/>
  <c r="J184" i="6"/>
  <c r="J183" i="6"/>
  <c r="J182" i="6"/>
  <c r="J181" i="6"/>
  <c r="J180" i="6"/>
  <c r="J179" i="6"/>
  <c r="J178" i="6"/>
  <c r="J177" i="6"/>
  <c r="J176" i="6"/>
  <c r="J175" i="6"/>
  <c r="J174" i="6"/>
  <c r="J173" i="6"/>
  <c r="J172" i="6"/>
  <c r="J171" i="6"/>
  <c r="J170" i="6"/>
  <c r="J169" i="6"/>
  <c r="J168" i="6"/>
  <c r="J167" i="6"/>
  <c r="J166" i="6"/>
  <c r="J165" i="6"/>
  <c r="J164" i="6"/>
  <c r="J163" i="6"/>
  <c r="J162" i="6"/>
  <c r="J161" i="6"/>
  <c r="J160" i="6"/>
  <c r="J159" i="6"/>
  <c r="J158" i="6"/>
  <c r="J157" i="6"/>
  <c r="J156" i="6"/>
  <c r="J155" i="6"/>
  <c r="J154" i="6"/>
  <c r="J153" i="6"/>
  <c r="J152" i="6"/>
  <c r="J151" i="6"/>
  <c r="J150" i="6"/>
  <c r="J149" i="6"/>
  <c r="J148" i="6"/>
  <c r="J147" i="6"/>
  <c r="J146" i="6"/>
  <c r="J145" i="6"/>
  <c r="J144" i="6"/>
  <c r="J143" i="6"/>
  <c r="J142" i="6"/>
  <c r="J141" i="6"/>
  <c r="J140" i="6"/>
  <c r="J138" i="6"/>
  <c r="J137" i="6"/>
  <c r="J136" i="6"/>
  <c r="J135" i="6"/>
  <c r="J134" i="6"/>
  <c r="J81" i="6"/>
  <c r="J79" i="6"/>
  <c r="J78" i="6"/>
  <c r="J77" i="6"/>
  <c r="J76" i="6"/>
  <c r="J66" i="6"/>
  <c r="J65" i="6"/>
  <c r="J64" i="6"/>
  <c r="J50" i="6"/>
  <c r="J49" i="6"/>
  <c r="J48" i="6"/>
  <c r="J47" i="6"/>
  <c r="J46" i="6"/>
  <c r="J45" i="6"/>
  <c r="J44" i="6"/>
  <c r="J43" i="6"/>
  <c r="J42" i="6"/>
  <c r="J41" i="6"/>
  <c r="J40" i="6"/>
  <c r="J39" i="6"/>
  <c r="J38" i="6"/>
  <c r="J37" i="6"/>
  <c r="J36" i="6"/>
  <c r="J35" i="6"/>
  <c r="J34" i="6"/>
  <c r="J33" i="6"/>
  <c r="J32" i="6"/>
  <c r="J31" i="6"/>
  <c r="J30" i="6"/>
  <c r="J29" i="6"/>
  <c r="J28" i="6"/>
  <c r="J27" i="6"/>
  <c r="J26" i="6"/>
  <c r="J25" i="6"/>
  <c r="J24" i="6"/>
  <c r="J23" i="6"/>
  <c r="J22" i="6"/>
  <c r="J21" i="6"/>
  <c r="J20" i="6"/>
  <c r="J19" i="6"/>
  <c r="C278" i="5"/>
  <c r="C276" i="6" s="1"/>
  <c r="B15" i="4"/>
  <c r="B14" i="4"/>
  <c r="T19" i="5"/>
  <c r="V19" i="5"/>
  <c r="W19" i="5" s="1"/>
  <c r="X19" i="5"/>
  <c r="Y19" i="5" s="1"/>
  <c r="T20" i="5"/>
  <c r="V20" i="5"/>
  <c r="W20" i="5" s="1"/>
  <c r="X20" i="5"/>
  <c r="Y20" i="5" s="1"/>
  <c r="T21" i="5"/>
  <c r="V21" i="5"/>
  <c r="W21" i="5" s="1"/>
  <c r="X21" i="5"/>
  <c r="T22" i="5"/>
  <c r="V22" i="5"/>
  <c r="W22" i="5" s="1"/>
  <c r="X22" i="5"/>
  <c r="Y22" i="5" s="1"/>
  <c r="T23" i="5"/>
  <c r="V23" i="5"/>
  <c r="W23" i="5" s="1"/>
  <c r="X23" i="5"/>
  <c r="T24" i="5"/>
  <c r="V24" i="5"/>
  <c r="W24" i="5" s="1"/>
  <c r="X24" i="5"/>
  <c r="Y24" i="5" s="1"/>
  <c r="T25" i="5"/>
  <c r="V25" i="5"/>
  <c r="W25" i="5" s="1"/>
  <c r="X25" i="5"/>
  <c r="Y25" i="5" s="1"/>
  <c r="T26" i="5"/>
  <c r="V26" i="5"/>
  <c r="W26" i="5" s="1"/>
  <c r="X26" i="5"/>
  <c r="T27" i="5"/>
  <c r="V27" i="5"/>
  <c r="W27" i="5" s="1"/>
  <c r="X27" i="5"/>
  <c r="T28" i="5"/>
  <c r="V28" i="5"/>
  <c r="W28" i="5" s="1"/>
  <c r="X28" i="5"/>
  <c r="AA28" i="5" s="1"/>
  <c r="T29" i="5"/>
  <c r="V29" i="5"/>
  <c r="W29" i="5" s="1"/>
  <c r="X29" i="5"/>
  <c r="Y29" i="5" s="1"/>
  <c r="T30" i="5"/>
  <c r="V30" i="5"/>
  <c r="W30" i="5" s="1"/>
  <c r="X30" i="5"/>
  <c r="AA30" i="5" s="1"/>
  <c r="T31" i="5"/>
  <c r="V31" i="5"/>
  <c r="W31" i="5" s="1"/>
  <c r="X31" i="5"/>
  <c r="T32" i="5"/>
  <c r="V32" i="5"/>
  <c r="W32" i="5" s="1"/>
  <c r="X32" i="5"/>
  <c r="Y32" i="5" s="1"/>
  <c r="T33" i="5"/>
  <c r="V33" i="5"/>
  <c r="W33" i="5" s="1"/>
  <c r="X33" i="5"/>
  <c r="Z33" i="5" s="1"/>
  <c r="T34" i="5"/>
  <c r="V34" i="5"/>
  <c r="W34" i="5" s="1"/>
  <c r="X34" i="5"/>
  <c r="T35" i="5"/>
  <c r="V35" i="5"/>
  <c r="W35" i="5" s="1"/>
  <c r="X35" i="5"/>
  <c r="Y35" i="5" s="1"/>
  <c r="T36" i="5"/>
  <c r="V36" i="5"/>
  <c r="W36" i="5" s="1"/>
  <c r="X36" i="5"/>
  <c r="T37" i="5"/>
  <c r="V37" i="5"/>
  <c r="W37" i="5" s="1"/>
  <c r="X37" i="5"/>
  <c r="AA37" i="5" s="1"/>
  <c r="T38" i="5"/>
  <c r="V38" i="5"/>
  <c r="W38" i="5" s="1"/>
  <c r="X38" i="5"/>
  <c r="Y38" i="5" s="1"/>
  <c r="T39" i="5"/>
  <c r="V39" i="5"/>
  <c r="W39" i="5" s="1"/>
  <c r="X39" i="5"/>
  <c r="Z39" i="5" s="1"/>
  <c r="T40" i="5"/>
  <c r="V40" i="5"/>
  <c r="W40" i="5" s="1"/>
  <c r="X40" i="5"/>
  <c r="Z40" i="5" s="1"/>
  <c r="T41" i="5"/>
  <c r="V41" i="5"/>
  <c r="W41" i="5" s="1"/>
  <c r="X41" i="5"/>
  <c r="Y41" i="5" s="1"/>
  <c r="T42" i="5"/>
  <c r="V42" i="5"/>
  <c r="W42" i="5" s="1"/>
  <c r="X42" i="5"/>
  <c r="Z42" i="5" s="1"/>
  <c r="T43" i="5"/>
  <c r="V43" i="5"/>
  <c r="W43" i="5" s="1"/>
  <c r="X43" i="5"/>
  <c r="Y43" i="5" s="1"/>
  <c r="T44" i="5"/>
  <c r="V44" i="5"/>
  <c r="W44" i="5" s="1"/>
  <c r="X44" i="5"/>
  <c r="Y44" i="5" s="1"/>
  <c r="T45" i="5"/>
  <c r="V45" i="5"/>
  <c r="W45" i="5" s="1"/>
  <c r="X45" i="5"/>
  <c r="Y45" i="5" s="1"/>
  <c r="T46" i="5"/>
  <c r="V46" i="5"/>
  <c r="W46" i="5" s="1"/>
  <c r="X46" i="5"/>
  <c r="T47" i="5"/>
  <c r="V47" i="5"/>
  <c r="W47" i="5" s="1"/>
  <c r="X47" i="5"/>
  <c r="Z47" i="5" s="1"/>
  <c r="T48" i="5"/>
  <c r="V48" i="5"/>
  <c r="W48" i="5" s="1"/>
  <c r="X48" i="5"/>
  <c r="Z48" i="5" s="1"/>
  <c r="T49" i="5"/>
  <c r="V49" i="5"/>
  <c r="W49" i="5" s="1"/>
  <c r="X49" i="5"/>
  <c r="AA49" i="5" s="1"/>
  <c r="T50" i="5"/>
  <c r="V50" i="5"/>
  <c r="W50" i="5" s="1"/>
  <c r="X50" i="5"/>
  <c r="T61" i="5"/>
  <c r="V61" i="5"/>
  <c r="W61" i="5" s="1"/>
  <c r="X61" i="5"/>
  <c r="Z61" i="5" s="1"/>
  <c r="T62" i="5"/>
  <c r="V62" i="5"/>
  <c r="W62" i="5" s="1"/>
  <c r="X62" i="5"/>
  <c r="Z62" i="5" s="1"/>
  <c r="T63" i="5"/>
  <c r="V63" i="5"/>
  <c r="W63" i="5" s="1"/>
  <c r="X63" i="5"/>
  <c r="Y63" i="5" s="1"/>
  <c r="T64" i="5"/>
  <c r="V64" i="5"/>
  <c r="W64" i="5" s="1"/>
  <c r="X64" i="5"/>
  <c r="T65" i="5"/>
  <c r="V65" i="5"/>
  <c r="W65" i="5" s="1"/>
  <c r="X65" i="5"/>
  <c r="Y65" i="5" s="1"/>
  <c r="T66" i="5"/>
  <c r="V66" i="5"/>
  <c r="W66" i="5" s="1"/>
  <c r="X66" i="5"/>
  <c r="Z66" i="5" s="1"/>
  <c r="T76" i="5"/>
  <c r="V76" i="5"/>
  <c r="W76" i="5" s="1"/>
  <c r="X76" i="5"/>
  <c r="T77" i="5"/>
  <c r="V77" i="5"/>
  <c r="W77" i="5" s="1"/>
  <c r="X77" i="5"/>
  <c r="Y77" i="5" s="1"/>
  <c r="T78" i="5"/>
  <c r="V78" i="5"/>
  <c r="W78" i="5" s="1"/>
  <c r="X78" i="5"/>
  <c r="Z78" i="5" s="1"/>
  <c r="T79" i="5"/>
  <c r="V79" i="5"/>
  <c r="W79" i="5" s="1"/>
  <c r="X79" i="5"/>
  <c r="Z79" i="5" s="1"/>
  <c r="T81" i="5"/>
  <c r="V81" i="5"/>
  <c r="W81" i="5" s="1"/>
  <c r="X81" i="5"/>
  <c r="Z81" i="5" s="1"/>
  <c r="T82" i="5"/>
  <c r="V82" i="5"/>
  <c r="W82" i="5" s="1"/>
  <c r="X82" i="5"/>
  <c r="Z82" i="5" s="1"/>
  <c r="T83" i="5"/>
  <c r="V83" i="5"/>
  <c r="W83" i="5" s="1"/>
  <c r="X83" i="5"/>
  <c r="Z83" i="5" s="1"/>
  <c r="T84" i="5"/>
  <c r="V84" i="5"/>
  <c r="W84" i="5" s="1"/>
  <c r="X84" i="5"/>
  <c r="Y84" i="5" s="1"/>
  <c r="T85" i="5"/>
  <c r="V85" i="5"/>
  <c r="W85" i="5" s="1"/>
  <c r="X85" i="5"/>
  <c r="AA85" i="5" s="1"/>
  <c r="T86" i="5"/>
  <c r="V86" i="5"/>
  <c r="W86" i="5" s="1"/>
  <c r="X86" i="5"/>
  <c r="T87" i="5"/>
  <c r="V87" i="5"/>
  <c r="W87" i="5" s="1"/>
  <c r="X87" i="5"/>
  <c r="Z87" i="5" s="1"/>
  <c r="T88" i="5"/>
  <c r="V88" i="5"/>
  <c r="W88" i="5" s="1"/>
  <c r="X88" i="5"/>
  <c r="Z88" i="5" s="1"/>
  <c r="T89" i="5"/>
  <c r="V89" i="5"/>
  <c r="W89" i="5" s="1"/>
  <c r="X89" i="5"/>
  <c r="T90" i="5"/>
  <c r="V90" i="5"/>
  <c r="W90" i="5" s="1"/>
  <c r="X90" i="5"/>
  <c r="Z90" i="5" s="1"/>
  <c r="T131" i="5"/>
  <c r="V131" i="5"/>
  <c r="W131" i="5" s="1"/>
  <c r="X131" i="5"/>
  <c r="T132" i="5"/>
  <c r="V132" i="5"/>
  <c r="W132" i="5" s="1"/>
  <c r="X132" i="5"/>
  <c r="T135" i="5"/>
  <c r="V135" i="5"/>
  <c r="W135" i="5" s="1"/>
  <c r="X135" i="5"/>
  <c r="T136" i="5"/>
  <c r="V136" i="5"/>
  <c r="W136" i="5" s="1"/>
  <c r="X136" i="5"/>
  <c r="Z136" i="5" s="1"/>
  <c r="T137" i="5"/>
  <c r="V137" i="5"/>
  <c r="W137" i="5" s="1"/>
  <c r="X137" i="5"/>
  <c r="Z137" i="5" s="1"/>
  <c r="T138" i="5"/>
  <c r="V138" i="5"/>
  <c r="W138" i="5" s="1"/>
  <c r="X138" i="5"/>
  <c r="Y138" i="5" s="1"/>
  <c r="T140" i="5"/>
  <c r="V140" i="5"/>
  <c r="W140" i="5" s="1"/>
  <c r="X140" i="5"/>
  <c r="Y140" i="5" s="1"/>
  <c r="T141" i="5"/>
  <c r="V141" i="5"/>
  <c r="W141" i="5" s="1"/>
  <c r="X141" i="5"/>
  <c r="Y141" i="5" s="1"/>
  <c r="T142" i="5"/>
  <c r="V142" i="5"/>
  <c r="W142" i="5" s="1"/>
  <c r="X142" i="5"/>
  <c r="AA142" i="5" s="1"/>
  <c r="T143" i="5"/>
  <c r="V143" i="5"/>
  <c r="W143" i="5" s="1"/>
  <c r="X143" i="5"/>
  <c r="Y143" i="5" s="1"/>
  <c r="T144" i="5"/>
  <c r="V144" i="5"/>
  <c r="W144" i="5" s="1"/>
  <c r="X144" i="5"/>
  <c r="T145" i="5"/>
  <c r="V145" i="5"/>
  <c r="W145" i="5" s="1"/>
  <c r="X145" i="5"/>
  <c r="Y145" i="5" s="1"/>
  <c r="T146" i="5"/>
  <c r="V146" i="5"/>
  <c r="W146" i="5" s="1"/>
  <c r="X146" i="5"/>
  <c r="Y146" i="5" s="1"/>
  <c r="T147" i="5"/>
  <c r="V147" i="5"/>
  <c r="W147" i="5" s="1"/>
  <c r="X147" i="5"/>
  <c r="AA147" i="5" s="1"/>
  <c r="T148" i="5"/>
  <c r="V148" i="5"/>
  <c r="W148" i="5" s="1"/>
  <c r="X148" i="5"/>
  <c r="AA148" i="5" s="1"/>
  <c r="T149" i="5"/>
  <c r="V149" i="5"/>
  <c r="W149" i="5" s="1"/>
  <c r="X149" i="5"/>
  <c r="Y149" i="5" s="1"/>
  <c r="T150" i="5"/>
  <c r="V150" i="5"/>
  <c r="W150" i="5" s="1"/>
  <c r="X150" i="5"/>
  <c r="T161" i="5"/>
  <c r="V161" i="5"/>
  <c r="W161" i="5" s="1"/>
  <c r="X161" i="5"/>
  <c r="T162" i="5"/>
  <c r="V162" i="5"/>
  <c r="W162" i="5" s="1"/>
  <c r="X162" i="5"/>
  <c r="T163" i="5"/>
  <c r="V163" i="5"/>
  <c r="W163" i="5" s="1"/>
  <c r="X163" i="5"/>
  <c r="T164" i="5"/>
  <c r="V164" i="5"/>
  <c r="W164" i="5" s="1"/>
  <c r="X164" i="5"/>
  <c r="T165" i="5"/>
  <c r="V165" i="5"/>
  <c r="W165" i="5" s="1"/>
  <c r="X165" i="5"/>
  <c r="Y165" i="5" s="1"/>
  <c r="T181" i="5"/>
  <c r="V181" i="5"/>
  <c r="W181" i="5" s="1"/>
  <c r="X181" i="5"/>
  <c r="T182" i="5"/>
  <c r="V182" i="5"/>
  <c r="W182" i="5" s="1"/>
  <c r="X182" i="5"/>
  <c r="Y182" i="5" s="1"/>
  <c r="T183" i="5"/>
  <c r="V183" i="5"/>
  <c r="W183" i="5" s="1"/>
  <c r="X183" i="5"/>
  <c r="Y183" i="5" s="1"/>
  <c r="T184" i="5"/>
  <c r="V184" i="5"/>
  <c r="W184" i="5" s="1"/>
  <c r="X184" i="5"/>
  <c r="Y184" i="5" s="1"/>
  <c r="T185" i="5"/>
  <c r="V185" i="5"/>
  <c r="W185" i="5" s="1"/>
  <c r="X185" i="5"/>
  <c r="AA185" i="5" s="1"/>
  <c r="T186" i="5"/>
  <c r="V186" i="5"/>
  <c r="W186" i="5" s="1"/>
  <c r="X186" i="5"/>
  <c r="Y186" i="5" s="1"/>
  <c r="T187" i="5"/>
  <c r="V187" i="5"/>
  <c r="W187" i="5" s="1"/>
  <c r="X187" i="5"/>
  <c r="T188" i="5"/>
  <c r="V188" i="5"/>
  <c r="W188" i="5" s="1"/>
  <c r="X188" i="5"/>
  <c r="Y188" i="5" s="1"/>
  <c r="T189" i="5"/>
  <c r="V189" i="5"/>
  <c r="W189" i="5" s="1"/>
  <c r="X189" i="5"/>
  <c r="Z189" i="5" s="1"/>
  <c r="T190" i="5"/>
  <c r="V190" i="5"/>
  <c r="W190" i="5" s="1"/>
  <c r="X190" i="5"/>
  <c r="Y190" i="5" s="1"/>
  <c r="T191" i="5"/>
  <c r="V191" i="5"/>
  <c r="W191" i="5" s="1"/>
  <c r="X191" i="5"/>
  <c r="Y191" i="5" s="1"/>
  <c r="T192" i="5"/>
  <c r="V192" i="5"/>
  <c r="W192" i="5" s="1"/>
  <c r="X192" i="5"/>
  <c r="Y192" i="5" s="1"/>
  <c r="T193" i="5"/>
  <c r="V193" i="5"/>
  <c r="W193" i="5" s="1"/>
  <c r="X193" i="5"/>
  <c r="T194" i="5"/>
  <c r="V194" i="5"/>
  <c r="W194" i="5" s="1"/>
  <c r="X194" i="5"/>
  <c r="Y194" i="5" s="1"/>
  <c r="T195" i="5"/>
  <c r="V195" i="5"/>
  <c r="W195" i="5" s="1"/>
  <c r="X195" i="5"/>
  <c r="Y195" i="5" s="1"/>
  <c r="T196" i="5"/>
  <c r="V196" i="5"/>
  <c r="W196" i="5" s="1"/>
  <c r="X196" i="5"/>
  <c r="Y196" i="5" s="1"/>
  <c r="T197" i="5"/>
  <c r="V197" i="5"/>
  <c r="W197" i="5" s="1"/>
  <c r="X197" i="5"/>
  <c r="AA197" i="5" s="1"/>
  <c r="T198" i="5"/>
  <c r="V198" i="5"/>
  <c r="W198" i="5" s="1"/>
  <c r="X198" i="5"/>
  <c r="T199" i="5"/>
  <c r="V199" i="5"/>
  <c r="W199" i="5" s="1"/>
  <c r="X199" i="5"/>
  <c r="T200" i="5"/>
  <c r="V200" i="5"/>
  <c r="W200" i="5" s="1"/>
  <c r="X200" i="5"/>
  <c r="Y200" i="5" s="1"/>
  <c r="T201" i="5"/>
  <c r="V201" i="5"/>
  <c r="W201" i="5" s="1"/>
  <c r="X201" i="5"/>
  <c r="AA201" i="5" s="1"/>
  <c r="T203" i="5"/>
  <c r="V203" i="5"/>
  <c r="W203" i="5" s="1"/>
  <c r="X203" i="5"/>
  <c r="Z203" i="5" s="1"/>
  <c r="T204" i="5"/>
  <c r="V204" i="5"/>
  <c r="W204" i="5" s="1"/>
  <c r="X204" i="5"/>
  <c r="Z204" i="5" s="1"/>
  <c r="T215" i="5"/>
  <c r="V215" i="5"/>
  <c r="W215" i="5" s="1"/>
  <c r="X215" i="5"/>
  <c r="Z215" i="5" s="1"/>
  <c r="T240" i="5"/>
  <c r="V240" i="5"/>
  <c r="W240" i="5" s="1"/>
  <c r="X240" i="5"/>
  <c r="T241" i="5"/>
  <c r="V241" i="5"/>
  <c r="W241" i="5" s="1"/>
  <c r="X241" i="5"/>
  <c r="T242" i="5"/>
  <c r="V242" i="5"/>
  <c r="W242" i="5" s="1"/>
  <c r="X242" i="5"/>
  <c r="Y242" i="5" s="1"/>
  <c r="T243" i="5"/>
  <c r="V243" i="5"/>
  <c r="W243" i="5" s="1"/>
  <c r="X243" i="5"/>
  <c r="Z243" i="5" s="1"/>
  <c r="T264" i="5"/>
  <c r="V264" i="5"/>
  <c r="W264" i="5" s="1"/>
  <c r="X264" i="5"/>
  <c r="Y264" i="5" s="1"/>
  <c r="T265" i="5"/>
  <c r="V265" i="5"/>
  <c r="W265" i="5" s="1"/>
  <c r="X265" i="5"/>
  <c r="T266" i="5"/>
  <c r="V266" i="5"/>
  <c r="W266" i="5" s="1"/>
  <c r="X266" i="5"/>
  <c r="Z266" i="5" s="1"/>
  <c r="T267" i="5"/>
  <c r="V267" i="5"/>
  <c r="W267" i="5" s="1"/>
  <c r="X267" i="5"/>
  <c r="Z267" i="5" s="1"/>
  <c r="T268" i="5"/>
  <c r="V268" i="5"/>
  <c r="W268" i="5" s="1"/>
  <c r="X268" i="5"/>
  <c r="T269" i="5"/>
  <c r="V269" i="5"/>
  <c r="W269" i="5" s="1"/>
  <c r="X269" i="5"/>
  <c r="Z269" i="5" s="1"/>
  <c r="T270" i="5"/>
  <c r="V270" i="5"/>
  <c r="W270" i="5" s="1"/>
  <c r="X270" i="5"/>
  <c r="T271" i="5"/>
  <c r="V271" i="5"/>
  <c r="W271" i="5" s="1"/>
  <c r="X271" i="5"/>
  <c r="T272" i="5"/>
  <c r="V272" i="5"/>
  <c r="W272" i="5" s="1"/>
  <c r="X272" i="5"/>
  <c r="Z272" i="5" s="1"/>
  <c r="N272" i="5"/>
  <c r="N271" i="5"/>
  <c r="P271" i="5" s="1"/>
  <c r="N270" i="5"/>
  <c r="N269" i="5"/>
  <c r="O269" i="5" s="1"/>
  <c r="N268" i="5"/>
  <c r="N267" i="5"/>
  <c r="P267" i="5" s="1"/>
  <c r="N266" i="5"/>
  <c r="N265" i="5"/>
  <c r="P265" i="5" s="1"/>
  <c r="N264" i="5"/>
  <c r="N243" i="5"/>
  <c r="O243" i="5" s="1"/>
  <c r="N242" i="5"/>
  <c r="N241" i="5"/>
  <c r="O241" i="5" s="1"/>
  <c r="N240" i="5"/>
  <c r="N215" i="5"/>
  <c r="P215" i="5" s="1"/>
  <c r="N204" i="5"/>
  <c r="N203" i="5"/>
  <c r="O203" i="5" s="1"/>
  <c r="N201" i="5"/>
  <c r="N200" i="5"/>
  <c r="O200" i="5" s="1"/>
  <c r="N199" i="5"/>
  <c r="O199" i="5" s="1"/>
  <c r="N198" i="5"/>
  <c r="O198" i="5" s="1"/>
  <c r="N197" i="5"/>
  <c r="O197" i="5" s="1"/>
  <c r="N196" i="5"/>
  <c r="O196" i="5" s="1"/>
  <c r="N195" i="5"/>
  <c r="O195" i="5" s="1"/>
  <c r="N194" i="5"/>
  <c r="P194" i="5" s="1"/>
  <c r="N193" i="5"/>
  <c r="O193" i="5" s="1"/>
  <c r="N192" i="5"/>
  <c r="O192" i="5" s="1"/>
  <c r="N191" i="5"/>
  <c r="O191" i="5" s="1"/>
  <c r="N190" i="5"/>
  <c r="O190" i="5" s="1"/>
  <c r="N189" i="5"/>
  <c r="O189" i="5" s="1"/>
  <c r="N188" i="5"/>
  <c r="O188" i="5" s="1"/>
  <c r="N187" i="5"/>
  <c r="O187" i="5" s="1"/>
  <c r="N186" i="5"/>
  <c r="P186" i="5" s="1"/>
  <c r="N185" i="5"/>
  <c r="O185" i="5" s="1"/>
  <c r="N184" i="5"/>
  <c r="O184" i="5" s="1"/>
  <c r="N183" i="5"/>
  <c r="O183" i="5" s="1"/>
  <c r="N182" i="5"/>
  <c r="P182" i="5" s="1"/>
  <c r="N181" i="5"/>
  <c r="O181" i="5" s="1"/>
  <c r="N165" i="5"/>
  <c r="P165" i="5" s="1"/>
  <c r="N164" i="5"/>
  <c r="O164" i="5" s="1"/>
  <c r="N163" i="5"/>
  <c r="P163" i="5" s="1"/>
  <c r="N162" i="5"/>
  <c r="O162" i="5" s="1"/>
  <c r="N161" i="5"/>
  <c r="P161" i="5" s="1"/>
  <c r="N150" i="5"/>
  <c r="O150" i="5" s="1"/>
  <c r="N149" i="5"/>
  <c r="P149" i="5" s="1"/>
  <c r="N148" i="5"/>
  <c r="O148" i="5" s="1"/>
  <c r="N147" i="5"/>
  <c r="O147" i="5" s="1"/>
  <c r="N146" i="5"/>
  <c r="O146" i="5" s="1"/>
  <c r="N145" i="5"/>
  <c r="O145" i="5" s="1"/>
  <c r="N144" i="5"/>
  <c r="O144" i="5" s="1"/>
  <c r="N143" i="5"/>
  <c r="O143" i="5" s="1"/>
  <c r="N142" i="5"/>
  <c r="O142" i="5" s="1"/>
  <c r="N141" i="5"/>
  <c r="P141" i="5" s="1"/>
  <c r="N140" i="5"/>
  <c r="O140" i="5" s="1"/>
  <c r="N138" i="5"/>
  <c r="O138" i="5" s="1"/>
  <c r="N137" i="5"/>
  <c r="P137" i="5" s="1"/>
  <c r="N136" i="5"/>
  <c r="O136" i="5" s="1"/>
  <c r="N135" i="5"/>
  <c r="O135" i="5" s="1"/>
  <c r="N132" i="5"/>
  <c r="O132" i="5" s="1"/>
  <c r="N131" i="5"/>
  <c r="O131" i="5" s="1"/>
  <c r="N90" i="5"/>
  <c r="O90" i="5" s="1"/>
  <c r="N89" i="5"/>
  <c r="P89" i="5" s="1"/>
  <c r="N88" i="5"/>
  <c r="O88" i="5" s="1"/>
  <c r="N87" i="5"/>
  <c r="P87" i="5" s="1"/>
  <c r="N86" i="5"/>
  <c r="O86" i="5" s="1"/>
  <c r="N85" i="5"/>
  <c r="P85" i="5" s="1"/>
  <c r="N84" i="5"/>
  <c r="O84" i="5" s="1"/>
  <c r="N83" i="5"/>
  <c r="P83" i="5" s="1"/>
  <c r="N82" i="5"/>
  <c r="O82" i="5" s="1"/>
  <c r="N81" i="5"/>
  <c r="O81" i="5" s="1"/>
  <c r="N79" i="5"/>
  <c r="P79" i="5" s="1"/>
  <c r="N78" i="5"/>
  <c r="O78" i="5" s="1"/>
  <c r="N77" i="5"/>
  <c r="P77" i="5" s="1"/>
  <c r="N76" i="5"/>
  <c r="O76" i="5" s="1"/>
  <c r="N66" i="5"/>
  <c r="O66" i="5" s="1"/>
  <c r="N65" i="5"/>
  <c r="O65" i="5" s="1"/>
  <c r="N64" i="5"/>
  <c r="O64" i="5" s="1"/>
  <c r="N63" i="5"/>
  <c r="O63" i="5" s="1"/>
  <c r="N62" i="5"/>
  <c r="P62" i="5" s="1"/>
  <c r="N61" i="5"/>
  <c r="O61" i="5" s="1"/>
  <c r="N50" i="5"/>
  <c r="O50" i="5" s="1"/>
  <c r="N49" i="5"/>
  <c r="O49" i="5" s="1"/>
  <c r="N48" i="5"/>
  <c r="P48" i="5" s="1"/>
  <c r="N47" i="5"/>
  <c r="O47" i="5" s="1"/>
  <c r="N46" i="5"/>
  <c r="P46" i="5" s="1"/>
  <c r="N45" i="5"/>
  <c r="O45" i="5" s="1"/>
  <c r="N44" i="5"/>
  <c r="O44" i="5" s="1"/>
  <c r="N43" i="5"/>
  <c r="O43" i="5" s="1"/>
  <c r="N42" i="5"/>
  <c r="P42" i="5" s="1"/>
  <c r="N41" i="5"/>
  <c r="O41" i="5" s="1"/>
  <c r="N40" i="5"/>
  <c r="P40" i="5" s="1"/>
  <c r="N39" i="5"/>
  <c r="O39" i="5" s="1"/>
  <c r="N38" i="5"/>
  <c r="P38" i="5" s="1"/>
  <c r="N37" i="5"/>
  <c r="O37" i="5" s="1"/>
  <c r="N36" i="5"/>
  <c r="P36" i="5" s="1"/>
  <c r="N35" i="5"/>
  <c r="O35" i="5" s="1"/>
  <c r="N34" i="5"/>
  <c r="P34" i="5" s="1"/>
  <c r="N33" i="5"/>
  <c r="O33" i="5" s="1"/>
  <c r="N32" i="5"/>
  <c r="P32" i="5" s="1"/>
  <c r="N31" i="5"/>
  <c r="O31" i="5" s="1"/>
  <c r="N30" i="5"/>
  <c r="P30" i="5" s="1"/>
  <c r="N29" i="5"/>
  <c r="O29" i="5" s="1"/>
  <c r="N28" i="5"/>
  <c r="P28" i="5" s="1"/>
  <c r="N27" i="5"/>
  <c r="O27" i="5" s="1"/>
  <c r="N26" i="5"/>
  <c r="P26" i="5" s="1"/>
  <c r="N25" i="5"/>
  <c r="O25" i="5" s="1"/>
  <c r="N24" i="5"/>
  <c r="O24" i="5" s="1"/>
  <c r="N23" i="5"/>
  <c r="O23" i="5" s="1"/>
  <c r="N22" i="5"/>
  <c r="P22" i="5" s="1"/>
  <c r="N21" i="5"/>
  <c r="O21" i="5" s="1"/>
  <c r="N20" i="5"/>
  <c r="P20" i="5" s="1"/>
  <c r="N19" i="5"/>
  <c r="O19" i="5" s="1"/>
  <c r="Z69" i="7" l="1"/>
  <c r="AA84" i="5"/>
  <c r="Z115" i="7"/>
  <c r="Z233" i="7"/>
  <c r="Z232" i="7"/>
  <c r="Z230" i="7"/>
  <c r="Z229" i="7"/>
  <c r="Z227" i="7"/>
  <c r="Z226" i="7"/>
  <c r="Z225" i="7"/>
  <c r="Z213" i="7"/>
  <c r="Z212" i="7"/>
  <c r="Z209" i="7"/>
  <c r="Z207" i="7"/>
  <c r="Z206" i="7"/>
  <c r="Z201" i="7"/>
  <c r="Z195" i="7"/>
  <c r="R169" i="7"/>
  <c r="Z146" i="7"/>
  <c r="Z140" i="7"/>
  <c r="R114" i="7"/>
  <c r="Z97" i="7"/>
  <c r="Z94" i="7"/>
  <c r="Z167" i="7"/>
  <c r="Z164" i="7"/>
  <c r="Z121" i="7"/>
  <c r="R87" i="7"/>
  <c r="Q61" i="7"/>
  <c r="Z82" i="7"/>
  <c r="Z22" i="7"/>
  <c r="Z200" i="5"/>
  <c r="AB182" i="5"/>
  <c r="AA138" i="5"/>
  <c r="AD138" i="5" s="1"/>
  <c r="AA137" i="5"/>
  <c r="AD49" i="5"/>
  <c r="AA200" i="5"/>
  <c r="AD200" i="5" s="1"/>
  <c r="AA65" i="5"/>
  <c r="Z192" i="7"/>
  <c r="Z188" i="7"/>
  <c r="Z187" i="7"/>
  <c r="Z183" i="7"/>
  <c r="Z181" i="7"/>
  <c r="Z180" i="7"/>
  <c r="Z177" i="7"/>
  <c r="Z174" i="7"/>
  <c r="Z159" i="7"/>
  <c r="Z153" i="7"/>
  <c r="Z123" i="7"/>
  <c r="Q109" i="7"/>
  <c r="R79" i="7"/>
  <c r="Z243" i="7"/>
  <c r="R138" i="7"/>
  <c r="Z111" i="7"/>
  <c r="Q100" i="7"/>
  <c r="Q63" i="7"/>
  <c r="Z239" i="7"/>
  <c r="Q206" i="7"/>
  <c r="Q168" i="7"/>
  <c r="R163" i="7"/>
  <c r="Q218" i="7"/>
  <c r="Z185" i="7"/>
  <c r="Z179" i="7"/>
  <c r="Z173" i="7"/>
  <c r="Z205" i="7"/>
  <c r="Z238" i="7"/>
  <c r="Z219" i="7"/>
  <c r="Z203" i="7"/>
  <c r="Z200" i="7"/>
  <c r="Z194" i="7"/>
  <c r="Q236" i="7"/>
  <c r="R232" i="7"/>
  <c r="Q213" i="7"/>
  <c r="R205" i="7"/>
  <c r="R199" i="7"/>
  <c r="Q167" i="7"/>
  <c r="Z124" i="7"/>
  <c r="Z118" i="7"/>
  <c r="Z103" i="7"/>
  <c r="Z100" i="7"/>
  <c r="R85" i="7"/>
  <c r="Z75" i="7"/>
  <c r="R70" i="7"/>
  <c r="R69" i="7"/>
  <c r="R38" i="7"/>
  <c r="Q31" i="7"/>
  <c r="Z29" i="7"/>
  <c r="Z234" i="7"/>
  <c r="Z189" i="7"/>
  <c r="Z88" i="7"/>
  <c r="Z228" i="7"/>
  <c r="Q203" i="7"/>
  <c r="R192" i="7"/>
  <c r="Z186" i="7"/>
  <c r="R181" i="7"/>
  <c r="Z175" i="7"/>
  <c r="Q164" i="7"/>
  <c r="Z134" i="7"/>
  <c r="Z63" i="7"/>
  <c r="Z37" i="7"/>
  <c r="Z224" i="7"/>
  <c r="Z171" i="7"/>
  <c r="Z165" i="7"/>
  <c r="R224" i="7"/>
  <c r="R216" i="7"/>
  <c r="Q182" i="7"/>
  <c r="Q165" i="7"/>
  <c r="Q157" i="7"/>
  <c r="R156" i="7"/>
  <c r="Q139" i="7"/>
  <c r="R133" i="7"/>
  <c r="Q121" i="7"/>
  <c r="R120" i="7"/>
  <c r="Q112" i="7"/>
  <c r="Q108" i="7"/>
  <c r="R67" i="7"/>
  <c r="R19" i="7"/>
  <c r="Z246" i="7"/>
  <c r="Z211" i="7"/>
  <c r="Z193" i="7"/>
  <c r="Z182" i="7"/>
  <c r="R235" i="7"/>
  <c r="Z218" i="7"/>
  <c r="Z214" i="7"/>
  <c r="Q198" i="7"/>
  <c r="R136" i="7"/>
  <c r="Q129" i="7"/>
  <c r="Z122" i="7"/>
  <c r="Z116" i="7"/>
  <c r="Z112" i="7"/>
  <c r="Z154" i="7"/>
  <c r="Z147" i="7"/>
  <c r="Z141" i="7"/>
  <c r="Z136" i="7"/>
  <c r="Z135" i="7"/>
  <c r="Z130" i="7"/>
  <c r="Z109" i="7"/>
  <c r="Z157" i="7"/>
  <c r="Z151" i="7"/>
  <c r="Z148" i="7"/>
  <c r="Z117" i="7"/>
  <c r="Z105" i="7"/>
  <c r="Z158" i="7"/>
  <c r="Z152" i="7"/>
  <c r="Z145" i="7"/>
  <c r="Z142" i="7"/>
  <c r="Z139" i="7"/>
  <c r="Z133" i="7"/>
  <c r="Z127" i="7"/>
  <c r="Z99" i="7"/>
  <c r="Z93" i="7"/>
  <c r="Z132" i="7"/>
  <c r="Z245" i="7"/>
  <c r="Z244" i="7"/>
  <c r="Z222" i="7"/>
  <c r="Z215" i="7"/>
  <c r="Z199" i="7"/>
  <c r="Z198" i="7"/>
  <c r="Z197" i="7"/>
  <c r="Z190" i="7"/>
  <c r="Q180" i="7"/>
  <c r="Q179" i="7"/>
  <c r="Z170" i="7"/>
  <c r="Z169" i="7"/>
  <c r="Z168" i="7"/>
  <c r="Z150" i="7"/>
  <c r="Q147" i="7"/>
  <c r="R144" i="7"/>
  <c r="Z114" i="7"/>
  <c r="Z96" i="7"/>
  <c r="Z84" i="7"/>
  <c r="Z73" i="7"/>
  <c r="Z32" i="7"/>
  <c r="Z25" i="7"/>
  <c r="Z20" i="7"/>
  <c r="Z19" i="7"/>
  <c r="Z240" i="7"/>
  <c r="Z236" i="7"/>
  <c r="Z221" i="7"/>
  <c r="Z216" i="7"/>
  <c r="Z210" i="7"/>
  <c r="R195" i="7"/>
  <c r="Z176" i="7"/>
  <c r="Z172" i="7"/>
  <c r="Z160" i="7"/>
  <c r="Q159" i="7"/>
  <c r="R154" i="7"/>
  <c r="R130" i="7"/>
  <c r="Q123" i="7"/>
  <c r="R118" i="7"/>
  <c r="Q29" i="7"/>
  <c r="Z241" i="7"/>
  <c r="Z223" i="7"/>
  <c r="Z204" i="7"/>
  <c r="Q201" i="7"/>
  <c r="R200" i="7"/>
  <c r="Q197" i="7"/>
  <c r="R194" i="7"/>
  <c r="Z178" i="7"/>
  <c r="Z144" i="7"/>
  <c r="Z231" i="7"/>
  <c r="R230" i="7"/>
  <c r="R222" i="7"/>
  <c r="Z208" i="7"/>
  <c r="Z191" i="7"/>
  <c r="R189" i="7"/>
  <c r="Q170" i="7"/>
  <c r="Z128" i="7"/>
  <c r="R97" i="7"/>
  <c r="R96" i="7"/>
  <c r="R94" i="7"/>
  <c r="R93" i="7"/>
  <c r="R86" i="7"/>
  <c r="R75" i="7"/>
  <c r="R73" i="7"/>
  <c r="Q32" i="7"/>
  <c r="R20" i="7"/>
  <c r="Z104" i="7"/>
  <c r="Z242" i="7"/>
  <c r="R241" i="7"/>
  <c r="Q240" i="7"/>
  <c r="Z237" i="7"/>
  <c r="Q229" i="7"/>
  <c r="Q204" i="7"/>
  <c r="Q161" i="7"/>
  <c r="R151" i="7"/>
  <c r="Z129" i="7"/>
  <c r="Q126" i="7"/>
  <c r="R115" i="7"/>
  <c r="Z106" i="7"/>
  <c r="R95" i="7"/>
  <c r="R92" i="7"/>
  <c r="Q34" i="7"/>
  <c r="Q22" i="7"/>
  <c r="Z89" i="7"/>
  <c r="Q66" i="7"/>
  <c r="Q28" i="7"/>
  <c r="Q26" i="7"/>
  <c r="Q25" i="7"/>
  <c r="Q23" i="7"/>
  <c r="Z33" i="7"/>
  <c r="Z78" i="7"/>
  <c r="Z35" i="7"/>
  <c r="Z90" i="7"/>
  <c r="Z76" i="7"/>
  <c r="Z72" i="7"/>
  <c r="Z64" i="7"/>
  <c r="Z38" i="7"/>
  <c r="Z26" i="7"/>
  <c r="Z23" i="7"/>
  <c r="Z67" i="7"/>
  <c r="Z66" i="7"/>
  <c r="Z31" i="7"/>
  <c r="Z28" i="7"/>
  <c r="Z87" i="7"/>
  <c r="Z85" i="7"/>
  <c r="Z79" i="7"/>
  <c r="Z70" i="7"/>
  <c r="Z61" i="7"/>
  <c r="Z60" i="7"/>
  <c r="Z34" i="7"/>
  <c r="Q239" i="7"/>
  <c r="R238" i="7"/>
  <c r="Q237" i="7"/>
  <c r="Q231" i="7"/>
  <c r="Q225" i="7"/>
  <c r="Z220" i="7"/>
  <c r="Q217" i="7"/>
  <c r="Q212" i="7"/>
  <c r="R211" i="7"/>
  <c r="Q210" i="7"/>
  <c r="Q209" i="7"/>
  <c r="Q207" i="7"/>
  <c r="Z184" i="7"/>
  <c r="Q176" i="7"/>
  <c r="R175" i="7"/>
  <c r="Q174" i="7"/>
  <c r="Q173" i="7"/>
  <c r="Q171" i="7"/>
  <c r="Q246" i="7"/>
  <c r="Q245" i="7"/>
  <c r="R243" i="7"/>
  <c r="R228" i="7"/>
  <c r="R219" i="7"/>
  <c r="Z202" i="7"/>
  <c r="R193" i="7"/>
  <c r="Q191" i="7"/>
  <c r="R188" i="7"/>
  <c r="R186" i="7"/>
  <c r="R183" i="7"/>
  <c r="Z166" i="7"/>
  <c r="Q227" i="7"/>
  <c r="Q221" i="7"/>
  <c r="R220" i="7"/>
  <c r="R214" i="7"/>
  <c r="Z196" i="7"/>
  <c r="R187" i="7"/>
  <c r="Q185" i="7"/>
  <c r="R177" i="7"/>
  <c r="R160" i="7"/>
  <c r="Q153" i="7"/>
  <c r="Z138" i="7"/>
  <c r="Q132" i="7"/>
  <c r="Q127" i="7"/>
  <c r="R124" i="7"/>
  <c r="Q117" i="7"/>
  <c r="Q106" i="7"/>
  <c r="Q103" i="7"/>
  <c r="Q102" i="7"/>
  <c r="Z98" i="7"/>
  <c r="R150" i="7"/>
  <c r="R148" i="7"/>
  <c r="R145" i="7"/>
  <c r="Q141" i="7"/>
  <c r="Z126" i="7"/>
  <c r="Z110" i="7"/>
  <c r="Z102" i="7"/>
  <c r="Z156" i="7"/>
  <c r="R142" i="7"/>
  <c r="Q135" i="7"/>
  <c r="Z120" i="7"/>
  <c r="Z108" i="7"/>
  <c r="Z83" i="7"/>
  <c r="R64" i="7"/>
  <c r="Q60" i="7"/>
  <c r="Q37" i="7"/>
  <c r="Q35" i="7"/>
  <c r="Z27" i="7"/>
  <c r="Z21" i="7"/>
  <c r="R76" i="7"/>
  <c r="Q72" i="7"/>
  <c r="Z59" i="7"/>
  <c r="R88" i="7"/>
  <c r="R81" i="7"/>
  <c r="Z65" i="7"/>
  <c r="R82" i="7"/>
  <c r="R80" i="7"/>
  <c r="Q78" i="7"/>
  <c r="Z71" i="7"/>
  <c r="AB145" i="5"/>
  <c r="Z146" i="5"/>
  <c r="AC146" i="5" s="1"/>
  <c r="AA83" i="5"/>
  <c r="AD83" i="5" s="1"/>
  <c r="Z148" i="5"/>
  <c r="AC148" i="5" s="1"/>
  <c r="AA184" i="5"/>
  <c r="AD184" i="5" s="1"/>
  <c r="AA146" i="5"/>
  <c r="AD146" i="5" s="1"/>
  <c r="AA266" i="5"/>
  <c r="AD266" i="5" s="1"/>
  <c r="P192" i="5"/>
  <c r="AA182" i="5"/>
  <c r="AD182" i="5" s="1"/>
  <c r="Y148" i="5"/>
  <c r="AB148" i="5" s="1"/>
  <c r="Z141" i="5"/>
  <c r="AC141" i="5" s="1"/>
  <c r="AA196" i="5"/>
  <c r="AD196" i="5" s="1"/>
  <c r="Z147" i="5"/>
  <c r="AC147" i="5" s="1"/>
  <c r="Z142" i="5"/>
  <c r="AC142" i="5" s="1"/>
  <c r="O165" i="5"/>
  <c r="P241" i="5"/>
  <c r="Z145" i="5"/>
  <c r="AC145" i="5" s="1"/>
  <c r="P162" i="5"/>
  <c r="P198" i="5"/>
  <c r="AB143" i="5"/>
  <c r="AC88" i="5"/>
  <c r="AD201" i="5"/>
  <c r="AB195" i="5"/>
  <c r="Z185" i="5"/>
  <c r="AC185" i="5" s="1"/>
  <c r="Y147" i="5"/>
  <c r="AB147" i="5" s="1"/>
  <c r="Y137" i="5"/>
  <c r="AB137" i="5" s="1"/>
  <c r="P143" i="5"/>
  <c r="AC87" i="5"/>
  <c r="Y266" i="5"/>
  <c r="AB266" i="5" s="1"/>
  <c r="Z85" i="5"/>
  <c r="Z138" i="5"/>
  <c r="AC138" i="5" s="1"/>
  <c r="Y83" i="5"/>
  <c r="AB83" i="5" s="1"/>
  <c r="AB84" i="5"/>
  <c r="AC42" i="5"/>
  <c r="AA45" i="5"/>
  <c r="AD45" i="5" s="1"/>
  <c r="AA40" i="5"/>
  <c r="AD40" i="5" s="1"/>
  <c r="AA66" i="5"/>
  <c r="AD66" i="5" s="1"/>
  <c r="AA61" i="5"/>
  <c r="AD61" i="5" s="1"/>
  <c r="AB32" i="5"/>
  <c r="AA77" i="5"/>
  <c r="AD77" i="5" s="1"/>
  <c r="Y48" i="5"/>
  <c r="AB48" i="5" s="1"/>
  <c r="Y40" i="5"/>
  <c r="Y66" i="5"/>
  <c r="AB66" i="5" s="1"/>
  <c r="AB65" i="5"/>
  <c r="AB45" i="5"/>
  <c r="AA25" i="5"/>
  <c r="AD25" i="5" s="1"/>
  <c r="Z20" i="5"/>
  <c r="AC20" i="5" s="1"/>
  <c r="Y79" i="5"/>
  <c r="AB79" i="5" s="1"/>
  <c r="AC204" i="5"/>
  <c r="AA140" i="5"/>
  <c r="AA81" i="5"/>
  <c r="AD81" i="5" s="1"/>
  <c r="Z44" i="5"/>
  <c r="AC44" i="5" s="1"/>
  <c r="Y42" i="5"/>
  <c r="AB42" i="5" s="1"/>
  <c r="Y28" i="5"/>
  <c r="AB28" i="5" s="1"/>
  <c r="AA20" i="5"/>
  <c r="AA19" i="5"/>
  <c r="AD19" i="5" s="1"/>
  <c r="P184" i="5"/>
  <c r="O194" i="5"/>
  <c r="O267" i="5"/>
  <c r="AA272" i="5"/>
  <c r="AD272" i="5" s="1"/>
  <c r="Y203" i="5"/>
  <c r="AB203" i="5" s="1"/>
  <c r="AA183" i="5"/>
  <c r="AD183" i="5" s="1"/>
  <c r="AA145" i="5"/>
  <c r="AD145" i="5" s="1"/>
  <c r="AA87" i="5"/>
  <c r="AD87" i="5" s="1"/>
  <c r="Y62" i="5"/>
  <c r="AB62" i="5" s="1"/>
  <c r="Y61" i="5"/>
  <c r="AB61" i="5" s="1"/>
  <c r="AC203" i="5"/>
  <c r="Z184" i="5"/>
  <c r="AC184" i="5" s="1"/>
  <c r="AB24" i="5"/>
  <c r="Y85" i="5"/>
  <c r="AB85" i="5" s="1"/>
  <c r="AA44" i="5"/>
  <c r="AD44" i="5" s="1"/>
  <c r="AA43" i="5"/>
  <c r="AA42" i="5"/>
  <c r="AD42" i="5" s="1"/>
  <c r="Z25" i="5"/>
  <c r="AC25" i="5" s="1"/>
  <c r="Z235" i="7"/>
  <c r="Q242" i="7"/>
  <c r="Q234" i="7"/>
  <c r="R226" i="7"/>
  <c r="Q223" i="7"/>
  <c r="Q215" i="7"/>
  <c r="Z155" i="7"/>
  <c r="Z149" i="7"/>
  <c r="Z143" i="7"/>
  <c r="Z137" i="7"/>
  <c r="Z131" i="7"/>
  <c r="Z125" i="7"/>
  <c r="Z119" i="7"/>
  <c r="R111" i="7"/>
  <c r="Q111" i="7"/>
  <c r="R98" i="7"/>
  <c r="Q98" i="7"/>
  <c r="R33" i="7"/>
  <c r="Q33" i="7"/>
  <c r="R244" i="7"/>
  <c r="Q233" i="7"/>
  <c r="Z163" i="7"/>
  <c r="Q155" i="7"/>
  <c r="Q149" i="7"/>
  <c r="Q143" i="7"/>
  <c r="Q137" i="7"/>
  <c r="Q131" i="7"/>
  <c r="Q125" i="7"/>
  <c r="Q119" i="7"/>
  <c r="Z77" i="7"/>
  <c r="R110" i="7"/>
  <c r="Q110" i="7"/>
  <c r="R99" i="7"/>
  <c r="Q99" i="7"/>
  <c r="R21" i="7"/>
  <c r="Q21" i="7"/>
  <c r="Z217" i="7"/>
  <c r="R208" i="7"/>
  <c r="Q208" i="7"/>
  <c r="R202" i="7"/>
  <c r="Q202" i="7"/>
  <c r="R196" i="7"/>
  <c r="Q196" i="7"/>
  <c r="R190" i="7"/>
  <c r="Q190" i="7"/>
  <c r="R184" i="7"/>
  <c r="Q184" i="7"/>
  <c r="R178" i="7"/>
  <c r="Q178" i="7"/>
  <c r="R172" i="7"/>
  <c r="Q172" i="7"/>
  <c r="R166" i="7"/>
  <c r="Q166" i="7"/>
  <c r="R116" i="7"/>
  <c r="Q116" i="7"/>
  <c r="R105" i="7"/>
  <c r="Q105" i="7"/>
  <c r="R104" i="7"/>
  <c r="Q104" i="7"/>
  <c r="R84" i="7"/>
  <c r="Q84" i="7"/>
  <c r="R83" i="7"/>
  <c r="Q83" i="7"/>
  <c r="Z81" i="7"/>
  <c r="R158" i="7"/>
  <c r="Q158" i="7"/>
  <c r="R152" i="7"/>
  <c r="Q152" i="7"/>
  <c r="R146" i="7"/>
  <c r="Q146" i="7"/>
  <c r="R140" i="7"/>
  <c r="Q140" i="7"/>
  <c r="R134" i="7"/>
  <c r="Q134" i="7"/>
  <c r="R128" i="7"/>
  <c r="Q128" i="7"/>
  <c r="R122" i="7"/>
  <c r="Q122" i="7"/>
  <c r="R113" i="7"/>
  <c r="R107" i="7"/>
  <c r="R101" i="7"/>
  <c r="R90" i="7"/>
  <c r="Q90" i="7"/>
  <c r="R89" i="7"/>
  <c r="Q89" i="7"/>
  <c r="Z161" i="7"/>
  <c r="Z113" i="7"/>
  <c r="Z107" i="7"/>
  <c r="Z101" i="7"/>
  <c r="Z95" i="7"/>
  <c r="Z30" i="7"/>
  <c r="R77" i="7"/>
  <c r="Q77" i="7"/>
  <c r="R71" i="7"/>
  <c r="Q71" i="7"/>
  <c r="R65" i="7"/>
  <c r="Q65" i="7"/>
  <c r="R59" i="7"/>
  <c r="Q59" i="7"/>
  <c r="Z92" i="7"/>
  <c r="Q74" i="7"/>
  <c r="R74" i="7"/>
  <c r="Q68" i="7"/>
  <c r="R68" i="7"/>
  <c r="Q62" i="7"/>
  <c r="R62" i="7"/>
  <c r="Z80" i="7"/>
  <c r="Z86" i="7"/>
  <c r="Z74" i="7"/>
  <c r="Z68" i="7"/>
  <c r="Z62" i="7"/>
  <c r="Z36" i="7"/>
  <c r="R27" i="7"/>
  <c r="Q27" i="7"/>
  <c r="Z24" i="7"/>
  <c r="R36" i="7"/>
  <c r="R30" i="7"/>
  <c r="R24" i="7"/>
  <c r="Z135" i="5"/>
  <c r="AC135" i="5" s="1"/>
  <c r="AA135" i="5"/>
  <c r="AD135" i="5" s="1"/>
  <c r="P27" i="5"/>
  <c r="P61" i="5"/>
  <c r="AB138" i="5"/>
  <c r="P86" i="5"/>
  <c r="P135" i="5"/>
  <c r="P140" i="5"/>
  <c r="P147" i="5"/>
  <c r="P200" i="5"/>
  <c r="P203" i="5"/>
  <c r="P243" i="5"/>
  <c r="P269" i="5"/>
  <c r="AA191" i="5"/>
  <c r="AD191" i="5" s="1"/>
  <c r="Z191" i="5"/>
  <c r="AC191" i="5" s="1"/>
  <c r="Y161" i="5"/>
  <c r="AB161" i="5" s="1"/>
  <c r="Z161" i="5"/>
  <c r="AC161" i="5" s="1"/>
  <c r="AA161" i="5"/>
  <c r="AD161" i="5" s="1"/>
  <c r="Y135" i="5"/>
  <c r="AB135" i="5" s="1"/>
  <c r="Y90" i="5"/>
  <c r="AB90" i="5" s="1"/>
  <c r="AA90" i="5"/>
  <c r="AD90" i="5" s="1"/>
  <c r="AC82" i="5"/>
  <c r="Y50" i="5"/>
  <c r="AB50" i="5" s="1"/>
  <c r="Z50" i="5"/>
  <c r="AC50" i="5" s="1"/>
  <c r="AA50" i="5"/>
  <c r="AD50" i="5" s="1"/>
  <c r="Z32" i="5"/>
  <c r="AC32" i="5" s="1"/>
  <c r="AA32" i="5"/>
  <c r="AD32" i="5" s="1"/>
  <c r="Y27" i="5"/>
  <c r="AB27" i="5" s="1"/>
  <c r="Z27" i="5"/>
  <c r="AC27" i="5" s="1"/>
  <c r="AA27" i="5"/>
  <c r="AD27" i="5" s="1"/>
  <c r="Z188" i="5"/>
  <c r="AC188" i="5" s="1"/>
  <c r="AA188" i="5"/>
  <c r="AD188" i="5" s="1"/>
  <c r="Y131" i="5"/>
  <c r="AB131" i="5" s="1"/>
  <c r="Z131" i="5"/>
  <c r="AC131" i="5" s="1"/>
  <c r="AA131" i="5"/>
  <c r="AD131" i="5" s="1"/>
  <c r="P31" i="5"/>
  <c r="P43" i="5"/>
  <c r="P78" i="5"/>
  <c r="Y241" i="5"/>
  <c r="AB241" i="5" s="1"/>
  <c r="Z241" i="5"/>
  <c r="AC241" i="5" s="1"/>
  <c r="AA241" i="5"/>
  <c r="AD241" i="5" s="1"/>
  <c r="P84" i="5"/>
  <c r="P131" i="5"/>
  <c r="P145" i="5"/>
  <c r="O182" i="5"/>
  <c r="P196" i="5"/>
  <c r="P199" i="5"/>
  <c r="O215" i="5"/>
  <c r="O265" i="5"/>
  <c r="O271" i="5"/>
  <c r="Y189" i="5"/>
  <c r="AB189" i="5" s="1"/>
  <c r="AA189" i="5"/>
  <c r="AD189" i="5" s="1"/>
  <c r="Y162" i="5"/>
  <c r="AB162" i="5" s="1"/>
  <c r="Z162" i="5"/>
  <c r="AC162" i="5" s="1"/>
  <c r="AA162" i="5"/>
  <c r="AD162" i="5" s="1"/>
  <c r="Z89" i="5"/>
  <c r="Y89" i="5"/>
  <c r="AB89" i="5" s="1"/>
  <c r="AA89" i="5"/>
  <c r="AD89" i="5" s="1"/>
  <c r="AC85" i="5"/>
  <c r="Y39" i="5"/>
  <c r="AA34" i="5"/>
  <c r="AD34" i="5" s="1"/>
  <c r="Y34" i="5"/>
  <c r="AB34" i="5" s="1"/>
  <c r="Y31" i="5"/>
  <c r="AB31" i="5" s="1"/>
  <c r="Z31" i="5"/>
  <c r="AC31" i="5" s="1"/>
  <c r="AA31" i="5"/>
  <c r="AD31" i="5" s="1"/>
  <c r="Y26" i="5"/>
  <c r="AB26" i="5" s="1"/>
  <c r="Z26" i="5"/>
  <c r="AC26" i="5" s="1"/>
  <c r="AA26" i="5"/>
  <c r="AD26" i="5" s="1"/>
  <c r="P19" i="5"/>
  <c r="P35" i="5"/>
  <c r="P47" i="5"/>
  <c r="P189" i="5"/>
  <c r="Z38" i="5"/>
  <c r="AC38" i="5" s="1"/>
  <c r="AA38" i="5"/>
  <c r="AD38" i="5" s="1"/>
  <c r="Y33" i="5"/>
  <c r="AB33" i="5" s="1"/>
  <c r="AA33" i="5"/>
  <c r="AD33" i="5" s="1"/>
  <c r="O89" i="5"/>
  <c r="P138" i="5"/>
  <c r="P150" i="5"/>
  <c r="Z270" i="5"/>
  <c r="AC270" i="5" s="1"/>
  <c r="Y270" i="5"/>
  <c r="AB270" i="5" s="1"/>
  <c r="AA270" i="5"/>
  <c r="AD270" i="5" s="1"/>
  <c r="Z264" i="5"/>
  <c r="AC264" i="5" s="1"/>
  <c r="AA264" i="5"/>
  <c r="AD264" i="5" s="1"/>
  <c r="Z190" i="5"/>
  <c r="AC190" i="5" s="1"/>
  <c r="AA190" i="5"/>
  <c r="P23" i="5"/>
  <c r="P39" i="5"/>
  <c r="P65" i="5"/>
  <c r="AA164" i="5"/>
  <c r="AD164" i="5" s="1"/>
  <c r="Y164" i="5"/>
  <c r="AB164" i="5" s="1"/>
  <c r="Z164" i="5"/>
  <c r="AC164" i="5" s="1"/>
  <c r="P21" i="5"/>
  <c r="P25" i="5"/>
  <c r="P29" i="5"/>
  <c r="P33" i="5"/>
  <c r="P37" i="5"/>
  <c r="P41" i="5"/>
  <c r="P45" i="5"/>
  <c r="P49" i="5"/>
  <c r="P63" i="5"/>
  <c r="P76" i="5"/>
  <c r="P81" i="5"/>
  <c r="P187" i="5"/>
  <c r="Y268" i="5"/>
  <c r="AB268" i="5" s="1"/>
  <c r="Z268" i="5"/>
  <c r="AC268" i="5" s="1"/>
  <c r="AA268" i="5"/>
  <c r="AD268" i="5" s="1"/>
  <c r="AC200" i="5"/>
  <c r="AB165" i="5"/>
  <c r="Y163" i="5"/>
  <c r="AB163" i="5" s="1"/>
  <c r="Z163" i="5"/>
  <c r="AC163" i="5" s="1"/>
  <c r="AA163" i="5"/>
  <c r="AD163" i="5" s="1"/>
  <c r="AC66" i="5"/>
  <c r="AB63" i="5"/>
  <c r="Y272" i="5"/>
  <c r="AB272" i="5" s="1"/>
  <c r="AA242" i="5"/>
  <c r="AD242" i="5" s="1"/>
  <c r="AA215" i="5"/>
  <c r="AD215" i="5" s="1"/>
  <c r="Z197" i="5"/>
  <c r="AC197" i="5" s="1"/>
  <c r="Z196" i="5"/>
  <c r="AC196" i="5" s="1"/>
  <c r="AA194" i="5"/>
  <c r="AD194" i="5" s="1"/>
  <c r="AB192" i="5"/>
  <c r="AD190" i="5"/>
  <c r="Y185" i="5"/>
  <c r="AB185" i="5" s="1"/>
  <c r="Z183" i="5"/>
  <c r="AC183" i="5" s="1"/>
  <c r="Z182" i="5"/>
  <c r="AC182" i="5" s="1"/>
  <c r="AA141" i="5"/>
  <c r="AD141" i="5" s="1"/>
  <c r="AC136" i="5"/>
  <c r="Y87" i="5"/>
  <c r="AB87" i="5" s="1"/>
  <c r="Z84" i="5"/>
  <c r="AC84" i="5" s="1"/>
  <c r="Z77" i="5"/>
  <c r="AC77" i="5" s="1"/>
  <c r="Z65" i="5"/>
  <c r="AC65" i="5" s="1"/>
  <c r="Z45" i="5"/>
  <c r="AC45" i="5" s="1"/>
  <c r="Z43" i="5"/>
  <c r="AC43" i="5" s="1"/>
  <c r="AA24" i="5"/>
  <c r="AD24" i="5" s="1"/>
  <c r="Z19" i="5"/>
  <c r="AC19" i="5" s="1"/>
  <c r="Z242" i="5"/>
  <c r="AC242" i="5" s="1"/>
  <c r="Y215" i="5"/>
  <c r="AB215" i="5" s="1"/>
  <c r="Y197" i="5"/>
  <c r="AB197" i="5" s="1"/>
  <c r="AA195" i="5"/>
  <c r="AD195" i="5" s="1"/>
  <c r="Z194" i="5"/>
  <c r="AC194" i="5" s="1"/>
  <c r="AD140" i="5"/>
  <c r="AC266" i="5"/>
  <c r="Z195" i="5"/>
  <c r="AC195" i="5" s="1"/>
  <c r="Y142" i="5"/>
  <c r="AB142" i="5" s="1"/>
  <c r="Z140" i="5"/>
  <c r="AC140" i="5" s="1"/>
  <c r="AD84" i="5"/>
  <c r="Y81" i="5"/>
  <c r="AB81" i="5" s="1"/>
  <c r="AB140" i="5"/>
  <c r="AC81" i="5"/>
  <c r="AC47" i="5"/>
  <c r="AA265" i="5"/>
  <c r="AD265" i="5" s="1"/>
  <c r="Y265" i="5"/>
  <c r="AB265" i="5" s="1"/>
  <c r="AC243" i="5"/>
  <c r="AC272" i="5"/>
  <c r="AA271" i="5"/>
  <c r="AD271" i="5" s="1"/>
  <c r="Y271" i="5"/>
  <c r="AB271" i="5" s="1"/>
  <c r="AC269" i="5"/>
  <c r="AC267" i="5"/>
  <c r="Y240" i="5"/>
  <c r="AB240" i="5" s="1"/>
  <c r="Z240" i="5"/>
  <c r="AC240" i="5" s="1"/>
  <c r="AB264" i="5"/>
  <c r="AB242" i="5"/>
  <c r="AB188" i="5"/>
  <c r="Y46" i="5"/>
  <c r="AB46" i="5" s="1"/>
  <c r="AA46" i="5"/>
  <c r="AD46" i="5" s="1"/>
  <c r="Z46" i="5"/>
  <c r="AC46" i="5" s="1"/>
  <c r="AB41" i="5"/>
  <c r="AC215" i="5"/>
  <c r="Z265" i="5"/>
  <c r="AC265" i="5" s="1"/>
  <c r="Y243" i="5"/>
  <c r="AB243" i="5" s="1"/>
  <c r="AA243" i="5"/>
  <c r="AD243" i="5" s="1"/>
  <c r="Y201" i="5"/>
  <c r="AB201" i="5" s="1"/>
  <c r="Z201" i="5"/>
  <c r="AC201" i="5" s="1"/>
  <c r="Z193" i="5"/>
  <c r="AC193" i="5" s="1"/>
  <c r="AA193" i="5"/>
  <c r="AD193" i="5" s="1"/>
  <c r="Y193" i="5"/>
  <c r="AB193" i="5" s="1"/>
  <c r="AB183" i="5"/>
  <c r="Z181" i="5"/>
  <c r="AC181" i="5" s="1"/>
  <c r="AA181" i="5"/>
  <c r="AD181" i="5" s="1"/>
  <c r="Y181" i="5"/>
  <c r="AB181" i="5" s="1"/>
  <c r="AB146" i="5"/>
  <c r="Z144" i="5"/>
  <c r="AC144" i="5" s="1"/>
  <c r="AA144" i="5"/>
  <c r="AD144" i="5" s="1"/>
  <c r="Y144" i="5"/>
  <c r="AB144" i="5" s="1"/>
  <c r="AC89" i="5"/>
  <c r="AC79" i="5"/>
  <c r="AA86" i="5"/>
  <c r="AD86" i="5" s="1"/>
  <c r="Z86" i="5"/>
  <c r="AC86" i="5" s="1"/>
  <c r="Y86" i="5"/>
  <c r="AB86" i="5" s="1"/>
  <c r="Z271" i="5"/>
  <c r="AC271" i="5" s="1"/>
  <c r="Y269" i="5"/>
  <c r="AB269" i="5" s="1"/>
  <c r="AA269" i="5"/>
  <c r="AD269" i="5" s="1"/>
  <c r="Y267" i="5"/>
  <c r="AB267" i="5" s="1"/>
  <c r="AA267" i="5"/>
  <c r="AD267" i="5" s="1"/>
  <c r="AA240" i="5"/>
  <c r="AD240" i="5" s="1"/>
  <c r="AB200" i="5"/>
  <c r="AA198" i="5"/>
  <c r="AD198" i="5" s="1"/>
  <c r="Z198" i="5"/>
  <c r="AC198" i="5" s="1"/>
  <c r="Y198" i="5"/>
  <c r="AB198" i="5" s="1"/>
  <c r="AB194" i="5"/>
  <c r="Z64" i="5"/>
  <c r="AC64" i="5" s="1"/>
  <c r="AA64" i="5"/>
  <c r="AD64" i="5" s="1"/>
  <c r="Y64" i="5"/>
  <c r="AB64" i="5" s="1"/>
  <c r="AA203" i="5"/>
  <c r="AD203" i="5" s="1"/>
  <c r="AC189" i="5"/>
  <c r="AB186" i="5"/>
  <c r="AB149" i="5"/>
  <c r="AC83" i="5"/>
  <c r="AA78" i="5"/>
  <c r="AD78" i="5" s="1"/>
  <c r="Y78" i="5"/>
  <c r="AB78" i="5" s="1"/>
  <c r="AD197" i="5"/>
  <c r="AA192" i="5"/>
  <c r="AD192" i="5" s="1"/>
  <c r="Z192" i="5"/>
  <c r="AC192" i="5" s="1"/>
  <c r="AD185" i="5"/>
  <c r="AA165" i="5"/>
  <c r="AD165" i="5" s="1"/>
  <c r="Z165" i="5"/>
  <c r="AC165" i="5" s="1"/>
  <c r="AD148" i="5"/>
  <c r="AA143" i="5"/>
  <c r="AD143" i="5" s="1"/>
  <c r="Z143" i="5"/>
  <c r="AC143" i="5" s="1"/>
  <c r="AD137" i="5"/>
  <c r="AC137" i="5"/>
  <c r="Y76" i="5"/>
  <c r="AB76" i="5" s="1"/>
  <c r="AA76" i="5"/>
  <c r="AD76" i="5" s="1"/>
  <c r="Z76" i="5"/>
  <c r="AC76" i="5" s="1"/>
  <c r="Z23" i="5"/>
  <c r="AC23" i="5" s="1"/>
  <c r="AA23" i="5"/>
  <c r="AD23" i="5" s="1"/>
  <c r="Y23" i="5"/>
  <c r="AB23" i="5" s="1"/>
  <c r="AC39" i="5"/>
  <c r="AB39" i="5"/>
  <c r="AA204" i="5"/>
  <c r="AD204" i="5" s="1"/>
  <c r="Y204" i="5"/>
  <c r="AB204" i="5" s="1"/>
  <c r="Z199" i="5"/>
  <c r="AC199" i="5" s="1"/>
  <c r="AA199" i="5"/>
  <c r="AD199" i="5" s="1"/>
  <c r="Y199" i="5"/>
  <c r="AB199" i="5" s="1"/>
  <c r="Z187" i="5"/>
  <c r="AC187" i="5" s="1"/>
  <c r="AA187" i="5"/>
  <c r="AD187" i="5" s="1"/>
  <c r="Y187" i="5"/>
  <c r="AB187" i="5" s="1"/>
  <c r="Z150" i="5"/>
  <c r="AC150" i="5" s="1"/>
  <c r="AA150" i="5"/>
  <c r="AD150" i="5" s="1"/>
  <c r="Y150" i="5"/>
  <c r="AB150" i="5" s="1"/>
  <c r="AA132" i="5"/>
  <c r="AD132" i="5" s="1"/>
  <c r="Z132" i="5"/>
  <c r="AC132" i="5" s="1"/>
  <c r="Y132" i="5"/>
  <c r="AB132" i="5" s="1"/>
  <c r="AD65" i="5"/>
  <c r="AB25" i="5"/>
  <c r="AB191" i="5"/>
  <c r="AA186" i="5"/>
  <c r="AD186" i="5" s="1"/>
  <c r="Z186" i="5"/>
  <c r="AC186" i="5" s="1"/>
  <c r="AA149" i="5"/>
  <c r="AD149" i="5" s="1"/>
  <c r="Z149" i="5"/>
  <c r="AC149" i="5" s="1"/>
  <c r="AD147" i="5"/>
  <c r="AD142" i="5"/>
  <c r="AC62" i="5"/>
  <c r="AC48" i="5"/>
  <c r="AD30" i="5"/>
  <c r="AB196" i="5"/>
  <c r="AB190" i="5"/>
  <c r="AB184" i="5"/>
  <c r="AB141" i="5"/>
  <c r="AD85" i="5"/>
  <c r="AA41" i="5"/>
  <c r="AD41" i="5" s="1"/>
  <c r="Z41" i="5"/>
  <c r="AC41" i="5" s="1"/>
  <c r="AB38" i="5"/>
  <c r="AB35" i="5"/>
  <c r="AB29" i="5"/>
  <c r="Y37" i="5"/>
  <c r="AB37" i="5" s="1"/>
  <c r="Z37" i="5"/>
  <c r="AC37" i="5" s="1"/>
  <c r="AA63" i="5"/>
  <c r="AD63" i="5" s="1"/>
  <c r="Z63" i="5"/>
  <c r="AC63" i="5" s="1"/>
  <c r="AB44" i="5"/>
  <c r="AD43" i="5"/>
  <c r="AA21" i="5"/>
  <c r="AD21" i="5" s="1"/>
  <c r="Z21" i="5"/>
  <c r="AC21" i="5" s="1"/>
  <c r="Y21" i="5"/>
  <c r="AB21" i="5" s="1"/>
  <c r="AB19" i="5"/>
  <c r="AA62" i="5"/>
  <c r="AD62" i="5" s="1"/>
  <c r="AC61" i="5"/>
  <c r="AB43" i="5"/>
  <c r="AB40" i="5"/>
  <c r="AC40" i="5"/>
  <c r="AA39" i="5"/>
  <c r="AD39" i="5" s="1"/>
  <c r="AD28" i="5"/>
  <c r="AA136" i="5"/>
  <c r="AD136" i="5" s="1"/>
  <c r="Y136" i="5"/>
  <c r="AB136" i="5" s="1"/>
  <c r="AC90" i="5"/>
  <c r="AA88" i="5"/>
  <c r="AD88" i="5" s="1"/>
  <c r="Y88" i="5"/>
  <c r="AB88" i="5" s="1"/>
  <c r="AA82" i="5"/>
  <c r="AD82" i="5" s="1"/>
  <c r="Y82" i="5"/>
  <c r="AB82" i="5" s="1"/>
  <c r="AC78" i="5"/>
  <c r="Y49" i="5"/>
  <c r="AB49" i="5" s="1"/>
  <c r="Z49" i="5"/>
  <c r="AC49" i="5" s="1"/>
  <c r="AA47" i="5"/>
  <c r="AD47" i="5" s="1"/>
  <c r="Y47" i="5"/>
  <c r="AB47" i="5" s="1"/>
  <c r="AD37" i="5"/>
  <c r="Y36" i="5"/>
  <c r="AB36" i="5" s="1"/>
  <c r="Z36" i="5"/>
  <c r="AC36" i="5" s="1"/>
  <c r="AA36" i="5"/>
  <c r="AD36" i="5" s="1"/>
  <c r="Z35" i="5"/>
  <c r="AC35" i="5" s="1"/>
  <c r="AA35" i="5"/>
  <c r="AD35" i="5" s="1"/>
  <c r="Z29" i="5"/>
  <c r="AC29" i="5" s="1"/>
  <c r="AA29" i="5"/>
  <c r="AD29" i="5" s="1"/>
  <c r="AB77" i="5"/>
  <c r="AC33" i="5"/>
  <c r="AA79" i="5"/>
  <c r="AD79" i="5" s="1"/>
  <c r="AA48" i="5"/>
  <c r="AD48" i="5" s="1"/>
  <c r="Z34" i="5"/>
  <c r="AC34" i="5" s="1"/>
  <c r="Z28" i="5"/>
  <c r="AC28" i="5" s="1"/>
  <c r="AA22" i="5"/>
  <c r="AD22" i="5" s="1"/>
  <c r="Z22" i="5"/>
  <c r="AC22" i="5" s="1"/>
  <c r="Y30" i="5"/>
  <c r="AB30" i="5" s="1"/>
  <c r="Z30" i="5"/>
  <c r="AC30" i="5" s="1"/>
  <c r="AB22" i="5"/>
  <c r="AD20" i="5"/>
  <c r="AB20" i="5"/>
  <c r="Z24" i="5"/>
  <c r="AC24" i="5" s="1"/>
  <c r="O22" i="5"/>
  <c r="O26" i="5"/>
  <c r="O30" i="5"/>
  <c r="O34" i="5"/>
  <c r="O40" i="5"/>
  <c r="O48" i="5"/>
  <c r="O62" i="5"/>
  <c r="O77" i="5"/>
  <c r="P136" i="5"/>
  <c r="O141" i="5"/>
  <c r="P148" i="5"/>
  <c r="P201" i="5"/>
  <c r="O201" i="5"/>
  <c r="P24" i="5"/>
  <c r="P44" i="5"/>
  <c r="P50" i="5"/>
  <c r="P66" i="5"/>
  <c r="O85" i="5"/>
  <c r="O161" i="5"/>
  <c r="P183" i="5"/>
  <c r="P190" i="5"/>
  <c r="O83" i="5"/>
  <c r="P90" i="5"/>
  <c r="O137" i="5"/>
  <c r="P144" i="5"/>
  <c r="O149" i="5"/>
  <c r="P181" i="5"/>
  <c r="O186" i="5"/>
  <c r="P188" i="5"/>
  <c r="P193" i="5"/>
  <c r="P204" i="5"/>
  <c r="O204" i="5"/>
  <c r="P264" i="5"/>
  <c r="O264" i="5"/>
  <c r="P270" i="5"/>
  <c r="O270" i="5"/>
  <c r="O20" i="5"/>
  <c r="O28" i="5"/>
  <c r="O36" i="5"/>
  <c r="O42" i="5"/>
  <c r="O79" i="5"/>
  <c r="P82" i="5"/>
  <c r="O87" i="5"/>
  <c r="O163" i="5"/>
  <c r="P185" i="5"/>
  <c r="P197" i="5"/>
  <c r="P272" i="5"/>
  <c r="O272" i="5"/>
  <c r="P64" i="5"/>
  <c r="P132" i="5"/>
  <c r="P146" i="5"/>
  <c r="P88" i="5"/>
  <c r="P142" i="5"/>
  <c r="P164" i="5"/>
  <c r="P191" i="5"/>
  <c r="O32" i="5"/>
  <c r="O38" i="5"/>
  <c r="O46" i="5"/>
  <c r="P240" i="5"/>
  <c r="O240" i="5"/>
  <c r="P266" i="5"/>
  <c r="O266" i="5"/>
  <c r="P195" i="5"/>
  <c r="P242" i="5"/>
  <c r="O242" i="5"/>
  <c r="P268" i="5"/>
  <c r="O268" i="5"/>
  <c r="Y18" i="7" l="1"/>
  <c r="W18" i="7"/>
  <c r="X18" i="7" s="1"/>
  <c r="V18" i="7"/>
  <c r="P18" i="7"/>
  <c r="Q18" i="7" s="1"/>
  <c r="K22" i="6"/>
  <c r="L22" i="6" s="1"/>
  <c r="K21" i="6"/>
  <c r="L21" i="6" s="1"/>
  <c r="K20" i="6"/>
  <c r="L20" i="6" s="1"/>
  <c r="K19" i="6"/>
  <c r="L19" i="6" s="1"/>
  <c r="K18" i="6"/>
  <c r="L18" i="6" s="1"/>
  <c r="J18" i="6"/>
  <c r="J273" i="6" s="1"/>
  <c r="B17" i="6"/>
  <c r="X18" i="5"/>
  <c r="Z18" i="5" s="1"/>
  <c r="V18" i="5"/>
  <c r="W18" i="5" s="1"/>
  <c r="W273" i="5" s="1"/>
  <c r="T18" i="5"/>
  <c r="T273" i="5" s="1"/>
  <c r="N18" i="5"/>
  <c r="P18" i="5" l="1"/>
  <c r="P273" i="5" s="1"/>
  <c r="N273" i="5"/>
  <c r="R18" i="7"/>
  <c r="Z18" i="7"/>
  <c r="AA18" i="5"/>
  <c r="AD18" i="5" s="1"/>
  <c r="O18" i="5"/>
  <c r="Y18" i="5"/>
  <c r="AB18" i="5" s="1"/>
  <c r="AC18" i="5"/>
  <c r="AD274" i="5" l="1"/>
  <c r="AC274" i="5"/>
  <c r="AB274" i="5"/>
  <c r="W274" i="5"/>
  <c r="X247" i="7" l="1"/>
  <c r="F8" i="20" s="1"/>
  <c r="Z247" i="7"/>
  <c r="F19" i="20" s="1"/>
  <c r="L273" i="6"/>
  <c r="F7" i="20" s="1"/>
  <c r="F6" i="20"/>
  <c r="F20" i="20"/>
  <c r="I14" i="20"/>
  <c r="F9" i="20"/>
  <c r="AD273" i="5" l="1"/>
  <c r="F18" i="20" s="1"/>
  <c r="AC273" i="5"/>
  <c r="F17" i="20" s="1"/>
  <c r="AB273" i="5"/>
  <c r="F16" i="20" s="1"/>
  <c r="F21" i="20" l="1"/>
  <c r="A4" i="23" l="1"/>
  <c r="F4" i="23"/>
  <c r="K4" i="23"/>
  <c r="A6" i="23"/>
  <c r="B6" i="23" s="1"/>
  <c r="F6" i="23"/>
  <c r="G6" i="23" s="1"/>
  <c r="K6" i="23"/>
  <c r="L6" i="23" s="1"/>
  <c r="A7" i="23"/>
  <c r="B7" i="23" s="1"/>
  <c r="D7" i="23" s="1"/>
  <c r="F7" i="23"/>
  <c r="G7" i="23" s="1"/>
  <c r="I7" i="23" s="1"/>
  <c r="K7" i="23"/>
  <c r="L7" i="23" s="1"/>
  <c r="N7" i="23" s="1"/>
  <c r="A8" i="23"/>
  <c r="B8" i="23" s="1"/>
  <c r="D8" i="23" s="1"/>
  <c r="F8" i="23"/>
  <c r="G8" i="23" s="1"/>
  <c r="I8" i="23" s="1"/>
  <c r="K8" i="23"/>
  <c r="L8" i="23" s="1"/>
  <c r="N8" i="23" s="1"/>
  <c r="A9" i="23"/>
  <c r="B9" i="23" s="1"/>
  <c r="D9" i="23" s="1"/>
  <c r="F9" i="23"/>
  <c r="G9" i="23" s="1"/>
  <c r="I9" i="23" s="1"/>
  <c r="K9" i="23"/>
  <c r="L9" i="23" s="1"/>
  <c r="N9" i="23" s="1"/>
  <c r="A10" i="23"/>
  <c r="B10" i="23" s="1"/>
  <c r="D10" i="23" s="1"/>
  <c r="F10" i="23"/>
  <c r="G10" i="23" s="1"/>
  <c r="I10" i="23" s="1"/>
  <c r="K10" i="23"/>
  <c r="L10" i="23" s="1"/>
  <c r="N10" i="23" s="1"/>
  <c r="A11" i="23"/>
  <c r="B11" i="23" s="1"/>
  <c r="D11" i="23" s="1"/>
  <c r="F11" i="23"/>
  <c r="G11" i="23" s="1"/>
  <c r="I11" i="23" s="1"/>
  <c r="K11" i="23"/>
  <c r="L11" i="23" s="1"/>
  <c r="N11" i="23" s="1"/>
  <c r="A125" i="23"/>
  <c r="A127" i="23"/>
  <c r="B127" i="23" s="1"/>
  <c r="A128" i="23"/>
  <c r="B128" i="23" s="1"/>
  <c r="D128" i="23" s="1"/>
  <c r="A129" i="23"/>
  <c r="B129" i="23" s="1"/>
  <c r="D129" i="23" s="1"/>
  <c r="A130" i="23"/>
  <c r="B130" i="23" s="1"/>
  <c r="D130" i="23" s="1"/>
  <c r="A131" i="23"/>
  <c r="B131" i="23" s="1"/>
  <c r="D131" i="23" s="1"/>
  <c r="A132" i="23"/>
  <c r="B132" i="23" s="1"/>
  <c r="D132" i="23" s="1"/>
  <c r="H3" i="21"/>
  <c r="H4" i="21"/>
  <c r="H6" i="21"/>
  <c r="B14" i="21"/>
  <c r="B15" i="21"/>
  <c r="E15" i="21"/>
  <c r="G15" i="21"/>
  <c r="E16" i="21"/>
  <c r="K29" i="21"/>
  <c r="Z1" i="19"/>
  <c r="E51" i="19" s="1"/>
  <c r="Z2" i="19"/>
  <c r="C49" i="19" s="1"/>
  <c r="B6" i="19"/>
  <c r="AG6" i="19" s="1"/>
  <c r="A9" i="19"/>
  <c r="A10" i="19"/>
  <c r="A11" i="19"/>
  <c r="A12" i="19"/>
  <c r="A13" i="19"/>
  <c r="H25" i="19"/>
  <c r="A48" i="19" s="1"/>
  <c r="F43" i="19"/>
  <c r="A64" i="19"/>
  <c r="F6" i="18"/>
  <c r="F7" i="18"/>
  <c r="F8" i="18"/>
  <c r="F9" i="18"/>
  <c r="F10" i="18"/>
  <c r="F11" i="18"/>
  <c r="F12" i="18"/>
  <c r="F13" i="18"/>
  <c r="F14" i="18"/>
  <c r="F15" i="18"/>
  <c r="E6" i="17"/>
  <c r="E7" i="17"/>
  <c r="E8" i="17"/>
  <c r="E9" i="17"/>
  <c r="E10" i="17"/>
  <c r="E11" i="17"/>
  <c r="E12" i="17"/>
  <c r="E13" i="17"/>
  <c r="E14" i="17"/>
  <c r="E15" i="17"/>
  <c r="E6" i="16"/>
  <c r="E7" i="16"/>
  <c r="E8" i="16"/>
  <c r="E9" i="16"/>
  <c r="E10" i="16"/>
  <c r="E11" i="16"/>
  <c r="E12" i="16"/>
  <c r="E13" i="16"/>
  <c r="E14" i="16"/>
  <c r="E15" i="16"/>
  <c r="H18" i="15"/>
  <c r="I19" i="15"/>
  <c r="J20" i="15"/>
  <c r="K31" i="15"/>
  <c r="K32" i="15" s="1"/>
  <c r="L31" i="15"/>
  <c r="L32" i="15" s="1"/>
  <c r="G37" i="15"/>
  <c r="F39" i="15"/>
  <c r="F45" i="19" s="1"/>
  <c r="F40" i="15"/>
  <c r="F46" i="19" s="1"/>
  <c r="AC3" i="14"/>
  <c r="AC4" i="14"/>
  <c r="I64" i="14"/>
  <c r="J64" i="14"/>
  <c r="A65" i="14"/>
  <c r="I65" i="14"/>
  <c r="J65" i="14"/>
  <c r="A67" i="14"/>
  <c r="A68" i="14"/>
  <c r="I68" i="14"/>
  <c r="J68" i="14"/>
  <c r="A69" i="14"/>
  <c r="I69" i="14"/>
  <c r="J69" i="14"/>
  <c r="A70" i="14"/>
  <c r="I70" i="14"/>
  <c r="J70" i="14"/>
  <c r="I71" i="14"/>
  <c r="J71" i="14"/>
  <c r="I72" i="14"/>
  <c r="J72" i="14"/>
  <c r="A74" i="14"/>
  <c r="I74" i="14"/>
  <c r="J74" i="14"/>
  <c r="A75" i="14"/>
  <c r="I75" i="14"/>
  <c r="J75" i="14"/>
  <c r="A76" i="14"/>
  <c r="I76" i="14"/>
  <c r="A77" i="14"/>
  <c r="I77" i="14"/>
  <c r="J77" i="14"/>
  <c r="A78" i="14"/>
  <c r="I78" i="14"/>
  <c r="J78" i="14"/>
  <c r="I79" i="14"/>
  <c r="J79" i="14"/>
  <c r="A80" i="14"/>
  <c r="I80" i="14"/>
  <c r="A81" i="14"/>
  <c r="I81" i="14"/>
  <c r="A82" i="14"/>
  <c r="I82" i="14"/>
  <c r="A83" i="14"/>
  <c r="I83" i="14"/>
  <c r="J83" i="14"/>
  <c r="A84" i="14"/>
  <c r="I84" i="14"/>
  <c r="J84" i="14"/>
  <c r="A85" i="14"/>
  <c r="I85" i="14"/>
  <c r="J85" i="14"/>
  <c r="A86" i="14"/>
  <c r="I86" i="14"/>
  <c r="J86" i="14"/>
  <c r="I87" i="14"/>
  <c r="J87" i="14"/>
  <c r="A88" i="14"/>
  <c r="I88" i="14"/>
  <c r="A89" i="14"/>
  <c r="I89" i="14"/>
  <c r="J89" i="14"/>
  <c r="A90" i="14"/>
  <c r="I90" i="14"/>
  <c r="J90" i="14"/>
  <c r="A91" i="14"/>
  <c r="I91" i="14"/>
  <c r="J91" i="14"/>
  <c r="A92" i="14"/>
  <c r="I92" i="14"/>
  <c r="J92" i="14"/>
  <c r="I93" i="14"/>
  <c r="J93" i="14"/>
  <c r="A94" i="14"/>
  <c r="I94" i="14"/>
  <c r="A95" i="14"/>
  <c r="I95" i="14"/>
  <c r="J95" i="14"/>
  <c r="A96" i="14"/>
  <c r="I96" i="14"/>
  <c r="J96" i="14"/>
  <c r="A97" i="14"/>
  <c r="I97" i="14"/>
  <c r="J97" i="14"/>
  <c r="I98" i="14"/>
  <c r="J98" i="14"/>
  <c r="A99" i="14"/>
  <c r="I99" i="14"/>
  <c r="A100" i="14"/>
  <c r="I100" i="14"/>
  <c r="J100" i="14"/>
  <c r="A101" i="14"/>
  <c r="I101" i="14"/>
  <c r="J101" i="14"/>
  <c r="A102" i="14"/>
  <c r="I102" i="14"/>
  <c r="J102" i="14"/>
  <c r="I103" i="14"/>
  <c r="J103" i="14"/>
  <c r="A104" i="14"/>
  <c r="I104" i="14"/>
  <c r="A105" i="14"/>
  <c r="I105" i="14"/>
  <c r="J105" i="14"/>
  <c r="A106" i="14"/>
  <c r="I106" i="14"/>
  <c r="J106" i="14"/>
  <c r="A107" i="14"/>
  <c r="I107" i="14"/>
  <c r="J107" i="14"/>
  <c r="A108" i="14"/>
  <c r="I108" i="14"/>
  <c r="J108" i="14"/>
  <c r="I109" i="14"/>
  <c r="J109" i="14"/>
  <c r="I110" i="14"/>
  <c r="J110" i="14"/>
  <c r="A112" i="14"/>
  <c r="I112" i="14"/>
  <c r="A113" i="14"/>
  <c r="I113" i="14"/>
  <c r="A114" i="14"/>
  <c r="I114" i="14"/>
  <c r="J114" i="14"/>
  <c r="A115" i="14"/>
  <c r="I115" i="14"/>
  <c r="J115" i="14"/>
  <c r="A116" i="14"/>
  <c r="I116" i="14"/>
  <c r="J116" i="14"/>
  <c r="I117" i="14"/>
  <c r="J117" i="14"/>
  <c r="I118" i="14"/>
  <c r="J118" i="14"/>
  <c r="A119" i="14"/>
  <c r="I119" i="14"/>
  <c r="A120" i="14"/>
  <c r="I120" i="14"/>
  <c r="A121" i="14"/>
  <c r="I121" i="14"/>
  <c r="J121" i="14"/>
  <c r="A122" i="14"/>
  <c r="I122" i="14"/>
  <c r="J122" i="14"/>
  <c r="A123" i="14"/>
  <c r="I123" i="14"/>
  <c r="J123" i="14"/>
  <c r="A124" i="14"/>
  <c r="I124" i="14"/>
  <c r="J124" i="14"/>
  <c r="A125" i="14"/>
  <c r="I125" i="14"/>
  <c r="J125" i="14"/>
  <c r="I126" i="14"/>
  <c r="J126" i="14"/>
  <c r="A127" i="14"/>
  <c r="I127" i="14"/>
  <c r="A128" i="14"/>
  <c r="I128" i="14"/>
  <c r="J128" i="14"/>
  <c r="A129" i="14"/>
  <c r="I129" i="14"/>
  <c r="J129" i="14"/>
  <c r="A130" i="14"/>
  <c r="I130" i="14"/>
  <c r="J130" i="14"/>
  <c r="A131" i="14"/>
  <c r="I131" i="14"/>
  <c r="J131" i="14"/>
  <c r="A132" i="14"/>
  <c r="I132" i="14"/>
  <c r="J132" i="14"/>
  <c r="A133" i="14"/>
  <c r="I133" i="14"/>
  <c r="J133" i="14"/>
  <c r="I134" i="14"/>
  <c r="J134" i="14"/>
  <c r="A135" i="14"/>
  <c r="I135" i="14"/>
  <c r="A136" i="14"/>
  <c r="I136" i="14"/>
  <c r="J136" i="14"/>
  <c r="A137" i="14"/>
  <c r="I137" i="14"/>
  <c r="J137" i="14"/>
  <c r="A138" i="14"/>
  <c r="I138" i="14"/>
  <c r="J138" i="14"/>
  <c r="A139" i="14"/>
  <c r="I139" i="14"/>
  <c r="J139" i="14"/>
  <c r="A140" i="14"/>
  <c r="I140" i="14"/>
  <c r="J140" i="14"/>
  <c r="A141" i="14"/>
  <c r="I141" i="14"/>
  <c r="J141" i="14"/>
  <c r="A142" i="14"/>
  <c r="I142" i="14"/>
  <c r="J142" i="14"/>
  <c r="A143" i="14"/>
  <c r="I143" i="14"/>
  <c r="J143" i="14"/>
  <c r="A144" i="14"/>
  <c r="I144" i="14"/>
  <c r="J144" i="14"/>
  <c r="I145" i="14"/>
  <c r="J145" i="14"/>
  <c r="A146" i="14"/>
  <c r="I146" i="14"/>
  <c r="A147" i="14"/>
  <c r="I147" i="14"/>
  <c r="J147" i="14"/>
  <c r="A148" i="14"/>
  <c r="I148" i="14"/>
  <c r="J148" i="14"/>
  <c r="A149" i="14"/>
  <c r="I149" i="14"/>
  <c r="J149" i="14"/>
  <c r="I150" i="14"/>
  <c r="J150" i="14"/>
  <c r="A151" i="14"/>
  <c r="I151" i="14"/>
  <c r="A152" i="14"/>
  <c r="I152" i="14"/>
  <c r="J152" i="14"/>
  <c r="A153" i="14"/>
  <c r="I153" i="14"/>
  <c r="J153" i="14"/>
  <c r="A154" i="14"/>
  <c r="I154" i="14"/>
  <c r="J154" i="14"/>
  <c r="I155" i="14"/>
  <c r="J155" i="14"/>
  <c r="A156" i="14"/>
  <c r="I156" i="14"/>
  <c r="A157" i="14"/>
  <c r="I157" i="14"/>
  <c r="J157" i="14"/>
  <c r="A158" i="14"/>
  <c r="I158" i="14"/>
  <c r="J158" i="14"/>
  <c r="I159" i="14"/>
  <c r="J159" i="14"/>
  <c r="A160" i="14"/>
  <c r="I160" i="14"/>
  <c r="A161" i="14"/>
  <c r="I161" i="14"/>
  <c r="J161" i="14"/>
  <c r="A162" i="14"/>
  <c r="I162" i="14"/>
  <c r="J162" i="14"/>
  <c r="A163" i="14"/>
  <c r="I163" i="14"/>
  <c r="J163" i="14"/>
  <c r="A164" i="14"/>
  <c r="I164" i="14"/>
  <c r="J164" i="14"/>
  <c r="A165" i="14"/>
  <c r="I165" i="14"/>
  <c r="J165" i="14"/>
  <c r="A166" i="14"/>
  <c r="I166" i="14"/>
  <c r="J166" i="14"/>
  <c r="I167" i="14"/>
  <c r="J167" i="14"/>
  <c r="A168" i="14"/>
  <c r="I168" i="14"/>
  <c r="A169" i="14"/>
  <c r="I169" i="14"/>
  <c r="J169" i="14"/>
  <c r="A170" i="14"/>
  <c r="I170" i="14"/>
  <c r="J170" i="14"/>
  <c r="A171" i="14"/>
  <c r="I171" i="14"/>
  <c r="J171" i="14"/>
  <c r="A172" i="14"/>
  <c r="I172" i="14"/>
  <c r="J172" i="14"/>
  <c r="A173" i="14"/>
  <c r="I173" i="14"/>
  <c r="A174" i="14"/>
  <c r="I174" i="14"/>
  <c r="J174" i="14"/>
  <c r="A175" i="14"/>
  <c r="I175" i="14"/>
  <c r="J175" i="14"/>
  <c r="A176" i="14"/>
  <c r="I176" i="14"/>
  <c r="J176" i="14"/>
  <c r="A177" i="14"/>
  <c r="I177" i="14"/>
  <c r="J177" i="14"/>
  <c r="I178" i="14"/>
  <c r="J178" i="14"/>
  <c r="I179" i="14"/>
  <c r="J179" i="14"/>
  <c r="I180" i="14"/>
  <c r="J180" i="14"/>
  <c r="D8" i="13"/>
  <c r="B9" i="13"/>
  <c r="D9" i="13"/>
  <c r="B10" i="13"/>
  <c r="D10" i="13"/>
  <c r="B11" i="13"/>
  <c r="D11" i="13"/>
  <c r="B12" i="13"/>
  <c r="D12" i="13"/>
  <c r="A6" i="12"/>
  <c r="D7" i="12"/>
  <c r="D8" i="12"/>
  <c r="D9" i="12"/>
  <c r="D10" i="12"/>
  <c r="D11" i="12"/>
  <c r="D8" i="11"/>
  <c r="B9" i="11"/>
  <c r="D9" i="11"/>
  <c r="B10" i="11"/>
  <c r="D10" i="11"/>
  <c r="B11" i="11"/>
  <c r="D11" i="11"/>
  <c r="B12" i="11"/>
  <c r="D12" i="11"/>
  <c r="D8" i="10"/>
  <c r="B9" i="10"/>
  <c r="D9" i="10"/>
  <c r="B10" i="10"/>
  <c r="D10" i="10"/>
  <c r="B11" i="10"/>
  <c r="D11" i="10"/>
  <c r="B12" i="10"/>
  <c r="D12" i="10"/>
  <c r="B9" i="9"/>
  <c r="B10" i="9"/>
  <c r="B11" i="9"/>
  <c r="B12" i="9"/>
  <c r="K15" i="9"/>
  <c r="O15" i="9"/>
  <c r="K17" i="9"/>
  <c r="O17" i="9"/>
  <c r="I18" i="9"/>
  <c r="M18" i="9" s="1"/>
  <c r="K18" i="9"/>
  <c r="O18" i="9"/>
  <c r="B21" i="9"/>
  <c r="B21" i="10" s="1"/>
  <c r="B31" i="11" s="1"/>
  <c r="B31" i="13" s="1"/>
  <c r="C21" i="14" s="1"/>
  <c r="C39" i="15" s="1"/>
  <c r="B45" i="19" s="1"/>
  <c r="D21" i="9"/>
  <c r="D21" i="10" s="1"/>
  <c r="D31" i="11" s="1"/>
  <c r="D31" i="13" s="1"/>
  <c r="J21" i="14" s="1"/>
  <c r="B22" i="9"/>
  <c r="B22" i="10" s="1"/>
  <c r="B32" i="11" s="1"/>
  <c r="D22" i="9"/>
  <c r="D22" i="10" s="1"/>
  <c r="D32" i="11" s="1"/>
  <c r="D32" i="13" s="1"/>
  <c r="J22" i="14" s="1"/>
  <c r="N8" i="8"/>
  <c r="C9" i="8"/>
  <c r="N9" i="8"/>
  <c r="C10" i="8"/>
  <c r="N10" i="8"/>
  <c r="C11" i="8"/>
  <c r="N11" i="8"/>
  <c r="C12" i="8"/>
  <c r="N12" i="8"/>
  <c r="M8" i="7"/>
  <c r="C9" i="7"/>
  <c r="M9" i="7"/>
  <c r="C10" i="7"/>
  <c r="M10" i="7"/>
  <c r="C11" i="7"/>
  <c r="M11" i="7"/>
  <c r="C12" i="7"/>
  <c r="M12" i="7"/>
  <c r="A1" i="6"/>
  <c r="C9" i="6"/>
  <c r="C10" i="6"/>
  <c r="C11" i="6"/>
  <c r="C12" i="6"/>
  <c r="D7" i="20"/>
  <c r="A1" i="5"/>
  <c r="Z8" i="5"/>
  <c r="C9" i="5"/>
  <c r="B8" i="12" s="1"/>
  <c r="Z9" i="5"/>
  <c r="C10" i="5"/>
  <c r="C10" i="14" s="1"/>
  <c r="C11" i="5"/>
  <c r="B10" i="12" s="1"/>
  <c r="C12" i="5"/>
  <c r="C12" i="14" s="1"/>
  <c r="IV16" i="5"/>
  <c r="K278" i="5"/>
  <c r="O252" i="7" s="1"/>
  <c r="N24" i="8" s="1"/>
  <c r="C279" i="5"/>
  <c r="K279" i="5"/>
  <c r="O253" i="7" s="1"/>
  <c r="N25" i="8" s="1"/>
  <c r="K6" i="4"/>
  <c r="Z7" i="5" s="1"/>
  <c r="AA6" i="4"/>
  <c r="B7" i="4"/>
  <c r="B9" i="4"/>
  <c r="A8" i="6" s="1"/>
  <c r="B10" i="4"/>
  <c r="H27" i="4"/>
  <c r="G27" i="4" s="1"/>
  <c r="B2" i="2"/>
  <c r="F2" i="2"/>
  <c r="B3" i="2"/>
  <c r="A1" i="7" s="1"/>
  <c r="A7" i="5" l="1"/>
  <c r="A7" i="13" s="1"/>
  <c r="Z10" i="5"/>
  <c r="C253" i="7"/>
  <c r="C24" i="8" s="1"/>
  <c r="C277" i="6"/>
  <c r="P247" i="7"/>
  <c r="D8" i="20" s="1"/>
  <c r="D6" i="20"/>
  <c r="A3" i="13"/>
  <c r="A3" i="5"/>
  <c r="H5" i="21"/>
  <c r="H7" i="21" s="1"/>
  <c r="C11" i="14"/>
  <c r="B51" i="19"/>
  <c r="B53" i="19"/>
  <c r="B50" i="19"/>
  <c r="E52" i="19"/>
  <c r="F49" i="19"/>
  <c r="I277" i="6"/>
  <c r="A8" i="10"/>
  <c r="B9" i="12"/>
  <c r="B52" i="19"/>
  <c r="E16" i="17"/>
  <c r="A8" i="8"/>
  <c r="E16" i="16"/>
  <c r="B11" i="12"/>
  <c r="A8" i="11"/>
  <c r="A8" i="13"/>
  <c r="F16" i="18"/>
  <c r="A3" i="6"/>
  <c r="A3" i="8"/>
  <c r="A3" i="10"/>
  <c r="C12" i="15"/>
  <c r="A3" i="12"/>
  <c r="A3" i="7"/>
  <c r="A3" i="9"/>
  <c r="A3" i="11"/>
  <c r="A1" i="13"/>
  <c r="C15" i="19"/>
  <c r="B1" i="4"/>
  <c r="A3" i="14"/>
  <c r="A64" i="14" s="1"/>
  <c r="A1" i="11"/>
  <c r="A2" i="15"/>
  <c r="C22" i="14"/>
  <c r="C40" i="15" s="1"/>
  <c r="B46" i="19" s="1"/>
  <c r="B32" i="13"/>
  <c r="C9" i="14"/>
  <c r="B2" i="4"/>
  <c r="A1" i="10"/>
  <c r="A1" i="14"/>
  <c r="A62" i="14" s="1"/>
  <c r="A8" i="7"/>
  <c r="I276" i="6"/>
  <c r="A8" i="9"/>
  <c r="A1" i="9"/>
  <c r="A1" i="12"/>
  <c r="AG7" i="19"/>
  <c r="AG8" i="19" s="1"/>
  <c r="C252" i="7"/>
  <c r="C23" i="8" s="1"/>
  <c r="A1" i="19"/>
  <c r="A1" i="8"/>
  <c r="A8" i="5"/>
  <c r="AG9" i="19"/>
  <c r="V247" i="7"/>
  <c r="J7" i="15"/>
  <c r="I25" i="15" s="1"/>
  <c r="J8" i="15" l="1"/>
  <c r="J26" i="15" s="1"/>
  <c r="N275" i="5"/>
  <c r="A7" i="6"/>
  <c r="A7" i="10"/>
  <c r="A7" i="8"/>
  <c r="B7" i="14"/>
  <c r="A7" i="7"/>
  <c r="A7" i="9"/>
  <c r="A7" i="11"/>
  <c r="B40" i="19"/>
  <c r="B8" i="14"/>
  <c r="A7" i="12"/>
  <c r="I16" i="15"/>
  <c r="D17" i="11"/>
  <c r="E17" i="13" s="1"/>
  <c r="R247" i="7"/>
  <c r="D17" i="9" s="1"/>
  <c r="D19" i="20" s="1"/>
  <c r="D19" i="11"/>
  <c r="E19" i="13" s="1"/>
  <c r="P257" i="7"/>
  <c r="D15" i="9"/>
  <c r="D16" i="20" s="1"/>
  <c r="J6" i="15"/>
  <c r="D15" i="11"/>
  <c r="E15" i="13" s="1"/>
  <c r="J16" i="15" l="1"/>
  <c r="D21" i="20"/>
  <c r="F10" i="20"/>
  <c r="F12" i="20" s="1"/>
  <c r="F22" i="20" s="1"/>
  <c r="D10" i="20"/>
  <c r="D12" i="20" s="1"/>
  <c r="D19" i="9"/>
  <c r="D23" i="11" s="1"/>
  <c r="D28" i="11" s="1"/>
  <c r="H16" i="15"/>
  <c r="J9" i="15"/>
  <c r="J15" i="15" s="1"/>
  <c r="H24" i="15"/>
  <c r="D22" i="20" l="1"/>
  <c r="J31" i="15"/>
  <c r="J32" i="15" s="1"/>
  <c r="J35" i="15"/>
  <c r="J36" i="15" s="1"/>
  <c r="H15" i="15"/>
  <c r="H31" i="15" s="1"/>
  <c r="H32" i="15" s="1"/>
  <c r="I15" i="15"/>
  <c r="S55" i="7" l="1"/>
  <c r="T55" i="7" s="1"/>
  <c r="U55" i="7" s="1"/>
  <c r="S51" i="7"/>
  <c r="T51" i="7" s="1"/>
  <c r="U51" i="7" s="1"/>
  <c r="S47" i="7"/>
  <c r="T47" i="7" s="1"/>
  <c r="U47" i="7" s="1"/>
  <c r="S43" i="7"/>
  <c r="T43" i="7" s="1"/>
  <c r="U43" i="7" s="1"/>
  <c r="S39" i="7"/>
  <c r="T39" i="7" s="1"/>
  <c r="U39" i="7" s="1"/>
  <c r="S54" i="7"/>
  <c r="T54" i="7" s="1"/>
  <c r="U54" i="7" s="1"/>
  <c r="S46" i="7"/>
  <c r="T46" i="7" s="1"/>
  <c r="U46" i="7" s="1"/>
  <c r="S56" i="7"/>
  <c r="T56" i="7" s="1"/>
  <c r="U56" i="7" s="1"/>
  <c r="S52" i="7"/>
  <c r="T52" i="7" s="1"/>
  <c r="U52" i="7" s="1"/>
  <c r="S48" i="7"/>
  <c r="T48" i="7" s="1"/>
  <c r="U48" i="7" s="1"/>
  <c r="S44" i="7"/>
  <c r="T44" i="7" s="1"/>
  <c r="U44" i="7" s="1"/>
  <c r="S40" i="7"/>
  <c r="T40" i="7" s="1"/>
  <c r="U40" i="7" s="1"/>
  <c r="S50" i="7"/>
  <c r="T50" i="7" s="1"/>
  <c r="U50" i="7" s="1"/>
  <c r="S57" i="7"/>
  <c r="T57" i="7" s="1"/>
  <c r="U57" i="7" s="1"/>
  <c r="S53" i="7"/>
  <c r="T53" i="7" s="1"/>
  <c r="U53" i="7" s="1"/>
  <c r="S49" i="7"/>
  <c r="T49" i="7" s="1"/>
  <c r="U49" i="7" s="1"/>
  <c r="S45" i="7"/>
  <c r="T45" i="7" s="1"/>
  <c r="U45" i="7" s="1"/>
  <c r="S41" i="7"/>
  <c r="T41" i="7" s="1"/>
  <c r="U41" i="7" s="1"/>
  <c r="S58" i="7"/>
  <c r="T58" i="7" s="1"/>
  <c r="U58" i="7" s="1"/>
  <c r="S42" i="7"/>
  <c r="T42" i="7" s="1"/>
  <c r="U42" i="7" s="1"/>
  <c r="S22" i="7"/>
  <c r="T22" i="7" s="1"/>
  <c r="U22" i="7" s="1"/>
  <c r="S28" i="7"/>
  <c r="T28" i="7" s="1"/>
  <c r="U28" i="7" s="1"/>
  <c r="S34" i="7"/>
  <c r="T34" i="7" s="1"/>
  <c r="U34" i="7" s="1"/>
  <c r="S60" i="7"/>
  <c r="T60" i="7" s="1"/>
  <c r="U60" i="7" s="1"/>
  <c r="S66" i="7"/>
  <c r="T66" i="7" s="1"/>
  <c r="U66" i="7" s="1"/>
  <c r="S72" i="7"/>
  <c r="T72" i="7" s="1"/>
  <c r="U72" i="7" s="1"/>
  <c r="S78" i="7"/>
  <c r="T78" i="7" s="1"/>
  <c r="U78" i="7" s="1"/>
  <c r="S84" i="7"/>
  <c r="T84" i="7" s="1"/>
  <c r="U84" i="7" s="1"/>
  <c r="S90" i="7"/>
  <c r="T90" i="7" s="1"/>
  <c r="U90" i="7" s="1"/>
  <c r="S21" i="7"/>
  <c r="T21" i="7" s="1"/>
  <c r="U21" i="7" s="1"/>
  <c r="S27" i="7"/>
  <c r="T27" i="7" s="1"/>
  <c r="U27" i="7" s="1"/>
  <c r="S33" i="7"/>
  <c r="T33" i="7" s="1"/>
  <c r="U33" i="7" s="1"/>
  <c r="S20" i="7"/>
  <c r="T20" i="7" s="1"/>
  <c r="U20" i="7" s="1"/>
  <c r="S26" i="7"/>
  <c r="T26" i="7" s="1"/>
  <c r="U26" i="7" s="1"/>
  <c r="S32" i="7"/>
  <c r="T32" i="7" s="1"/>
  <c r="U32" i="7" s="1"/>
  <c r="S38" i="7"/>
  <c r="T38" i="7" s="1"/>
  <c r="U38" i="7" s="1"/>
  <c r="S64" i="7"/>
  <c r="T64" i="7" s="1"/>
  <c r="U64" i="7" s="1"/>
  <c r="S70" i="7"/>
  <c r="T70" i="7" s="1"/>
  <c r="U70" i="7" s="1"/>
  <c r="S76" i="7"/>
  <c r="T76" i="7" s="1"/>
  <c r="U76" i="7" s="1"/>
  <c r="S82" i="7"/>
  <c r="T82" i="7" s="1"/>
  <c r="U82" i="7" s="1"/>
  <c r="S88" i="7"/>
  <c r="T88" i="7" s="1"/>
  <c r="U88" i="7" s="1"/>
  <c r="S19" i="7"/>
  <c r="T19" i="7" s="1"/>
  <c r="U19" i="7" s="1"/>
  <c r="S25" i="7"/>
  <c r="T25" i="7" s="1"/>
  <c r="U25" i="7" s="1"/>
  <c r="S31" i="7"/>
  <c r="T31" i="7" s="1"/>
  <c r="U31" i="7" s="1"/>
  <c r="S37" i="7"/>
  <c r="T37" i="7" s="1"/>
  <c r="U37" i="7" s="1"/>
  <c r="S63" i="7"/>
  <c r="T63" i="7" s="1"/>
  <c r="U63" i="7" s="1"/>
  <c r="S69" i="7"/>
  <c r="T69" i="7" s="1"/>
  <c r="U69" i="7" s="1"/>
  <c r="S75" i="7"/>
  <c r="T75" i="7" s="1"/>
  <c r="U75" i="7" s="1"/>
  <c r="S23" i="7"/>
  <c r="T23" i="7" s="1"/>
  <c r="U23" i="7" s="1"/>
  <c r="S29" i="7"/>
  <c r="T29" i="7" s="1"/>
  <c r="U29" i="7" s="1"/>
  <c r="S35" i="7"/>
  <c r="T35" i="7" s="1"/>
  <c r="U35" i="7" s="1"/>
  <c r="S61" i="7"/>
  <c r="T61" i="7" s="1"/>
  <c r="U61" i="7" s="1"/>
  <c r="S67" i="7"/>
  <c r="T67" i="7" s="1"/>
  <c r="U67" i="7" s="1"/>
  <c r="S73" i="7"/>
  <c r="T73" i="7" s="1"/>
  <c r="U73" i="7" s="1"/>
  <c r="S79" i="7"/>
  <c r="T79" i="7" s="1"/>
  <c r="U79" i="7" s="1"/>
  <c r="S85" i="7"/>
  <c r="T85" i="7" s="1"/>
  <c r="U85" i="7" s="1"/>
  <c r="S30" i="7"/>
  <c r="T30" i="7" s="1"/>
  <c r="U30" i="7" s="1"/>
  <c r="S59" i="7"/>
  <c r="T59" i="7" s="1"/>
  <c r="U59" i="7" s="1"/>
  <c r="S65" i="7"/>
  <c r="T65" i="7" s="1"/>
  <c r="U65" i="7" s="1"/>
  <c r="S71" i="7"/>
  <c r="T71" i="7" s="1"/>
  <c r="U71" i="7" s="1"/>
  <c r="S77" i="7"/>
  <c r="T77" i="7" s="1"/>
  <c r="U77" i="7" s="1"/>
  <c r="S81" i="7"/>
  <c r="T81" i="7" s="1"/>
  <c r="U81" i="7" s="1"/>
  <c r="S99" i="7"/>
  <c r="T99" i="7" s="1"/>
  <c r="U99" i="7" s="1"/>
  <c r="S105" i="7"/>
  <c r="T105" i="7" s="1"/>
  <c r="U105" i="7" s="1"/>
  <c r="S111" i="7"/>
  <c r="T111" i="7" s="1"/>
  <c r="U111" i="7" s="1"/>
  <c r="S117" i="7"/>
  <c r="T117" i="7" s="1"/>
  <c r="U117" i="7" s="1"/>
  <c r="S123" i="7"/>
  <c r="T123" i="7" s="1"/>
  <c r="U123" i="7" s="1"/>
  <c r="S129" i="7"/>
  <c r="T129" i="7" s="1"/>
  <c r="U129" i="7" s="1"/>
  <c r="S135" i="7"/>
  <c r="T135" i="7" s="1"/>
  <c r="U135" i="7" s="1"/>
  <c r="S141" i="7"/>
  <c r="T141" i="7" s="1"/>
  <c r="U141" i="7" s="1"/>
  <c r="S147" i="7"/>
  <c r="T147" i="7" s="1"/>
  <c r="U147" i="7" s="1"/>
  <c r="S153" i="7"/>
  <c r="T153" i="7" s="1"/>
  <c r="U153" i="7" s="1"/>
  <c r="S159" i="7"/>
  <c r="T159" i="7" s="1"/>
  <c r="U159" i="7" s="1"/>
  <c r="S93" i="7"/>
  <c r="T93" i="7" s="1"/>
  <c r="U93" i="7" s="1"/>
  <c r="S97" i="7"/>
  <c r="T97" i="7" s="1"/>
  <c r="U97" i="7" s="1"/>
  <c r="S103" i="7"/>
  <c r="T103" i="7" s="1"/>
  <c r="U103" i="7" s="1"/>
  <c r="S109" i="7"/>
  <c r="T109" i="7" s="1"/>
  <c r="U109" i="7" s="1"/>
  <c r="S115" i="7"/>
  <c r="T115" i="7" s="1"/>
  <c r="U115" i="7" s="1"/>
  <c r="S87" i="7"/>
  <c r="T87" i="7" s="1"/>
  <c r="U87" i="7" s="1"/>
  <c r="S92" i="7"/>
  <c r="T92" i="7" s="1"/>
  <c r="U92" i="7" s="1"/>
  <c r="S94" i="7"/>
  <c r="T94" i="7" s="1"/>
  <c r="U94" i="7" s="1"/>
  <c r="S100" i="7"/>
  <c r="T100" i="7" s="1"/>
  <c r="U100" i="7" s="1"/>
  <c r="S106" i="7"/>
  <c r="T106" i="7" s="1"/>
  <c r="U106" i="7" s="1"/>
  <c r="S112" i="7"/>
  <c r="T112" i="7" s="1"/>
  <c r="U112" i="7" s="1"/>
  <c r="S118" i="7"/>
  <c r="T118" i="7" s="1"/>
  <c r="U118" i="7" s="1"/>
  <c r="S124" i="7"/>
  <c r="T124" i="7" s="1"/>
  <c r="U124" i="7" s="1"/>
  <c r="S130" i="7"/>
  <c r="T130" i="7" s="1"/>
  <c r="U130" i="7" s="1"/>
  <c r="S136" i="7"/>
  <c r="T136" i="7" s="1"/>
  <c r="U136" i="7" s="1"/>
  <c r="S142" i="7"/>
  <c r="T142" i="7" s="1"/>
  <c r="U142" i="7" s="1"/>
  <c r="S148" i="7"/>
  <c r="T148" i="7" s="1"/>
  <c r="U148" i="7" s="1"/>
  <c r="S154" i="7"/>
  <c r="T154" i="7" s="1"/>
  <c r="U154" i="7" s="1"/>
  <c r="S160" i="7"/>
  <c r="T160" i="7" s="1"/>
  <c r="U160" i="7" s="1"/>
  <c r="S68" i="7"/>
  <c r="T68" i="7" s="1"/>
  <c r="U68" i="7" s="1"/>
  <c r="S119" i="7"/>
  <c r="T119" i="7" s="1"/>
  <c r="U119" i="7" s="1"/>
  <c r="S121" i="7"/>
  <c r="T121" i="7" s="1"/>
  <c r="U121" i="7" s="1"/>
  <c r="S125" i="7"/>
  <c r="T125" i="7" s="1"/>
  <c r="U125" i="7" s="1"/>
  <c r="S127" i="7"/>
  <c r="T127" i="7" s="1"/>
  <c r="U127" i="7" s="1"/>
  <c r="S131" i="7"/>
  <c r="T131" i="7" s="1"/>
  <c r="U131" i="7" s="1"/>
  <c r="S133" i="7"/>
  <c r="T133" i="7" s="1"/>
  <c r="U133" i="7" s="1"/>
  <c r="S137" i="7"/>
  <c r="T137" i="7" s="1"/>
  <c r="U137" i="7" s="1"/>
  <c r="S139" i="7"/>
  <c r="T139" i="7" s="1"/>
  <c r="U139" i="7" s="1"/>
  <c r="S143" i="7"/>
  <c r="T143" i="7" s="1"/>
  <c r="U143" i="7" s="1"/>
  <c r="S145" i="7"/>
  <c r="T145" i="7" s="1"/>
  <c r="U145" i="7" s="1"/>
  <c r="S149" i="7"/>
  <c r="T149" i="7" s="1"/>
  <c r="U149" i="7" s="1"/>
  <c r="S151" i="7"/>
  <c r="T151" i="7" s="1"/>
  <c r="U151" i="7" s="1"/>
  <c r="S155" i="7"/>
  <c r="T155" i="7" s="1"/>
  <c r="U155" i="7" s="1"/>
  <c r="S157" i="7"/>
  <c r="T157" i="7" s="1"/>
  <c r="U157" i="7" s="1"/>
  <c r="S167" i="7"/>
  <c r="T167" i="7" s="1"/>
  <c r="U167" i="7" s="1"/>
  <c r="S173" i="7"/>
  <c r="T173" i="7" s="1"/>
  <c r="U173" i="7" s="1"/>
  <c r="S179" i="7"/>
  <c r="T179" i="7" s="1"/>
  <c r="U179" i="7" s="1"/>
  <c r="S185" i="7"/>
  <c r="T185" i="7" s="1"/>
  <c r="U185" i="7" s="1"/>
  <c r="S191" i="7"/>
  <c r="T191" i="7" s="1"/>
  <c r="U191" i="7" s="1"/>
  <c r="S197" i="7"/>
  <c r="T197" i="7" s="1"/>
  <c r="U197" i="7" s="1"/>
  <c r="S203" i="7"/>
  <c r="T203" i="7" s="1"/>
  <c r="U203" i="7" s="1"/>
  <c r="S209" i="7"/>
  <c r="T209" i="7" s="1"/>
  <c r="U209" i="7" s="1"/>
  <c r="S74" i="7"/>
  <c r="T74" i="7" s="1"/>
  <c r="U74" i="7" s="1"/>
  <c r="S80" i="7"/>
  <c r="T80" i="7" s="1"/>
  <c r="U80" i="7" s="1"/>
  <c r="S89" i="7"/>
  <c r="T89" i="7" s="1"/>
  <c r="U89" i="7" s="1"/>
  <c r="S120" i="7"/>
  <c r="T120" i="7" s="1"/>
  <c r="U120" i="7" s="1"/>
  <c r="S126" i="7"/>
  <c r="T126" i="7" s="1"/>
  <c r="U126" i="7" s="1"/>
  <c r="S132" i="7"/>
  <c r="T132" i="7" s="1"/>
  <c r="U132" i="7" s="1"/>
  <c r="S138" i="7"/>
  <c r="T138" i="7" s="1"/>
  <c r="U138" i="7" s="1"/>
  <c r="S144" i="7"/>
  <c r="T144" i="7" s="1"/>
  <c r="U144" i="7" s="1"/>
  <c r="S150" i="7"/>
  <c r="T150" i="7" s="1"/>
  <c r="U150" i="7" s="1"/>
  <c r="S156" i="7"/>
  <c r="T156" i="7" s="1"/>
  <c r="U156" i="7" s="1"/>
  <c r="S161" i="7"/>
  <c r="T161" i="7" s="1"/>
  <c r="U161" i="7" s="1"/>
  <c r="S62" i="7"/>
  <c r="T62" i="7" s="1"/>
  <c r="U62" i="7" s="1"/>
  <c r="S96" i="7"/>
  <c r="T96" i="7" s="1"/>
  <c r="U96" i="7" s="1"/>
  <c r="S102" i="7"/>
  <c r="T102" i="7" s="1"/>
  <c r="U102" i="7" s="1"/>
  <c r="S108" i="7"/>
  <c r="T108" i="7" s="1"/>
  <c r="U108" i="7" s="1"/>
  <c r="S114" i="7"/>
  <c r="T114" i="7" s="1"/>
  <c r="U114" i="7" s="1"/>
  <c r="S168" i="7"/>
  <c r="T168" i="7" s="1"/>
  <c r="U168" i="7" s="1"/>
  <c r="S174" i="7"/>
  <c r="T174" i="7" s="1"/>
  <c r="U174" i="7" s="1"/>
  <c r="S180" i="7"/>
  <c r="T180" i="7" s="1"/>
  <c r="U180" i="7" s="1"/>
  <c r="S186" i="7"/>
  <c r="T186" i="7" s="1"/>
  <c r="U186" i="7" s="1"/>
  <c r="S192" i="7"/>
  <c r="T192" i="7" s="1"/>
  <c r="U192" i="7" s="1"/>
  <c r="S198" i="7"/>
  <c r="T198" i="7" s="1"/>
  <c r="U198" i="7" s="1"/>
  <c r="S204" i="7"/>
  <c r="T204" i="7" s="1"/>
  <c r="U204" i="7" s="1"/>
  <c r="S210" i="7"/>
  <c r="T210" i="7" s="1"/>
  <c r="U210" i="7" s="1"/>
  <c r="S216" i="7"/>
  <c r="T216" i="7" s="1"/>
  <c r="U216" i="7" s="1"/>
  <c r="S222" i="7"/>
  <c r="T222" i="7" s="1"/>
  <c r="U222" i="7" s="1"/>
  <c r="S228" i="7"/>
  <c r="T228" i="7" s="1"/>
  <c r="U228" i="7" s="1"/>
  <c r="S234" i="7"/>
  <c r="T234" i="7" s="1"/>
  <c r="U234" i="7" s="1"/>
  <c r="S240" i="7"/>
  <c r="T240" i="7" s="1"/>
  <c r="U240" i="7" s="1"/>
  <c r="S95" i="7"/>
  <c r="T95" i="7" s="1"/>
  <c r="U95" i="7" s="1"/>
  <c r="S107" i="7"/>
  <c r="T107" i="7" s="1"/>
  <c r="U107" i="7" s="1"/>
  <c r="S122" i="7"/>
  <c r="T122" i="7" s="1"/>
  <c r="U122" i="7" s="1"/>
  <c r="S128" i="7"/>
  <c r="T128" i="7" s="1"/>
  <c r="U128" i="7" s="1"/>
  <c r="S134" i="7"/>
  <c r="T134" i="7" s="1"/>
  <c r="U134" i="7" s="1"/>
  <c r="S140" i="7"/>
  <c r="T140" i="7" s="1"/>
  <c r="U140" i="7" s="1"/>
  <c r="S146" i="7"/>
  <c r="T146" i="7" s="1"/>
  <c r="U146" i="7" s="1"/>
  <c r="S152" i="7"/>
  <c r="T152" i="7" s="1"/>
  <c r="U152" i="7" s="1"/>
  <c r="S158" i="7"/>
  <c r="T158" i="7" s="1"/>
  <c r="U158" i="7" s="1"/>
  <c r="S170" i="7"/>
  <c r="T170" i="7" s="1"/>
  <c r="U170" i="7" s="1"/>
  <c r="S176" i="7"/>
  <c r="T176" i="7" s="1"/>
  <c r="U176" i="7" s="1"/>
  <c r="S182" i="7"/>
  <c r="T182" i="7" s="1"/>
  <c r="U182" i="7" s="1"/>
  <c r="S188" i="7"/>
  <c r="T188" i="7" s="1"/>
  <c r="U188" i="7" s="1"/>
  <c r="S194" i="7"/>
  <c r="T194" i="7" s="1"/>
  <c r="U194" i="7" s="1"/>
  <c r="S200" i="7"/>
  <c r="T200" i="7" s="1"/>
  <c r="U200" i="7" s="1"/>
  <c r="S206" i="7"/>
  <c r="T206" i="7" s="1"/>
  <c r="U206" i="7" s="1"/>
  <c r="S212" i="7"/>
  <c r="T212" i="7" s="1"/>
  <c r="U212" i="7" s="1"/>
  <c r="S215" i="7"/>
  <c r="T215" i="7" s="1"/>
  <c r="U215" i="7" s="1"/>
  <c r="S226" i="7"/>
  <c r="T226" i="7" s="1"/>
  <c r="U226" i="7" s="1"/>
  <c r="S229" i="7"/>
  <c r="T229" i="7" s="1"/>
  <c r="U229" i="7" s="1"/>
  <c r="S237" i="7"/>
  <c r="T237" i="7" s="1"/>
  <c r="U237" i="7" s="1"/>
  <c r="S246" i="7"/>
  <c r="T246" i="7" s="1"/>
  <c r="U246" i="7" s="1"/>
  <c r="S113" i="7"/>
  <c r="T113" i="7" s="1"/>
  <c r="U113" i="7" s="1"/>
  <c r="S98" i="7"/>
  <c r="T98" i="7" s="1"/>
  <c r="U98" i="7" s="1"/>
  <c r="S110" i="7"/>
  <c r="T110" i="7" s="1"/>
  <c r="U110" i="7" s="1"/>
  <c r="S165" i="7"/>
  <c r="T165" i="7" s="1"/>
  <c r="U165" i="7" s="1"/>
  <c r="S171" i="7"/>
  <c r="T171" i="7" s="1"/>
  <c r="U171" i="7" s="1"/>
  <c r="S175" i="7"/>
  <c r="T175" i="7" s="1"/>
  <c r="U175" i="7" s="1"/>
  <c r="S177" i="7"/>
  <c r="T177" i="7" s="1"/>
  <c r="U177" i="7" s="1"/>
  <c r="S227" i="7"/>
  <c r="T227" i="7" s="1"/>
  <c r="U227" i="7" s="1"/>
  <c r="S83" i="7"/>
  <c r="T83" i="7" s="1"/>
  <c r="U83" i="7" s="1"/>
  <c r="S86" i="7"/>
  <c r="T86" i="7" s="1"/>
  <c r="U86" i="7" s="1"/>
  <c r="S104" i="7"/>
  <c r="T104" i="7" s="1"/>
  <c r="U104" i="7" s="1"/>
  <c r="S116" i="7"/>
  <c r="T116" i="7" s="1"/>
  <c r="U116" i="7" s="1"/>
  <c r="S164" i="7"/>
  <c r="T164" i="7" s="1"/>
  <c r="U164" i="7" s="1"/>
  <c r="S166" i="7"/>
  <c r="T166" i="7" s="1"/>
  <c r="U166" i="7" s="1"/>
  <c r="S172" i="7"/>
  <c r="T172" i="7" s="1"/>
  <c r="U172" i="7" s="1"/>
  <c r="S178" i="7"/>
  <c r="T178" i="7" s="1"/>
  <c r="U178" i="7" s="1"/>
  <c r="S184" i="7"/>
  <c r="T184" i="7" s="1"/>
  <c r="U184" i="7" s="1"/>
  <c r="S190" i="7"/>
  <c r="T190" i="7" s="1"/>
  <c r="U190" i="7" s="1"/>
  <c r="S196" i="7"/>
  <c r="T196" i="7" s="1"/>
  <c r="U196" i="7" s="1"/>
  <c r="S202" i="7"/>
  <c r="T202" i="7" s="1"/>
  <c r="U202" i="7" s="1"/>
  <c r="S208" i="7"/>
  <c r="T208" i="7" s="1"/>
  <c r="U208" i="7" s="1"/>
  <c r="S220" i="7"/>
  <c r="T220" i="7" s="1"/>
  <c r="U220" i="7" s="1"/>
  <c r="S223" i="7"/>
  <c r="T223" i="7" s="1"/>
  <c r="U223" i="7" s="1"/>
  <c r="S231" i="7"/>
  <c r="T231" i="7" s="1"/>
  <c r="U231" i="7" s="1"/>
  <c r="S242" i="7"/>
  <c r="T242" i="7" s="1"/>
  <c r="U242" i="7" s="1"/>
  <c r="S245" i="7"/>
  <c r="T245" i="7" s="1"/>
  <c r="U245" i="7" s="1"/>
  <c r="S205" i="7"/>
  <c r="T205" i="7" s="1"/>
  <c r="U205" i="7" s="1"/>
  <c r="S213" i="7"/>
  <c r="T213" i="7" s="1"/>
  <c r="U213" i="7" s="1"/>
  <c r="S238" i="7"/>
  <c r="T238" i="7" s="1"/>
  <c r="U238" i="7" s="1"/>
  <c r="S214" i="7"/>
  <c r="T214" i="7" s="1"/>
  <c r="U214" i="7" s="1"/>
  <c r="S217" i="7"/>
  <c r="T217" i="7" s="1"/>
  <c r="U217" i="7" s="1"/>
  <c r="S225" i="7"/>
  <c r="T225" i="7" s="1"/>
  <c r="U225" i="7" s="1"/>
  <c r="S236" i="7"/>
  <c r="T236" i="7" s="1"/>
  <c r="U236" i="7" s="1"/>
  <c r="S239" i="7"/>
  <c r="T239" i="7" s="1"/>
  <c r="U239" i="7" s="1"/>
  <c r="S24" i="7"/>
  <c r="T24" i="7" s="1"/>
  <c r="U24" i="7" s="1"/>
  <c r="S36" i="7"/>
  <c r="T36" i="7" s="1"/>
  <c r="U36" i="7" s="1"/>
  <c r="S244" i="7"/>
  <c r="T244" i="7" s="1"/>
  <c r="U244" i="7" s="1"/>
  <c r="S169" i="7"/>
  <c r="T169" i="7" s="1"/>
  <c r="U169" i="7" s="1"/>
  <c r="S181" i="7"/>
  <c r="T181" i="7" s="1"/>
  <c r="U181" i="7" s="1"/>
  <c r="S189" i="7"/>
  <c r="T189" i="7" s="1"/>
  <c r="U189" i="7" s="1"/>
  <c r="S195" i="7"/>
  <c r="T195" i="7" s="1"/>
  <c r="U195" i="7" s="1"/>
  <c r="S201" i="7"/>
  <c r="T201" i="7" s="1"/>
  <c r="U201" i="7" s="1"/>
  <c r="S241" i="7"/>
  <c r="T241" i="7" s="1"/>
  <c r="U241" i="7" s="1"/>
  <c r="S211" i="7"/>
  <c r="T211" i="7" s="1"/>
  <c r="U211" i="7" s="1"/>
  <c r="S224" i="7"/>
  <c r="T224" i="7" s="1"/>
  <c r="U224" i="7" s="1"/>
  <c r="S163" i="7"/>
  <c r="T163" i="7" s="1"/>
  <c r="U163" i="7" s="1"/>
  <c r="S218" i="7"/>
  <c r="T218" i="7" s="1"/>
  <c r="U218" i="7" s="1"/>
  <c r="S221" i="7"/>
  <c r="T221" i="7" s="1"/>
  <c r="U221" i="7" s="1"/>
  <c r="S232" i="7"/>
  <c r="T232" i="7" s="1"/>
  <c r="U232" i="7" s="1"/>
  <c r="S235" i="7"/>
  <c r="T235" i="7" s="1"/>
  <c r="U235" i="7" s="1"/>
  <c r="S243" i="7"/>
  <c r="T243" i="7" s="1"/>
  <c r="U243" i="7" s="1"/>
  <c r="S101" i="7"/>
  <c r="T101" i="7" s="1"/>
  <c r="U101" i="7" s="1"/>
  <c r="S219" i="7"/>
  <c r="T219" i="7" s="1"/>
  <c r="U219" i="7" s="1"/>
  <c r="S230" i="7"/>
  <c r="T230" i="7" s="1"/>
  <c r="U230" i="7" s="1"/>
  <c r="S233" i="7"/>
  <c r="T233" i="7" s="1"/>
  <c r="U233" i="7" s="1"/>
  <c r="S183" i="7"/>
  <c r="T183" i="7" s="1"/>
  <c r="U183" i="7" s="1"/>
  <c r="S187" i="7"/>
  <c r="T187" i="7" s="1"/>
  <c r="U187" i="7" s="1"/>
  <c r="S193" i="7"/>
  <c r="T193" i="7" s="1"/>
  <c r="U193" i="7" s="1"/>
  <c r="S199" i="7"/>
  <c r="T199" i="7" s="1"/>
  <c r="U199" i="7" s="1"/>
  <c r="S207" i="7"/>
  <c r="T207" i="7" s="1"/>
  <c r="U207" i="7" s="1"/>
  <c r="S18" i="7"/>
  <c r="T18" i="7" s="1"/>
  <c r="U18" i="7" s="1"/>
  <c r="F19" i="13"/>
  <c r="D19" i="13" s="1"/>
  <c r="I35" i="15"/>
  <c r="I36" i="15" s="1"/>
  <c r="F17" i="13" s="1"/>
  <c r="D17" i="13" s="1"/>
  <c r="I31" i="15"/>
  <c r="I32" i="15" s="1"/>
  <c r="H35" i="15"/>
  <c r="H36" i="15" s="1"/>
  <c r="Q128" i="5" l="1"/>
  <c r="R128" i="5" s="1"/>
  <c r="S128" i="5" s="1"/>
  <c r="Q127" i="5"/>
  <c r="R127" i="5" s="1"/>
  <c r="S127" i="5" s="1"/>
  <c r="Q126" i="5"/>
  <c r="R126" i="5" s="1"/>
  <c r="S126" i="5" s="1"/>
  <c r="Q125" i="5"/>
  <c r="R125" i="5" s="1"/>
  <c r="S125" i="5" s="1"/>
  <c r="Q124" i="5"/>
  <c r="R124" i="5" s="1"/>
  <c r="S124" i="5" s="1"/>
  <c r="Q123" i="5"/>
  <c r="R123" i="5" s="1"/>
  <c r="S123" i="5" s="1"/>
  <c r="Q122" i="5"/>
  <c r="R122" i="5" s="1"/>
  <c r="S122" i="5" s="1"/>
  <c r="Q121" i="5"/>
  <c r="R121" i="5" s="1"/>
  <c r="S121" i="5" s="1"/>
  <c r="Q120" i="5"/>
  <c r="R120" i="5" s="1"/>
  <c r="S120" i="5" s="1"/>
  <c r="Q119" i="5"/>
  <c r="R119" i="5" s="1"/>
  <c r="S119" i="5" s="1"/>
  <c r="Q75" i="5"/>
  <c r="R75" i="5" s="1"/>
  <c r="S75" i="5" s="1"/>
  <c r="Q74" i="5"/>
  <c r="R74" i="5" s="1"/>
  <c r="S74" i="5" s="1"/>
  <c r="Q73" i="5"/>
  <c r="R73" i="5" s="1"/>
  <c r="S73" i="5" s="1"/>
  <c r="Q72" i="5"/>
  <c r="R72" i="5" s="1"/>
  <c r="S72" i="5" s="1"/>
  <c r="Q71" i="5"/>
  <c r="R71" i="5" s="1"/>
  <c r="S71" i="5" s="1"/>
  <c r="Q70" i="5"/>
  <c r="R70" i="5" s="1"/>
  <c r="S70" i="5" s="1"/>
  <c r="Q69" i="5"/>
  <c r="R69" i="5" s="1"/>
  <c r="S69" i="5" s="1"/>
  <c r="Q68" i="5"/>
  <c r="R68" i="5" s="1"/>
  <c r="S68" i="5" s="1"/>
  <c r="Q67" i="5"/>
  <c r="R67" i="5" s="1"/>
  <c r="S67" i="5" s="1"/>
  <c r="Q237" i="5"/>
  <c r="R237" i="5" s="1"/>
  <c r="S237" i="5" s="1"/>
  <c r="Q236" i="5"/>
  <c r="R236" i="5" s="1"/>
  <c r="S236" i="5" s="1"/>
  <c r="Q235" i="5"/>
  <c r="R235" i="5" s="1"/>
  <c r="S235" i="5" s="1"/>
  <c r="Q234" i="5"/>
  <c r="R234" i="5" s="1"/>
  <c r="S234" i="5" s="1"/>
  <c r="Q233" i="5"/>
  <c r="R233" i="5" s="1"/>
  <c r="S233" i="5" s="1"/>
  <c r="Q232" i="5"/>
  <c r="R232" i="5" s="1"/>
  <c r="S232" i="5" s="1"/>
  <c r="Q231" i="5"/>
  <c r="R231" i="5" s="1"/>
  <c r="S231" i="5" s="1"/>
  <c r="Q230" i="5"/>
  <c r="R230" i="5" s="1"/>
  <c r="S230" i="5" s="1"/>
  <c r="Q229" i="5"/>
  <c r="R229" i="5" s="1"/>
  <c r="S229" i="5" s="1"/>
  <c r="Q228" i="5"/>
  <c r="R228" i="5" s="1"/>
  <c r="S228" i="5" s="1"/>
  <c r="Q227" i="5"/>
  <c r="R227" i="5" s="1"/>
  <c r="S227" i="5" s="1"/>
  <c r="Q226" i="5"/>
  <c r="R226" i="5" s="1"/>
  <c r="S226" i="5" s="1"/>
  <c r="Q225" i="5"/>
  <c r="R225" i="5" s="1"/>
  <c r="S225" i="5" s="1"/>
  <c r="Q224" i="5"/>
  <c r="R224" i="5" s="1"/>
  <c r="S224" i="5" s="1"/>
  <c r="Q263" i="5"/>
  <c r="R263" i="5" s="1"/>
  <c r="S263" i="5" s="1"/>
  <c r="Q262" i="5"/>
  <c r="R262" i="5" s="1"/>
  <c r="S262" i="5" s="1"/>
  <c r="Q261" i="5"/>
  <c r="R261" i="5" s="1"/>
  <c r="S261" i="5" s="1"/>
  <c r="Q260" i="5"/>
  <c r="R260" i="5" s="1"/>
  <c r="S260" i="5" s="1"/>
  <c r="Q259" i="5"/>
  <c r="R259" i="5" s="1"/>
  <c r="S259" i="5" s="1"/>
  <c r="Q258" i="5"/>
  <c r="R258" i="5" s="1"/>
  <c r="S258" i="5" s="1"/>
  <c r="Q257" i="5"/>
  <c r="R257" i="5" s="1"/>
  <c r="S257" i="5" s="1"/>
  <c r="Q256" i="5"/>
  <c r="R256" i="5" s="1"/>
  <c r="S256" i="5" s="1"/>
  <c r="Q255" i="5"/>
  <c r="R255" i="5" s="1"/>
  <c r="S255" i="5" s="1"/>
  <c r="Q254" i="5"/>
  <c r="R254" i="5" s="1"/>
  <c r="S254" i="5" s="1"/>
  <c r="Q253" i="5"/>
  <c r="R253" i="5" s="1"/>
  <c r="S253" i="5" s="1"/>
  <c r="Q252" i="5"/>
  <c r="R252" i="5" s="1"/>
  <c r="S252" i="5" s="1"/>
  <c r="Q251" i="5"/>
  <c r="R251" i="5" s="1"/>
  <c r="S251" i="5" s="1"/>
  <c r="Q250" i="5"/>
  <c r="R250" i="5" s="1"/>
  <c r="S250" i="5" s="1"/>
  <c r="Q249" i="5"/>
  <c r="R249" i="5" s="1"/>
  <c r="S249" i="5" s="1"/>
  <c r="Q248" i="5"/>
  <c r="R248" i="5" s="1"/>
  <c r="S248" i="5" s="1"/>
  <c r="Q247" i="5"/>
  <c r="R247" i="5" s="1"/>
  <c r="S247" i="5" s="1"/>
  <c r="Q246" i="5"/>
  <c r="R246" i="5" s="1"/>
  <c r="S246" i="5" s="1"/>
  <c r="Q245" i="5"/>
  <c r="R245" i="5" s="1"/>
  <c r="S245" i="5" s="1"/>
  <c r="Q244" i="5"/>
  <c r="R244" i="5" s="1"/>
  <c r="S244" i="5" s="1"/>
  <c r="Q214" i="5"/>
  <c r="R214" i="5" s="1"/>
  <c r="S214" i="5" s="1"/>
  <c r="Q213" i="5"/>
  <c r="R213" i="5" s="1"/>
  <c r="S213" i="5" s="1"/>
  <c r="Q212" i="5"/>
  <c r="R212" i="5" s="1"/>
  <c r="S212" i="5" s="1"/>
  <c r="Q211" i="5"/>
  <c r="R211" i="5" s="1"/>
  <c r="S211" i="5" s="1"/>
  <c r="Q210" i="5"/>
  <c r="R210" i="5" s="1"/>
  <c r="S210" i="5" s="1"/>
  <c r="Q209" i="5"/>
  <c r="R209" i="5" s="1"/>
  <c r="S209" i="5" s="1"/>
  <c r="Q208" i="5"/>
  <c r="R208" i="5" s="1"/>
  <c r="S208" i="5" s="1"/>
  <c r="Q207" i="5"/>
  <c r="R207" i="5" s="1"/>
  <c r="S207" i="5" s="1"/>
  <c r="Q206" i="5"/>
  <c r="R206" i="5" s="1"/>
  <c r="S206" i="5" s="1"/>
  <c r="Q205" i="5"/>
  <c r="R205" i="5" s="1"/>
  <c r="S205" i="5" s="1"/>
  <c r="Q239" i="5"/>
  <c r="R239" i="5" s="1"/>
  <c r="S239" i="5" s="1"/>
  <c r="Q238" i="5"/>
  <c r="R238" i="5" s="1"/>
  <c r="S238" i="5" s="1"/>
  <c r="Q223" i="5"/>
  <c r="R223" i="5" s="1"/>
  <c r="S223" i="5" s="1"/>
  <c r="Q222" i="5"/>
  <c r="R222" i="5" s="1"/>
  <c r="S222" i="5" s="1"/>
  <c r="Q221" i="5"/>
  <c r="R221" i="5" s="1"/>
  <c r="S221" i="5" s="1"/>
  <c r="Q220" i="5"/>
  <c r="R220" i="5" s="1"/>
  <c r="S220" i="5" s="1"/>
  <c r="Q219" i="5"/>
  <c r="R219" i="5" s="1"/>
  <c r="S219" i="5" s="1"/>
  <c r="Q218" i="5"/>
  <c r="R218" i="5" s="1"/>
  <c r="S218" i="5" s="1"/>
  <c r="Q217" i="5"/>
  <c r="R217" i="5" s="1"/>
  <c r="S217" i="5" s="1"/>
  <c r="Q216" i="5"/>
  <c r="R216" i="5" s="1"/>
  <c r="S216" i="5" s="1"/>
  <c r="Q160" i="5"/>
  <c r="R160" i="5" s="1"/>
  <c r="S160" i="5" s="1"/>
  <c r="Q159" i="5"/>
  <c r="R159" i="5" s="1"/>
  <c r="S159" i="5" s="1"/>
  <c r="Q158" i="5"/>
  <c r="R158" i="5" s="1"/>
  <c r="S158" i="5" s="1"/>
  <c r="Q157" i="5"/>
  <c r="R157" i="5" s="1"/>
  <c r="S157" i="5" s="1"/>
  <c r="Q156" i="5"/>
  <c r="R156" i="5" s="1"/>
  <c r="S156" i="5" s="1"/>
  <c r="Q155" i="5"/>
  <c r="R155" i="5" s="1"/>
  <c r="S155" i="5" s="1"/>
  <c r="Q154" i="5"/>
  <c r="R154" i="5" s="1"/>
  <c r="S154" i="5" s="1"/>
  <c r="Q153" i="5"/>
  <c r="R153" i="5" s="1"/>
  <c r="S153" i="5" s="1"/>
  <c r="Q152" i="5"/>
  <c r="R152" i="5" s="1"/>
  <c r="S152" i="5" s="1"/>
  <c r="Q151" i="5"/>
  <c r="R151" i="5" s="1"/>
  <c r="S151" i="5" s="1"/>
  <c r="Q180" i="5"/>
  <c r="R180" i="5" s="1"/>
  <c r="S180" i="5" s="1"/>
  <c r="Q179" i="5"/>
  <c r="R179" i="5" s="1"/>
  <c r="S179" i="5" s="1"/>
  <c r="Q178" i="5"/>
  <c r="R178" i="5" s="1"/>
  <c r="S178" i="5" s="1"/>
  <c r="Q177" i="5"/>
  <c r="R177" i="5" s="1"/>
  <c r="S177" i="5" s="1"/>
  <c r="Q176" i="5"/>
  <c r="R176" i="5" s="1"/>
  <c r="S176" i="5" s="1"/>
  <c r="Q175" i="5"/>
  <c r="R175" i="5" s="1"/>
  <c r="S175" i="5" s="1"/>
  <c r="Q174" i="5"/>
  <c r="R174" i="5" s="1"/>
  <c r="S174" i="5" s="1"/>
  <c r="Q173" i="5"/>
  <c r="R173" i="5" s="1"/>
  <c r="S173" i="5" s="1"/>
  <c r="Q172" i="5"/>
  <c r="R172" i="5" s="1"/>
  <c r="S172" i="5" s="1"/>
  <c r="Q171" i="5"/>
  <c r="R171" i="5" s="1"/>
  <c r="S171" i="5" s="1"/>
  <c r="Q170" i="5"/>
  <c r="R170" i="5" s="1"/>
  <c r="S170" i="5" s="1"/>
  <c r="Q169" i="5"/>
  <c r="R169" i="5" s="1"/>
  <c r="S169" i="5" s="1"/>
  <c r="Q168" i="5"/>
  <c r="R168" i="5" s="1"/>
  <c r="S168" i="5" s="1"/>
  <c r="Q167" i="5"/>
  <c r="R167" i="5" s="1"/>
  <c r="S167" i="5" s="1"/>
  <c r="Q166" i="5"/>
  <c r="R166" i="5" s="1"/>
  <c r="S166" i="5" s="1"/>
  <c r="Q134" i="5"/>
  <c r="R134" i="5" s="1"/>
  <c r="S134" i="5" s="1"/>
  <c r="Q133" i="5"/>
  <c r="R133" i="5" s="1"/>
  <c r="S133" i="5" s="1"/>
  <c r="Q100" i="5"/>
  <c r="R100" i="5" s="1"/>
  <c r="S100" i="5" s="1"/>
  <c r="Q99" i="5"/>
  <c r="R99" i="5" s="1"/>
  <c r="S99" i="5" s="1"/>
  <c r="Q98" i="5"/>
  <c r="R98" i="5" s="1"/>
  <c r="S98" i="5" s="1"/>
  <c r="Q97" i="5"/>
  <c r="R97" i="5" s="1"/>
  <c r="S97" i="5" s="1"/>
  <c r="Q96" i="5"/>
  <c r="R96" i="5" s="1"/>
  <c r="S96" i="5" s="1"/>
  <c r="Q95" i="5"/>
  <c r="R95" i="5" s="1"/>
  <c r="S95" i="5" s="1"/>
  <c r="Q94" i="5"/>
  <c r="R94" i="5" s="1"/>
  <c r="S94" i="5" s="1"/>
  <c r="Q93" i="5"/>
  <c r="R93" i="5" s="1"/>
  <c r="S93" i="5" s="1"/>
  <c r="Q92" i="5"/>
  <c r="R92" i="5" s="1"/>
  <c r="S92" i="5" s="1"/>
  <c r="Q91" i="5"/>
  <c r="R91" i="5" s="1"/>
  <c r="S91" i="5" s="1"/>
  <c r="Q110" i="5"/>
  <c r="R110" i="5" s="1"/>
  <c r="S110" i="5" s="1"/>
  <c r="Q109" i="5"/>
  <c r="R109" i="5" s="1"/>
  <c r="S109" i="5" s="1"/>
  <c r="Q108" i="5"/>
  <c r="R108" i="5" s="1"/>
  <c r="S108" i="5" s="1"/>
  <c r="Q107" i="5"/>
  <c r="R107" i="5" s="1"/>
  <c r="S107" i="5" s="1"/>
  <c r="Q106" i="5"/>
  <c r="R106" i="5" s="1"/>
  <c r="S106" i="5" s="1"/>
  <c r="Q105" i="5"/>
  <c r="R105" i="5" s="1"/>
  <c r="S105" i="5" s="1"/>
  <c r="Q104" i="5"/>
  <c r="R104" i="5" s="1"/>
  <c r="S104" i="5" s="1"/>
  <c r="Q103" i="5"/>
  <c r="R103" i="5" s="1"/>
  <c r="S103" i="5" s="1"/>
  <c r="Q102" i="5"/>
  <c r="R102" i="5" s="1"/>
  <c r="S102" i="5" s="1"/>
  <c r="Q101" i="5"/>
  <c r="R101" i="5" s="1"/>
  <c r="S101" i="5" s="1"/>
  <c r="Q130" i="5"/>
  <c r="R130" i="5" s="1"/>
  <c r="S130" i="5" s="1"/>
  <c r="Q129" i="5"/>
  <c r="R129" i="5" s="1"/>
  <c r="S129" i="5" s="1"/>
  <c r="Q118" i="5"/>
  <c r="R118" i="5" s="1"/>
  <c r="S118" i="5" s="1"/>
  <c r="Q117" i="5"/>
  <c r="R117" i="5" s="1"/>
  <c r="S117" i="5" s="1"/>
  <c r="Q116" i="5"/>
  <c r="R116" i="5" s="1"/>
  <c r="S116" i="5" s="1"/>
  <c r="Q115" i="5"/>
  <c r="R115" i="5" s="1"/>
  <c r="S115" i="5" s="1"/>
  <c r="Q114" i="5"/>
  <c r="R114" i="5" s="1"/>
  <c r="S114" i="5" s="1"/>
  <c r="Q113" i="5"/>
  <c r="R113" i="5" s="1"/>
  <c r="S113" i="5" s="1"/>
  <c r="Q112" i="5"/>
  <c r="R112" i="5" s="1"/>
  <c r="S112" i="5" s="1"/>
  <c r="Q111" i="5"/>
  <c r="R111" i="5" s="1"/>
  <c r="S111" i="5" s="1"/>
  <c r="Q60" i="5"/>
  <c r="R60" i="5" s="1"/>
  <c r="S60" i="5" s="1"/>
  <c r="Q59" i="5"/>
  <c r="R59" i="5" s="1"/>
  <c r="S59" i="5" s="1"/>
  <c r="Q57" i="5"/>
  <c r="R57" i="5" s="1"/>
  <c r="S57" i="5" s="1"/>
  <c r="Q54" i="5"/>
  <c r="R54" i="5" s="1"/>
  <c r="S54" i="5" s="1"/>
  <c r="Q53" i="5"/>
  <c r="R53" i="5" s="1"/>
  <c r="S53" i="5" s="1"/>
  <c r="Q52" i="5"/>
  <c r="R52" i="5" s="1"/>
  <c r="S52" i="5" s="1"/>
  <c r="Q58" i="5"/>
  <c r="R58" i="5" s="1"/>
  <c r="S58" i="5" s="1"/>
  <c r="Q56" i="5"/>
  <c r="R56" i="5" s="1"/>
  <c r="S56" i="5" s="1"/>
  <c r="Q55" i="5"/>
  <c r="R55" i="5" s="1"/>
  <c r="S55" i="5" s="1"/>
  <c r="Q51" i="5"/>
  <c r="R51" i="5" s="1"/>
  <c r="S51" i="5" s="1"/>
  <c r="Q19" i="5"/>
  <c r="R19" i="5" s="1"/>
  <c r="S19" i="5" s="1"/>
  <c r="Q20" i="5"/>
  <c r="R20" i="5" s="1"/>
  <c r="S20" i="5" s="1"/>
  <c r="Q27" i="5"/>
  <c r="R27" i="5" s="1"/>
  <c r="S27" i="5" s="1"/>
  <c r="Q38" i="5"/>
  <c r="R38" i="5" s="1"/>
  <c r="S38" i="5" s="1"/>
  <c r="Q41" i="5"/>
  <c r="R41" i="5" s="1"/>
  <c r="S41" i="5" s="1"/>
  <c r="Q42" i="5"/>
  <c r="R42" i="5" s="1"/>
  <c r="S42" i="5" s="1"/>
  <c r="Q61" i="5"/>
  <c r="R61" i="5" s="1"/>
  <c r="S61" i="5" s="1"/>
  <c r="Q62" i="5"/>
  <c r="R62" i="5" s="1"/>
  <c r="S62" i="5" s="1"/>
  <c r="Q63" i="5"/>
  <c r="R63" i="5" s="1"/>
  <c r="S63" i="5" s="1"/>
  <c r="Q65" i="5"/>
  <c r="R65" i="5" s="1"/>
  <c r="S65" i="5" s="1"/>
  <c r="Q81" i="5"/>
  <c r="R81" i="5" s="1"/>
  <c r="S81" i="5" s="1"/>
  <c r="Q82" i="5"/>
  <c r="R82" i="5" s="1"/>
  <c r="S82" i="5" s="1"/>
  <c r="Q145" i="5"/>
  <c r="R145" i="5" s="1"/>
  <c r="S145" i="5" s="1"/>
  <c r="Q183" i="5"/>
  <c r="R183" i="5" s="1"/>
  <c r="S183" i="5" s="1"/>
  <c r="Q184" i="5"/>
  <c r="R184" i="5" s="1"/>
  <c r="S184" i="5" s="1"/>
  <c r="Q194" i="5"/>
  <c r="R194" i="5" s="1"/>
  <c r="S194" i="5" s="1"/>
  <c r="Q204" i="5"/>
  <c r="R204" i="5" s="1"/>
  <c r="S204" i="5" s="1"/>
  <c r="Q264" i="5"/>
  <c r="R264" i="5" s="1"/>
  <c r="S264" i="5" s="1"/>
  <c r="Q269" i="5"/>
  <c r="R269" i="5" s="1"/>
  <c r="S269" i="5" s="1"/>
  <c r="Q31" i="5"/>
  <c r="R31" i="5" s="1"/>
  <c r="S31" i="5" s="1"/>
  <c r="Q34" i="5"/>
  <c r="R34" i="5" s="1"/>
  <c r="S34" i="5" s="1"/>
  <c r="Q36" i="5"/>
  <c r="R36" i="5" s="1"/>
  <c r="S36" i="5" s="1"/>
  <c r="Q45" i="5"/>
  <c r="R45" i="5" s="1"/>
  <c r="S45" i="5" s="1"/>
  <c r="Q50" i="5"/>
  <c r="R50" i="5" s="1"/>
  <c r="S50" i="5" s="1"/>
  <c r="Q77" i="5"/>
  <c r="R77" i="5" s="1"/>
  <c r="S77" i="5" s="1"/>
  <c r="Q84" i="5"/>
  <c r="R84" i="5" s="1"/>
  <c r="S84" i="5" s="1"/>
  <c r="Q87" i="5"/>
  <c r="R87" i="5" s="1"/>
  <c r="S87" i="5" s="1"/>
  <c r="Q141" i="5"/>
  <c r="R141" i="5" s="1"/>
  <c r="S141" i="5" s="1"/>
  <c r="Q143" i="5"/>
  <c r="R143" i="5" s="1"/>
  <c r="S143" i="5" s="1"/>
  <c r="Q144" i="5"/>
  <c r="R144" i="5" s="1"/>
  <c r="S144" i="5" s="1"/>
  <c r="Q148" i="5"/>
  <c r="R148" i="5" s="1"/>
  <c r="S148" i="5" s="1"/>
  <c r="Q161" i="5"/>
  <c r="R161" i="5" s="1"/>
  <c r="S161" i="5" s="1"/>
  <c r="Q189" i="5"/>
  <c r="R189" i="5" s="1"/>
  <c r="S189" i="5" s="1"/>
  <c r="Q190" i="5"/>
  <c r="R190" i="5" s="1"/>
  <c r="S190" i="5" s="1"/>
  <c r="Q192" i="5"/>
  <c r="R192" i="5" s="1"/>
  <c r="S192" i="5" s="1"/>
  <c r="Q193" i="5"/>
  <c r="R193" i="5" s="1"/>
  <c r="S193" i="5" s="1"/>
  <c r="Q197" i="5"/>
  <c r="R197" i="5" s="1"/>
  <c r="S197" i="5" s="1"/>
  <c r="Q200" i="5"/>
  <c r="R200" i="5" s="1"/>
  <c r="S200" i="5" s="1"/>
  <c r="Q215" i="5"/>
  <c r="R215" i="5" s="1"/>
  <c r="S215" i="5" s="1"/>
  <c r="Q266" i="5"/>
  <c r="R266" i="5" s="1"/>
  <c r="S266" i="5" s="1"/>
  <c r="Q271" i="5"/>
  <c r="R271" i="5" s="1"/>
  <c r="S271" i="5" s="1"/>
  <c r="Q32" i="5"/>
  <c r="R32" i="5" s="1"/>
  <c r="S32" i="5" s="1"/>
  <c r="Q35" i="5"/>
  <c r="R35" i="5" s="1"/>
  <c r="S35" i="5" s="1"/>
  <c r="Q43" i="5"/>
  <c r="R43" i="5" s="1"/>
  <c r="S43" i="5" s="1"/>
  <c r="Q49" i="5"/>
  <c r="R49" i="5" s="1"/>
  <c r="S49" i="5" s="1"/>
  <c r="Q64" i="5"/>
  <c r="R64" i="5" s="1"/>
  <c r="S64" i="5" s="1"/>
  <c r="Q76" i="5"/>
  <c r="R76" i="5" s="1"/>
  <c r="S76" i="5" s="1"/>
  <c r="Q86" i="5"/>
  <c r="R86" i="5" s="1"/>
  <c r="S86" i="5" s="1"/>
  <c r="Q89" i="5"/>
  <c r="R89" i="5" s="1"/>
  <c r="S89" i="5" s="1"/>
  <c r="Q149" i="5"/>
  <c r="R149" i="5" s="1"/>
  <c r="S149" i="5" s="1"/>
  <c r="Q150" i="5"/>
  <c r="R150" i="5" s="1"/>
  <c r="S150" i="5" s="1"/>
  <c r="Q164" i="5"/>
  <c r="R164" i="5" s="1"/>
  <c r="S164" i="5" s="1"/>
  <c r="Q195" i="5"/>
  <c r="R195" i="5" s="1"/>
  <c r="S195" i="5" s="1"/>
  <c r="Q198" i="5"/>
  <c r="R198" i="5" s="1"/>
  <c r="S198" i="5" s="1"/>
  <c r="Q199" i="5"/>
  <c r="R199" i="5" s="1"/>
  <c r="S199" i="5" s="1"/>
  <c r="Q241" i="5"/>
  <c r="R241" i="5" s="1"/>
  <c r="S241" i="5" s="1"/>
  <c r="Q243" i="5"/>
  <c r="R243" i="5" s="1"/>
  <c r="S243" i="5" s="1"/>
  <c r="Q265" i="5"/>
  <c r="R265" i="5" s="1"/>
  <c r="S265" i="5" s="1"/>
  <c r="Q268" i="5"/>
  <c r="R268" i="5" s="1"/>
  <c r="S268" i="5" s="1"/>
  <c r="Q22" i="5"/>
  <c r="R22" i="5" s="1"/>
  <c r="S22" i="5" s="1"/>
  <c r="Q24" i="5"/>
  <c r="R24" i="5" s="1"/>
  <c r="S24" i="5" s="1"/>
  <c r="Q25" i="5"/>
  <c r="R25" i="5" s="1"/>
  <c r="S25" i="5" s="1"/>
  <c r="Q28" i="5"/>
  <c r="R28" i="5" s="1"/>
  <c r="S28" i="5" s="1"/>
  <c r="Q30" i="5"/>
  <c r="R30" i="5" s="1"/>
  <c r="S30" i="5" s="1"/>
  <c r="Q48" i="5"/>
  <c r="R48" i="5" s="1"/>
  <c r="S48" i="5" s="1"/>
  <c r="Q66" i="5"/>
  <c r="R66" i="5" s="1"/>
  <c r="S66" i="5" s="1"/>
  <c r="Q85" i="5"/>
  <c r="R85" i="5" s="1"/>
  <c r="S85" i="5" s="1"/>
  <c r="Q88" i="5"/>
  <c r="R88" i="5" s="1"/>
  <c r="S88" i="5" s="1"/>
  <c r="Q135" i="5"/>
  <c r="R135" i="5" s="1"/>
  <c r="S135" i="5" s="1"/>
  <c r="Q137" i="5"/>
  <c r="R137" i="5" s="1"/>
  <c r="S137" i="5" s="1"/>
  <c r="Q146" i="5"/>
  <c r="R146" i="5" s="1"/>
  <c r="S146" i="5" s="1"/>
  <c r="Q147" i="5"/>
  <c r="R147" i="5" s="1"/>
  <c r="S147" i="5" s="1"/>
  <c r="Q182" i="5"/>
  <c r="R182" i="5" s="1"/>
  <c r="S182" i="5" s="1"/>
  <c r="Q196" i="5"/>
  <c r="R196" i="5" s="1"/>
  <c r="S196" i="5" s="1"/>
  <c r="Q267" i="5"/>
  <c r="R267" i="5" s="1"/>
  <c r="S267" i="5" s="1"/>
  <c r="Q21" i="5"/>
  <c r="R21" i="5" s="1"/>
  <c r="S21" i="5" s="1"/>
  <c r="Q29" i="5"/>
  <c r="R29" i="5" s="1"/>
  <c r="S29" i="5" s="1"/>
  <c r="Q33" i="5"/>
  <c r="R33" i="5" s="1"/>
  <c r="S33" i="5" s="1"/>
  <c r="Q39" i="5"/>
  <c r="R39" i="5" s="1"/>
  <c r="S39" i="5" s="1"/>
  <c r="Q40" i="5"/>
  <c r="R40" i="5" s="1"/>
  <c r="S40" i="5" s="1"/>
  <c r="Q44" i="5"/>
  <c r="R44" i="5" s="1"/>
  <c r="S44" i="5" s="1"/>
  <c r="Q46" i="5"/>
  <c r="R46" i="5" s="1"/>
  <c r="S46" i="5" s="1"/>
  <c r="Q47" i="5"/>
  <c r="R47" i="5" s="1"/>
  <c r="S47" i="5" s="1"/>
  <c r="Q78" i="5"/>
  <c r="R78" i="5" s="1"/>
  <c r="S78" i="5" s="1"/>
  <c r="Q79" i="5"/>
  <c r="R79" i="5" s="1"/>
  <c r="S79" i="5" s="1"/>
  <c r="Q37" i="5"/>
  <c r="R37" i="5" s="1"/>
  <c r="S37" i="5" s="1"/>
  <c r="Q83" i="5"/>
  <c r="R83" i="5" s="1"/>
  <c r="S83" i="5" s="1"/>
  <c r="Q131" i="5"/>
  <c r="R131" i="5" s="1"/>
  <c r="S131" i="5" s="1"/>
  <c r="Q138" i="5"/>
  <c r="R138" i="5" s="1"/>
  <c r="S138" i="5" s="1"/>
  <c r="Q140" i="5"/>
  <c r="R140" i="5" s="1"/>
  <c r="S140" i="5" s="1"/>
  <c r="Q142" i="5"/>
  <c r="R142" i="5" s="1"/>
  <c r="S142" i="5" s="1"/>
  <c r="Q186" i="5"/>
  <c r="R186" i="5" s="1"/>
  <c r="S186" i="5" s="1"/>
  <c r="Q187" i="5"/>
  <c r="R187" i="5" s="1"/>
  <c r="S187" i="5" s="1"/>
  <c r="Q191" i="5"/>
  <c r="R191" i="5" s="1"/>
  <c r="S191" i="5" s="1"/>
  <c r="Q201" i="5"/>
  <c r="R201" i="5" s="1"/>
  <c r="S201" i="5" s="1"/>
  <c r="Q203" i="5"/>
  <c r="R203" i="5" s="1"/>
  <c r="S203" i="5" s="1"/>
  <c r="Q242" i="5"/>
  <c r="R242" i="5" s="1"/>
  <c r="S242" i="5" s="1"/>
  <c r="Q270" i="5"/>
  <c r="R270" i="5" s="1"/>
  <c r="S270" i="5" s="1"/>
  <c r="Q272" i="5"/>
  <c r="R272" i="5" s="1"/>
  <c r="S272" i="5" s="1"/>
  <c r="Q90" i="5"/>
  <c r="R90" i="5" s="1"/>
  <c r="S90" i="5" s="1"/>
  <c r="Q188" i="5"/>
  <c r="R188" i="5" s="1"/>
  <c r="S188" i="5" s="1"/>
  <c r="Q240" i="5"/>
  <c r="R240" i="5" s="1"/>
  <c r="S240" i="5" s="1"/>
  <c r="Q23" i="5"/>
  <c r="R23" i="5" s="1"/>
  <c r="S23" i="5" s="1"/>
  <c r="Q136" i="5"/>
  <c r="R136" i="5" s="1"/>
  <c r="S136" i="5" s="1"/>
  <c r="Q162" i="5"/>
  <c r="R162" i="5" s="1"/>
  <c r="S162" i="5" s="1"/>
  <c r="Q163" i="5"/>
  <c r="R163" i="5" s="1"/>
  <c r="S163" i="5" s="1"/>
  <c r="Q132" i="5"/>
  <c r="R132" i="5" s="1"/>
  <c r="S132" i="5" s="1"/>
  <c r="Q165" i="5"/>
  <c r="R165" i="5" s="1"/>
  <c r="S165" i="5" s="1"/>
  <c r="Q181" i="5"/>
  <c r="R181" i="5" s="1"/>
  <c r="S181" i="5" s="1"/>
  <c r="Q26" i="5"/>
  <c r="R26" i="5" s="1"/>
  <c r="S26" i="5" s="1"/>
  <c r="Q185" i="5"/>
  <c r="R185" i="5" s="1"/>
  <c r="S185" i="5" s="1"/>
  <c r="Q18" i="5"/>
  <c r="R18" i="5" s="1"/>
  <c r="F15" i="13"/>
  <c r="D15" i="13" s="1"/>
  <c r="U247" i="7"/>
  <c r="D17" i="10" s="1"/>
  <c r="S18" i="5" l="1"/>
  <c r="S273" i="5" s="1"/>
  <c r="D15" i="10" s="1"/>
  <c r="D19" i="10" s="1"/>
  <c r="D23" i="13" s="1"/>
  <c r="D28" i="13" s="1"/>
  <c r="H18" i="19" s="1"/>
  <c r="R273" i="5"/>
  <c r="P1" i="23" l="1"/>
  <c r="Y23" i="23" s="1"/>
  <c r="T23" i="23" s="1"/>
  <c r="Y40" i="23" l="1"/>
  <c r="T40" i="23" s="1"/>
  <c r="Y43" i="23"/>
  <c r="T43" i="23" s="1"/>
  <c r="Y20" i="23"/>
  <c r="T20" i="23" s="1"/>
  <c r="P9" i="23"/>
  <c r="Q9" i="23" s="1"/>
  <c r="S9" i="23" s="1"/>
  <c r="Y42" i="23"/>
  <c r="T42" i="23" s="1"/>
  <c r="Y32" i="23"/>
  <c r="T32" i="23" s="1"/>
  <c r="P7" i="23"/>
  <c r="Q7" i="23" s="1"/>
  <c r="S7" i="23" s="1"/>
  <c r="Y37" i="23"/>
  <c r="T37" i="23" s="1"/>
  <c r="P6" i="23"/>
  <c r="Q6" i="23" s="1"/>
  <c r="Y12" i="23"/>
  <c r="T12" i="23" s="1"/>
  <c r="Y21" i="23"/>
  <c r="T21" i="23" s="1"/>
  <c r="Y10" i="23"/>
  <c r="T10" i="23" s="1"/>
  <c r="Y11" i="23"/>
  <c r="T11" i="23" s="1"/>
  <c r="P8" i="23"/>
  <c r="Q8" i="23" s="1"/>
  <c r="S8" i="23" s="1"/>
  <c r="Y36" i="23"/>
  <c r="T36" i="23" s="1"/>
  <c r="Y29" i="23"/>
  <c r="T29" i="23" s="1"/>
  <c r="Y41" i="23"/>
  <c r="T41" i="23" s="1"/>
  <c r="Y34" i="23"/>
  <c r="T34" i="23" s="1"/>
  <c r="Y38" i="23"/>
  <c r="T38" i="23" s="1"/>
  <c r="Y19" i="23"/>
  <c r="T19" i="23" s="1"/>
  <c r="Y28" i="23"/>
  <c r="T28" i="23" s="1"/>
  <c r="P10" i="23"/>
  <c r="Q10" i="23" s="1"/>
  <c r="S10" i="23" s="1"/>
  <c r="Y17" i="23"/>
  <c r="T17" i="23" s="1"/>
  <c r="Y14" i="23"/>
  <c r="T14" i="23" s="1"/>
  <c r="Y18" i="23"/>
  <c r="T18" i="23" s="1"/>
  <c r="Y8" i="23"/>
  <c r="T8" i="23" s="1"/>
  <c r="Y9" i="23"/>
  <c r="T9" i="23" s="1"/>
  <c r="Y30" i="23"/>
  <c r="T30" i="23" s="1"/>
  <c r="Y31" i="23"/>
  <c r="T31" i="23" s="1"/>
  <c r="Y16" i="23"/>
  <c r="T16" i="23" s="1"/>
  <c r="Y39" i="23"/>
  <c r="T39" i="23" s="1"/>
  <c r="P11" i="23"/>
  <c r="Q11" i="23" s="1"/>
  <c r="S11" i="23" s="1"/>
  <c r="Y15" i="23"/>
  <c r="T15" i="23" s="1"/>
  <c r="Y33" i="23"/>
  <c r="T33" i="23" s="1"/>
  <c r="Y22" i="23"/>
  <c r="T22" i="23" s="1"/>
  <c r="Y13" i="23"/>
  <c r="T13" i="23" s="1"/>
  <c r="Y35" i="23"/>
  <c r="T35" i="23" s="1"/>
  <c r="P4" i="23" l="1"/>
  <c r="H19" i="19" s="1"/>
  <c r="B17" i="19" s="1"/>
  <c r="U5" i="23"/>
  <c r="U4" i="23"/>
</calcChain>
</file>

<file path=xl/sharedStrings.xml><?xml version="1.0" encoding="utf-8"?>
<sst xmlns="http://schemas.openxmlformats.org/spreadsheetml/2006/main" count="3476" uniqueCount="792">
  <si>
    <t>(SCHEDULE OF RATES AND PRICES)</t>
  </si>
  <si>
    <t>To:</t>
  </si>
  <si>
    <t>Contract Services</t>
  </si>
  <si>
    <t>Power Grid Corporation of India Ltd.,</t>
  </si>
  <si>
    <t>"Saudamini", Plot No.-2</t>
  </si>
  <si>
    <t xml:space="preserve">Sector-29, </t>
  </si>
  <si>
    <t>Gurgaon (Haryana) - 122001</t>
  </si>
  <si>
    <t>SI. No.</t>
  </si>
  <si>
    <t>Item  Description</t>
  </si>
  <si>
    <t>Unit</t>
  </si>
  <si>
    <t>Qty.</t>
  </si>
  <si>
    <t>Address   :</t>
  </si>
  <si>
    <t>Name       :</t>
  </si>
  <si>
    <t>Material Code</t>
  </si>
  <si>
    <t>Schedule - 2</t>
  </si>
  <si>
    <t>Description</t>
  </si>
  <si>
    <t>Quantity</t>
  </si>
  <si>
    <t>Schedule - 3</t>
  </si>
  <si>
    <t>As per Lum-sum</t>
  </si>
  <si>
    <t>(SCHEDULE OF RATES AND PRICES )</t>
  </si>
  <si>
    <t>AS per Percent</t>
  </si>
  <si>
    <t>Installation Charges :</t>
  </si>
  <si>
    <t>Dis Alert</t>
  </si>
  <si>
    <t>Unit Erection Charges</t>
  </si>
  <si>
    <t>Total Erection Charges</t>
  </si>
  <si>
    <t>Service Code</t>
  </si>
  <si>
    <t>Schedule - 4</t>
  </si>
  <si>
    <t>Training Charges :</t>
  </si>
  <si>
    <t>Unit Charges</t>
  </si>
  <si>
    <t>Total Charges</t>
  </si>
  <si>
    <t>Schedule 7</t>
  </si>
  <si>
    <t>Name     :</t>
  </si>
  <si>
    <t>Address :</t>
  </si>
  <si>
    <t>Type tests on Earthwire, Hardwar Fittings &amp; accessories of conductor &amp; earthwire:</t>
  </si>
  <si>
    <t>SL. NO.</t>
  </si>
  <si>
    <t>Description of Test</t>
  </si>
  <si>
    <t>Unit Test Charge</t>
  </si>
  <si>
    <t>Total Test Charges (Rs.)</t>
  </si>
  <si>
    <t>Total Test Charges After Discount (Rs.)</t>
  </si>
  <si>
    <t>Total Test Charges After MPD (Rs.)</t>
  </si>
  <si>
    <t>Code</t>
  </si>
  <si>
    <t>Package Name</t>
  </si>
  <si>
    <t>Package Code</t>
  </si>
  <si>
    <t>Specification No.</t>
  </si>
  <si>
    <t>Price Schedules</t>
  </si>
  <si>
    <t>Fill up only green shaded cells in Sch-1, Sch-2, Sch-3, Sch-5, Sch-7 and Bid Form 2nd Envelope.</t>
  </si>
  <si>
    <t/>
  </si>
  <si>
    <t>All the cells in Sch-4 &amp; Sch-6 are auto filled, therefore no cell is required to be filled up there.</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</si>
  <si>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</si>
  <si>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</si>
  <si>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पावर ग्रिड कारपोरेशन ऑफ इण्डिया लिमिटेड</t>
  </si>
  <si>
    <t>(भारत सरकार का उद्यम)</t>
  </si>
  <si>
    <t>Power Grid Corporation of India Limited</t>
  </si>
  <si>
    <t>(A Government of India Enterprises)</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</si>
  <si>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</si>
  <si>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</si>
  <si>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</si>
  <si>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</si>
  <si>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</si>
  <si>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</si>
  <si>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</si>
  <si>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</si>
  <si>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</si>
  <si>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</si>
  <si>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</si>
  <si>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</si>
  <si>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</si>
  <si>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</si>
  <si>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</si>
  <si>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</si>
  <si>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</si>
  <si>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</si>
  <si>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</si>
  <si>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</si>
  <si>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</si>
  <si>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</si>
  <si>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</si>
  <si>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Sole Bidder and /or Joint Venture.</t>
  </si>
  <si>
    <t>Fill up date in dd-mm-yyyy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</si>
  <si>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</si>
  <si>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</si>
  <si>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</si>
  <si>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</si>
  <si>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</si>
  <si>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</si>
  <si>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</si>
  <si>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</si>
  <si>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</si>
  <si>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Sch-4 (Training  Charges) :</t>
  </si>
  <si>
    <t>Not applicable, hence no cell is required to be filled up.</t>
  </si>
  <si>
    <t>Sch-5 (Summary of Taxes and Duties applicable on the Goods) :</t>
  </si>
  <si>
    <t xml:space="preserve">Fill up applicable rate of Excise Duty. The amount of Excise Duty on the items mentioned as Direct in the mode of transaction in Schedule-1 shall be calculated automatically at the rate mentioned by the bidder here. </t>
  </si>
  <si>
    <t xml:space="preserve">Segregate and fill up the amount on which Sales Tax shall be applicable out of Ex-works supply items mentioned as direct in the mode of transaction in Schedule-1. Applicable Excise Duty on this amount will be calculated automatically at the rate mentioned by the bidder. Further, fill up the rate of applicable Sales Tax. Amount of Sales Tax shall be automatically calculated on the amount mentioned by the bidder as subjected to Sales Tax plus applicable Excise Duty at the rate mentioned by the Bidder.   </t>
  </si>
  <si>
    <t>Difference of total amount quoted by the bidder as Direct Transaction and the amount mentioned by him subjected to Sales Tax shall be considered as the amount on which VAT shall become applicable and the same shall be calculated &amp; displayed automatically. Applicable Excise Duty on this amount at the rate mentioned by the bidder shall also be calculated &amp; displayed automatically. Fill up the rate of applicable VAT. The amount of VAT shall be calculated automatically on the amount considered to be subjected to VAT plus applicable Excise Duty at the rate mentioned by the bidder here.</t>
  </si>
  <si>
    <t xml:space="preserve">Amount as per details filled up by the bidder in the work sheets Entry Tax, Octroi and other Taxes &amp; Duties shall be displayed in this work sheet Sch-5 but will not be added to the grand total and shall be  considered as applicable. </t>
  </si>
  <si>
    <t>Click at the links to go to the work sheets Entry Tax, Octroi and other Taxes &amp; Duties one by one.</t>
  </si>
  <si>
    <t>Entry Tax :</t>
  </si>
  <si>
    <t>Fill the description, amount and rate of applicable Entry Tax. Total of this worksheet shall be displayed in Sch -5 (Taxes &amp; Duties)</t>
  </si>
  <si>
    <t>Click at the link to go back to Sch-5.</t>
  </si>
  <si>
    <t>OCTROI :</t>
  </si>
  <si>
    <t>Fill the description, amount and rate of applicable Octroi. Total of this worksheet shall be displayed in Sch -5 (Taxes &amp; Duties)</t>
  </si>
  <si>
    <t>Other Taxes &amp; Duties :</t>
  </si>
  <si>
    <t xml:space="preserve">       </t>
  </si>
  <si>
    <t>Fill the description, amount and rate of applicable Other Taxes &amp; Duties. Total of this worksheet shall be displayed in Sch -5 (Taxes &amp; Duties)</t>
  </si>
  <si>
    <t>Sch -6 :</t>
  </si>
  <si>
    <t xml:space="preserve">Summary of all the Schedules without considering discount (mentioned in the work sheet discount) shall be displayed automatically. </t>
  </si>
  <si>
    <t>No cell is required to be filled in by the bidder in this worksheet.</t>
  </si>
  <si>
    <t>Sch-7 (Type Test Charges) :</t>
  </si>
  <si>
    <t>Fill up the rates &amp; location where type tests are proposed.</t>
  </si>
  <si>
    <t>Total of this Sch-7 shall automatically appear in Sch-1.</t>
  </si>
  <si>
    <r>
      <t>Bid form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</si>
  <si>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</si>
  <si>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</si>
  <si>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</si>
  <si>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</si>
  <si>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</si>
  <si>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</si>
  <si>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</si>
  <si>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JV (Joint Venture)</t>
  </si>
  <si>
    <t>Enter following details of the bidder</t>
  </si>
  <si>
    <t xml:space="preserve">…….. …….. …….. …….. …….. …….. </t>
  </si>
  <si>
    <t>Name of other Partner - 2 (more, if any)</t>
  </si>
  <si>
    <t>Address of other Partner - 2 (more, if any)</t>
  </si>
  <si>
    <t xml:space="preserve">Printed Name </t>
  </si>
  <si>
    <t>Designation</t>
  </si>
  <si>
    <t xml:space="preserve">Date     </t>
  </si>
  <si>
    <t xml:space="preserve">Place     </t>
  </si>
  <si>
    <t>Schedule - 5</t>
  </si>
  <si>
    <t>(SUMMARY OF TAXES &amp; DUTIES APPLICABLE ON PLANT &amp; EQUIPMENT)</t>
  </si>
  <si>
    <t>Sl. No.</t>
  </si>
  <si>
    <t>Item Nos.</t>
  </si>
  <si>
    <t>Total Price (INR)</t>
  </si>
  <si>
    <t>After Discount</t>
  </si>
  <si>
    <t>After MPDiscount</t>
  </si>
  <si>
    <t>1</t>
  </si>
  <si>
    <t>Excise Duty</t>
  </si>
  <si>
    <t>2</t>
  </si>
  <si>
    <t>Sales Tax</t>
  </si>
  <si>
    <t>3</t>
  </si>
  <si>
    <t>4</t>
  </si>
  <si>
    <t>Amount on which Octroi is applicable</t>
  </si>
  <si>
    <t>6</t>
  </si>
  <si>
    <t xml:space="preserve">Date         : </t>
  </si>
  <si>
    <t>Printed Name   :</t>
  </si>
  <si>
    <t>Place        :</t>
  </si>
  <si>
    <t>Designation   :</t>
  </si>
  <si>
    <t>Schedule - 6</t>
  </si>
  <si>
    <t>(GRAND SUMMARY)</t>
  </si>
  <si>
    <t>TOTAL SCHEDULE NO. 1</t>
  </si>
  <si>
    <t xml:space="preserve">Ex-works price of Plant and Equipment including Type Test Charges </t>
  </si>
  <si>
    <t>TOTAL SCHEDULE NO. 2</t>
  </si>
  <si>
    <t xml:space="preserve">Local Transportation, Insurance and other Incidental Services </t>
  </si>
  <si>
    <t>TOTAL SCHEDULE NO. 3</t>
  </si>
  <si>
    <t>Installation Charges</t>
  </si>
  <si>
    <t>TOTAL SCHEDULE NO. 4</t>
  </si>
  <si>
    <t xml:space="preserve">Training Charges </t>
  </si>
  <si>
    <t>TOTAL SCHEDULE NO. 5</t>
  </si>
  <si>
    <t>Taxes and Duties</t>
  </si>
  <si>
    <t>TOTAL SCHEDULE NO. 7</t>
  </si>
  <si>
    <r>
      <t xml:space="preserve">Type Test Charges 
</t>
    </r>
    <r>
      <rPr>
        <sz val="10"/>
        <rFont val="Book Antiqua"/>
        <family val="1"/>
      </rPr>
      <t>[Total of this Schedule is included in Schedule - 1 above.]</t>
    </r>
  </si>
  <si>
    <t>GRAND TOTAL [1+2+3+4+5]</t>
  </si>
  <si>
    <t xml:space="preserve">Date          : </t>
  </si>
  <si>
    <t>Place         :</t>
  </si>
  <si>
    <t>Schedule - 6 After Discount</t>
  </si>
  <si>
    <t>Letter of Discount</t>
  </si>
  <si>
    <t>LETTER OF DISCOUNT</t>
  </si>
  <si>
    <t>Sector-29, (near IFFCO Chowk)</t>
  </si>
  <si>
    <t>Subject  :</t>
  </si>
  <si>
    <t>Dear Sir</t>
  </si>
  <si>
    <t>With reference to the subject tender, we hereby offer unconditional discount on the prices quoted by us as per details given here below :</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</si>
  <si>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</si>
  <si>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In Rs.</t>
  </si>
  <si>
    <t>Schedule-7 : Type Test Charges</t>
  </si>
  <si>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</si>
  <si>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</si>
  <si>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</si>
  <si>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</si>
  <si>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Please consider this letter of discount as the integral part of our price bid.</t>
  </si>
  <si>
    <t>Thanking you, we remain,</t>
  </si>
  <si>
    <t>Yours faithfully,</t>
  </si>
  <si>
    <t>Date :</t>
  </si>
  <si>
    <t>Printed Name :</t>
  </si>
  <si>
    <t>Place :</t>
  </si>
  <si>
    <t>Designation :</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</si>
  <si>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</si>
  <si>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</si>
  <si>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</si>
  <si>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</si>
  <si>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</si>
  <si>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</si>
  <si>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</si>
  <si>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</si>
  <si>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</si>
  <si>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</si>
  <si>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</si>
  <si>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</si>
  <si>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</si>
  <si>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</si>
  <si>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</si>
  <si>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</si>
  <si>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</si>
  <si>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</si>
  <si>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</si>
  <si>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</si>
  <si>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</si>
  <si>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</si>
  <si>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</si>
  <si>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</si>
  <si>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</si>
  <si>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</si>
  <si>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</si>
  <si>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</si>
  <si>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</si>
  <si>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</si>
  <si>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</si>
  <si>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</si>
  <si>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</si>
  <si>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</si>
  <si>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</si>
  <si>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</si>
  <si>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</si>
  <si>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</si>
  <si>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</si>
  <si>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</si>
  <si>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</si>
  <si>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</si>
  <si>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</si>
  <si>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</si>
  <si>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</si>
  <si>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</si>
  <si>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</si>
  <si>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Schedule 1</t>
  </si>
  <si>
    <t>Plant and Equipment (Including Mandatory Spare Parts) to be supplied, including Type Test Charges.</t>
  </si>
  <si>
    <t>Schedule 2</t>
  </si>
  <si>
    <t>Schedule 3</t>
  </si>
  <si>
    <t>Installation Charges.</t>
  </si>
  <si>
    <t>Schedule 4</t>
  </si>
  <si>
    <t>Training charges for training to be imparted.</t>
  </si>
  <si>
    <t>Schedule 5</t>
  </si>
  <si>
    <t>Taxes and Duties not included in Schedule 1</t>
  </si>
  <si>
    <t>Schedule 6</t>
  </si>
  <si>
    <t>Grand Summary [Schedule 1to 5]</t>
  </si>
  <si>
    <t>Break-up of Type Test Charges for Type Tests to be conducted</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</si>
  <si>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</si>
  <si>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</si>
  <si>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</si>
  <si>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</si>
  <si>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</si>
  <si>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</si>
  <si>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</si>
  <si>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</si>
  <si>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</si>
  <si>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</si>
  <si>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</si>
  <si>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</si>
  <si>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</si>
  <si>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</si>
  <si>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</si>
  <si>
    <t>(=IF('Sch-1'!B43=0,"", 'Sch-1'!B43))</t>
  </si>
  <si>
    <t>(=IF('Sch-1'!B44=0,"", 'Sch-1'!B44))</t>
  </si>
  <si>
    <t>(='Sch-1'!B43)</t>
  </si>
  <si>
    <t>(='Sch-1'!B44)</t>
  </si>
  <si>
    <t>Direct</t>
  </si>
  <si>
    <t>Bought-out</t>
  </si>
  <si>
    <t>PR No</t>
  </si>
  <si>
    <t>Line Item No</t>
  </si>
  <si>
    <t xml:space="preserve"> Total Ex-Works Price Direct</t>
  </si>
  <si>
    <t xml:space="preserve"> Total Ex-Works Price  Bought Out</t>
  </si>
  <si>
    <t xml:space="preserve"> Total Ex-Works Price </t>
  </si>
  <si>
    <t>Total Type Test charges as per Schedule-7</t>
  </si>
  <si>
    <t>Total Ex-works Price including Type Test charges</t>
  </si>
  <si>
    <t>Note          :</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</si>
  <si>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</si>
  <si>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
  </si>
  <si>
    <t>If the item(s) quoted/considered as "Bought-out" in the bid are manufactured at Bidder's works and confirmed to be supplied under “Direct transaction” by the bidder, then the taxes and duties  on such items shall be paid/reimbursed by POWERGRID in line with the provisions of Bidding Documents. For this purpose, at the time of award,  the Ex-works price (exclusive of taxes &amp; duties) shall be arrived at from the quoted Ex-works price (inclusive of taxes ad duties) by excluding taxes and duties applicable on such items, as on date of Bid opening, in case of supplies from manufacturer proposed in the bid. During contract execution, the taxes and duties on such items shall be paid/reimbursed at actuals, limited to the rates prevailing on date of Bid opening.</t>
  </si>
  <si>
    <t>Activity Header</t>
  </si>
  <si>
    <t>PR Line Item No</t>
  </si>
  <si>
    <t>PR Activity No</t>
  </si>
  <si>
    <t>Activity Description</t>
  </si>
  <si>
    <t>Exworks</t>
  </si>
  <si>
    <t>FandI</t>
  </si>
  <si>
    <t xml:space="preserve">Total F&amp;I Price </t>
  </si>
  <si>
    <t>(='Sch-1'!E44)</t>
  </si>
  <si>
    <t>(='Sch-1'!E45)</t>
  </si>
  <si>
    <t>service</t>
  </si>
  <si>
    <t>Total Installaiton Charges</t>
  </si>
  <si>
    <t>(="Printed Name : " &amp; IF('Sch-1'!E44=0,"",'Sch-1'!E44))</t>
  </si>
  <si>
    <t>(="Designation   : " &amp; IF('Sch-1'!E45=0,"",'Sch-1'!E45))</t>
  </si>
  <si>
    <t>Training</t>
  </si>
  <si>
    <t>Type test</t>
  </si>
  <si>
    <t>TOTAL TYPE TEST CHARGES</t>
  </si>
  <si>
    <t>(="Printed Name   : " &amp; 'Sch-1'!E44)</t>
  </si>
  <si>
    <t>(="Designation      : " &amp; 'Sch-1'!E45)</t>
  </si>
  <si>
    <t>Note         :</t>
  </si>
  <si>
    <t>Bidder should indicate the name of test laboratories where type tests are proposed to be conducted</t>
  </si>
  <si>
    <t>(=SUM(I16:I27))</t>
  </si>
  <si>
    <t>(=SUM(I17:I18))</t>
  </si>
  <si>
    <t xml:space="preserve">EA </t>
  </si>
  <si>
    <t>SET</t>
  </si>
  <si>
    <t>or such other sums as may be determined in accordance with the terms and conditions of the Bidding Documents</t>
  </si>
  <si>
    <t>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t>
  </si>
  <si>
    <t xml:space="preserve">Local Transportation, In-transit Insurance, loading and unloading </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</si>
  <si>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</si>
  <si>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in India specified in Schedule No. 1,  Installation Services specified in Schedule No. 3 and  Charges for Training to be imparted in India specified in Schedule No. 4 of the Price Schedule in this Second Envelope, by the Indian Laws.</t>
  </si>
  <si>
    <t>We confirm that we have also registered/we shall also get registered in the GST Network with a GSTIN in all the states where the project is located and the states from which we shall make our supply of goods.</t>
  </si>
  <si>
    <t>Plant and Equipment (including Mandatory Spares Parts) to be supplied, including Type Test Charges for Tests to be conducted.</t>
  </si>
  <si>
    <t xml:space="preserve">HSN Code </t>
  </si>
  <si>
    <t>Rate of GST applicable ( in %)</t>
  </si>
  <si>
    <t xml:space="preserve"># In case the bidder leaves the cell for confirmation of the HSN code and/or  GST rate  “blank”,  the HSN code and corresponding GST rate indicated by the Employer shall be deemed to be the one confirmed by the Bidder. </t>
  </si>
  <si>
    <t>Whether HSN in column ‘6’ is confirmed. If not  indicate applicable the HSN code #</t>
  </si>
  <si>
    <t>Whether  rate of GST in column ‘8’ is confirmed. If not  indicate applicable rate of GST #</t>
  </si>
  <si>
    <t>Local Transportation, In-transit Insurance, loading and unloading</t>
  </si>
  <si>
    <t>Rate of GST applicable
( in %)</t>
  </si>
  <si>
    <t>TOTAL</t>
  </si>
  <si>
    <t>Date</t>
  </si>
  <si>
    <t>Place</t>
  </si>
  <si>
    <t>Printed Name</t>
  </si>
  <si>
    <t>Whether  rate of GST in column ‘---’ is confirmed. If not  indicate applicable rate of GST #</t>
  </si>
  <si>
    <t xml:space="preserve">SAC
(Service Accounting Codes)
</t>
  </si>
  <si>
    <t>16=14*15</t>
  </si>
  <si>
    <t>Whether SAC in column ‘…’ is confirmed. If not  indicate applicable the SAC #</t>
  </si>
  <si>
    <t>SAC
(Service Accounting Codes)</t>
  </si>
  <si>
    <t>NOTE: To and fro charges and accommodation for the Instructor (Trainer) and Training material for the Trainees shall be included in the prices quoted by the bidder.</t>
  </si>
  <si>
    <t># In case the bidder leaves the cell for confirmation of the SAC and/or  GST rate “blank” “blank”,  the SAC and corresponding GST rate indicated by the Employer shall be deemed to be the one confirmed by the Bidder</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</si>
  <si>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</si>
  <si>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</si>
  <si>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</si>
  <si>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Total GST on Installation Services  (indentified in Schedule-3) and Training to be imparted in India (identified  in Schedule-4) which are not included in the Installation and Training charges as per the provision of the Bidding Documents, as applicable</t>
  </si>
  <si>
    <t xml:space="preserve">HSN of the Equipment /item for which type test is to be conducted </t>
  </si>
  <si>
    <t>Whether HSN in column ‘---’ is confirmed. If not  indicate applicable the HSN code #</t>
  </si>
  <si>
    <t xml:space="preserve">GRAND TOTAL [1+2] </t>
  </si>
  <si>
    <r>
      <t>Discount on lum-sum basis on total price quoted by us without GST.</t>
    </r>
    <r>
      <rPr>
        <sz val="11"/>
        <rFont val="Book Antiqua"/>
        <family val="1"/>
      </rPr>
      <t xml:space="preserve"> 
[The discount shall be proportionately applicable on all the items of all the Schdules i.e. Sch-1 (without type test charges), Sch-2, Sch-3, Sch-4 &amp; Sch-7] </t>
    </r>
    <r>
      <rPr>
        <b/>
        <sz val="11"/>
        <rFont val="Book Antiqua"/>
        <family val="1"/>
      </rPr>
      <t>In Rs.</t>
    </r>
  </si>
  <si>
    <t>Schedule-1 : Ex works prices</t>
  </si>
  <si>
    <t>Schedule-3 : Installation Charges</t>
  </si>
  <si>
    <t>Schedule-4 : Training Charges</t>
  </si>
  <si>
    <t>[Discount will not be calculated authometrically. However, the same shall be considered during evaluation.]</t>
  </si>
  <si>
    <t>NOT APPLICABLE</t>
  </si>
  <si>
    <t>Not Applicable</t>
  </si>
  <si>
    <t>Sch-1</t>
  </si>
  <si>
    <t>Sch-2</t>
  </si>
  <si>
    <t>Sch-3</t>
  </si>
  <si>
    <t>Total Price after discount</t>
  </si>
  <si>
    <t>GST After Discount</t>
  </si>
  <si>
    <t>GST Before Discount</t>
  </si>
  <si>
    <t>Discount</t>
  </si>
  <si>
    <t>GRAND TOTAL [1+2+3+5]</t>
  </si>
  <si>
    <t>General Instruction to the Bidders for filling up this workbook of Price Schedules for Package TW13</t>
  </si>
  <si>
    <t>Note: 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In-transit Insurance, loading and unloading only in line with clause ITB 11.4(b).</t>
  </si>
  <si>
    <t>BIDDER:</t>
  </si>
  <si>
    <r>
      <t xml:space="preserve">Specify type of Bidder
</t>
    </r>
    <r>
      <rPr>
        <i/>
        <sz val="12"/>
        <rFont val="Book Antiqua"/>
        <family val="1"/>
      </rPr>
      <t>[Select from drop down menu]</t>
    </r>
  </si>
  <si>
    <t>14 = 12 X 13</t>
  </si>
  <si>
    <t xml:space="preserve">Total Ex-Works Price
(excluding GST)
</t>
  </si>
  <si>
    <t xml:space="preserve">Unit Ex-Works Price
(excluding GST)
</t>
  </si>
  <si>
    <t>(All Prices are in Indian Rupees)</t>
  </si>
  <si>
    <t>10 = 8 X 9</t>
  </si>
  <si>
    <t xml:space="preserve"># </t>
  </si>
  <si>
    <t>In case the bidder leaves the cell for confirmation of the SAC and/or  GST rate “blank”,  the SAC and corresponding GST rate indicated by the Employer shall be deemed to be the one confirmed by the Bidder.</t>
  </si>
  <si>
    <t>Schedule-2 : Local Transportation, In-transit Insurance, loading and unloading</t>
  </si>
  <si>
    <t>Discount Factors</t>
  </si>
  <si>
    <t>From Sch-6</t>
  </si>
  <si>
    <t xml:space="preserve">Total Freight, 
In-transit Insurance, loading &amp; Unloading Charges 
</t>
  </si>
  <si>
    <t xml:space="preserve">Unit Freight, In-transit Insurance, loading &amp; Unloading Charges </t>
  </si>
  <si>
    <t>Local Transportation, In-transit Insurance, Loading and Unloading</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</si>
  <si>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</si>
  <si>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</si>
  <si>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</si>
  <si>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</si>
  <si>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</si>
  <si>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</si>
  <si>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</si>
  <si>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</si>
  <si>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</si>
  <si>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</si>
  <si>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</si>
  <si>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</si>
  <si>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</si>
  <si>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</si>
  <si>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</si>
  <si>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</si>
  <si>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</si>
  <si>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</si>
  <si>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</si>
  <si>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</si>
  <si>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</si>
  <si>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</si>
  <si>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</si>
  <si>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</si>
  <si>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</si>
  <si>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</si>
  <si>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</si>
  <si>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</si>
  <si>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</si>
  <si>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</si>
  <si>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</si>
  <si>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</si>
  <si>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</si>
  <si>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</si>
  <si>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</si>
  <si>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</si>
  <si>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</si>
  <si>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</si>
  <si>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</si>
  <si>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</si>
  <si>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</si>
  <si>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</si>
  <si>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</si>
  <si>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</si>
  <si>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</si>
  <si>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</si>
  <si>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</si>
  <si>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</si>
  <si>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</si>
  <si>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</si>
  <si>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</si>
  <si>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</si>
  <si>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</si>
  <si>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</si>
  <si>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</si>
  <si>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</si>
  <si>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</si>
  <si>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</si>
  <si>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</si>
  <si>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</si>
  <si>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</si>
  <si>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</si>
  <si>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</si>
  <si>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</si>
  <si>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</si>
  <si>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</si>
  <si>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</si>
  <si>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</si>
  <si>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</si>
  <si>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</si>
  <si>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</si>
  <si>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</si>
  <si>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</si>
  <si>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</si>
  <si>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</si>
  <si>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</si>
  <si>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</si>
  <si>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</si>
  <si>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</si>
  <si>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</si>
  <si>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</si>
  <si>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</si>
  <si>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</si>
  <si>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</si>
  <si>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</si>
  <si>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</si>
  <si>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</si>
  <si>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</si>
  <si>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</si>
  <si>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</si>
  <si>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</si>
  <si>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</si>
  <si>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</si>
  <si>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</si>
  <si>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</si>
  <si>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</si>
  <si>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</si>
  <si>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</si>
  <si>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</si>
  <si>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</si>
  <si>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INR </t>
  </si>
  <si>
    <t xml:space="preserve"> plus </t>
  </si>
  <si>
    <t xml:space="preserve"> + </t>
  </si>
  <si>
    <t xml:space="preserve">/- + </t>
  </si>
  <si>
    <t>/-</t>
  </si>
  <si>
    <t>BG VALUE:</t>
  </si>
  <si>
    <t>)</t>
  </si>
  <si>
    <t>/- (</t>
  </si>
  <si>
    <t>Total Ex-Works Price</t>
  </si>
  <si>
    <t>Total Ex-Works Price including Type Test charges</t>
  </si>
  <si>
    <t>Schedule-1</t>
  </si>
  <si>
    <t>Whether SAC in column ‘8’ is confirmed. If not  indicate applicable the SAC #</t>
  </si>
  <si>
    <t>Whether  rate of GST in column ‘10’ is confirmed. If not  indicate applicable rate of GST #</t>
  </si>
  <si>
    <t>STATEMENT OF QUOTED / CORRECTED PRICES</t>
  </si>
  <si>
    <t>ALL FIGURES ARE IN INDIAN RUPEES</t>
  </si>
  <si>
    <t>BIDDER</t>
  </si>
  <si>
    <t>SL.</t>
  </si>
  <si>
    <t>PRICE COMPONENT</t>
  </si>
  <si>
    <t>QUOTED PRICE</t>
  </si>
  <si>
    <t>CORRECTED PRICE</t>
  </si>
  <si>
    <t>Price of Plant and Equipment (including Mandatory Spares Parts) to be supplied [Schedule-1]</t>
  </si>
  <si>
    <t>Local Transportation, In-transit Insurance, loading and unloading charges [Schedule-2]</t>
  </si>
  <si>
    <t>Installation Charges [Schedule-3]</t>
  </si>
  <si>
    <t>Type Test Charges [Schedule-7]</t>
  </si>
  <si>
    <t xml:space="preserve"> </t>
  </si>
  <si>
    <t>Total Bid Price excluding GST (1+2+3+4)</t>
  </si>
  <si>
    <t xml:space="preserve">Discount </t>
  </si>
  <si>
    <t>NIL</t>
  </si>
  <si>
    <t>Taxes &amp; Duties:</t>
  </si>
  <si>
    <t>GST on Supply of Goods @5%</t>
  </si>
  <si>
    <t>total GST on supply</t>
  </si>
  <si>
    <t>GST on Supply of Goods @12%</t>
  </si>
  <si>
    <t>GST on Supply of Goods @18%</t>
  </si>
  <si>
    <t>GST on Supply of Goods @28%</t>
  </si>
  <si>
    <t>GST on Supply of Installation Services @ 18%</t>
  </si>
  <si>
    <t>GST on Type Test Charges</t>
  </si>
  <si>
    <t>Total Taxes &amp; Duties</t>
  </si>
  <si>
    <t>Total Bid Price (including Taxes &amp; Duties)</t>
  </si>
  <si>
    <t>Note-1:</t>
  </si>
  <si>
    <t xml:space="preserve">It may be mentioned that KEC in Schedule-1 &amp; 3 of their bid, have confirmed/deemed confirmed HSN/SAC code. Also, KEC have confirmed/ deemed confirmed rate of GST for all the items/services in Schedule-1 &amp; 3. Hence the GST tax rate as quoted by KEC has been considered to arrive at their total evaluated bid price, in line with the provisions of the Bidding Documents.                            </t>
  </si>
  <si>
    <t>Note-2:</t>
  </si>
  <si>
    <t>It may be mentioned that KEC in Schedule-3 of their bid, have quoted unit prices in more than 2 place of decimals. Accordingly, to work out the total corrected price, unit rates quoted by KEC are rounded off to 2 place of decimals.</t>
  </si>
  <si>
    <t>Annexure-E9</t>
  </si>
  <si>
    <t>Rounded off UnitPrice</t>
  </si>
  <si>
    <t>GST rate</t>
  </si>
  <si>
    <t>GST @12%</t>
  </si>
  <si>
    <t>GST @18%</t>
  </si>
  <si>
    <t>GST @28%</t>
  </si>
  <si>
    <t>GST amount @12%</t>
  </si>
  <si>
    <t>GST amount @18%</t>
  </si>
  <si>
    <t>GST amount @28%</t>
  </si>
  <si>
    <t>Total Corrected Price (excl. GST)</t>
  </si>
  <si>
    <t>GST Amount</t>
  </si>
  <si>
    <t>Rate of GST applicable  (in %)</t>
  </si>
  <si>
    <r>
      <t>Discount on percent basis on total price quoted by us without GST.</t>
    </r>
    <r>
      <rPr>
        <sz val="11"/>
        <rFont val="Book Antiqua"/>
        <family val="1"/>
      </rPr>
      <t xml:space="preserve"> [The discount shall be applicable on all the items of all the Schdules i.e. Sch-1 (without type test charges), Sch-2 , Sch-3, Sch-4 &amp; Sch-7] </t>
    </r>
    <r>
      <rPr>
        <b/>
        <sz val="11"/>
        <rFont val="Book Antiqua"/>
        <family val="1"/>
      </rPr>
      <t>In Percent (%)</t>
    </r>
  </si>
  <si>
    <r>
      <t>Discount on percent basis on the Schedules as given below :</t>
    </r>
    <r>
      <rPr>
        <sz val="11"/>
        <rFont val="Book Antiqua"/>
        <family val="1"/>
      </rPr>
      <t xml:space="preserve"> [The discount shall be applicable on all the relevent items of the respective Schdules.] </t>
    </r>
    <r>
      <rPr>
        <b/>
        <sz val="11"/>
        <rFont val="Book Antiqua"/>
        <family val="1"/>
      </rPr>
      <t>In Percent (%)</t>
    </r>
  </si>
  <si>
    <r>
      <rPr>
        <b/>
        <i/>
        <sz val="11"/>
        <rFont val="Book Antiqua"/>
        <family val="1"/>
      </rPr>
      <t xml:space="preserve">765kV Transformer Package TR-35 associated with (i) Transmission Network Expansion in Gujarat to increase its ATC from ISTS: Part B; (ii) Transmission Network Expansion in Gujarat to increase its ATC from ISTS: Part C; and (iii) Transmission Network Expansion in Gujarat associated with integration of RE projects from Khavda potential RE Zone;
Spec. No.: 5002002164/TRANSFORMER/DOM/A04-CC CS -5	</t>
    </r>
    <r>
      <rPr>
        <b/>
        <i/>
        <sz val="12"/>
        <rFont val="Book Antiqua"/>
        <family val="1"/>
      </rPr>
      <t xml:space="preserve">
</t>
    </r>
  </si>
  <si>
    <t xml:space="preserve">420kV, 40kA AIS EQUIPMENT               </t>
  </si>
  <si>
    <t>Erection Hardware for 420  kV I Type S/Y</t>
  </si>
  <si>
    <t>Erection Hardware for 220  kV DMT Type S</t>
  </si>
  <si>
    <t xml:space="preserve">Earthmat                                </t>
  </si>
  <si>
    <t xml:space="preserve">CRP for  420kV Bays with SAS            </t>
  </si>
  <si>
    <t xml:space="preserve">CRP for 220kV Bays with SAS             </t>
  </si>
  <si>
    <t xml:space="preserve">SAS-AUG                                 </t>
  </si>
  <si>
    <t xml:space="preserve">POWER &amp; CONTROL CABLE                   </t>
  </si>
  <si>
    <t xml:space="preserve">FIRE FIGHTING SYSTEM                    </t>
  </si>
  <si>
    <t xml:space="preserve">ILLUMINATION SYSTEM                     </t>
  </si>
  <si>
    <t>420kV, 3150A, 40kA Circuit Breaker(3-Phase) without closing resistor(with support structure)</t>
  </si>
  <si>
    <t>420 kV, 3000A, 40KA, 1-Phase CurrentTransformer with 120% extended currentrating</t>
  </si>
  <si>
    <t>420kV, 3150A, 40KA, Isolator (3-phase)(Double Break) with one E/S</t>
  </si>
  <si>
    <t>336kV Surge Arrester (1-phase)</t>
  </si>
  <si>
    <t>216kV Surge Arrester (1-phase)</t>
  </si>
  <si>
    <t>Erection Hardware for 400kV I type layout-Transformer bay as pertechnical specification</t>
  </si>
  <si>
    <t>Erection Hardware for 220kV layout (Double Main and TransferScheme)-Transformer Bay as per technical specification</t>
  </si>
  <si>
    <t>220KV  TENSION INSULATOR STRING  AND ASSOCIATED HARDWARE FITTINGSWITHOUT TURN BUCKLE SUITABLE FOR TWIN CONDUCTOR</t>
  </si>
  <si>
    <t>220KV  TENSION INSULATOR STRING  AND ASSOCIATED HARDWARE FITTINGS WITHTURN BUCKLE SUITABLE FOR TWIN CONDUCTOR</t>
  </si>
  <si>
    <t>220KV SUSPENSION INSULATOR STRING  AND ASSOCIATED HARDWARE FITTINGSWITH DROP CLAMP SUITABLE FOR TWIN CONDUCTOR</t>
  </si>
  <si>
    <t>220KV SUSPENSION INSULATOR STRING  AND ASSOCIATED HARDWARE FITTINGSWITH THROUGH CLAMP SUITABLE FOR TWIN CONDUCTOR</t>
  </si>
  <si>
    <t>40 MM MS ROD FOR MAIN EARTHMAT</t>
  </si>
  <si>
    <t xml:space="preserve">KM </t>
  </si>
  <si>
    <t>400kV Transformer Protection Panel (For both HV &amp; MV side)-(withAutomation)</t>
  </si>
  <si>
    <t>Augmentation of existing 400kV bus bar protection scheme.(No. of baysas per specification)-(with Automation)</t>
  </si>
  <si>
    <t>Augmentation of existing 220kV bus bar protection scheme.(No. of baysas per specification)-(with Automation)</t>
  </si>
  <si>
    <t>Augmentation of Substation automation System for 400kV Main bay as perTechnical Specification</t>
  </si>
  <si>
    <t>Augmentation of Substation automation System for 220kV bay as perTechnical Specification</t>
  </si>
  <si>
    <t>1.1KV GRADE 10CX2.5 SQMM CONTROL CABLE</t>
  </si>
  <si>
    <t>1.1KV GRADE 5CX2.5 SQMM CONTROL CABLE</t>
  </si>
  <si>
    <t>1.1KV GRADE 3CX2.5 SQMM CONTROL CABLE</t>
  </si>
  <si>
    <t>1.1KV GRADE 2CX6 SQMM (PVC) POWER CABLE</t>
  </si>
  <si>
    <t>1.1KV GRADE 4CX6 SQMM (PVC) POWER CABLE</t>
  </si>
  <si>
    <t>1.1KV GRADE 4CX16 SQMM (PVC) POWER CABLE</t>
  </si>
  <si>
    <t>1.1KV GRADE 19CX1.5 SQMM CONTROL CABLE</t>
  </si>
  <si>
    <t>1.1KV GRADE 3.5CX70 SQMM (PVC) POWER CABLE</t>
  </si>
  <si>
    <t>HVW SPRAY SYSTEM, HYDRANT SYSTEM AND COMPLETE U/G &amp; O/G PIPING ANDACCESSORIES ETC. OUT SIDE THE PUMP HOUSE  FOR 400KV, 3-PHASEAUTOTRANSFORMER</t>
  </si>
  <si>
    <t>Lighting Panel type ACP-2 as per technical specification</t>
  </si>
  <si>
    <t>Outdoor Power Receptacle for oilfiltration unit (250A)</t>
  </si>
  <si>
    <t>LED FLOOD LIGHT LUMINARIESTYPE FL-1 (150W) AS PER TECHNICALSPECIFICATION</t>
  </si>
  <si>
    <t>LIGHTING FIXTURE LED LUMINAIRES TYPE FL2 AS PER TECH. SPECIFICATIONS</t>
  </si>
  <si>
    <t xml:space="preserve">420kV Insulator and Hardware            </t>
  </si>
  <si>
    <t xml:space="preserve">220kV Insulator and Hardware            </t>
  </si>
  <si>
    <t xml:space="preserve">VMS                                     </t>
  </si>
  <si>
    <t xml:space="preserve">AIR CONDITIONING &amp; VENTILATION SYSTEM   </t>
  </si>
  <si>
    <t xml:space="preserve">SAS                                     </t>
  </si>
  <si>
    <t>Erection Hardware for 400kV I type layout-Any feeder Extn. on existinghalf dia. as per technical specification</t>
  </si>
  <si>
    <t>Erection Hardware for 220kV layout (Double Main and TransferScheme)-Bus work (three Bay) as per technical specification</t>
  </si>
  <si>
    <t>220KV  TENSION INSULATOR STRING  AND ASSOCIATED HARDWARE FITTINGS WITHTURN BUCKLE SUITABLE FOR QUAD CONDUCTOR</t>
  </si>
  <si>
    <t>220KV  TENSION INSULATOR STRING  AND ASSOCIATED HARDWARE FITTINGSWITHOUT TURN BUCKLE SUITABLE FOR QUAD CONDUCTOR</t>
  </si>
  <si>
    <t>400KV CIRCUIT BREAKER RELAY PANEL (WITH AUTOMATION)</t>
  </si>
  <si>
    <t>220KV CIRCUIT BREAKER RELAY PANEL (WITH AUTOMATION)</t>
  </si>
  <si>
    <t>COLOR IP CAMERA, WITH PAN, TILT AND ZOOM FACILITIES, ALONGWITH ALLREQUIRED ITEMS, ACCESSORIES, LINE INTERFACE UNITS, FIBER PATCH CORDS,POWER SUPPLY UNITS, JUNCTION BOXES, CABLES, FIBER OPTIC CABLES, ETC.,AND INCLUDING INTEGRATION IN EXISTING HARDWARE AND SOFTWARE FORAUGMENTATION OF VISUAL MONITORING SYSTEM AS PER TECHNICALSPECIFICATION.</t>
  </si>
  <si>
    <t>1.1KV GRADE 27CX1.5 SQMM CONTROL CABLE</t>
  </si>
  <si>
    <t>1.1KV GRADE 3.5CX300 SQMM (XLPE) POWER CABLE</t>
  </si>
  <si>
    <t>Air conditioning system  for Switchyard Panel Room of 6m length</t>
  </si>
  <si>
    <t>Fire Detection and Alarm System for Switchyard Panel Room of 6 mlength</t>
  </si>
  <si>
    <t>4.5 kg CO2 type Portable Fire extinguisher</t>
  </si>
  <si>
    <t>Illumination System for switchyard panel room of 6 m length</t>
  </si>
  <si>
    <t xml:space="preserve">LS </t>
  </si>
  <si>
    <t>FIRE WALL MOUNTED LED LUMINARIE TYPE FL-2 (250W)</t>
  </si>
  <si>
    <t>SPARES FOFIRE PROTECTION SYSTEM</t>
  </si>
  <si>
    <t>Relay &amp; protection Panels (with automation)</t>
  </si>
  <si>
    <t>Spares-Substation Automation System</t>
  </si>
  <si>
    <t xml:space="preserve">MT </t>
  </si>
  <si>
    <t>Fabrication, galvanising and supply of 28mm dia foundation boltsincluding nuts, checknuts, washers and packplates.</t>
  </si>
  <si>
    <t>Fabrication, galvanising and supply of 40mm dia foundation boltsincluding nuts, checknuts, washers and packplates.</t>
  </si>
  <si>
    <t>Fabrication, galvanising and supply of 56mm dia foundation boltsincluding nuts, checknuts, washers and packplates</t>
  </si>
  <si>
    <t xml:space="preserve">CSD                                     </t>
  </si>
  <si>
    <t>Erection Hardware for 220kV layout (Double Main and TransferScheme)-Bus work (two Bay) as per technical specification</t>
  </si>
  <si>
    <t>Controlled Switching Device for 420 kV, 3-ph Circuit Breaker</t>
  </si>
  <si>
    <t>A</t>
  </si>
  <si>
    <t>B</t>
  </si>
  <si>
    <t>C</t>
  </si>
  <si>
    <t>D</t>
  </si>
  <si>
    <t>420KV, 1-PHASE BUS POST INSULATORS</t>
  </si>
  <si>
    <t>245 kV,1 phase Bus Post Insulator (except for Line Traps)</t>
  </si>
  <si>
    <t>Erection Hardware for 400kV I type layout-Transformer bay as per specification</t>
  </si>
  <si>
    <t>Erection Hardware for 220kV layout (Double Main and Transfer Scheme as per SLD)-Transformer Bay as per specification</t>
  </si>
  <si>
    <t>220KV  TENSION INSULATOR STRING  AND ASSOCIATED HARDWARE FITTINGS WITH TURN BUCKLE SUITABLE FOR TWIN CONDUCTOR</t>
  </si>
  <si>
    <t>220KV  TENSION INSULATOR STRING  AND ASSOCIATED HARDWARE FITTINGS WITHOUT TURN BUCKLE SUITABLE FOR TWIN CONDUCTOR</t>
  </si>
  <si>
    <t>220KV SUSPENSION INSULATOR STRING  AND ASSOCIATED HARDWARE FITTINGS WITH THROUGH CLAMP SUITABLE FOR TWIN CONDUCTOR</t>
  </si>
  <si>
    <t>220KV SUSPENSION INSULATOR STRING  AND ASSOCIATED HARDWARE FITTINGS WITH DROP CLAMP SUITABLE FOR TWIN CONDUCTOR</t>
  </si>
  <si>
    <t>40 mm MS rod for Main Earthmat</t>
  </si>
  <si>
    <t>Augmentation of existing 400kV bus bar protection scheme.(No. of bays as per specification)-(with Automation)</t>
  </si>
  <si>
    <t>400kV Transformer Protection Panel (For both HV &amp; MV side)-(with Automation)</t>
  </si>
  <si>
    <t>Augmentation of existing 220kV bus bar protection scheme.(No. of bays as per specification)-(with Automation)</t>
  </si>
  <si>
    <t>Augmentation of   Substation automation System for 400kV Main bay as per Technical Specification</t>
  </si>
  <si>
    <t>Augmentation of   Substation automation System for 220kV bay as per Technical Specification</t>
  </si>
  <si>
    <t>1.1kV grade Power Cables (PVCinsulated)along withlugs,glands,straight joints &amp;accessories,etc.</t>
  </si>
  <si>
    <t>1.1kV grade Control Cables (PVCinsulated) along withlugs,glands,straight joints &amp;accessories,etc.</t>
  </si>
  <si>
    <t>HVW spray system, Hydrant system and complete U/G &amp; O/G piping and accessories etc. out side the pump house  for 400kV, 3-phaseAutotransformer</t>
  </si>
  <si>
    <t>Lighting Fixture LED Luminaires type FL-1 as per tech. specifications</t>
  </si>
  <si>
    <t>Lighting Fixture LED Luminaires type FL2 as per tech. specifications</t>
  </si>
  <si>
    <t>Excavation in all kind of soil including  rock  for all leads and lifts, backfilling, disposal of surplus earth within a lead up to2Km as per technical specification. The surplus earth shall be roughly graded .</t>
  </si>
  <si>
    <t xml:space="preserve">M3 </t>
  </si>
  <si>
    <t>Providing and laying of Plain Cement Concrete (PCC) (1:4:8)</t>
  </si>
  <si>
    <t>Providing and laying of Reinforced Cement Concrete M25 mix including pre cast, shuttering, Grouting of pockets &amp; underpinning butexcluding steel reinforcement</t>
  </si>
  <si>
    <t>Steel Reinforcement</t>
  </si>
  <si>
    <t>Stone filling (40 mm size) for transformer/Reactor foundation</t>
  </si>
  <si>
    <t>Misc. Structural steel including rails, embedments, edge protection angles, gratings etc. but excluding the reinforcement steel andsteel for lattice and pipe structures.</t>
  </si>
  <si>
    <t>Removing,cleaning and washing of existing stones and respreading of stones in switchyard excluding PCC</t>
  </si>
  <si>
    <t xml:space="preserve">M2 </t>
  </si>
  <si>
    <t>Antiweed treatment</t>
  </si>
  <si>
    <t>External finishing / painting of fire wall (water proofing cement paint) (DSR 13.44.1)</t>
  </si>
  <si>
    <t xml:space="preserve"> Construction of rail cum road as per drawing including all item such as excavation,compactions, rolling watering, WBM etc. butexcluding concrete reinforcement and structural steel-Section having four rails for auto transformer.</t>
  </si>
  <si>
    <t>Supplying and erecting dewatering pumps- 2 HP</t>
  </si>
  <si>
    <t>All civil works for Drains construction of Section A-A including crossings if any as per technical specification and tender drawingscomplete in all respect with all labour and materials.</t>
  </si>
  <si>
    <t xml:space="preserve">M  </t>
  </si>
  <si>
    <t>All civil works for Drains construction of Section B-B including crossings if any as per technical specification and tender drawingscomplete in all respect with all labour and materials.</t>
  </si>
  <si>
    <t>All civil works for Drains construction of Section C-C including crossings if any as per technical specification and tender drawingscomplete in all respect with all labour and materials.</t>
  </si>
  <si>
    <t>All civil works for Drains construction of Section D-D including crossings if any as per technical specification and tender drawingscomplete in all respect with all labour and materials.</t>
  </si>
  <si>
    <t>RCC culvert crossings including supplying and laying hume pipe 300mm dia of grade (NP-3) excluding concrete as per specification.</t>
  </si>
  <si>
    <t xml:space="preserve">CRP for 420kV Bays with SAS             </t>
  </si>
  <si>
    <t>Erection Hardware for 220kV layout (Double Main and Transfer Scheme as per SLD)-Bus work (three Bay) as per specification</t>
  </si>
  <si>
    <t>220KV  TENSION INSULATOR STRING  AND ASSOCIATED HARDWARE FITTINGS WITH TURN BUCKLE SUITABLE FOR QUAD CONDUCTOR</t>
  </si>
  <si>
    <t>220KV  TENSION INSULATOR STRING  AND ASSOCIATED HARDWARE FITTINGS WITHOUT TURN BUCKLE SUITABLE FOR QUAD CONDUCTOR</t>
  </si>
  <si>
    <t>400kV Circuit Breaker Relay Panel (with Automation)</t>
  </si>
  <si>
    <t>220kV Circuit Breaker Relay Panel (with Automation)</t>
  </si>
  <si>
    <t>Color IP camera, with PAN, TILT and ZOOM facilities, alongwith all required Items, Accessories, Line Interface units, Fiber patchcords, Power supply units, Junction Boxes, Cables, Fiber Optic Cables, etc., and including Integration in existing Hardware andSoftware for Augmentation of Visual Monitoring System as per technical specification.</t>
  </si>
  <si>
    <t>1.1kV grade Power Cables (XLPEinsulated) along withlugs,glands,straight joints &amp;accessories,etc.</t>
  </si>
  <si>
    <t>Fire Detection and Alarm System for Switchyard Panel Room of 6 m length</t>
  </si>
  <si>
    <t>Fire Wall Mounted LED Luminarie Type FL-2 (250W)</t>
  </si>
  <si>
    <t>Erection of  Lattice Structures (MS Steel), to be designed during detailed engineering, for towers, beams and equipment supportstructure  including pack plates / packwashers and gusset plates excluding fasteners and foundation bolts</t>
  </si>
  <si>
    <t>Erection of fasteners ( nuts, bolts and washers ) including step bolts for lattice and pipe structures to be designed duringdetailed engineering</t>
  </si>
  <si>
    <t>Erection of 28mm dia foundation bolts including nuts, checknuts, washers and packplates.</t>
  </si>
  <si>
    <t>Erection of 40mm dia foundation bolts including nuts, checknuts, washers and packplates.</t>
  </si>
  <si>
    <t>Erection of 56mm dia foundation bolts including nuts, checknuts, washers and packplates</t>
  </si>
  <si>
    <t>Excavation in hard rock which require blasting (including chemical blasting and rock excavated using specialized tools) for allfoundation works including stacking, measuring, disposal etc.for all leads and lifts as per technical specification.</t>
  </si>
  <si>
    <t>Providing and laying of Plain Cement Concrete (PCC) (1:2:4)</t>
  </si>
  <si>
    <t>Stone spreading in switchyard excluding PCC</t>
  </si>
  <si>
    <t>3.75m wide Cement Concrete road with PCC shoulder including 100 mm dia RCC Hume Pipe @ 100 metre interval as per drawing and TS.However, reinforcement steel and all type concrete shall be paid separately under relevant items</t>
  </si>
  <si>
    <t>Earthwork in excavation &amp; filling in all types of soil and soft/disintegrated rock in open areas/nallas/channels, to the requiredslopes, shapes, levels, elevations and profile, including trimming of bottom and slopes of excavation, bailing out rain(dewatering), pumping, removal of slush, preparing embankments/marginal banks, loosening, dressing, spreading material in layers notexceeding 200mm, as per direction of Engineer-in-Charge, water flooding, compacting to achieve 95% consolidation at optimum moisturecontent, finishing etc. all complete, for all leads and lifts within leveling boundary, including disposal of surplus earth andstacking of unsuitable material within a lead of 2.0 Km beyond substation boundary, with all labour, material, tools, tackles andequipment, safeguards and incidentals, Royalty,taxes etc. as necessary, as per drawings, specification and directions of theEngineer-in-Charge. Clearing of jungle is included in this item. (Only excavation/cutting will be measured for payment purpose.)</t>
  </si>
  <si>
    <t>Switchyard Panel Room - Civil Works. All civil works as per drawing and specifications complete, including - brickwork, finishing(external and internal), windows etc. However, excavation, PCC, RCC and reinforcement shall be paid separately as per BPS.</t>
  </si>
  <si>
    <t xml:space="preserve">Civil Works                             </t>
  </si>
  <si>
    <t>Erection Hardware for 220kV layout (Double Main and Transfer Scheme as per SLD)-Bus work (two Bay) as per specification</t>
  </si>
  <si>
    <t>Rev0</t>
  </si>
  <si>
    <t>Substation Package SS-101 for (i) Extn. of 765/400kV Bikaner-PG PS under Transmission System for Evacuation of power from REZ in Rajasthan (20GW) under Phase-III Part-J, (ii) Extn. of 400/220kV Bikaner-PG S/S under Augmentation of Transmission capacity (400/220kV) to cater to the N-1 contingency requirement at Bikaner-PS, (iii)Extn. of 220kV Bikaner-II S/S under Implementation of 2 nos. of 220 kV line bays at 400/220kV Bikaner-II PS for interconnection of solar projects (ACME Solar Holdings Pvt. Ltd., Prerak Genentech Pvt. Ltd.) and (iv) Extension of 400/220kV Fatehgarh-II S/S under Augmentation of Transmission capacity by 1X 500 MVA 400/220kV ICT (6th) at Fatehgarh-II PS to cater to the N-1 contingency requirement at Fatehgarh-II PS.</t>
  </si>
  <si>
    <t>SS-101</t>
  </si>
  <si>
    <t>SPEC. NO.: CC/NT/AIS/DOM/A04/22/00541</t>
  </si>
  <si>
    <t xml:space="preserve">220kV Bay Ext at Bikaner-II 2 nos            </t>
  </si>
  <si>
    <t xml:space="preserve">Foundation bolts                        </t>
  </si>
  <si>
    <t xml:space="preserve">245kV, 50kA AIS EQUIPMENT               </t>
  </si>
  <si>
    <t xml:space="preserve">PLCC Equipment                          </t>
  </si>
  <si>
    <t xml:space="preserve">Mandatory Spare LOT                     </t>
  </si>
  <si>
    <t>245kV, 1600A, 50KA Circuit Breaker(3-Phase) with support structure</t>
  </si>
  <si>
    <t>245 kV, 1600A, 50KA, 1-Phase CurrentTransformer with 120% extended currentrating</t>
  </si>
  <si>
    <t>245 kV, 4400pf  Capacitive Voltage Transformer (1- Phase)</t>
  </si>
  <si>
    <t>245kV, 1600A, 50 KA, 3-phase DoubleBreak Isolator with one E/S</t>
  </si>
  <si>
    <t>245kV, 1600A, 50 KA, 3-phase DoubleBreak Isolator with two E/S</t>
  </si>
  <si>
    <t>245KV, 1600 A, 50KA, 3-PHASE, DOUBLE BREAK TANDEM ISOLATOR WITHOUT E/S</t>
  </si>
  <si>
    <t>245 kV, 1 phase Bus Post Insulator (except for Line Traps)</t>
  </si>
  <si>
    <t>245kV, 3150A, 50KA Circuit Breaker(3-Phase) with support structure</t>
  </si>
  <si>
    <t>245 kV, 2500A, 50KA, 1-Phase CurrentTransformer with 120% extended currentrating</t>
  </si>
  <si>
    <t>245KV, 3150A, 50KA, 3-PHASE DOUBLE BREAK ISOLATOR WITH ONE E/S</t>
  </si>
  <si>
    <t>245KV, 3150A, 50KA, 3-PHASE DOUBLE BREAK ISOLATOR WITH TWO E/S</t>
  </si>
  <si>
    <t>Erection Hardware for 220kV layout (Double Main and TransferScheme)-Bus section Bay as per technical specification</t>
  </si>
  <si>
    <t>Erection Hardware for 220kV layout (Double Main and TransferScheme)-Transfer Bus Coupler Bay as per technical specification</t>
  </si>
  <si>
    <t>Erection Hardware for 220kV layout (Double Main and TransferScheme)-Bus Coupler Bay as per technical specification</t>
  </si>
  <si>
    <t>Erection Hardware for 220kV layout (Double Main and TransferScheme)-Line Bay as per technical specification</t>
  </si>
  <si>
    <t>Erection Hardware for 220kV layout (Double Main and TransferScheme)-Bus work (one Bay) as per technical specification</t>
  </si>
  <si>
    <t>220KV SUSPENSION INSULATOR STRING  AND ASSOCIATED HARDWARE FITTINGSWITH DROP CLAMP SUITABLE FOR QUAD CONDUCTOR</t>
  </si>
  <si>
    <t>220kV Line Protection Panel (with Automation)</t>
  </si>
  <si>
    <t>220kV Bus Bar Protection Panel (Single)-(with Automation)</t>
  </si>
  <si>
    <t>220kV,1600A,0.5mH ,50kA Line Trap</t>
  </si>
  <si>
    <t>245 kV ,1 phase Bus Post Insulators for Line Traps</t>
  </si>
  <si>
    <t>Sub Lighting panel (outdoor) type SLP (Switchyard and Street Lighting)</t>
  </si>
  <si>
    <t>15A, 240V: Outdoor Receptacle 2 pole, 3-pin modular (type RO)  as pertechnical specifications</t>
  </si>
  <si>
    <t>63A, 415V : Interlocked switch socket outdoor Receptacle (type RP) asper technical specifications</t>
  </si>
  <si>
    <t>Spare-245kV Circuit Breaker</t>
  </si>
  <si>
    <t>Spare-245kV Isolator</t>
  </si>
  <si>
    <t>Spare-245kV CT</t>
  </si>
  <si>
    <t>Spare-245kV CVT</t>
  </si>
  <si>
    <t>Spare-216kV Surge Arrester</t>
  </si>
  <si>
    <t xml:space="preserve">Aug ICT at Bikaner PG 3rd 1500MVA 765kV  </t>
  </si>
  <si>
    <t xml:space="preserve">800kV, 40kA AIS EQUIPMENT               </t>
  </si>
  <si>
    <t xml:space="preserve">420kV, 50kA AIS EQUIPMENT               </t>
  </si>
  <si>
    <t xml:space="preserve">Erection Hardware for 765 kV S/Y        </t>
  </si>
  <si>
    <t xml:space="preserve">765kV Insulator and Hardware            </t>
  </si>
  <si>
    <t xml:space="preserve">CRP for 765kV Bays                      </t>
  </si>
  <si>
    <t xml:space="preserve">33kV NCT                                </t>
  </si>
  <si>
    <t>765kV, 3150A, 40KA Circuit Breaker(3-Phase) without closing resistor(with support structure)</t>
  </si>
  <si>
    <t>765 kV, 3000A, 40KA, 1-Phase CurrentTransformer with 120% extended currentrating</t>
  </si>
  <si>
    <t>765kV, 3150A, 40 KA, VerticalKnee/Double Break Isolator (3-Phase)with one E/S</t>
  </si>
  <si>
    <t>765kV, 2000A, 40 KA, VerticalKnee/Double Break Isolator (1-Phase)with one E/S</t>
  </si>
  <si>
    <t>765kV, 2000A, 40 KA, VerticalKnee/Double Break Isolator (1-Phase)without E/S</t>
  </si>
  <si>
    <t>765 kV, 1 phase Bus Post Insulator (except for Line Traps)</t>
  </si>
  <si>
    <t>624kV Surge Arrester (1-Phase)</t>
  </si>
  <si>
    <t>420kV, 3150A, 50kA Circuit Breaker(3-Phase) without closing resistor</t>
  </si>
  <si>
    <t>420 kV, 3000A, 50KA, 1-Phase CurrentTransformer with 120% extended currentrating</t>
  </si>
  <si>
    <t>420kV, 3150A, 50KA,  Isolator (3-phase)(Double Break) with one E/S</t>
  </si>
  <si>
    <t>420kV, 3150A, 50KA, Isolator (1 phase)(Double Break) with one E/S</t>
  </si>
  <si>
    <t>420kV, 3150A, 50KA, Isolator (1 phase)(Double Break) without E/S</t>
  </si>
  <si>
    <t>420 kV, 1 phase Bus Post Insulator (except for Line Traps)</t>
  </si>
  <si>
    <t>Erection Hardware for 765kV I type layout-Any feeder Extn. on existinghalf dia. as per technical specification</t>
  </si>
  <si>
    <t>Bus post insulators, spacers, equipmentsupport structures, conductors, Altube, clamp, connectors (including765kV, 400kV, tertiary and neuturalbushing terminal connectors etc) forarrangement of netural formation forTransformer(s), DELTA formation for onebank (each bank comprises of 3 singlephase units of Autotransformers) andmaking connection arrangement toconnect spare unit in place of any unitof the bank without physical shifting</t>
  </si>
  <si>
    <t>LOT</t>
  </si>
  <si>
    <t>765KV TENSION INSULATOR STRING AND ASSOCIATED HARDWARE FITTINGS WITHTURN BUCKLE SUITABLE FOR QUAD CONDUCTOR</t>
  </si>
  <si>
    <t>765KV TENSION INSULATOR STRING  AND ASSOCIATED HARDWARE FITTINGSWITHOUT TURN BUCKLE SUITABLE FOR QUAD CONDUCTOR</t>
  </si>
  <si>
    <t>765KV SUSPENSION INSULATOR STRING  AND ASSOCIATED HARDWARE FITTINGSWITH THROUGH CLAMP SUITABLE FOR QUAD CONDUCTOR</t>
  </si>
  <si>
    <t>400KV  TENSION INSULATOR STRING  AND ASSOCIATED HARDWARE FITTINGSWITHOUT TURN BUCKLE SUITABLE FOR QUAD CONDUCTOR</t>
  </si>
  <si>
    <t>400KV   TENSION INSULATOR STRING  AND ASSOCIATED HARDWARE FITTINGSWITH TURN BUCKLE SUITABLE FOR QUAD CONDUCTOR</t>
  </si>
  <si>
    <t>400KV SUSPENSION INSULATOR STRING  AND ASSOCIATED HARDWARE FITTINGSWITH DROP CLAMP SUITABLE FOR QUAD CONDUCTOR</t>
  </si>
  <si>
    <t>400KV SUSPENSION INSULATOR STRING  AND ASSOCIATED HARDWARE FITTINGSWITH THROUGH CLAMP SUITABLE FOR QUAD CONDUCTOR</t>
  </si>
  <si>
    <t>Controlled Switching Device for 765 kV, 3-ph Circuit Breaker</t>
  </si>
  <si>
    <t>765KV CIRCUIT BREAKER RELAY PANEL (WITH AUTOMATION)</t>
  </si>
  <si>
    <t>765kV Transformer Protection Panel (For both HV &amp; MV side)-(withAutomation)</t>
  </si>
  <si>
    <t>Augmentation of Substation automation system for 765kV Main bay as perTechnical Specification</t>
  </si>
  <si>
    <t>HVW SPRAY SYSTEM, HYDRANT SYSTEM AND COMPLETE U/G &amp; O/G PIPING ANDACCESSORIES ETC. OUT SIDE THE PUMP HOUSE  FOR 765 KV, 1-PHASEAUTOTRANSFORMER</t>
  </si>
  <si>
    <t>Spare-765KV Circuit Breaker</t>
  </si>
  <si>
    <t>Spare-765kV VKDB Isolator</t>
  </si>
  <si>
    <t>SPARE-765KV CURRENT TRANSFORMER</t>
  </si>
  <si>
    <t>SPARES FOR 624KV SURGE ARRESTER</t>
  </si>
  <si>
    <t>Spares for 420kV Circuit Breaker</t>
  </si>
  <si>
    <t>Spares for 420kV Double break Isolator</t>
  </si>
  <si>
    <t>SPARES FOR 336KV SURGE ARRESTER</t>
  </si>
  <si>
    <t>Spare-420kV CT 1</t>
  </si>
  <si>
    <t>Current transformer (33kV) for transformer Netural along with supportstructure &amp; terminal connector</t>
  </si>
  <si>
    <t xml:space="preserve">220kV, 50kA GIS Equipment               </t>
  </si>
  <si>
    <t xml:space="preserve">Foundation Bolts Supply                 </t>
  </si>
  <si>
    <t xml:space="preserve">Ext. Fgarh-II 500MVA 400/220kV 6th ICT  </t>
  </si>
  <si>
    <t>245kV,1600A, 50kA,3 Single phase/3Phase, SF6 Gas Insulated Bus Duct (GIB)outside GIS Hall alongwith associatedsupport structure(Quantity mentionedhere is for 3 Phase type)</t>
  </si>
  <si>
    <t>245KV, 1600A, 40KA SINGLE PHASE SF6 TO AIR BUSHING</t>
  </si>
  <si>
    <t>420kV, 3150A, 50kA Circuit Breaker(3-Phase) with closing resistor</t>
  </si>
  <si>
    <t>Erection Hardware for 400kV I type layout-Spare bay of half dia as pertechnical specification</t>
  </si>
  <si>
    <t>Augmentation of Substation automation System for 400kV Tie bay as perTechnical Specification</t>
  </si>
  <si>
    <t>Lighting Panel (Indoor) type ACP-1 as per technical specification</t>
  </si>
  <si>
    <t>Lighting panel SLP for Street Lighting</t>
  </si>
  <si>
    <t xml:space="preserve">Aug ICT at Bikaner PG 3rd 500MVA 400kV  </t>
  </si>
  <si>
    <t>Erection Hardware for 400kV I type layout-Bus Work (For two diameters)as per technical specification</t>
  </si>
  <si>
    <t>1.1KV GRADE 3.5CX35 SQMM (PVC) POWER CABLE</t>
  </si>
  <si>
    <t xml:space="preserve">Aug ICT at Bikaner PG 3rd 1500MVA 765kV </t>
  </si>
  <si>
    <t xml:space="preserve">220kV Bay Ext at Bikaner-II 2 nos       </t>
  </si>
  <si>
    <t xml:space="preserve">Civil works                             </t>
  </si>
  <si>
    <t xml:space="preserve">220kV Towers MT                         </t>
  </si>
  <si>
    <t xml:space="preserve">220kV Equipment support structures MT   </t>
  </si>
  <si>
    <t>Supply of earth (excluding rock &amp; boulders) at site including royalty, carriage and filling in specified areas in layers notexceeding 200mm in depth, compacting under optimum moisture condition to achieve 95% of Proctor density, finishing etc. allcomplete, for all leads &amp; lifts, with all labour, material, tools, tackles, equipments, safeguards &amp; incidentals as necessary as perdrawings, specification and direction of the Engineer- in- Charge.</t>
  </si>
  <si>
    <t>Cable Trench including all types of crossings, all metallic works and sump pit including concrete and reinforcement steel Section2A-2A</t>
  </si>
  <si>
    <t>Cable Trench including all types of crossings, all metallic works and sump pit including concrte and reinforcement steel Section 2-2</t>
  </si>
  <si>
    <t>Cable Trench including all types of crossings, all metallic works and sump pit including concrte and reinforcement steel Section 3-3</t>
  </si>
  <si>
    <t>Cable Trench including all types of crossings, all metallic works and sump pit including concrte and reinforcement steel Section 4-4</t>
  </si>
  <si>
    <t>Supplying, filling and compacting stone boulders mixed with sand under foundations, roads, cable trenches, drains etc in layers notexceeding 250mm thickness including ramming, watering compacting</t>
  </si>
  <si>
    <t>245 kV 1600A, 50KA Circuit Breakers (3-Phase) with support</t>
  </si>
  <si>
    <t>245kV, 1600A, 50 KA, 3-phase DoubleBreak Tandem Isolator without E/S</t>
  </si>
  <si>
    <t>245KV, 3150 A, 50kA Circuit Breaker (3-Phase) with support structure</t>
  </si>
  <si>
    <t>245kV, 3150A, 50KA, 3-Phase Double Break Isolator with two E/S</t>
  </si>
  <si>
    <t>Erection Hardware for 220kV layout (Double Main and Transfer Scheme as per SLD)-Bus section Bay as per specification</t>
  </si>
  <si>
    <t>Erection Hardware for 220kV layout (Double Main and Transfer Scheme as per SLD)-Transfer Bus Coupler Bay as per specification</t>
  </si>
  <si>
    <t>Erection Hardware for 220kV layout (Double Main and Transfer Scheme as per SLD)-Bus Coupler Bay as per specification</t>
  </si>
  <si>
    <t>Erection Hardware for 220kV layout (Double Main and Transfer Scheme as per SLD)-Line Bay as per specification</t>
  </si>
  <si>
    <t>Erection Hardware for 220kV layout (Double Main and Transfer Scheme as per SLD)-Bus work (one Bay) as per specification</t>
  </si>
  <si>
    <t>220KV SUSPENSION INSULATOR STRING  AND ASSOCIATED HARDWARE FITTINGS WITH DROP CLAMP SUITABLE FOR QUAD CONDUCTOR</t>
  </si>
  <si>
    <t>15A, 240V: Outdoor Receptacle 2 pole, 3-pin modular (type RO)  as per technical specifications</t>
  </si>
  <si>
    <t>63A, 415V : Interlocked switch socket outdoor Receptacle (type RP) as per technical specifications</t>
  </si>
  <si>
    <t xml:space="preserve">400kV Equipment support structures MT   </t>
  </si>
  <si>
    <t xml:space="preserve">Foundation Bolts Erection               </t>
  </si>
  <si>
    <t>245kV,1600A, 50kA,3 Single phase/3Phase,  SF6 Gas Insulated Bus Duct(GIB) outside GIS Hall alongwithassociated support structure(Quantitymentioned here is for 3 Phase type)</t>
  </si>
  <si>
    <t>245kV,1600A, 50 kA for 1 sec SF6 to Air Bushing</t>
  </si>
  <si>
    <t>420kV, 3150A, 50kA Circuit Breaker(3-Phase) with closing resistor(withsupport structure)</t>
  </si>
  <si>
    <t>420kV, 3150A, 50kA Circuit Breaker(3-Phase) without closing resistor(withsupport structure)</t>
  </si>
  <si>
    <t>Erection Hardware for 400kV I type layout-Spare bay of half dia as per specification</t>
  </si>
  <si>
    <t>400KV SUSPENSION INSULATOR STRING  AND ASSOCIATED HARDWARE FITTINGS WITH DROP CLAMP SUITABLE FOR QUAD CONDUCTOR</t>
  </si>
  <si>
    <t>Augmentation of   Substation automation System for 400kV Tie bay as per Technical Specification</t>
  </si>
  <si>
    <t>Providing and laying Plain Cement Concrete 1:5:10 (1 cement : 5 sand : 10 brick aggregate) including a layer of cement slurry of mix1:6 (1 cement : 6 fine sand) shall be laid uniformly over cement concrete layer. The cement consumption for cement slurry shall notbe less than 150 kg per 100 sq.m.</t>
  </si>
  <si>
    <t>Dry stone pitching 22.5 cm thick including supply of stones and preparing surface complete including construction of 600 mm high and230 mm wide cement concrete (1:3:6) (1 cement : 3 coarse sand (zone-III) : 6 graded stone aggregate 20 mm nominal size) toe wall atthe lowest portion of stone pitching area etc. completed as per theinstruction of Engineer-In-Charge. .</t>
  </si>
  <si>
    <t xml:space="preserve">Erection Hardware for 400 kV I Type     </t>
  </si>
  <si>
    <t xml:space="preserve">400kV TOWERS MT                         </t>
  </si>
  <si>
    <t xml:space="preserve">220 kV Towers MT                        </t>
  </si>
  <si>
    <t>400KV  TENSION INSULATOR STRING  AND ASSOCIATED HARDWARE FITTINGS WITHOUT TURN BUCKLE SUITABLE FOR QUAD CONDUCTOR</t>
  </si>
  <si>
    <t>400KV   TENSION INSULATOR STRING  AND ASSOCIATED HARDWARE FITTINGS WITH TURN BUCKLE SUITABLE FOR QUAD CONDUCTOR</t>
  </si>
  <si>
    <t>Erection Hardware for 400kV I type layout-Bus Work (For two diameters)/bays as per specification</t>
  </si>
  <si>
    <t>4PAIR, 0.5SQMM SCREENED 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</si>
</sst>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 #,##0.00_ ;_ * \-#,##0.00_ ;_ * &quot;-&quot;??_ ;_ @_ "/>
    <numFmt numFmtId="164" formatCode="_(* #,##0.00_);_(* \(#,##0.00\);_(* &quot;-&quot;??_);_(@_)"/>
    <numFmt numFmtId="165" formatCode="0.0"/>
    <numFmt numFmtId="166" formatCode="_(* #,##0_);_(* \(#,##0\);_(* \-??_);_(@_)"/>
    <numFmt numFmtId="167" formatCode="_(* #,##0.0_);_(* \(#,##0.0\);_(* \-??_);_(@_)"/>
    <numFmt numFmtId="168" formatCode="_-&quot;£&quot;* #,##0.00_-;\-&quot;£&quot;* #,##0.00_-;_-&quot;£&quot;* &quot;-&quot;??_-;_-@_-"/>
    <numFmt numFmtId="169" formatCode="0.0_)"/>
    <numFmt numFmtId="170" formatCode="#,##0.000_);\(#,##0.000\)"/>
    <numFmt numFmtId="171" formatCode=";;"/>
    <numFmt numFmtId="172" formatCode="&quot;\&quot;#,##0.00;[Red]\-&quot;\&quot;#,##0.00"/>
    <numFmt numFmtId="173" formatCode="#,##0.0"/>
    <numFmt numFmtId="174" formatCode="0.000"/>
    <numFmt numFmtId="175" formatCode="[$-409]dd\-mmm\-yy;@"/>
    <numFmt numFmtId="176" formatCode="&quot; &quot;@"/>
    <numFmt numFmtId="177" formatCode="0.0000000000%"/>
    <numFmt numFmtId="178" formatCode="#,##0.0000000000_);\(#,##0.0000000000\)"/>
    <numFmt numFmtId="179" formatCode="0.00000000"/>
    <numFmt numFmtId="180" formatCode="_(* #,##0_);_(* \(#,##0\);_(* &quot;-&quot;??_);_(@_)"/>
    <numFmt numFmtId="181" formatCode="0.0000"/>
  </numFmts>
  <fonts count="83">
    <font>
      <sz val="11"/>
      <color theme="1"/>
      <name val="Calibri"/>
      <family val="2"/>
      <scheme val="minor"/>
    </font>
    <font>
      <b/>
      <sz val="12"/>
      <name val="Book Antiqua"/>
      <family val="1"/>
    </font>
    <font>
      <sz val="12"/>
      <name val="Book Antiqua"/>
      <family val="1"/>
    </font>
    <font>
      <b/>
      <sz val="12"/>
      <color indexed="9"/>
      <name val="Book Antiqua"/>
      <family val="1"/>
    </font>
    <font>
      <sz val="11"/>
      <name val="Book Antiqua"/>
      <family val="1"/>
    </font>
    <font>
      <sz val="12"/>
      <color indexed="9"/>
      <name val="Book Antiqua"/>
      <family val="1"/>
    </font>
    <font>
      <sz val="10"/>
      <name val="Arial"/>
      <family val="2"/>
    </font>
    <font>
      <b/>
      <sz val="11"/>
      <name val="Book Antiqua"/>
      <family val="1"/>
    </font>
    <font>
      <b/>
      <sz val="11"/>
      <color indexed="9"/>
      <name val="Book Antiqua"/>
      <family val="1"/>
    </font>
    <font>
      <sz val="10"/>
      <name val="Book Antiqua"/>
      <family val="1"/>
    </font>
    <font>
      <sz val="11"/>
      <color indexed="9"/>
      <name val="Book Antiqua"/>
      <family val="1"/>
    </font>
    <font>
      <sz val="14"/>
      <name val="AngsanaUPC"/>
      <family val="1"/>
    </font>
    <font>
      <sz val="12"/>
      <name val="¹ÙÅÁÃ¼"/>
      <charset val="129"/>
    </font>
    <font>
      <sz val="10"/>
      <color indexed="10"/>
      <name val="Arial"/>
      <family val="2"/>
    </font>
    <font>
      <b/>
      <sz val="12"/>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2"/>
      <name val="Arial"/>
      <family val="2"/>
    </font>
    <font>
      <sz val="18"/>
      <color indexed="10"/>
      <name val="Book Antiqua"/>
      <family val="1"/>
    </font>
    <font>
      <b/>
      <sz val="12"/>
      <color indexed="16"/>
      <name val="Book Antiqua"/>
      <family val="1"/>
    </font>
    <font>
      <b/>
      <u/>
      <sz val="12"/>
      <name val="Book Antiqua"/>
      <family val="1"/>
    </font>
    <font>
      <b/>
      <sz val="12"/>
      <color indexed="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4"/>
      <color indexed="9"/>
      <name val="Book Antiqua"/>
      <family val="1"/>
    </font>
    <font>
      <b/>
      <sz val="14"/>
      <color indexed="12"/>
      <name val="Book Antiqua"/>
      <family val="1"/>
    </font>
    <font>
      <vertAlign val="superscript"/>
      <sz val="12"/>
      <name val="Book Antiqua"/>
      <family val="1"/>
    </font>
    <font>
      <b/>
      <vertAlign val="superscript"/>
      <sz val="12"/>
      <color indexed="12"/>
      <name val="Book Antiqua"/>
      <family val="1"/>
    </font>
    <font>
      <b/>
      <sz val="14"/>
      <name val="Book Antiqua"/>
      <family val="1"/>
    </font>
    <font>
      <b/>
      <sz val="11"/>
      <color indexed="10"/>
      <name val="Book Antiqua"/>
      <family val="1"/>
    </font>
    <font>
      <sz val="12"/>
      <color indexed="56"/>
      <name val="Book Antiqua"/>
      <family val="1"/>
    </font>
    <font>
      <sz val="12"/>
      <color indexed="10"/>
      <name val="Book Antiqua"/>
      <family val="1"/>
    </font>
    <font>
      <b/>
      <sz val="11"/>
      <color indexed="8"/>
      <name val="Cambria"/>
      <family val="1"/>
    </font>
    <font>
      <b/>
      <sz val="12"/>
      <color indexed="8"/>
      <name val="Cambria"/>
      <family val="1"/>
    </font>
    <font>
      <b/>
      <sz val="12"/>
      <color indexed="9"/>
      <name val="Cambria"/>
      <family val="1"/>
    </font>
    <font>
      <b/>
      <sz val="12"/>
      <color indexed="9"/>
      <name val="Arial"/>
      <family val="2"/>
    </font>
    <font>
      <b/>
      <sz val="10"/>
      <color indexed="8"/>
      <name val="Cambria"/>
      <family val="1"/>
    </font>
    <font>
      <sz val="10"/>
      <color indexed="8"/>
      <name val="Cambria"/>
      <family val="1"/>
    </font>
    <font>
      <sz val="10"/>
      <color indexed="9"/>
      <name val="Cambria"/>
      <family val="1"/>
    </font>
    <font>
      <sz val="10"/>
      <color indexed="9"/>
      <name val="Arial"/>
      <family val="2"/>
    </font>
    <font>
      <sz val="11"/>
      <name val="Arial"/>
      <family val="2"/>
    </font>
    <font>
      <sz val="11"/>
      <color indexed="8"/>
      <name val="Cambria"/>
      <family val="1"/>
    </font>
    <font>
      <sz val="11"/>
      <color indexed="9"/>
      <name val="Cambria"/>
      <family val="1"/>
    </font>
    <font>
      <sz val="11"/>
      <color indexed="9"/>
      <name val="Arial"/>
      <family val="2"/>
    </font>
    <font>
      <b/>
      <sz val="11"/>
      <color indexed="8"/>
      <name val="Book Antiqua"/>
      <family val="1"/>
    </font>
    <font>
      <b/>
      <vertAlign val="superscript"/>
      <sz val="11"/>
      <name val="Book Antiqua"/>
      <family val="1"/>
    </font>
    <font>
      <sz val="12"/>
      <color indexed="8"/>
      <name val="Book Antiqua"/>
      <family val="1"/>
    </font>
    <font>
      <b/>
      <sz val="12"/>
      <color indexed="10"/>
      <name val="Book Antiqua"/>
      <family val="1"/>
    </font>
    <font>
      <sz val="12"/>
      <name val="Times New Roman"/>
      <family val="1"/>
    </font>
    <font>
      <b/>
      <i/>
      <sz val="11"/>
      <name val="Book Antiqua"/>
      <family val="1"/>
    </font>
    <font>
      <sz val="10"/>
      <name val="Cambria"/>
      <family val="1"/>
    </font>
    <font>
      <b/>
      <sz val="12"/>
      <name val="Bookman Old Style"/>
      <family val="1"/>
    </font>
    <font>
      <sz val="12"/>
      <name val="Bookman Old Style"/>
      <family val="1"/>
    </font>
    <font>
      <b/>
      <i/>
      <sz val="12"/>
      <name val="Book Antiqua"/>
      <family val="1"/>
    </font>
    <font>
      <b/>
      <sz val="13"/>
      <name val="Book Antiqua"/>
      <family val="1"/>
    </font>
    <font>
      <b/>
      <u/>
      <sz val="13"/>
      <name val="Book Antiqua"/>
      <family val="1"/>
    </font>
    <font>
      <i/>
      <sz val="12"/>
      <name val="Book Antiqua"/>
      <family val="1"/>
    </font>
    <font>
      <i/>
      <sz val="12"/>
      <color indexed="9"/>
      <name val="Book Antiqua"/>
      <family val="1"/>
    </font>
    <font>
      <i/>
      <sz val="11"/>
      <name val="Book Antiqua"/>
      <family val="1"/>
    </font>
    <font>
      <b/>
      <i/>
      <sz val="13"/>
      <color indexed="8"/>
      <name val="Cambria"/>
      <family val="1"/>
    </font>
    <font>
      <b/>
      <sz val="12"/>
      <color indexed="8"/>
      <name val="Book Antiqua"/>
      <family val="1"/>
    </font>
    <font>
      <sz val="13"/>
      <name val="Book Antiqua"/>
      <family val="1"/>
    </font>
    <font>
      <b/>
      <sz val="10"/>
      <name val="Arial"/>
      <family val="2"/>
    </font>
    <font>
      <b/>
      <sz val="11"/>
      <name val="Arial"/>
      <family val="2"/>
    </font>
    <font>
      <b/>
      <u/>
      <sz val="10"/>
      <name val="Arial"/>
      <family val="2"/>
    </font>
    <font>
      <sz val="11"/>
      <color theme="1"/>
      <name val="Calibri"/>
      <family val="2"/>
      <scheme val="minor"/>
    </font>
    <font>
      <sz val="12"/>
      <color theme="0"/>
      <name val="Book Antiqua"/>
      <family val="1"/>
    </font>
    <font>
      <b/>
      <sz val="12"/>
      <color theme="0"/>
      <name val="Book Antiqua"/>
      <family val="1"/>
    </font>
    <font>
      <sz val="12"/>
      <color theme="1"/>
      <name val="Book Antiqua"/>
      <family val="1"/>
    </font>
    <font>
      <sz val="11"/>
      <color theme="1"/>
      <name val="Book Antiqua"/>
      <family val="1"/>
    </font>
    <font>
      <b/>
      <sz val="11"/>
      <color theme="1"/>
      <name val="Book Antiqua"/>
      <family val="1"/>
    </font>
    <font>
      <b/>
      <sz val="12"/>
      <color theme="1"/>
      <name val="Book Antiqua"/>
      <family val="1"/>
    </font>
    <font>
      <b/>
      <sz val="20"/>
      <color theme="1"/>
      <name val="Book Antiqua"/>
      <family val="1"/>
    </font>
    <font>
      <i/>
      <sz val="12"/>
      <color theme="1"/>
      <name val="Book Antiqua"/>
      <family val="1"/>
    </font>
    <font>
      <b/>
      <i/>
      <sz val="11"/>
      <color theme="1"/>
      <name val="Book Antiqua"/>
      <family val="1"/>
    </font>
    <font>
      <u/>
      <sz val="11"/>
      <color theme="10"/>
      <name val="Calibri"/>
      <family val="2"/>
      <scheme val="minor"/>
    </font>
    <font>
      <b/>
      <sz val="12"/>
      <color theme="1"/>
      <name val="Calibri"/>
      <family val="2"/>
      <scheme val="minor"/>
    </font>
    <font>
      <b/>
      <sz val="14"/>
      <color theme="1"/>
      <name val="Calibri"/>
      <family val="2"/>
      <scheme val="minor"/>
    </font>
  </fonts>
  <fills count="15">
    <fill>
      <patternFill patternType="none"/>
    </fill>
    <fill>
      <patternFill patternType="gray125"/>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0" tint="-0.14999847407452621"/>
        <bgColor indexed="64"/>
      </patternFill>
    </fill>
  </fills>
  <borders count="76">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thin">
        <color indexed="64"/>
      </bottom>
      <diagonal/>
    </border>
    <border>
      <left/>
      <right/>
      <top style="hair">
        <color indexed="64"/>
      </top>
      <bottom/>
      <diagonal/>
    </border>
    <border>
      <left style="medium">
        <color indexed="64"/>
      </left>
      <right/>
      <top style="medium">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s>
  <cellStyleXfs count="129">
    <xf numFmtId="0" fontId="0" fillId="0" borderId="0"/>
    <xf numFmtId="9" fontId="11" fillId="0" borderId="0"/>
    <xf numFmtId="9" fontId="11" fillId="0" borderId="0"/>
    <xf numFmtId="168"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0" fontId="12" fillId="0" borderId="0"/>
    <xf numFmtId="43" fontId="70" fillId="0" borderId="0" applyFont="0" applyFill="0" applyBorder="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3" fontId="13" fillId="0" borderId="1">
      <alignment horizontal="right"/>
    </xf>
    <xf numFmtId="173" fontId="13" fillId="0" borderId="1">
      <alignment horizontal="right"/>
    </xf>
    <xf numFmtId="0" fontId="14" fillId="0" borderId="2" applyNumberFormat="0" applyAlignment="0" applyProtection="0">
      <alignment horizontal="left" vertical="center"/>
    </xf>
    <xf numFmtId="0" fontId="14" fillId="0" borderId="3">
      <alignment horizontal="lef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37" fontId="16" fillId="0" borderId="0"/>
    <xf numFmtId="37" fontId="16" fillId="0" borderId="0"/>
    <xf numFmtId="174" fontId="6" fillId="0" borderId="0"/>
    <xf numFmtId="174"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9"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9" fillId="0" borderId="0"/>
    <xf numFmtId="0" fontId="9" fillId="0" borderId="0"/>
    <xf numFmtId="0" fontId="4" fillId="0" borderId="0"/>
    <xf numFmtId="0" fontId="9" fillId="0" borderId="0"/>
    <xf numFmtId="0" fontId="6" fillId="0" borderId="0"/>
    <xf numFmtId="0" fontId="4" fillId="0" borderId="0" applyNumberFormat="0" applyFill="0" applyBorder="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xf numFmtId="0" fontId="4" fillId="0" borderId="0"/>
    <xf numFmtId="0" fontId="4" fillId="0" borderId="0"/>
    <xf numFmtId="0" fontId="6" fillId="0" borderId="0"/>
    <xf numFmtId="0" fontId="6" fillId="0" borderId="0" applyNumberFormat="0" applyFont="0" applyFill="0" applyBorder="0" applyAlignment="0" applyProtection="0">
      <alignment vertical="top"/>
    </xf>
    <xf numFmtId="0" fontId="6" fillId="0" borderId="0"/>
    <xf numFmtId="0" fontId="6" fillId="2" borderId="4" applyNumberFormat="0" applyFont="0" applyAlignment="0" applyProtection="0"/>
    <xf numFmtId="0" fontId="6" fillId="2" borderId="4" applyNumberFormat="0" applyFont="0" applyAlignment="0" applyProtection="0"/>
    <xf numFmtId="0" fontId="17" fillId="0" borderId="0" applyFont="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xf numFmtId="0" fontId="6" fillId="0" borderId="0"/>
    <xf numFmtId="164" fontId="6" fillId="0" borderId="0" applyFont="0" applyFill="0" applyBorder="0" applyAlignment="0" applyProtection="0"/>
    <xf numFmtId="0" fontId="80" fillId="0" borderId="0" applyNumberFormat="0" applyFill="0" applyBorder="0" applyAlignment="0" applyProtection="0"/>
  </cellStyleXfs>
  <cellXfs count="1146">
    <xf numFmtId="0" fontId="0" fillId="0" borderId="0" xfId="0"/>
    <xf numFmtId="0" fontId="1" fillId="0" borderId="5" xfId="0" applyNumberFormat="1" applyFont="1" applyFill="1" applyBorder="1" applyAlignment="1" applyProtection="1">
      <alignment vertical="center"/>
    </xf>
    <xf numFmtId="0" fontId="1" fillId="0" borderId="5"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center" vertical="center"/>
    </xf>
    <xf numFmtId="0" fontId="2" fillId="0" borderId="0" xfId="115" applyFont="1" applyAlignment="1" applyProtection="1">
      <alignment vertical="center"/>
      <protection hidden="1"/>
    </xf>
    <xf numFmtId="0" fontId="1" fillId="0" borderId="5" xfId="0" applyNumberFormat="1" applyFont="1" applyFill="1" applyBorder="1" applyAlignment="1" applyProtection="1">
      <alignment horizontal="center" vertical="center"/>
    </xf>
    <xf numFmtId="0" fontId="5" fillId="0" borderId="0" xfId="0" applyFont="1" applyAlignment="1" applyProtection="1">
      <alignment vertical="center"/>
    </xf>
    <xf numFmtId="0" fontId="2" fillId="0" borderId="0" xfId="0" applyFont="1" applyAlignment="1" applyProtection="1">
      <alignment vertical="center"/>
    </xf>
    <xf numFmtId="0" fontId="2" fillId="0" borderId="0" xfId="111" applyNumberFormat="1" applyFont="1" applyFill="1" applyBorder="1" applyAlignment="1" applyProtection="1">
      <alignment vertical="center" wrapText="1"/>
    </xf>
    <xf numFmtId="0" fontId="2" fillId="0" borderId="0" xfId="111" applyNumberFormat="1" applyFont="1" applyFill="1" applyBorder="1" applyAlignment="1" applyProtection="1">
      <alignment vertical="center"/>
    </xf>
    <xf numFmtId="0" fontId="2" fillId="0" borderId="0" xfId="0" applyNumberFormat="1" applyFont="1" applyFill="1" applyBorder="1" applyAlignment="1" applyProtection="1">
      <alignment horizontal="left" vertical="center"/>
      <protection hidden="1"/>
    </xf>
    <xf numFmtId="0" fontId="2" fillId="0" borderId="0" xfId="115" applyFont="1" applyBorder="1" applyAlignment="1" applyProtection="1">
      <alignment horizontal="left" vertical="center"/>
      <protection hidden="1"/>
    </xf>
    <xf numFmtId="0" fontId="1" fillId="0" borderId="6" xfId="111" applyNumberFormat="1" applyFont="1" applyFill="1" applyBorder="1" applyAlignment="1" applyProtection="1">
      <alignment vertical="center" wrapText="1"/>
    </xf>
    <xf numFmtId="0" fontId="1" fillId="0" borderId="7" xfId="111" applyNumberFormat="1" applyFont="1" applyFill="1" applyBorder="1" applyAlignment="1" applyProtection="1">
      <alignment horizontal="center" vertical="center" wrapText="1"/>
    </xf>
    <xf numFmtId="0" fontId="1" fillId="0" borderId="8" xfId="111" applyNumberFormat="1"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xf>
    <xf numFmtId="0" fontId="1" fillId="0" borderId="10" xfId="111" applyNumberFormat="1" applyFont="1" applyFill="1" applyBorder="1" applyAlignment="1" applyProtection="1">
      <alignment vertical="center" wrapText="1"/>
    </xf>
    <xf numFmtId="165" fontId="1" fillId="0" borderId="5" xfId="0" applyNumberFormat="1" applyFont="1" applyFill="1" applyBorder="1" applyAlignment="1" applyProtection="1">
      <alignment horizontal="left" vertical="center"/>
    </xf>
    <xf numFmtId="165" fontId="2" fillId="0" borderId="0" xfId="0" applyNumberFormat="1" applyFont="1" applyFill="1" applyBorder="1" applyAlignment="1" applyProtection="1">
      <alignment horizontal="left" vertical="center"/>
    </xf>
    <xf numFmtId="165" fontId="2" fillId="0" borderId="0" xfId="111" applyNumberFormat="1" applyFont="1" applyFill="1" applyBorder="1" applyAlignment="1" applyProtection="1">
      <alignment vertical="center"/>
    </xf>
    <xf numFmtId="165" fontId="2" fillId="0" borderId="0" xfId="115" applyNumberFormat="1" applyFont="1" applyFill="1" applyAlignment="1" applyProtection="1">
      <alignment vertical="center"/>
      <protection hidden="1"/>
    </xf>
    <xf numFmtId="0" fontId="4" fillId="0" borderId="0" xfId="0" applyNumberFormat="1" applyFont="1" applyFill="1" applyBorder="1" applyAlignment="1" applyProtection="1">
      <alignment horizontal="justify" vertical="center"/>
      <protection hidden="1"/>
    </xf>
    <xf numFmtId="0" fontId="4" fillId="0" borderId="0" xfId="0" applyNumberFormat="1" applyFont="1" applyFill="1" applyBorder="1" applyAlignment="1" applyProtection="1">
      <alignment horizontal="center" vertical="center"/>
      <protection hidden="1"/>
    </xf>
    <xf numFmtId="0" fontId="4" fillId="0" borderId="0" xfId="0" applyNumberFormat="1" applyFont="1" applyFill="1" applyBorder="1" applyAlignment="1" applyProtection="1">
      <alignment vertical="center"/>
      <protection hidden="1"/>
    </xf>
    <xf numFmtId="0" fontId="7" fillId="0" borderId="0" xfId="115" applyFont="1" applyAlignment="1" applyProtection="1">
      <alignment vertical="center"/>
      <protection hidden="1"/>
    </xf>
    <xf numFmtId="0" fontId="4" fillId="0" borderId="0" xfId="115" applyFont="1" applyAlignment="1" applyProtection="1">
      <alignment vertical="center"/>
      <protection hidden="1"/>
    </xf>
    <xf numFmtId="0" fontId="4" fillId="0" borderId="0" xfId="115" applyFont="1" applyBorder="1" applyAlignment="1" applyProtection="1">
      <alignment horizontal="left" vertical="center" indent="1"/>
      <protection hidden="1"/>
    </xf>
    <xf numFmtId="0" fontId="4" fillId="0" borderId="0" xfId="114" applyFont="1" applyAlignment="1" applyProtection="1">
      <alignment vertical="center"/>
      <protection hidden="1"/>
    </xf>
    <xf numFmtId="0" fontId="7" fillId="0" borderId="0" xfId="117" applyFont="1" applyFill="1" applyAlignment="1" applyProtection="1">
      <alignment vertical="top"/>
      <protection hidden="1"/>
    </xf>
    <xf numFmtId="0" fontId="4" fillId="0" borderId="0" xfId="114" applyFont="1" applyFill="1" applyAlignment="1" applyProtection="1">
      <alignment vertical="top"/>
      <protection hidden="1"/>
    </xf>
    <xf numFmtId="0" fontId="4" fillId="0" borderId="0" xfId="73" applyAlignment="1">
      <alignment vertical="top"/>
    </xf>
    <xf numFmtId="0" fontId="2" fillId="0" borderId="0" xfId="73" applyFont="1" applyAlignment="1" applyProtection="1">
      <alignment horizontal="left" vertical="top" wrapText="1"/>
      <protection hidden="1"/>
    </xf>
    <xf numFmtId="0" fontId="2" fillId="0" borderId="0" xfId="73" applyFont="1" applyAlignment="1" applyProtection="1">
      <alignment vertical="center"/>
      <protection hidden="1"/>
    </xf>
    <xf numFmtId="0" fontId="4" fillId="0" borderId="0" xfId="73"/>
    <xf numFmtId="0" fontId="9" fillId="0" borderId="9" xfId="114" quotePrefix="1" applyFont="1" applyBorder="1" applyAlignment="1" applyProtection="1">
      <alignment horizontal="left" vertical="center"/>
      <protection hidden="1"/>
    </xf>
    <xf numFmtId="0" fontId="14" fillId="0" borderId="9" xfId="114" applyFont="1" applyBorder="1" applyAlignment="1" applyProtection="1">
      <alignment vertical="center"/>
      <protection hidden="1"/>
    </xf>
    <xf numFmtId="0" fontId="20" fillId="0" borderId="0" xfId="114" applyFont="1" applyBorder="1" applyAlignment="1" applyProtection="1">
      <alignment vertical="center"/>
      <protection hidden="1"/>
    </xf>
    <xf numFmtId="0" fontId="20" fillId="0" borderId="0" xfId="114" applyFont="1" applyAlignment="1" applyProtection="1">
      <alignment vertical="center"/>
      <protection hidden="1"/>
    </xf>
    <xf numFmtId="0" fontId="20" fillId="0" borderId="0" xfId="114" applyFont="1" applyProtection="1">
      <protection hidden="1"/>
    </xf>
    <xf numFmtId="0" fontId="6" fillId="0" borderId="0" xfId="114" applyProtection="1">
      <protection hidden="1"/>
    </xf>
    <xf numFmtId="0" fontId="24" fillId="0" borderId="11" xfId="114" applyFont="1" applyBorder="1" applyAlignment="1" applyProtection="1">
      <alignment horizontal="center" vertical="center"/>
      <protection hidden="1"/>
    </xf>
    <xf numFmtId="0" fontId="6" fillId="0" borderId="0" xfId="114"/>
    <xf numFmtId="0" fontId="6" fillId="0" borderId="0" xfId="114" quotePrefix="1" applyAlignment="1">
      <alignment horizontal="left"/>
    </xf>
    <xf numFmtId="0" fontId="6" fillId="0" borderId="0" xfId="114" applyAlignment="1" applyProtection="1">
      <alignment vertical="center"/>
      <protection hidden="1"/>
    </xf>
    <xf numFmtId="0" fontId="2" fillId="0" borderId="12" xfId="114" applyFont="1" applyBorder="1" applyAlignment="1" applyProtection="1">
      <alignment vertical="center"/>
      <protection hidden="1"/>
    </xf>
    <xf numFmtId="0" fontId="2" fillId="0" borderId="0" xfId="114" applyFont="1" applyBorder="1" applyAlignment="1" applyProtection="1">
      <alignment vertical="center"/>
      <protection hidden="1"/>
    </xf>
    <xf numFmtId="0" fontId="2" fillId="0" borderId="13" xfId="114" applyFont="1" applyBorder="1" applyAlignment="1" applyProtection="1">
      <alignment vertical="center"/>
      <protection hidden="1"/>
    </xf>
    <xf numFmtId="0" fontId="2" fillId="0" borderId="14" xfId="114" applyFont="1" applyBorder="1" applyAlignment="1" applyProtection="1">
      <alignment vertical="center"/>
      <protection hidden="1"/>
    </xf>
    <xf numFmtId="0" fontId="2" fillId="0" borderId="5" xfId="114" applyFont="1" applyBorder="1" applyAlignment="1" applyProtection="1">
      <alignment vertical="center"/>
      <protection hidden="1"/>
    </xf>
    <xf numFmtId="0" fontId="2" fillId="0" borderId="15" xfId="114" applyFont="1" applyBorder="1" applyAlignment="1" applyProtection="1">
      <alignment vertical="center"/>
      <protection hidden="1"/>
    </xf>
    <xf numFmtId="0" fontId="26" fillId="0" borderId="13" xfId="114" applyFont="1" applyBorder="1" applyAlignment="1" applyProtection="1">
      <alignment vertical="center"/>
      <protection hidden="1"/>
    </xf>
    <xf numFmtId="0" fontId="9" fillId="0" borderId="13" xfId="114" applyFont="1" applyBorder="1" applyAlignment="1" applyProtection="1">
      <alignment vertical="center"/>
      <protection hidden="1"/>
    </xf>
    <xf numFmtId="0" fontId="28" fillId="0" borderId="0" xfId="114" applyFont="1" applyBorder="1" applyAlignment="1" applyProtection="1">
      <alignment vertical="center"/>
      <protection hidden="1"/>
    </xf>
    <xf numFmtId="0" fontId="9" fillId="0" borderId="15" xfId="114" applyFont="1" applyBorder="1" applyAlignment="1" applyProtection="1">
      <alignment vertical="center"/>
      <protection hidden="1"/>
    </xf>
    <xf numFmtId="0" fontId="2" fillId="0" borderId="0" xfId="114" applyFont="1" applyAlignment="1" applyProtection="1">
      <alignment vertical="center"/>
      <protection hidden="1"/>
    </xf>
    <xf numFmtId="0" fontId="2" fillId="0" borderId="16" xfId="114" applyFont="1" applyBorder="1" applyAlignment="1" applyProtection="1">
      <alignment vertical="center"/>
      <protection hidden="1"/>
    </xf>
    <xf numFmtId="0" fontId="9" fillId="0" borderId="0" xfId="114" applyFont="1" applyAlignment="1" applyProtection="1">
      <alignment vertical="center"/>
      <protection hidden="1"/>
    </xf>
    <xf numFmtId="0" fontId="30" fillId="0" borderId="0" xfId="73" applyFont="1" applyAlignment="1" applyProtection="1">
      <alignment horizontal="center" vertical="center" wrapText="1"/>
      <protection hidden="1"/>
    </xf>
    <xf numFmtId="0" fontId="14" fillId="0" borderId="0" xfId="73" applyFont="1" applyBorder="1" applyAlignment="1" applyProtection="1">
      <protection hidden="1"/>
    </xf>
    <xf numFmtId="0" fontId="4" fillId="0" borderId="0" xfId="73" applyBorder="1" applyProtection="1">
      <protection hidden="1"/>
    </xf>
    <xf numFmtId="0" fontId="4" fillId="0" borderId="0" xfId="73" applyBorder="1" applyAlignment="1" applyProtection="1">
      <alignment vertical="top"/>
      <protection hidden="1"/>
    </xf>
    <xf numFmtId="0" fontId="2" fillId="0" borderId="0" xfId="73" applyFont="1" applyBorder="1" applyAlignment="1" applyProtection="1">
      <alignment vertical="top"/>
      <protection hidden="1"/>
    </xf>
    <xf numFmtId="0" fontId="2" fillId="0" borderId="0" xfId="73" applyFont="1" applyAlignment="1" applyProtection="1">
      <alignment vertical="top"/>
      <protection hidden="1"/>
    </xf>
    <xf numFmtId="0" fontId="20" fillId="0" borderId="0" xfId="73" applyFont="1" applyBorder="1" applyProtection="1">
      <protection hidden="1"/>
    </xf>
    <xf numFmtId="0" fontId="7" fillId="0" borderId="0" xfId="73" applyFont="1" applyBorder="1" applyAlignment="1" applyProtection="1">
      <alignment horizontal="center" vertical="top"/>
      <protection hidden="1"/>
    </xf>
    <xf numFmtId="0" fontId="2" fillId="0" borderId="0" xfId="73" applyFont="1" applyAlignment="1" applyProtection="1">
      <alignment horizontal="justify" vertical="center"/>
      <protection hidden="1"/>
    </xf>
    <xf numFmtId="0" fontId="20" fillId="0" borderId="0" xfId="73" applyFont="1" applyBorder="1" applyAlignment="1" applyProtection="1">
      <alignment vertical="top" wrapText="1"/>
      <protection hidden="1"/>
    </xf>
    <xf numFmtId="165" fontId="1" fillId="0" borderId="0" xfId="73" quotePrefix="1" applyNumberFormat="1" applyFont="1" applyBorder="1" applyAlignment="1" applyProtection="1">
      <alignment horizontal="left" vertical="top" wrapText="1" indent="1"/>
      <protection hidden="1"/>
    </xf>
    <xf numFmtId="0" fontId="2" fillId="0" borderId="0" xfId="73" applyFont="1" applyAlignment="1" applyProtection="1">
      <alignment horizontal="justify" vertical="top"/>
      <protection hidden="1"/>
    </xf>
    <xf numFmtId="0" fontId="24" fillId="0" borderId="0" xfId="73" applyFont="1" applyAlignment="1" applyProtection="1">
      <alignment horizontal="justify" vertical="center"/>
      <protection hidden="1"/>
    </xf>
    <xf numFmtId="0" fontId="2" fillId="0" borderId="0" xfId="73" applyFont="1" applyBorder="1" applyAlignment="1" applyProtection="1">
      <alignment horizontal="right" vertical="top" wrapText="1"/>
      <protection hidden="1"/>
    </xf>
    <xf numFmtId="0" fontId="2" fillId="0" borderId="0" xfId="73" applyFont="1" applyBorder="1" applyAlignment="1" applyProtection="1">
      <alignment horizontal="center" vertical="top" wrapText="1"/>
      <protection hidden="1"/>
    </xf>
    <xf numFmtId="0" fontId="2" fillId="8" borderId="0" xfId="73" applyFont="1" applyFill="1" applyAlignment="1" applyProtection="1">
      <alignment horizontal="justify" vertical="top"/>
      <protection hidden="1"/>
    </xf>
    <xf numFmtId="0" fontId="4" fillId="0" borderId="0" xfId="73" applyFont="1" applyBorder="1" applyAlignment="1" applyProtection="1">
      <alignment vertical="top"/>
      <protection hidden="1"/>
    </xf>
    <xf numFmtId="0" fontId="2" fillId="0" borderId="0" xfId="73" applyFont="1" applyAlignment="1" applyProtection="1">
      <alignment horizontal="left"/>
      <protection hidden="1"/>
    </xf>
    <xf numFmtId="0" fontId="2" fillId="0" borderId="0" xfId="73" applyFont="1" applyAlignment="1" applyProtection="1">
      <alignment horizontal="justify"/>
      <protection hidden="1"/>
    </xf>
    <xf numFmtId="0" fontId="2" fillId="0" borderId="0" xfId="73" applyFont="1" applyBorder="1" applyProtection="1">
      <protection hidden="1"/>
    </xf>
    <xf numFmtId="165" fontId="1" fillId="0" borderId="0" xfId="73" quotePrefix="1" applyNumberFormat="1" applyFont="1" applyBorder="1" applyAlignment="1" applyProtection="1">
      <alignment horizontal="left" vertical="top" wrapText="1"/>
      <protection hidden="1"/>
    </xf>
    <xf numFmtId="0" fontId="24" fillId="0" borderId="0" xfId="73" applyFont="1" applyBorder="1" applyAlignment="1" applyProtection="1">
      <alignment horizontal="center" vertical="top"/>
      <protection hidden="1"/>
    </xf>
    <xf numFmtId="0" fontId="7" fillId="0" borderId="5" xfId="73" applyNumberFormat="1" applyFont="1" applyFill="1" applyBorder="1" applyAlignment="1" applyProtection="1">
      <alignment horizontal="left" vertical="center"/>
    </xf>
    <xf numFmtId="0" fontId="7" fillId="0" borderId="5" xfId="73" applyNumberFormat="1" applyFont="1" applyFill="1" applyBorder="1" applyAlignment="1" applyProtection="1">
      <alignment horizontal="justify" vertical="center"/>
    </xf>
    <xf numFmtId="0" fontId="7" fillId="0" borderId="5" xfId="73" applyNumberFormat="1" applyFont="1" applyFill="1" applyBorder="1" applyAlignment="1" applyProtection="1">
      <alignment horizontal="center" vertical="center"/>
    </xf>
    <xf numFmtId="0" fontId="7" fillId="0" borderId="5" xfId="73" applyNumberFormat="1" applyFont="1" applyFill="1" applyBorder="1" applyAlignment="1" applyProtection="1">
      <alignment horizontal="right" vertical="center"/>
    </xf>
    <xf numFmtId="0" fontId="5" fillId="0" borderId="0" xfId="114" applyFont="1" applyAlignment="1" applyProtection="1">
      <alignment vertical="top"/>
      <protection hidden="1"/>
    </xf>
    <xf numFmtId="0" fontId="5" fillId="0" borderId="0" xfId="114" applyFont="1" applyBorder="1" applyAlignment="1" applyProtection="1">
      <alignment vertical="top"/>
      <protection hidden="1"/>
    </xf>
    <xf numFmtId="0" fontId="4" fillId="0" borderId="0" xfId="73" applyNumberFormat="1" applyFont="1" applyFill="1" applyBorder="1" applyAlignment="1" applyProtection="1">
      <alignment horizontal="left" vertical="center"/>
    </xf>
    <xf numFmtId="0" fontId="4" fillId="0" borderId="0" xfId="73" applyNumberFormat="1" applyFont="1" applyFill="1" applyBorder="1" applyAlignment="1" applyProtection="1">
      <alignment horizontal="justify" vertical="center"/>
    </xf>
    <xf numFmtId="0" fontId="4" fillId="0" borderId="0" xfId="73" applyNumberFormat="1" applyFont="1" applyFill="1" applyBorder="1" applyAlignment="1" applyProtection="1">
      <alignment horizontal="center" vertical="center"/>
    </xf>
    <xf numFmtId="0" fontId="4" fillId="0" borderId="0" xfId="73" applyNumberFormat="1" applyFont="1" applyFill="1" applyBorder="1" applyAlignment="1" applyProtection="1">
      <alignment vertical="center"/>
    </xf>
    <xf numFmtId="0" fontId="10" fillId="0" borderId="0" xfId="73" applyNumberFormat="1" applyFont="1" applyFill="1" applyBorder="1" applyAlignment="1" applyProtection="1">
      <alignment vertical="center"/>
      <protection hidden="1"/>
    </xf>
    <xf numFmtId="0" fontId="8" fillId="0" borderId="0" xfId="114" applyFont="1" applyFill="1" applyAlignment="1" applyProtection="1">
      <alignment vertical="center"/>
      <protection hidden="1"/>
    </xf>
    <xf numFmtId="0" fontId="8" fillId="0" borderId="0" xfId="114" applyFont="1" applyFill="1" applyAlignment="1" applyProtection="1">
      <alignment horizontal="center" vertical="center"/>
      <protection hidden="1"/>
    </xf>
    <xf numFmtId="0" fontId="4" fillId="0" borderId="0" xfId="114" applyNumberFormat="1" applyFont="1" applyFill="1" applyBorder="1" applyAlignment="1" applyProtection="1">
      <alignment horizontal="left" vertical="center" indent="1"/>
      <protection hidden="1"/>
    </xf>
    <xf numFmtId="0" fontId="4" fillId="0" borderId="0" xfId="117" applyFont="1" applyAlignment="1" applyProtection="1">
      <alignment horizontal="left" vertical="center" indent="1"/>
      <protection hidden="1"/>
    </xf>
    <xf numFmtId="176" fontId="7" fillId="0" borderId="17" xfId="114" applyNumberFormat="1" applyFont="1" applyBorder="1" applyAlignment="1" applyProtection="1">
      <alignment horizontal="center" vertical="center"/>
      <protection hidden="1"/>
    </xf>
    <xf numFmtId="0" fontId="3" fillId="0" borderId="0" xfId="114" applyFont="1" applyBorder="1" applyAlignment="1" applyProtection="1">
      <alignment vertical="top"/>
      <protection hidden="1"/>
    </xf>
    <xf numFmtId="0" fontId="35" fillId="0" borderId="0" xfId="114" applyFont="1" applyAlignment="1" applyProtection="1">
      <alignment vertical="top"/>
      <protection hidden="1"/>
    </xf>
    <xf numFmtId="10" fontId="7" fillId="3" borderId="9" xfId="114" applyNumberFormat="1" applyFont="1" applyFill="1" applyBorder="1" applyAlignment="1" applyProtection="1">
      <alignment horizontal="right" vertical="center" wrapText="1"/>
      <protection locked="0"/>
    </xf>
    <xf numFmtId="2" fontId="3" fillId="0" borderId="0" xfId="114" applyNumberFormat="1" applyFont="1" applyBorder="1" applyAlignment="1" applyProtection="1">
      <alignment vertical="top"/>
      <protection hidden="1"/>
    </xf>
    <xf numFmtId="0" fontId="36" fillId="0" borderId="0" xfId="114" applyFont="1" applyAlignment="1" applyProtection="1">
      <alignment vertical="top"/>
      <protection hidden="1"/>
    </xf>
    <xf numFmtId="0" fontId="4" fillId="0" borderId="0" xfId="114" applyFont="1" applyAlignment="1" applyProtection="1">
      <alignment horizontal="left" vertical="center" wrapText="1"/>
      <protection hidden="1"/>
    </xf>
    <xf numFmtId="0" fontId="7" fillId="0" borderId="0" xfId="73" applyFont="1" applyAlignment="1">
      <alignment horizontal="right" vertical="center"/>
    </xf>
    <xf numFmtId="0" fontId="7" fillId="0" borderId="0" xfId="73" applyNumberFormat="1" applyFont="1" applyFill="1" applyBorder="1" applyAlignment="1" applyProtection="1">
      <alignment horizontal="justify" vertical="center"/>
    </xf>
    <xf numFmtId="0" fontId="10" fillId="0" borderId="0" xfId="73" applyFont="1" applyBorder="1" applyAlignment="1" applyProtection="1">
      <alignment horizontal="right" vertical="center"/>
      <protection hidden="1"/>
    </xf>
    <xf numFmtId="0" fontId="10" fillId="0" borderId="0" xfId="73" applyNumberFormat="1" applyFont="1" applyFill="1" applyBorder="1" applyAlignment="1" applyProtection="1">
      <alignment horizontal="center" vertical="center"/>
      <protection hidden="1"/>
    </xf>
    <xf numFmtId="0" fontId="10" fillId="0" borderId="0" xfId="73" applyNumberFormat="1" applyFont="1" applyFill="1" applyBorder="1" applyAlignment="1" applyProtection="1">
      <alignment horizontal="justify" vertical="center"/>
      <protection hidden="1"/>
    </xf>
    <xf numFmtId="0" fontId="8" fillId="0" borderId="0" xfId="73" applyFont="1" applyAlignment="1" applyProtection="1">
      <alignment horizontal="right" vertical="center"/>
      <protection hidden="1"/>
    </xf>
    <xf numFmtId="0" fontId="10" fillId="0" borderId="0" xfId="114" applyFont="1" applyAlignment="1" applyProtection="1">
      <alignment vertical="center"/>
      <protection hidden="1"/>
    </xf>
    <xf numFmtId="0" fontId="10" fillId="0" borderId="0" xfId="114" applyFont="1" applyAlignment="1" applyProtection="1">
      <alignment horizontal="right" vertical="center"/>
      <protection hidden="1"/>
    </xf>
    <xf numFmtId="0" fontId="10" fillId="0" borderId="0" xfId="114" applyFont="1" applyBorder="1" applyAlignment="1" applyProtection="1">
      <alignment horizontal="left" vertical="center"/>
      <protection hidden="1"/>
    </xf>
    <xf numFmtId="0" fontId="2" fillId="0" borderId="0" xfId="114" applyFont="1" applyAlignment="1" applyProtection="1">
      <alignment vertical="top"/>
      <protection hidden="1"/>
    </xf>
    <xf numFmtId="0" fontId="7" fillId="0" borderId="5" xfId="73" applyNumberFormat="1" applyFont="1" applyFill="1" applyBorder="1" applyAlignment="1" applyProtection="1">
      <alignment horizontal="left" vertical="center"/>
      <protection hidden="1"/>
    </xf>
    <xf numFmtId="0" fontId="7" fillId="0" borderId="5" xfId="73" applyNumberFormat="1" applyFont="1" applyFill="1" applyBorder="1" applyAlignment="1" applyProtection="1">
      <alignment horizontal="justify" vertical="center"/>
      <protection hidden="1"/>
    </xf>
    <xf numFmtId="0" fontId="7" fillId="0" borderId="5" xfId="73" applyNumberFormat="1" applyFont="1" applyFill="1" applyBorder="1" applyAlignment="1" applyProtection="1">
      <alignment vertical="center"/>
      <protection hidden="1"/>
    </xf>
    <xf numFmtId="0" fontId="7" fillId="0" borderId="5" xfId="73" applyNumberFormat="1" applyFont="1" applyFill="1" applyBorder="1" applyAlignment="1" applyProtection="1">
      <alignment horizontal="right" vertical="center"/>
      <protection hidden="1"/>
    </xf>
    <xf numFmtId="0" fontId="4" fillId="0" borderId="0" xfId="73" applyNumberFormat="1" applyFont="1" applyFill="1" applyBorder="1" applyAlignment="1" applyProtection="1">
      <alignment horizontal="left" vertical="center"/>
      <protection hidden="1"/>
    </xf>
    <xf numFmtId="0" fontId="4" fillId="0" borderId="0" xfId="73" applyNumberFormat="1" applyFont="1" applyFill="1" applyBorder="1" applyAlignment="1" applyProtection="1">
      <alignment horizontal="justify" vertical="center"/>
      <protection hidden="1"/>
    </xf>
    <xf numFmtId="0" fontId="4" fillId="0" borderId="0" xfId="73" applyNumberFormat="1" applyFont="1" applyFill="1" applyBorder="1" applyAlignment="1" applyProtection="1">
      <alignment vertical="center"/>
      <protection hidden="1"/>
    </xf>
    <xf numFmtId="0" fontId="1" fillId="0" borderId="0" xfId="114" applyFont="1" applyAlignment="1" applyProtection="1">
      <alignment horizontal="center" vertical="top"/>
      <protection hidden="1"/>
    </xf>
    <xf numFmtId="0" fontId="7" fillId="0" borderId="0" xfId="114" applyFont="1" applyAlignment="1" applyProtection="1">
      <alignment vertical="center"/>
      <protection hidden="1"/>
    </xf>
    <xf numFmtId="0" fontId="7" fillId="0" borderId="5" xfId="114" applyFont="1" applyFill="1" applyBorder="1" applyAlignment="1" applyProtection="1">
      <alignment vertical="top"/>
      <protection hidden="1"/>
    </xf>
    <xf numFmtId="0" fontId="4" fillId="0" borderId="0" xfId="114" applyFont="1" applyAlignment="1" applyProtection="1">
      <alignment horizontal="left" vertical="center" indent="1"/>
      <protection hidden="1"/>
    </xf>
    <xf numFmtId="0" fontId="7" fillId="0" borderId="17" xfId="114" applyFont="1" applyBorder="1" applyAlignment="1" applyProtection="1">
      <alignment horizontal="justify" vertical="top" wrapText="1"/>
      <protection hidden="1"/>
    </xf>
    <xf numFmtId="0" fontId="7" fillId="0" borderId="17" xfId="114" applyFont="1" applyBorder="1" applyAlignment="1" applyProtection="1">
      <alignment horizontal="right" vertical="center" wrapText="1" indent="5"/>
      <protection hidden="1"/>
    </xf>
    <xf numFmtId="4" fontId="7" fillId="0" borderId="17" xfId="114" applyNumberFormat="1" applyFont="1" applyFill="1" applyBorder="1" applyAlignment="1" applyProtection="1">
      <alignment vertical="center"/>
      <protection hidden="1"/>
    </xf>
    <xf numFmtId="0" fontId="4" fillId="0" borderId="18" xfId="114" applyFont="1" applyBorder="1" applyAlignment="1" applyProtection="1">
      <alignment horizontal="center" vertical="center"/>
      <protection hidden="1"/>
    </xf>
    <xf numFmtId="0" fontId="4" fillId="0" borderId="18" xfId="114" applyFont="1" applyBorder="1" applyAlignment="1" applyProtection="1">
      <alignment vertical="center"/>
      <protection hidden="1"/>
    </xf>
    <xf numFmtId="4" fontId="7" fillId="0" borderId="17" xfId="114" applyNumberFormat="1" applyFont="1" applyFill="1" applyBorder="1" applyAlignment="1" applyProtection="1">
      <alignment horizontal="right" vertical="center"/>
      <protection hidden="1"/>
    </xf>
    <xf numFmtId="4" fontId="7" fillId="0" borderId="17" xfId="114" applyNumberFormat="1" applyFont="1" applyFill="1" applyBorder="1" applyAlignment="1" applyProtection="1">
      <alignment vertical="center" wrapText="1"/>
      <protection hidden="1"/>
    </xf>
    <xf numFmtId="3" fontId="26" fillId="0" borderId="18" xfId="114" applyNumberFormat="1" applyFont="1" applyFill="1" applyBorder="1" applyAlignment="1" applyProtection="1">
      <alignment horizontal="justify" vertical="center" wrapText="1"/>
      <protection hidden="1"/>
    </xf>
    <xf numFmtId="0" fontId="4" fillId="0" borderId="0" xfId="114" applyFont="1" applyBorder="1" applyAlignment="1" applyProtection="1">
      <alignment horizontal="center" vertical="center"/>
      <protection hidden="1"/>
    </xf>
    <xf numFmtId="0" fontId="7" fillId="0" borderId="0" xfId="114" applyFont="1" applyFill="1" applyBorder="1" applyAlignment="1" applyProtection="1">
      <alignment horizontal="left" vertical="center" wrapText="1"/>
      <protection hidden="1"/>
    </xf>
    <xf numFmtId="0" fontId="7" fillId="0" borderId="0" xfId="114" applyNumberFormat="1" applyFont="1" applyFill="1" applyBorder="1" applyAlignment="1" applyProtection="1">
      <alignment horizontal="right" vertical="center" wrapText="1"/>
      <protection hidden="1"/>
    </xf>
    <xf numFmtId="0" fontId="7" fillId="0" borderId="0" xfId="73" applyFont="1" applyAlignment="1" applyProtection="1">
      <alignment horizontal="right" vertical="center"/>
      <protection hidden="1"/>
    </xf>
    <xf numFmtId="0" fontId="7" fillId="0" borderId="0" xfId="73" applyNumberFormat="1" applyFont="1" applyFill="1" applyBorder="1" applyAlignment="1" applyProtection="1">
      <alignment horizontal="justify" vertical="center"/>
      <protection hidden="1"/>
    </xf>
    <xf numFmtId="0" fontId="4" fillId="0" borderId="0" xfId="73" applyFont="1" applyBorder="1" applyAlignment="1" applyProtection="1">
      <alignment horizontal="right" vertical="center"/>
      <protection hidden="1"/>
    </xf>
    <xf numFmtId="0" fontId="4" fillId="0" borderId="0" xfId="73" applyFont="1" applyBorder="1" applyAlignment="1" applyProtection="1">
      <alignment horizontal="left" vertical="center"/>
      <protection hidden="1"/>
    </xf>
    <xf numFmtId="0" fontId="4" fillId="0" borderId="0" xfId="73" applyNumberFormat="1" applyFont="1" applyFill="1" applyBorder="1" applyAlignment="1" applyProtection="1">
      <alignment horizontal="center" vertical="center"/>
      <protection hidden="1"/>
    </xf>
    <xf numFmtId="0" fontId="4" fillId="0" borderId="0" xfId="114" applyFont="1" applyAlignment="1" applyProtection="1">
      <alignment horizontal="right" vertical="center"/>
      <protection hidden="1"/>
    </xf>
    <xf numFmtId="0" fontId="4" fillId="0" borderId="0" xfId="114" applyFont="1" applyAlignment="1" applyProtection="1">
      <alignment horizontal="left" vertical="center"/>
      <protection hidden="1"/>
    </xf>
    <xf numFmtId="0" fontId="2" fillId="0" borderId="0" xfId="114" applyFont="1" applyAlignment="1" applyProtection="1">
      <alignment horizontal="right"/>
      <protection hidden="1"/>
    </xf>
    <xf numFmtId="0" fontId="4" fillId="0" borderId="18" xfId="114" applyFont="1" applyBorder="1" applyAlignment="1" applyProtection="1">
      <alignment horizontal="justify" vertical="top" wrapText="1"/>
      <protection hidden="1"/>
    </xf>
    <xf numFmtId="0" fontId="37"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top"/>
      <protection hidden="1"/>
    </xf>
    <xf numFmtId="0" fontId="39" fillId="0" borderId="0" xfId="113" applyNumberFormat="1" applyFont="1" applyFill="1" applyBorder="1" applyAlignment="1" applyProtection="1">
      <alignment horizontal="center" vertical="top"/>
      <protection hidden="1"/>
    </xf>
    <xf numFmtId="0" fontId="40" fillId="0" borderId="0" xfId="113" applyNumberFormat="1" applyFont="1" applyFill="1" applyBorder="1" applyAlignment="1" applyProtection="1">
      <alignment horizontal="center" vertical="top"/>
      <protection hidden="1"/>
    </xf>
    <xf numFmtId="0" fontId="14" fillId="0" borderId="0" xfId="113" applyNumberFormat="1" applyFont="1" applyFill="1" applyBorder="1" applyAlignment="1" applyProtection="1">
      <alignment horizontal="center" vertical="top"/>
      <protection hidden="1"/>
    </xf>
    <xf numFmtId="0" fontId="7" fillId="0" borderId="5" xfId="73" applyNumberFormat="1" applyFont="1" applyFill="1" applyBorder="1" applyAlignment="1" applyProtection="1">
      <alignment horizontal="center" vertical="center"/>
      <protection hidden="1"/>
    </xf>
    <xf numFmtId="0" fontId="37"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top"/>
      <protection hidden="1"/>
    </xf>
    <xf numFmtId="0" fontId="42" fillId="0" borderId="0" xfId="113" applyNumberFormat="1" applyFont="1" applyFill="1" applyBorder="1" applyAlignment="1" applyProtection="1">
      <alignment vertical="top"/>
      <protection hidden="1"/>
    </xf>
    <xf numFmtId="0" fontId="43" fillId="0" borderId="0" xfId="113" applyNumberFormat="1" applyFont="1" applyFill="1" applyBorder="1" applyAlignment="1" applyProtection="1">
      <alignment vertical="top"/>
      <protection hidden="1"/>
    </xf>
    <xf numFmtId="0" fontId="44" fillId="0" borderId="0" xfId="113" applyNumberFormat="1" applyFont="1" applyFill="1" applyBorder="1" applyAlignment="1" applyProtection="1">
      <alignment vertical="top"/>
      <protection hidden="1"/>
    </xf>
    <xf numFmtId="0" fontId="6" fillId="0" borderId="0" xfId="113" applyNumberFormat="1" applyFont="1" applyFill="1" applyBorder="1" applyAlignment="1" applyProtection="1">
      <alignment vertical="top"/>
      <protection hidden="1"/>
    </xf>
    <xf numFmtId="0" fontId="4" fillId="0" borderId="0" xfId="73" applyNumberFormat="1" applyFont="1" applyFill="1" applyBorder="1" applyAlignment="1" applyProtection="1">
      <alignment horizontal="left" vertical="center" indent="1"/>
      <protection hidden="1"/>
    </xf>
    <xf numFmtId="0" fontId="7" fillId="0" borderId="0" xfId="73" applyFont="1" applyFill="1" applyAlignment="1" applyProtection="1">
      <alignment horizontal="center" vertical="center"/>
      <protection hidden="1"/>
    </xf>
    <xf numFmtId="0" fontId="4" fillId="0" borderId="0" xfId="113" applyFont="1" applyAlignment="1" applyProtection="1">
      <alignment vertical="top"/>
      <protection hidden="1"/>
    </xf>
    <xf numFmtId="0" fontId="4" fillId="0" borderId="0" xfId="113" applyFont="1" applyAlignment="1" applyProtection="1">
      <alignment vertical="center"/>
      <protection hidden="1"/>
    </xf>
    <xf numFmtId="0" fontId="4" fillId="0" borderId="0" xfId="113" applyFont="1" applyAlignment="1" applyProtection="1">
      <alignment vertical="center" wrapText="1"/>
      <protection hidden="1"/>
    </xf>
    <xf numFmtId="0" fontId="41" fillId="0" borderId="0" xfId="113" applyNumberFormat="1" applyFont="1" applyFill="1" applyBorder="1" applyAlignment="1" applyProtection="1">
      <alignment vertical="top" wrapText="1"/>
      <protection hidden="1"/>
    </xf>
    <xf numFmtId="0" fontId="4" fillId="0" borderId="0" xfId="113" applyNumberFormat="1" applyFont="1" applyFill="1" applyBorder="1" applyAlignment="1" applyProtection="1">
      <alignment vertical="center"/>
      <protection hidden="1"/>
    </xf>
    <xf numFmtId="0" fontId="4" fillId="0" borderId="9" xfId="113" applyFont="1" applyBorder="1" applyAlignment="1" applyProtection="1">
      <alignment horizontal="center" vertical="top"/>
      <protection hidden="1"/>
    </xf>
    <xf numFmtId="4" fontId="4" fillId="3" borderId="9" xfId="113" applyNumberFormat="1" applyFont="1" applyFill="1" applyBorder="1" applyAlignment="1" applyProtection="1">
      <alignment horizontal="right" vertical="center"/>
      <protection locked="0"/>
    </xf>
    <xf numFmtId="10" fontId="4" fillId="3" borderId="9" xfId="113" applyNumberFormat="1" applyFont="1" applyFill="1" applyBorder="1" applyAlignment="1" applyProtection="1">
      <alignment horizontal="right" vertical="center"/>
      <protection locked="0"/>
    </xf>
    <xf numFmtId="0" fontId="45" fillId="0" borderId="0" xfId="113" applyNumberFormat="1" applyFont="1" applyFill="1" applyBorder="1" applyAlignment="1" applyProtection="1">
      <alignment vertical="top"/>
      <protection hidden="1"/>
    </xf>
    <xf numFmtId="0" fontId="4" fillId="0" borderId="17" xfId="113" applyFont="1" applyBorder="1" applyAlignment="1" applyProtection="1">
      <alignment horizontal="center" vertical="top"/>
      <protection hidden="1"/>
    </xf>
    <xf numFmtId="0" fontId="37" fillId="0" borderId="0" xfId="113" applyNumberFormat="1" applyFont="1" applyFill="1" applyBorder="1" applyAlignment="1" applyProtection="1">
      <alignment vertical="top"/>
      <protection hidden="1"/>
    </xf>
    <xf numFmtId="0" fontId="46" fillId="0" borderId="0" xfId="113" applyNumberFormat="1" applyFont="1" applyFill="1" applyBorder="1" applyAlignment="1" applyProtection="1">
      <alignment vertical="top"/>
      <protection hidden="1"/>
    </xf>
    <xf numFmtId="0" fontId="47" fillId="0" borderId="0" xfId="113" applyNumberFormat="1" applyFont="1" applyFill="1" applyBorder="1" applyAlignment="1" applyProtection="1">
      <alignment vertical="top"/>
      <protection hidden="1"/>
    </xf>
    <xf numFmtId="0" fontId="48" fillId="0" borderId="0" xfId="113" applyNumberFormat="1" applyFont="1" applyFill="1" applyBorder="1" applyAlignment="1" applyProtection="1">
      <alignment vertical="top"/>
      <protection hidden="1"/>
    </xf>
    <xf numFmtId="0" fontId="7" fillId="0" borderId="19" xfId="113" applyFont="1" applyBorder="1" applyAlignment="1" applyProtection="1">
      <alignment horizontal="center" vertical="center" wrapText="1"/>
      <protection hidden="1"/>
    </xf>
    <xf numFmtId="0" fontId="4" fillId="0" borderId="20" xfId="113" applyFont="1" applyBorder="1" applyAlignment="1" applyProtection="1">
      <alignment horizontal="right" vertical="center"/>
      <protection hidden="1"/>
    </xf>
    <xf numFmtId="177" fontId="37" fillId="0" borderId="0" xfId="113" applyNumberFormat="1" applyFont="1" applyFill="1" applyBorder="1" applyAlignment="1" applyProtection="1">
      <alignment vertical="top"/>
      <protection hidden="1"/>
    </xf>
    <xf numFmtId="0" fontId="49" fillId="0" borderId="0" xfId="113" applyNumberFormat="1" applyFont="1" applyFill="1" applyBorder="1" applyAlignment="1" applyProtection="1">
      <alignment horizontal="left" vertical="center" indent="3"/>
      <protection hidden="1"/>
    </xf>
    <xf numFmtId="0" fontId="7" fillId="0" borderId="18" xfId="113" applyFont="1" applyBorder="1" applyAlignment="1" applyProtection="1">
      <alignment horizontal="center" vertical="center" wrapText="1"/>
      <protection hidden="1"/>
    </xf>
    <xf numFmtId="0" fontId="4" fillId="0" borderId="21" xfId="113" applyFont="1" applyBorder="1" applyAlignment="1" applyProtection="1">
      <alignment horizontal="right" vertical="center"/>
      <protection hidden="1"/>
    </xf>
    <xf numFmtId="0" fontId="7" fillId="0" borderId="0" xfId="113" applyFont="1" applyAlignment="1" applyProtection="1">
      <alignment horizontal="center" vertical="center" wrapText="1"/>
      <protection hidden="1"/>
    </xf>
    <xf numFmtId="0" fontId="4" fillId="0" borderId="16" xfId="113" applyFont="1" applyBorder="1" applyAlignment="1" applyProtection="1">
      <alignment vertical="center"/>
      <protection hidden="1"/>
    </xf>
    <xf numFmtId="0" fontId="4" fillId="0" borderId="0" xfId="113" applyFont="1" applyBorder="1" applyAlignment="1" applyProtection="1">
      <alignment horizontal="center" vertical="center"/>
      <protection hidden="1"/>
    </xf>
    <xf numFmtId="0" fontId="7" fillId="0" borderId="0" xfId="113" applyFont="1" applyBorder="1" applyAlignment="1" applyProtection="1">
      <alignment horizontal="center" vertical="center" wrapText="1"/>
      <protection hidden="1"/>
    </xf>
    <xf numFmtId="0" fontId="4" fillId="0" borderId="0" xfId="113" applyNumberFormat="1" applyFont="1" applyFill="1" applyBorder="1" applyAlignment="1" applyProtection="1">
      <alignment horizontal="left" vertical="center" indent="6"/>
      <protection hidden="1"/>
    </xf>
    <xf numFmtId="0" fontId="4" fillId="0" borderId="0" xfId="113" applyFont="1" applyBorder="1" applyAlignment="1" applyProtection="1">
      <alignment horizontal="justify" vertical="center"/>
      <protection hidden="1"/>
    </xf>
    <xf numFmtId="0" fontId="4" fillId="0" borderId="0" xfId="113" applyNumberFormat="1" applyFont="1" applyFill="1" applyBorder="1" applyAlignment="1" applyProtection="1">
      <alignment vertical="center" wrapText="1"/>
      <protection hidden="1"/>
    </xf>
    <xf numFmtId="0" fontId="4" fillId="0" borderId="0" xfId="73" applyFont="1" applyAlignment="1" applyProtection="1">
      <alignment vertical="center"/>
      <protection hidden="1"/>
    </xf>
    <xf numFmtId="0" fontId="4" fillId="0" borderId="0" xfId="73" applyProtection="1">
      <protection hidden="1"/>
    </xf>
    <xf numFmtId="0" fontId="4" fillId="0" borderId="0" xfId="73" applyFont="1" applyAlignment="1" applyProtection="1">
      <alignment horizontal="justify" vertical="center"/>
      <protection hidden="1"/>
    </xf>
    <xf numFmtId="0" fontId="4" fillId="0" borderId="0" xfId="107" applyFont="1" applyAlignment="1" applyProtection="1">
      <alignment vertical="center"/>
      <protection hidden="1"/>
    </xf>
    <xf numFmtId="165" fontId="4" fillId="0" borderId="0" xfId="73" applyNumberFormat="1" applyFont="1" applyAlignment="1" applyProtection="1">
      <alignment horizontal="center" vertical="center"/>
      <protection hidden="1"/>
    </xf>
    <xf numFmtId="0" fontId="4" fillId="0" borderId="0" xfId="73" applyFont="1" applyAlignment="1" applyProtection="1">
      <alignment horizontal="right" vertical="center"/>
      <protection hidden="1"/>
    </xf>
    <xf numFmtId="0" fontId="9" fillId="0" borderId="0" xfId="107" applyProtection="1">
      <protection hidden="1"/>
    </xf>
    <xf numFmtId="175" fontId="7" fillId="0" borderId="0" xfId="107" applyNumberFormat="1" applyFont="1" applyAlignment="1" applyProtection="1">
      <alignment vertical="center"/>
      <protection hidden="1"/>
    </xf>
    <xf numFmtId="0" fontId="7" fillId="0" borderId="0" xfId="107" applyFont="1" applyAlignment="1" applyProtection="1">
      <alignment horizontal="right" vertical="center"/>
      <protection hidden="1"/>
    </xf>
    <xf numFmtId="0" fontId="37" fillId="0" borderId="0" xfId="107" applyFont="1" applyAlignment="1" applyProtection="1">
      <alignment horizontal="left" vertical="center"/>
      <protection hidden="1"/>
    </xf>
    <xf numFmtId="0" fontId="7" fillId="0" borderId="0" xfId="107" applyFont="1" applyAlignment="1" applyProtection="1">
      <alignment horizontal="left" vertical="center" indent="2"/>
      <protection hidden="1"/>
    </xf>
    <xf numFmtId="0" fontId="4" fillId="0" borderId="0" xfId="107" applyFont="1" applyAlignment="1" applyProtection="1">
      <alignment horizontal="left" vertical="center" indent="1"/>
      <protection hidden="1"/>
    </xf>
    <xf numFmtId="0" fontId="4" fillId="0" borderId="0" xfId="73" applyAlignment="1" applyProtection="1">
      <alignment horizontal="center" vertical="center" wrapText="1"/>
      <protection hidden="1"/>
    </xf>
    <xf numFmtId="0" fontId="4" fillId="0" borderId="0" xfId="73" applyAlignment="1" applyProtection="1">
      <alignment vertical="center" wrapText="1"/>
      <protection hidden="1"/>
    </xf>
    <xf numFmtId="0" fontId="7" fillId="0" borderId="9" xfId="73" applyFont="1" applyBorder="1" applyAlignment="1" applyProtection="1">
      <alignment horizontal="center" vertical="center" wrapText="1"/>
      <protection hidden="1"/>
    </xf>
    <xf numFmtId="0" fontId="7" fillId="0" borderId="9" xfId="73" applyFont="1" applyBorder="1" applyAlignment="1" applyProtection="1">
      <alignment vertical="center" wrapText="1"/>
      <protection hidden="1"/>
    </xf>
    <xf numFmtId="0" fontId="7" fillId="0" borderId="9" xfId="73" quotePrefix="1" applyFont="1" applyBorder="1" applyAlignment="1" applyProtection="1">
      <alignment horizontal="center" vertical="center"/>
      <protection hidden="1"/>
    </xf>
    <xf numFmtId="0" fontId="4" fillId="0" borderId="9" xfId="73" applyBorder="1" applyAlignment="1" applyProtection="1">
      <alignment horizontal="center" vertical="center"/>
      <protection hidden="1"/>
    </xf>
    <xf numFmtId="0" fontId="4" fillId="3" borderId="9" xfId="73" applyFill="1" applyBorder="1" applyAlignment="1" applyProtection="1">
      <alignment vertical="center"/>
      <protection locked="0"/>
    </xf>
    <xf numFmtId="2" fontId="4" fillId="3" borderId="9" xfId="73" applyNumberFormat="1" applyFill="1" applyBorder="1" applyAlignment="1" applyProtection="1">
      <alignment vertical="center"/>
      <protection locked="0"/>
    </xf>
    <xf numFmtId="10" fontId="4" fillId="3" borderId="9" xfId="73" applyNumberFormat="1" applyFill="1" applyBorder="1" applyAlignment="1" applyProtection="1">
      <alignment vertical="center"/>
      <protection locked="0"/>
    </xf>
    <xf numFmtId="0" fontId="4" fillId="0" borderId="9" xfId="73" applyBorder="1" applyAlignment="1" applyProtection="1">
      <alignment vertical="center"/>
      <protection hidden="1"/>
    </xf>
    <xf numFmtId="0" fontId="7" fillId="0" borderId="9" xfId="73" applyFont="1" applyBorder="1" applyAlignment="1" applyProtection="1">
      <alignment horizontal="center" vertical="center"/>
      <protection hidden="1"/>
    </xf>
    <xf numFmtId="0" fontId="7" fillId="0" borderId="9" xfId="73" applyFont="1" applyBorder="1" applyAlignment="1" applyProtection="1">
      <alignment vertical="center"/>
      <protection hidden="1"/>
    </xf>
    <xf numFmtId="0" fontId="7" fillId="0" borderId="0" xfId="73" applyFont="1" applyProtection="1">
      <protection hidden="1"/>
    </xf>
    <xf numFmtId="0" fontId="4" fillId="0" borderId="0" xfId="73" applyAlignment="1" applyProtection="1">
      <alignment horizontal="center" vertical="center"/>
      <protection hidden="1"/>
    </xf>
    <xf numFmtId="0" fontId="4" fillId="0" borderId="0" xfId="73" applyAlignment="1" applyProtection="1">
      <alignment vertical="center"/>
      <protection hidden="1"/>
    </xf>
    <xf numFmtId="0" fontId="7" fillId="0" borderId="0" xfId="73" quotePrefix="1" applyFont="1" applyAlignment="1" applyProtection="1">
      <alignment horizontal="center" vertical="center"/>
      <protection hidden="1"/>
    </xf>
    <xf numFmtId="0" fontId="7" fillId="0" borderId="5" xfId="106" applyFont="1" applyBorder="1" applyAlignment="1" applyProtection="1">
      <alignment vertical="center"/>
    </xf>
    <xf numFmtId="0" fontId="4" fillId="0" borderId="5" xfId="106" applyFont="1" applyBorder="1" applyAlignment="1" applyProtection="1">
      <alignment vertical="center"/>
    </xf>
    <xf numFmtId="0" fontId="7" fillId="0" borderId="5" xfId="106" applyFont="1" applyBorder="1" applyAlignment="1" applyProtection="1">
      <alignment horizontal="right" vertical="center"/>
    </xf>
    <xf numFmtId="0" fontId="4" fillId="0" borderId="0" xfId="106" applyFont="1" applyAlignment="1" applyProtection="1">
      <alignment vertical="center"/>
    </xf>
    <xf numFmtId="0" fontId="4" fillId="0" borderId="0" xfId="106" applyFont="1" applyProtection="1"/>
    <xf numFmtId="0" fontId="4" fillId="0" borderId="0" xfId="106" applyFont="1" applyBorder="1" applyProtection="1"/>
    <xf numFmtId="0" fontId="10" fillId="0" borderId="0" xfId="106" applyFont="1" applyBorder="1" applyProtection="1"/>
    <xf numFmtId="0" fontId="10" fillId="0" borderId="0" xfId="106" applyFont="1" applyBorder="1" applyAlignment="1" applyProtection="1">
      <alignment horizontal="center" vertical="center"/>
    </xf>
    <xf numFmtId="0" fontId="7" fillId="0" borderId="0" xfId="106" applyFont="1" applyAlignment="1" applyProtection="1">
      <alignment horizontal="center" vertical="center"/>
    </xf>
    <xf numFmtId="0" fontId="4" fillId="0" borderId="0" xfId="106" applyFont="1" applyAlignment="1" applyProtection="1">
      <alignment horizontal="left" vertical="center"/>
    </xf>
    <xf numFmtId="0" fontId="10" fillId="0" borderId="0" xfId="106" applyFont="1" applyBorder="1" applyAlignment="1" applyProtection="1">
      <alignment horizontal="center"/>
    </xf>
    <xf numFmtId="175" fontId="4" fillId="0" borderId="0" xfId="106" applyNumberFormat="1" applyFont="1" applyFill="1" applyAlignment="1" applyProtection="1">
      <alignment horizontal="left" vertical="center"/>
    </xf>
    <xf numFmtId="0" fontId="4" fillId="0" borderId="0" xfId="108" applyNumberFormat="1" applyFont="1" applyFill="1" applyBorder="1" applyAlignment="1" applyProtection="1">
      <alignment horizontal="left" vertical="center"/>
    </xf>
    <xf numFmtId="0" fontId="7" fillId="0" borderId="0" xfId="108" applyNumberFormat="1" applyFont="1" applyFill="1" applyBorder="1" applyAlignment="1" applyProtection="1">
      <alignment horizontal="left" vertical="center"/>
    </xf>
    <xf numFmtId="0" fontId="4" fillId="0" borderId="0" xfId="106" applyFont="1" applyAlignment="1" applyProtection="1">
      <alignment horizontal="justify" vertical="center"/>
    </xf>
    <xf numFmtId="0" fontId="4" fillId="0" borderId="0" xfId="116" applyFont="1" applyBorder="1" applyAlignment="1" applyProtection="1">
      <alignment horizontal="left" vertical="center"/>
    </xf>
    <xf numFmtId="0" fontId="4" fillId="0" borderId="0" xfId="106" applyFont="1" applyAlignment="1" applyProtection="1">
      <alignment vertical="top"/>
    </xf>
    <xf numFmtId="165" fontId="4" fillId="0" borderId="0" xfId="106" applyNumberFormat="1" applyFont="1" applyAlignment="1" applyProtection="1">
      <alignment horizontal="center" vertical="top"/>
    </xf>
    <xf numFmtId="0" fontId="70" fillId="0" borderId="0" xfId="106" applyNumberFormat="1" applyFont="1" applyBorder="1" applyAlignment="1" applyProtection="1">
      <alignment horizontal="justify" vertical="top"/>
    </xf>
    <xf numFmtId="0" fontId="4" fillId="0" borderId="0" xfId="106" quotePrefix="1" applyNumberFormat="1" applyFont="1" applyBorder="1" applyAlignment="1" applyProtection="1">
      <alignment horizontal="justify"/>
    </xf>
    <xf numFmtId="4" fontId="7" fillId="0" borderId="0" xfId="106" applyNumberFormat="1" applyFont="1" applyBorder="1" applyAlignment="1" applyProtection="1">
      <alignment vertical="center"/>
    </xf>
    <xf numFmtId="0" fontId="7" fillId="0" borderId="0" xfId="106" applyFont="1" applyBorder="1" applyAlignment="1" applyProtection="1">
      <alignment horizontal="justify" vertical="center"/>
    </xf>
    <xf numFmtId="165" fontId="4" fillId="0" borderId="0" xfId="106" applyNumberFormat="1" applyFont="1" applyAlignment="1" applyProtection="1">
      <alignment horizontal="center" vertical="center"/>
    </xf>
    <xf numFmtId="0" fontId="4" fillId="0" borderId="0" xfId="106" applyFont="1" applyBorder="1" applyAlignment="1" applyProtection="1">
      <alignment vertical="center"/>
    </xf>
    <xf numFmtId="0" fontId="10" fillId="0" borderId="0" xfId="106" applyFont="1" applyBorder="1" applyAlignment="1" applyProtection="1">
      <alignment vertical="center"/>
    </xf>
    <xf numFmtId="0" fontId="10" fillId="0" borderId="0" xfId="106" applyFont="1" applyAlignment="1" applyProtection="1">
      <alignment vertical="center"/>
    </xf>
    <xf numFmtId="0" fontId="4" fillId="0" borderId="0" xfId="106" applyFont="1" applyAlignment="1" applyProtection="1">
      <alignment horizontal="center" vertical="top"/>
    </xf>
    <xf numFmtId="0" fontId="4" fillId="0" borderId="0" xfId="73" applyFont="1" applyAlignment="1" applyProtection="1">
      <alignment vertical="center"/>
    </xf>
    <xf numFmtId="0" fontId="4" fillId="0" borderId="0" xfId="73" applyFont="1" applyBorder="1" applyAlignment="1" applyProtection="1">
      <alignment horizontal="center" vertical="center" wrapText="1"/>
    </xf>
    <xf numFmtId="0" fontId="4" fillId="0" borderId="0" xfId="73" applyFont="1" applyProtection="1"/>
    <xf numFmtId="0" fontId="4" fillId="0" borderId="0" xfId="73" applyFont="1" applyAlignment="1" applyProtection="1">
      <alignment horizontal="justify" vertical="center"/>
    </xf>
    <xf numFmtId="165" fontId="4" fillId="0" borderId="0" xfId="73" applyNumberFormat="1" applyFont="1" applyAlignment="1" applyProtection="1">
      <alignment horizontal="center" vertical="center"/>
    </xf>
    <xf numFmtId="0" fontId="4" fillId="0" borderId="0" xfId="73" applyFont="1" applyAlignment="1" applyProtection="1">
      <alignment horizontal="right" vertical="center"/>
    </xf>
    <xf numFmtId="175" fontId="7" fillId="0" borderId="0" xfId="106" applyNumberFormat="1" applyFont="1" applyAlignment="1" applyProtection="1">
      <alignment vertical="center"/>
    </xf>
    <xf numFmtId="0" fontId="7" fillId="0" borderId="0" xfId="106" applyFont="1" applyAlignment="1" applyProtection="1">
      <alignment horizontal="right" vertical="center"/>
    </xf>
    <xf numFmtId="0" fontId="7" fillId="0" borderId="0" xfId="106" applyFont="1" applyAlignment="1" applyProtection="1">
      <alignment horizontal="left" vertical="center" indent="2"/>
    </xf>
    <xf numFmtId="0" fontId="4" fillId="0" borderId="0" xfId="73" applyFont="1" applyAlignment="1" applyProtection="1">
      <alignment horizontal="left" vertical="center" wrapText="1" indent="2"/>
    </xf>
    <xf numFmtId="0" fontId="4" fillId="0" borderId="0" xfId="73" applyFont="1" applyAlignment="1" applyProtection="1">
      <alignment vertical="center" wrapText="1"/>
    </xf>
    <xf numFmtId="175" fontId="7" fillId="0" borderId="0" xfId="73" applyNumberFormat="1" applyFont="1" applyAlignment="1" applyProtection="1">
      <alignment horizontal="left" vertical="center" indent="1"/>
    </xf>
    <xf numFmtId="0" fontId="4" fillId="3" borderId="0" xfId="73" applyFont="1" applyFill="1" applyAlignment="1" applyProtection="1">
      <alignment vertical="center"/>
    </xf>
    <xf numFmtId="0" fontId="4" fillId="3" borderId="0" xfId="73" applyFont="1" applyFill="1" applyAlignment="1" applyProtection="1">
      <alignment vertical="center"/>
      <protection locked="0"/>
    </xf>
    <xf numFmtId="0" fontId="4" fillId="0" borderId="0" xfId="73" applyFont="1" applyFill="1" applyAlignment="1" applyProtection="1">
      <alignment vertical="center"/>
    </xf>
    <xf numFmtId="0" fontId="4" fillId="0" borderId="0" xfId="73" applyFont="1" applyFill="1" applyAlignment="1" applyProtection="1">
      <alignment horizontal="left" vertical="center" indent="2"/>
    </xf>
    <xf numFmtId="0" fontId="7" fillId="0" borderId="0" xfId="73" applyFont="1" applyFill="1" applyAlignment="1" applyProtection="1">
      <alignment horizontal="left" vertical="center"/>
    </xf>
    <xf numFmtId="175" fontId="7" fillId="0" borderId="0" xfId="73" applyNumberFormat="1" applyFont="1" applyFill="1" applyAlignment="1" applyProtection="1">
      <alignment horizontal="left" vertical="center" indent="1"/>
    </xf>
    <xf numFmtId="0" fontId="4" fillId="0" borderId="0" xfId="73" applyFont="1" applyFill="1" applyAlignment="1" applyProtection="1">
      <alignment horizontal="right" vertical="center"/>
    </xf>
    <xf numFmtId="0" fontId="4" fillId="3" borderId="22" xfId="73" applyFont="1" applyFill="1" applyBorder="1" applyAlignment="1" applyProtection="1">
      <alignment horizontal="left" vertical="center"/>
      <protection locked="0"/>
    </xf>
    <xf numFmtId="0" fontId="2" fillId="0" borderId="0" xfId="115" applyFont="1" applyFill="1" applyBorder="1" applyAlignment="1" applyProtection="1">
      <alignment horizontal="left" vertical="center"/>
    </xf>
    <xf numFmtId="0" fontId="2" fillId="0" borderId="0" xfId="0" applyFont="1" applyAlignment="1" applyProtection="1">
      <alignment vertical="center"/>
      <protection locked="0"/>
    </xf>
    <xf numFmtId="0" fontId="5" fillId="0" borderId="0" xfId="0" applyFont="1" applyAlignment="1" applyProtection="1">
      <alignment vertical="center"/>
      <protection locked="0"/>
    </xf>
    <xf numFmtId="0" fontId="10" fillId="0" borderId="0" xfId="0" applyFont="1" applyFill="1" applyBorder="1" applyProtection="1">
      <protection locked="0"/>
    </xf>
    <xf numFmtId="0" fontId="4" fillId="0" borderId="0" xfId="0" applyFont="1" applyProtection="1">
      <protection locked="0"/>
    </xf>
    <xf numFmtId="0" fontId="4" fillId="0" borderId="0" xfId="0" applyNumberFormat="1" applyFont="1" applyFill="1" applyBorder="1" applyAlignment="1" applyProtection="1">
      <alignment horizontal="left" vertical="center"/>
      <protection locked="0"/>
    </xf>
    <xf numFmtId="0" fontId="4" fillId="0" borderId="0" xfId="0" applyNumberFormat="1" applyFont="1" applyFill="1" applyBorder="1" applyAlignment="1" applyProtection="1">
      <alignment horizontal="center" vertical="center"/>
      <protection locked="0"/>
    </xf>
    <xf numFmtId="0" fontId="4" fillId="0" borderId="0" xfId="115" applyFont="1" applyAlignment="1" applyProtection="1">
      <alignment vertical="center"/>
      <protection locked="0"/>
    </xf>
    <xf numFmtId="0" fontId="10" fillId="0" borderId="0" xfId="115" applyFont="1" applyFill="1" applyBorder="1" applyAlignment="1" applyProtection="1">
      <alignment horizontal="left" vertical="center"/>
      <protection locked="0"/>
    </xf>
    <xf numFmtId="0" fontId="10" fillId="0" borderId="0" xfId="115" applyFont="1" applyFill="1" applyBorder="1" applyAlignment="1" applyProtection="1">
      <alignment vertical="center"/>
      <protection locked="0"/>
    </xf>
    <xf numFmtId="0" fontId="7" fillId="0" borderId="0" xfId="0" applyNumberFormat="1" applyFont="1" applyFill="1" applyBorder="1" applyAlignment="1" applyProtection="1">
      <alignment horizontal="left" vertical="center"/>
      <protection locked="0"/>
    </xf>
    <xf numFmtId="0" fontId="7" fillId="0" borderId="0" xfId="0" applyNumberFormat="1" applyFont="1" applyFill="1" applyBorder="1" applyAlignment="1" applyProtection="1">
      <alignment horizontal="center" vertical="center"/>
      <protection locked="0"/>
    </xf>
    <xf numFmtId="0" fontId="4" fillId="0" borderId="0" xfId="0" applyFont="1" applyFill="1" applyBorder="1" applyProtection="1">
      <protection locked="0"/>
    </xf>
    <xf numFmtId="0" fontId="7" fillId="0" borderId="0" xfId="115" applyFont="1" applyFill="1" applyBorder="1" applyAlignment="1" applyProtection="1">
      <alignment horizontal="left" vertical="center"/>
      <protection locked="0"/>
    </xf>
    <xf numFmtId="0" fontId="7" fillId="0" borderId="0" xfId="115" applyFont="1" applyFill="1" applyBorder="1" applyAlignment="1" applyProtection="1">
      <alignment vertical="center"/>
      <protection locked="0"/>
    </xf>
    <xf numFmtId="0" fontId="4" fillId="0" borderId="0" xfId="114" applyFont="1" applyFill="1" applyBorder="1" applyAlignment="1" applyProtection="1">
      <alignment vertical="center"/>
      <protection locked="0"/>
    </xf>
    <xf numFmtId="0" fontId="7" fillId="0" borderId="0" xfId="117" applyFont="1" applyFill="1" applyBorder="1" applyAlignment="1" applyProtection="1">
      <alignment vertical="top"/>
      <protection locked="0"/>
    </xf>
    <xf numFmtId="0" fontId="4" fillId="0" borderId="0" xfId="114" applyFont="1" applyFill="1" applyBorder="1" applyAlignment="1" applyProtection="1">
      <alignment vertical="top"/>
      <protection locked="0"/>
    </xf>
    <xf numFmtId="0" fontId="4" fillId="0" borderId="0" xfId="115" applyFont="1" applyFill="1" applyBorder="1" applyAlignment="1" applyProtection="1">
      <alignment horizontal="left" vertical="center"/>
      <protection locked="0"/>
    </xf>
    <xf numFmtId="0" fontId="4" fillId="0" borderId="0" xfId="115" applyFont="1" applyFill="1" applyBorder="1" applyAlignment="1" applyProtection="1">
      <alignment vertical="center"/>
      <protection locked="0"/>
    </xf>
    <xf numFmtId="0" fontId="7" fillId="0" borderId="0"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center" vertical="center" wrapText="1"/>
      <protection locked="0"/>
    </xf>
    <xf numFmtId="167" fontId="7" fillId="0" borderId="0" xfId="8" applyNumberFormat="1" applyFont="1" applyFill="1" applyBorder="1" applyAlignment="1" applyProtection="1">
      <alignment horizontal="left" vertical="center" wrapText="1" indent="1"/>
      <protection locked="0"/>
    </xf>
    <xf numFmtId="0" fontId="7" fillId="0" borderId="0" xfId="0" applyFont="1" applyFill="1" applyBorder="1" applyAlignment="1" applyProtection="1">
      <alignment vertical="center" wrapText="1"/>
      <protection locked="0"/>
    </xf>
    <xf numFmtId="167" fontId="4" fillId="0" borderId="0" xfId="8" applyNumberFormat="1" applyFont="1" applyFill="1" applyBorder="1" applyAlignment="1" applyProtection="1">
      <alignment horizontal="right" vertical="center" wrapText="1" indent="1"/>
      <protection locked="0"/>
    </xf>
    <xf numFmtId="0" fontId="4" fillId="0" borderId="0" xfId="0" applyFont="1" applyFill="1" applyBorder="1" applyAlignment="1" applyProtection="1">
      <alignment vertical="center" wrapText="1"/>
      <protection locked="0"/>
    </xf>
    <xf numFmtId="167" fontId="4" fillId="0" borderId="0" xfId="8" applyNumberFormat="1" applyFont="1" applyFill="1" applyBorder="1" applyAlignment="1" applyProtection="1">
      <alignment horizontal="left" vertical="center" wrapText="1"/>
      <protection locked="0"/>
    </xf>
    <xf numFmtId="165" fontId="7" fillId="0" borderId="0" xfId="115" applyNumberFormat="1" applyFont="1" applyFill="1" applyBorder="1" applyAlignment="1" applyProtection="1">
      <alignment horizontal="center" vertical="center"/>
      <protection locked="0"/>
    </xf>
    <xf numFmtId="167" fontId="7" fillId="0" borderId="0" xfId="8" applyNumberFormat="1" applyFont="1" applyFill="1" applyBorder="1" applyAlignment="1" applyProtection="1">
      <alignment horizontal="right" vertical="center" wrapText="1" indent="1"/>
      <protection locked="0"/>
    </xf>
    <xf numFmtId="167" fontId="7" fillId="0" borderId="0" xfId="8" applyNumberFormat="1" applyFont="1" applyFill="1" applyBorder="1" applyAlignment="1" applyProtection="1">
      <alignment horizontal="left" vertical="center" wrapText="1"/>
      <protection locked="0"/>
    </xf>
    <xf numFmtId="0" fontId="7" fillId="0" borderId="0" xfId="0" applyFont="1" applyFill="1" applyBorder="1" applyProtection="1">
      <protection locked="0"/>
    </xf>
    <xf numFmtId="0" fontId="4" fillId="0" borderId="0" xfId="115" applyFont="1" applyFill="1" applyBorder="1" applyAlignment="1" applyProtection="1">
      <alignment horizontal="left" vertical="center" wrapText="1"/>
      <protection locked="0"/>
    </xf>
    <xf numFmtId="0" fontId="4" fillId="0" borderId="0" xfId="115" applyFont="1" applyFill="1" applyBorder="1" applyAlignment="1" applyProtection="1">
      <alignment horizontal="right" vertical="center" wrapText="1"/>
      <protection locked="0"/>
    </xf>
    <xf numFmtId="0" fontId="4" fillId="0" borderId="0" xfId="0" applyFont="1" applyFill="1" applyBorder="1" applyAlignment="1" applyProtection="1">
      <alignment horizontal="left" vertical="center" wrapText="1"/>
      <protection locked="0"/>
    </xf>
    <xf numFmtId="167" fontId="4" fillId="0" borderId="0" xfId="8" applyNumberFormat="1" applyFont="1" applyFill="1" applyBorder="1" applyAlignment="1" applyProtection="1">
      <alignment horizontal="right" vertical="center" wrapText="1"/>
      <protection locked="0"/>
    </xf>
    <xf numFmtId="0" fontId="8" fillId="0" borderId="0"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center" vertical="center" wrapText="1"/>
      <protection locked="0"/>
    </xf>
    <xf numFmtId="0" fontId="4" fillId="0" borderId="0" xfId="115" applyFont="1" applyAlignment="1" applyProtection="1">
      <alignment horizontal="left" vertical="center"/>
      <protection locked="0"/>
    </xf>
    <xf numFmtId="0" fontId="7" fillId="0" borderId="5" xfId="0" applyNumberFormat="1" applyFont="1" applyFill="1" applyBorder="1" applyAlignment="1" applyProtection="1">
      <alignment horizontal="left" vertical="center"/>
    </xf>
    <xf numFmtId="0" fontId="7" fillId="0" borderId="5" xfId="0" applyNumberFormat="1" applyFont="1" applyFill="1" applyBorder="1" applyAlignment="1" applyProtection="1">
      <alignment horizontal="center" vertical="center"/>
    </xf>
    <xf numFmtId="0" fontId="7" fillId="0" borderId="5" xfId="0" applyNumberFormat="1" applyFont="1" applyFill="1" applyBorder="1" applyAlignment="1" applyProtection="1">
      <alignment horizontal="right" vertical="center"/>
    </xf>
    <xf numFmtId="0" fontId="10" fillId="0" borderId="0" xfId="0" applyFont="1" applyFill="1" applyProtection="1"/>
    <xf numFmtId="0" fontId="4" fillId="0" borderId="0" xfId="0" applyFont="1" applyProtection="1"/>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center" vertical="center"/>
    </xf>
    <xf numFmtId="0" fontId="4" fillId="0" borderId="0" xfId="115" applyFont="1" applyAlignment="1" applyProtection="1">
      <alignment vertical="center"/>
    </xf>
    <xf numFmtId="0" fontId="4" fillId="0" borderId="0" xfId="111" applyNumberFormat="1" applyFont="1" applyFill="1" applyBorder="1" applyAlignment="1" applyProtection="1">
      <alignment vertical="center"/>
    </xf>
    <xf numFmtId="0" fontId="4" fillId="0" borderId="0" xfId="114" applyFont="1" applyFill="1" applyAlignment="1" applyProtection="1">
      <alignment vertical="top"/>
    </xf>
    <xf numFmtId="165" fontId="1" fillId="0" borderId="23" xfId="0" applyNumberFormat="1" applyFont="1" applyFill="1" applyBorder="1" applyAlignment="1" applyProtection="1">
      <alignment horizontal="right" vertical="top" wrapText="1"/>
    </xf>
    <xf numFmtId="0" fontId="1" fillId="4" borderId="24" xfId="118" applyFont="1" applyFill="1" applyBorder="1" applyAlignment="1" applyProtection="1">
      <alignment vertical="center" wrapText="1"/>
    </xf>
    <xf numFmtId="0" fontId="2" fillId="0" borderId="3" xfId="0" applyFont="1" applyFill="1" applyBorder="1" applyAlignment="1" applyProtection="1">
      <alignment horizontal="center" vertical="top" wrapText="1"/>
    </xf>
    <xf numFmtId="0" fontId="2" fillId="0" borderId="25" xfId="0" applyNumberFormat="1" applyFont="1" applyFill="1" applyBorder="1" applyAlignment="1" applyProtection="1">
      <alignment horizontal="center" vertical="top" wrapText="1"/>
    </xf>
    <xf numFmtId="0" fontId="51" fillId="3" borderId="26" xfId="0" applyNumberFormat="1" applyFont="1" applyFill="1" applyBorder="1" applyAlignment="1" applyProtection="1">
      <alignment vertical="center"/>
    </xf>
    <xf numFmtId="0" fontId="2" fillId="4" borderId="23" xfId="0" applyNumberFormat="1" applyFont="1" applyFill="1" applyBorder="1" applyAlignment="1" applyProtection="1">
      <alignment horizontal="center" vertical="top" wrapText="1"/>
    </xf>
    <xf numFmtId="0" fontId="1" fillId="4" borderId="3" xfId="118" applyFont="1" applyFill="1" applyBorder="1" applyAlignment="1" applyProtection="1">
      <alignment vertical="center" wrapText="1"/>
    </xf>
    <xf numFmtId="0" fontId="1" fillId="4" borderId="25" xfId="118" applyFont="1" applyFill="1" applyBorder="1" applyAlignment="1" applyProtection="1">
      <alignment vertical="center" wrapText="1"/>
    </xf>
    <xf numFmtId="2" fontId="2" fillId="4" borderId="9" xfId="0" applyNumberFormat="1" applyFont="1" applyFill="1" applyBorder="1" applyAlignment="1" applyProtection="1">
      <alignment horizontal="right" vertical="center"/>
    </xf>
    <xf numFmtId="0" fontId="2" fillId="4" borderId="26" xfId="0" applyNumberFormat="1" applyFont="1" applyFill="1" applyBorder="1" applyAlignment="1" applyProtection="1">
      <alignment vertical="center"/>
    </xf>
    <xf numFmtId="0" fontId="2" fillId="0" borderId="23" xfId="118" applyNumberFormat="1" applyFont="1" applyFill="1" applyBorder="1" applyAlignment="1" applyProtection="1">
      <alignment horizontal="center" vertical="center"/>
    </xf>
    <xf numFmtId="2" fontId="2" fillId="0" borderId="9" xfId="0" applyNumberFormat="1" applyFont="1" applyFill="1" applyBorder="1" applyAlignment="1" applyProtection="1">
      <alignment horizontal="right" vertical="center"/>
    </xf>
    <xf numFmtId="0" fontId="2" fillId="0" borderId="26" xfId="0" applyNumberFormat="1" applyFont="1" applyFill="1" applyBorder="1" applyAlignment="1" applyProtection="1">
      <alignment vertical="center"/>
    </xf>
    <xf numFmtId="0" fontId="2" fillId="5" borderId="27" xfId="118" applyNumberFormat="1" applyFont="1" applyFill="1" applyBorder="1" applyAlignment="1" applyProtection="1">
      <alignment horizontal="center" vertical="center"/>
    </xf>
    <xf numFmtId="2" fontId="2" fillId="5" borderId="28" xfId="0" applyNumberFormat="1" applyFont="1" applyFill="1" applyBorder="1" applyAlignment="1" applyProtection="1">
      <alignment horizontal="right" vertical="center"/>
    </xf>
    <xf numFmtId="0" fontId="2" fillId="5" borderId="29" xfId="0" applyNumberFormat="1" applyFont="1" applyFill="1" applyBorder="1" applyAlignment="1" applyProtection="1">
      <alignment vertical="center"/>
    </xf>
    <xf numFmtId="0" fontId="52" fillId="0" borderId="0" xfId="0" applyNumberFormat="1" applyFont="1" applyFill="1" applyBorder="1" applyAlignment="1" applyProtection="1">
      <alignment vertical="center" wrapText="1"/>
    </xf>
    <xf numFmtId="0" fontId="1" fillId="0" borderId="0" xfId="0" applyFont="1" applyAlignment="1" applyProtection="1">
      <alignment horizontal="left" vertical="top"/>
    </xf>
    <xf numFmtId="0" fontId="2" fillId="0" borderId="0" xfId="0" applyFont="1" applyAlignment="1" applyProtection="1">
      <alignment horizontal="right" vertical="top"/>
    </xf>
    <xf numFmtId="0" fontId="1" fillId="0" borderId="0" xfId="0" applyNumberFormat="1" applyFont="1" applyFill="1" applyBorder="1" applyAlignment="1" applyProtection="1">
      <alignment horizontal="justify" vertical="center"/>
    </xf>
    <xf numFmtId="175" fontId="1" fillId="0" borderId="0" xfId="0" applyNumberFormat="1" applyFont="1" applyFill="1" applyBorder="1" applyAlignment="1" applyProtection="1">
      <alignment horizontal="justify" vertical="center"/>
    </xf>
    <xf numFmtId="14" fontId="2" fillId="0" borderId="0" xfId="0" applyNumberFormat="1" applyFont="1" applyFill="1" applyBorder="1" applyAlignment="1" applyProtection="1">
      <alignment horizontal="left" vertical="center"/>
    </xf>
    <xf numFmtId="0" fontId="1" fillId="0" borderId="0" xfId="0" applyFont="1" applyAlignment="1" applyProtection="1">
      <alignment horizontal="right" vertical="center"/>
    </xf>
    <xf numFmtId="0" fontId="1" fillId="0" borderId="0" xfId="0"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justify" vertical="center"/>
    </xf>
    <xf numFmtId="0" fontId="5" fillId="0" borderId="0" xfId="0" applyNumberFormat="1" applyFont="1" applyFill="1" applyBorder="1" applyAlignment="1" applyProtection="1">
      <alignment vertical="center"/>
    </xf>
    <xf numFmtId="165" fontId="2" fillId="0" borderId="23" xfId="0" applyNumberFormat="1" applyFont="1" applyFill="1" applyBorder="1" applyAlignment="1" applyProtection="1">
      <alignment horizontal="center" vertical="top" wrapText="1"/>
    </xf>
    <xf numFmtId="0" fontId="2" fillId="0" borderId="9" xfId="0" applyNumberFormat="1" applyFont="1" applyFill="1" applyBorder="1" applyAlignment="1" applyProtection="1">
      <alignment horizontal="justify" vertical="top" wrapText="1"/>
    </xf>
    <xf numFmtId="0" fontId="2" fillId="0" borderId="9" xfId="0" applyNumberFormat="1" applyFont="1" applyFill="1" applyBorder="1" applyAlignment="1" applyProtection="1">
      <alignment horizontal="center" vertical="top" wrapText="1"/>
    </xf>
    <xf numFmtId="1" fontId="2" fillId="0" borderId="9" xfId="0" applyNumberFormat="1" applyFont="1" applyFill="1" applyBorder="1" applyAlignment="1" applyProtection="1">
      <alignment horizontal="center" vertical="top" wrapText="1"/>
    </xf>
    <xf numFmtId="164" fontId="2" fillId="0" borderId="9" xfId="8" applyNumberFormat="1" applyFont="1" applyBorder="1" applyAlignment="1" applyProtection="1">
      <alignment vertical="top" wrapText="1"/>
    </xf>
    <xf numFmtId="0" fontId="2" fillId="3" borderId="26" xfId="0" applyNumberFormat="1" applyFont="1" applyFill="1" applyBorder="1" applyAlignment="1" applyProtection="1">
      <alignment vertical="center"/>
    </xf>
    <xf numFmtId="39" fontId="2" fillId="0" borderId="9" xfId="8" applyNumberFormat="1" applyFont="1" applyFill="1" applyBorder="1" applyAlignment="1" applyProtection="1">
      <alignment horizontal="right" vertical="top" wrapText="1"/>
    </xf>
    <xf numFmtId="164" fontId="2" fillId="0" borderId="9" xfId="8" applyNumberFormat="1" applyFont="1" applyFill="1" applyBorder="1" applyAlignment="1" applyProtection="1">
      <alignment horizontal="right" vertical="center"/>
    </xf>
    <xf numFmtId="164" fontId="2" fillId="4" borderId="9" xfId="8" applyNumberFormat="1" applyFont="1" applyFill="1" applyBorder="1" applyAlignment="1" applyProtection="1">
      <alignment horizontal="right" vertical="center"/>
    </xf>
    <xf numFmtId="164" fontId="2" fillId="5" borderId="28" xfId="8" applyNumberFormat="1" applyFont="1" applyFill="1" applyBorder="1" applyAlignment="1" applyProtection="1">
      <alignment horizontal="right" vertical="center"/>
    </xf>
    <xf numFmtId="0" fontId="2" fillId="5" borderId="27" xfId="0" applyNumberFormat="1" applyFont="1" applyFill="1" applyBorder="1" applyAlignment="1" applyProtection="1">
      <alignment horizontal="center" vertical="center" wrapText="1"/>
    </xf>
    <xf numFmtId="0" fontId="1" fillId="5" borderId="28" xfId="118" applyFont="1" applyFill="1" applyBorder="1" applyAlignment="1" applyProtection="1">
      <alignment vertical="center" wrapText="1"/>
    </xf>
    <xf numFmtId="0" fontId="1" fillId="5" borderId="28" xfId="118" applyFont="1" applyFill="1" applyBorder="1" applyAlignment="1" applyProtection="1">
      <alignment horizontal="center" vertical="center" wrapText="1"/>
    </xf>
    <xf numFmtId="164" fontId="2" fillId="5" borderId="29" xfId="8" applyNumberFormat="1" applyFont="1" applyFill="1" applyBorder="1" applyAlignment="1" applyProtection="1">
      <alignment horizontal="right" vertical="center"/>
    </xf>
    <xf numFmtId="0" fontId="2" fillId="9"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xf>
    <xf numFmtId="165" fontId="2" fillId="5" borderId="9" xfId="0" applyNumberFormat="1" applyFont="1" applyFill="1" applyBorder="1" applyAlignment="1" applyProtection="1">
      <alignment horizontal="center" vertical="center" wrapText="1"/>
    </xf>
    <xf numFmtId="0" fontId="1" fillId="5" borderId="9" xfId="118" applyFont="1" applyFill="1" applyBorder="1" applyAlignment="1" applyProtection="1">
      <alignment vertical="center" wrapText="1"/>
    </xf>
    <xf numFmtId="2" fontId="2" fillId="5" borderId="9" xfId="0" applyNumberFormat="1" applyFont="1" applyFill="1" applyBorder="1" applyAlignment="1" applyProtection="1">
      <alignment horizontal="right" vertical="center"/>
    </xf>
    <xf numFmtId="164" fontId="2" fillId="5" borderId="9" xfId="8" applyNumberFormat="1" applyFont="1" applyFill="1" applyBorder="1" applyAlignment="1" applyProtection="1">
      <alignment horizontal="right" vertical="center"/>
    </xf>
    <xf numFmtId="165" fontId="1" fillId="0" borderId="0" xfId="0" applyNumberFormat="1" applyFont="1" applyFill="1" applyBorder="1" applyAlignment="1" applyProtection="1">
      <alignment horizontal="justify" vertical="top"/>
    </xf>
    <xf numFmtId="175" fontId="1" fillId="0" borderId="0" xfId="0" applyNumberFormat="1" applyFont="1" applyFill="1" applyBorder="1" applyAlignment="1" applyProtection="1">
      <alignment horizontal="justify" vertical="top"/>
    </xf>
    <xf numFmtId="14" fontId="2" fillId="0" borderId="0" xfId="0" applyNumberFormat="1" applyFont="1" applyFill="1" applyBorder="1" applyAlignment="1" applyProtection="1">
      <alignment horizontal="left" vertical="top"/>
    </xf>
    <xf numFmtId="0" fontId="1" fillId="0" borderId="0" xfId="0" applyFont="1" applyAlignment="1" applyProtection="1">
      <alignment horizontal="right" vertical="top"/>
    </xf>
    <xf numFmtId="0" fontId="2" fillId="0" borderId="0" xfId="0" applyNumberFormat="1" applyFont="1" applyFill="1" applyBorder="1" applyAlignment="1" applyProtection="1">
      <alignment vertical="top"/>
    </xf>
    <xf numFmtId="0" fontId="1" fillId="0" borderId="0" xfId="0" applyFont="1" applyFill="1" applyBorder="1" applyAlignment="1" applyProtection="1">
      <alignment vertical="top"/>
    </xf>
    <xf numFmtId="165" fontId="5" fillId="0" borderId="0" xfId="0" applyNumberFormat="1" applyFont="1" applyFill="1" applyBorder="1" applyAlignment="1" applyProtection="1">
      <alignment horizontal="center" vertical="top"/>
    </xf>
    <xf numFmtId="0" fontId="5" fillId="0" borderId="0" xfId="0" applyNumberFormat="1" applyFont="1" applyFill="1" applyBorder="1" applyAlignment="1" applyProtection="1">
      <alignment horizontal="justify" vertical="top"/>
    </xf>
    <xf numFmtId="0" fontId="5" fillId="0" borderId="0" xfId="0" applyNumberFormat="1" applyFont="1" applyFill="1" applyBorder="1" applyAlignment="1" applyProtection="1">
      <alignment vertical="top"/>
    </xf>
    <xf numFmtId="0" fontId="7" fillId="0" borderId="12" xfId="0" applyNumberFormat="1" applyFont="1" applyFill="1" applyBorder="1" applyAlignment="1" applyProtection="1">
      <alignment horizontal="justify" vertical="center"/>
      <protection hidden="1"/>
    </xf>
    <xf numFmtId="175" fontId="7" fillId="0" borderId="0" xfId="0" applyNumberFormat="1" applyFont="1" applyFill="1" applyBorder="1" applyAlignment="1" applyProtection="1">
      <alignment horizontal="justify" vertical="center"/>
      <protection hidden="1"/>
    </xf>
    <xf numFmtId="14" fontId="4" fillId="0" borderId="0" xfId="0" applyNumberFormat="1" applyFont="1" applyFill="1" applyBorder="1" applyAlignment="1" applyProtection="1">
      <alignment horizontal="left" vertical="center"/>
      <protection hidden="1"/>
    </xf>
    <xf numFmtId="0" fontId="2" fillId="4" borderId="9" xfId="115" applyFont="1" applyFill="1" applyBorder="1" applyAlignment="1" applyProtection="1">
      <alignment vertical="top" wrapText="1"/>
    </xf>
    <xf numFmtId="0" fontId="7" fillId="4" borderId="9" xfId="0" applyFont="1" applyFill="1" applyBorder="1" applyAlignment="1" applyProtection="1">
      <alignment horizontal="left" vertical="top" wrapText="1"/>
    </xf>
    <xf numFmtId="4" fontId="7" fillId="4" borderId="9" xfId="8" applyNumberFormat="1" applyFont="1" applyFill="1" applyBorder="1" applyAlignment="1" applyProtection="1">
      <alignment vertical="top" wrapText="1"/>
    </xf>
    <xf numFmtId="0" fontId="4" fillId="0" borderId="0" xfId="115" applyFont="1" applyFill="1" applyBorder="1" applyAlignment="1" applyProtection="1">
      <alignment horizontal="left" vertical="center" wrapText="1"/>
      <protection hidden="1"/>
    </xf>
    <xf numFmtId="0" fontId="7" fillId="0" borderId="0" xfId="0" applyFont="1" applyFill="1" applyBorder="1" applyAlignment="1" applyProtection="1">
      <alignment horizontal="left" vertical="center" wrapText="1"/>
      <protection hidden="1"/>
    </xf>
    <xf numFmtId="2" fontId="7" fillId="0" borderId="0" xfId="115" applyNumberFormat="1" applyFont="1" applyFill="1" applyBorder="1" applyAlignment="1" applyProtection="1">
      <alignment vertical="center"/>
      <protection hidden="1"/>
    </xf>
    <xf numFmtId="0" fontId="34" fillId="0" borderId="0" xfId="115" applyFont="1" applyBorder="1" applyAlignment="1" applyProtection="1">
      <alignment horizontal="justify" vertical="center" wrapText="1"/>
      <protection hidden="1"/>
    </xf>
    <xf numFmtId="0" fontId="34" fillId="0" borderId="0" xfId="115" applyFont="1" applyBorder="1" applyAlignment="1" applyProtection="1">
      <alignment horizontal="center" vertical="center" wrapText="1"/>
      <protection hidden="1"/>
    </xf>
    <xf numFmtId="0" fontId="7" fillId="0" borderId="0" xfId="0" applyNumberFormat="1" applyFont="1" applyFill="1" applyBorder="1" applyAlignment="1" applyProtection="1">
      <alignment horizontal="justify" vertical="center"/>
      <protection hidden="1"/>
    </xf>
    <xf numFmtId="175" fontId="7" fillId="0" borderId="0" xfId="0" applyNumberFormat="1" applyFont="1" applyFill="1" applyBorder="1" applyAlignment="1" applyProtection="1">
      <alignment horizontal="left" vertical="center" indent="1"/>
      <protection hidden="1"/>
    </xf>
    <xf numFmtId="0" fontId="7" fillId="0" borderId="0" xfId="0" applyNumberFormat="1" applyFont="1" applyFill="1" applyBorder="1" applyAlignment="1" applyProtection="1">
      <alignment horizontal="left" vertical="center" indent="1"/>
      <protection hidden="1"/>
    </xf>
    <xf numFmtId="0" fontId="7" fillId="0" borderId="0" xfId="0" applyFont="1" applyBorder="1" applyAlignment="1" applyProtection="1">
      <alignment horizontal="left" vertical="center" wrapText="1"/>
      <protection hidden="1"/>
    </xf>
    <xf numFmtId="0" fontId="7" fillId="0" borderId="0" xfId="115" applyFont="1" applyAlignment="1" applyProtection="1">
      <alignment horizontal="left" vertical="top"/>
      <protection hidden="1"/>
    </xf>
    <xf numFmtId="0" fontId="4" fillId="0" borderId="0" xfId="115" applyFont="1" applyBorder="1" applyAlignment="1" applyProtection="1">
      <alignment vertical="top" wrapText="1"/>
      <protection hidden="1"/>
    </xf>
    <xf numFmtId="0" fontId="4" fillId="0" borderId="0" xfId="115" applyFont="1" applyAlignment="1" applyProtection="1">
      <alignment horizontal="left" vertical="center"/>
      <protection hidden="1"/>
    </xf>
    <xf numFmtId="0" fontId="0" fillId="0" borderId="9" xfId="0" applyBorder="1"/>
    <xf numFmtId="0" fontId="2" fillId="0" borderId="0" xfId="0" applyNumberFormat="1" applyFont="1" applyFill="1" applyBorder="1" applyAlignment="1" applyProtection="1">
      <alignment horizontal="justify" vertical="center" wrapText="1"/>
    </xf>
    <xf numFmtId="0" fontId="71" fillId="0" borderId="0" xfId="114" applyFont="1" applyBorder="1" applyAlignment="1" applyProtection="1">
      <alignment vertical="top"/>
      <protection hidden="1"/>
    </xf>
    <xf numFmtId="0" fontId="72" fillId="0" borderId="0" xfId="114" applyFont="1" applyBorder="1" applyAlignment="1" applyProtection="1">
      <alignment vertical="top"/>
      <protection hidden="1"/>
    </xf>
    <xf numFmtId="2" fontId="72" fillId="0" borderId="0" xfId="114" applyNumberFormat="1" applyFont="1" applyBorder="1" applyAlignment="1" applyProtection="1">
      <alignment vertical="top"/>
      <protection hidden="1"/>
    </xf>
    <xf numFmtId="174" fontId="71" fillId="0" borderId="0" xfId="114" applyNumberFormat="1" applyFont="1" applyBorder="1" applyAlignment="1" applyProtection="1">
      <alignment vertical="top"/>
      <protection hidden="1"/>
    </xf>
    <xf numFmtId="0" fontId="1" fillId="0" borderId="9"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justify" vertical="center" wrapText="1"/>
    </xf>
    <xf numFmtId="0" fontId="2" fillId="0" borderId="0" xfId="115" applyFont="1" applyAlignment="1" applyProtection="1">
      <alignment vertical="center" wrapText="1"/>
      <protection hidden="1"/>
    </xf>
    <xf numFmtId="0" fontId="2" fillId="0" borderId="0" xfId="115" applyFont="1" applyFill="1" applyBorder="1" applyAlignment="1" applyProtection="1">
      <alignment horizontal="left" vertical="center" wrapText="1"/>
    </xf>
    <xf numFmtId="0" fontId="7" fillId="0" borderId="5" xfId="0" applyNumberFormat="1" applyFont="1" applyFill="1" applyBorder="1" applyAlignment="1" applyProtection="1">
      <alignment horizontal="justify" vertical="center" wrapText="1"/>
    </xf>
    <xf numFmtId="0" fontId="4" fillId="0" borderId="0" xfId="0" applyNumberFormat="1" applyFont="1" applyFill="1" applyBorder="1" applyAlignment="1" applyProtection="1">
      <alignment horizontal="justify" vertical="center" wrapText="1"/>
    </xf>
    <xf numFmtId="0" fontId="4" fillId="0" borderId="0" xfId="0" applyFont="1" applyAlignment="1" applyProtection="1">
      <alignment wrapText="1"/>
    </xf>
    <xf numFmtId="0" fontId="4" fillId="0" borderId="0" xfId="114" applyFont="1" applyFill="1" applyAlignment="1" applyProtection="1">
      <alignment horizontal="left" vertical="top" wrapText="1"/>
    </xf>
    <xf numFmtId="0" fontId="10" fillId="0" borderId="0" xfId="115" applyFont="1" applyFill="1" applyBorder="1" applyAlignment="1" applyProtection="1">
      <alignment vertical="center" wrapText="1"/>
      <protection locked="0"/>
    </xf>
    <xf numFmtId="0" fontId="7" fillId="0" borderId="0" xfId="0" applyNumberFormat="1" applyFont="1" applyFill="1" applyBorder="1" applyAlignment="1" applyProtection="1">
      <alignment horizontal="justify" vertical="center" wrapText="1"/>
      <protection locked="0"/>
    </xf>
    <xf numFmtId="0" fontId="4" fillId="0" borderId="0" xfId="0" applyNumberFormat="1" applyFont="1" applyFill="1" applyBorder="1" applyAlignment="1" applyProtection="1">
      <alignment horizontal="justify" vertical="center" wrapText="1"/>
      <protection locked="0"/>
    </xf>
    <xf numFmtId="0" fontId="4" fillId="0" borderId="0" xfId="114" applyFont="1" applyFill="1" applyBorder="1" applyAlignment="1" applyProtection="1">
      <alignment vertical="center" wrapText="1"/>
      <protection locked="0"/>
    </xf>
    <xf numFmtId="0" fontId="4" fillId="0" borderId="0" xfId="115" applyFont="1" applyFill="1" applyBorder="1" applyAlignment="1" applyProtection="1">
      <alignment vertical="center" wrapText="1"/>
      <protection locked="0"/>
    </xf>
    <xf numFmtId="0" fontId="4" fillId="0" borderId="0" xfId="115" applyFont="1" applyAlignment="1" applyProtection="1">
      <alignment vertical="center" wrapText="1"/>
      <protection locked="0"/>
    </xf>
    <xf numFmtId="0" fontId="1" fillId="0" borderId="0" xfId="115" applyFont="1" applyFill="1" applyAlignment="1" applyProtection="1">
      <alignment horizontal="center" vertical="center"/>
    </xf>
    <xf numFmtId="0" fontId="2" fillId="0" borderId="0" xfId="115" applyFont="1" applyFill="1" applyAlignment="1" applyProtection="1">
      <alignment horizontal="center" vertical="center"/>
    </xf>
    <xf numFmtId="165" fontId="1" fillId="0" borderId="5" xfId="0" applyNumberFormat="1" applyFont="1" applyFill="1" applyBorder="1" applyAlignment="1" applyProtection="1">
      <alignment horizontal="left" vertical="center" wrapText="1"/>
    </xf>
    <xf numFmtId="165" fontId="2" fillId="0" borderId="0" xfId="0" applyNumberFormat="1" applyFont="1" applyFill="1" applyBorder="1" applyAlignment="1" applyProtection="1">
      <alignment horizontal="left" vertical="center" wrapText="1"/>
    </xf>
    <xf numFmtId="165" fontId="2" fillId="0" borderId="0" xfId="111" applyNumberFormat="1" applyFont="1" applyFill="1" applyBorder="1" applyAlignment="1" applyProtection="1">
      <alignment vertical="center" wrapText="1"/>
    </xf>
    <xf numFmtId="165" fontId="1" fillId="0" borderId="0" xfId="115" applyNumberFormat="1" applyFont="1" applyAlignment="1" applyProtection="1">
      <alignment vertical="center" wrapText="1"/>
      <protection hidden="1"/>
    </xf>
    <xf numFmtId="165" fontId="2" fillId="0" borderId="0" xfId="115" applyNumberFormat="1" applyFont="1" applyFill="1" applyAlignment="1" applyProtection="1">
      <alignment vertical="center" wrapText="1"/>
      <protection hidden="1"/>
    </xf>
    <xf numFmtId="0" fontId="5" fillId="0" borderId="0" xfId="0" applyFont="1" applyAlignment="1" applyProtection="1">
      <alignment vertical="center" wrapText="1"/>
    </xf>
    <xf numFmtId="0" fontId="4" fillId="0" borderId="9" xfId="0" applyFont="1" applyBorder="1" applyAlignment="1" applyProtection="1">
      <alignment horizontal="center" vertical="center"/>
      <protection locked="0"/>
    </xf>
    <xf numFmtId="0" fontId="2" fillId="0" borderId="0" xfId="0" applyNumberFormat="1" applyFont="1" applyFill="1" applyBorder="1" applyAlignment="1" applyProtection="1">
      <alignment horizontal="left" vertical="center" wrapText="1"/>
    </xf>
    <xf numFmtId="0" fontId="1" fillId="0" borderId="5" xfId="0" applyNumberFormat="1" applyFont="1" applyFill="1" applyBorder="1" applyAlignment="1" applyProtection="1">
      <alignment horizontal="left" vertical="center" wrapText="1"/>
    </xf>
    <xf numFmtId="0" fontId="2" fillId="0" borderId="0" xfId="111" applyNumberFormat="1" applyFont="1" applyFill="1" applyBorder="1" applyAlignment="1" applyProtection="1">
      <alignment horizontal="left" vertical="center" wrapText="1"/>
    </xf>
    <xf numFmtId="0" fontId="1" fillId="0" borderId="0" xfId="115" applyFont="1" applyFill="1" applyBorder="1" applyAlignment="1" applyProtection="1">
      <alignment horizontal="left" vertical="center" wrapText="1"/>
      <protection hidden="1"/>
    </xf>
    <xf numFmtId="0" fontId="1" fillId="0" borderId="5"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vertical="center" wrapText="1"/>
    </xf>
    <xf numFmtId="0" fontId="2" fillId="0" borderId="0" xfId="0" applyFont="1" applyAlignment="1" applyProtection="1">
      <alignment vertical="center" wrapText="1"/>
    </xf>
    <xf numFmtId="0" fontId="5" fillId="0" borderId="0" xfId="0" applyFont="1" applyBorder="1" applyAlignment="1" applyProtection="1">
      <alignment vertical="center" wrapText="1"/>
    </xf>
    <xf numFmtId="0" fontId="2" fillId="0" borderId="0" xfId="0" applyNumberFormat="1" applyFont="1" applyFill="1" applyBorder="1" applyAlignment="1" applyProtection="1">
      <alignment vertical="center" wrapText="1"/>
    </xf>
    <xf numFmtId="0" fontId="5" fillId="0" borderId="0" xfId="0" applyFont="1" applyBorder="1" applyAlignment="1" applyProtection="1">
      <alignment horizontal="left" vertical="center" wrapText="1"/>
    </xf>
    <xf numFmtId="0" fontId="2" fillId="0" borderId="0" xfId="111" applyNumberFormat="1" applyFont="1" applyFill="1" applyBorder="1" applyAlignment="1" applyProtection="1">
      <alignment horizontal="center" vertical="center" wrapText="1"/>
    </xf>
    <xf numFmtId="0" fontId="2" fillId="0" borderId="0" xfId="115" applyFont="1" applyFill="1" applyAlignment="1" applyProtection="1">
      <alignment vertical="center" wrapText="1"/>
      <protection hidden="1"/>
    </xf>
    <xf numFmtId="0" fontId="1" fillId="0" borderId="0" xfId="115" applyFont="1" applyFill="1" applyBorder="1" applyAlignment="1" applyProtection="1">
      <alignment horizontal="center" vertical="center" wrapText="1"/>
      <protection hidden="1"/>
    </xf>
    <xf numFmtId="0" fontId="2" fillId="0" borderId="0" xfId="111" applyNumberFormat="1" applyFont="1" applyFill="1" applyBorder="1" applyAlignment="1" applyProtection="1">
      <alignment horizontal="center" vertical="center" wrapText="1"/>
      <protection locked="0"/>
    </xf>
    <xf numFmtId="0" fontId="5" fillId="10" borderId="0" xfId="0" applyFont="1" applyFill="1" applyAlignment="1" applyProtection="1">
      <alignment vertical="center"/>
    </xf>
    <xf numFmtId="0" fontId="2" fillId="10" borderId="0" xfId="0" applyFont="1" applyFill="1" applyAlignment="1" applyProtection="1">
      <alignment vertical="center"/>
    </xf>
    <xf numFmtId="165" fontId="1" fillId="0" borderId="0" xfId="0" applyNumberFormat="1" applyFont="1" applyFill="1" applyBorder="1" applyAlignment="1" applyProtection="1">
      <alignment horizontal="justify" vertical="center"/>
    </xf>
    <xf numFmtId="0" fontId="1" fillId="0" borderId="0" xfId="0" applyFont="1" applyFill="1" applyBorder="1" applyAlignment="1" applyProtection="1">
      <alignment vertical="center" wrapText="1"/>
    </xf>
    <xf numFmtId="165"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vertical="center" wrapText="1"/>
    </xf>
    <xf numFmtId="0" fontId="45" fillId="0" borderId="17" xfId="113" applyNumberFormat="1" applyFont="1" applyFill="1" applyBorder="1" applyAlignment="1" applyProtection="1">
      <alignment horizontal="right" vertical="top"/>
      <protection hidden="1"/>
    </xf>
    <xf numFmtId="4" fontId="4" fillId="3" borderId="9" xfId="113" applyNumberFormat="1" applyFont="1" applyFill="1" applyBorder="1" applyAlignment="1" applyProtection="1">
      <alignment horizontal="right" vertical="center" wrapText="1"/>
      <protection locked="0"/>
    </xf>
    <xf numFmtId="10" fontId="4" fillId="3" borderId="9" xfId="113" applyNumberFormat="1" applyFont="1" applyFill="1" applyBorder="1" applyAlignment="1" applyProtection="1">
      <alignment horizontal="right" vertical="center" wrapText="1"/>
      <protection locked="0"/>
    </xf>
    <xf numFmtId="164" fontId="37" fillId="0" borderId="0" xfId="113" applyNumberFormat="1" applyFont="1" applyFill="1" applyBorder="1" applyAlignment="1" applyProtection="1">
      <alignment vertical="center"/>
      <protection hidden="1"/>
    </xf>
    <xf numFmtId="0" fontId="2" fillId="0" borderId="0" xfId="115" applyFont="1" applyFill="1" applyBorder="1" applyAlignment="1" applyProtection="1">
      <alignment horizontal="center" vertical="center"/>
    </xf>
    <xf numFmtId="0" fontId="73" fillId="0" borderId="0" xfId="0" applyFont="1"/>
    <xf numFmtId="0" fontId="55" fillId="0" borderId="0" xfId="113" applyNumberFormat="1" applyFont="1" applyFill="1" applyBorder="1" applyAlignment="1" applyProtection="1">
      <alignment vertical="center"/>
      <protection hidden="1"/>
    </xf>
    <xf numFmtId="164" fontId="41" fillId="0" borderId="0" xfId="113" applyNumberFormat="1" applyFont="1" applyFill="1" applyBorder="1" applyAlignment="1" applyProtection="1">
      <alignment vertical="top"/>
      <protection hidden="1"/>
    </xf>
    <xf numFmtId="4" fontId="4" fillId="9" borderId="9" xfId="113" applyNumberFormat="1" applyFont="1" applyFill="1" applyBorder="1" applyAlignment="1" applyProtection="1">
      <alignment horizontal="right" vertical="center" wrapText="1"/>
    </xf>
    <xf numFmtId="10" fontId="4" fillId="9" borderId="9" xfId="113" applyNumberFormat="1" applyFont="1" applyFill="1" applyBorder="1" applyAlignment="1" applyProtection="1">
      <alignment horizontal="right" vertical="center" wrapText="1"/>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protection locked="0"/>
    </xf>
    <xf numFmtId="0" fontId="2" fillId="0" borderId="9" xfId="0" applyFont="1" applyBorder="1" applyAlignment="1" applyProtection="1">
      <alignment vertical="center"/>
      <protection locked="0"/>
    </xf>
    <xf numFmtId="0" fontId="2" fillId="0" borderId="0" xfId="0" applyFont="1" applyAlignment="1" applyProtection="1">
      <alignment horizontal="center" vertical="center"/>
      <protection locked="0"/>
    </xf>
    <xf numFmtId="37" fontId="37" fillId="0" borderId="0" xfId="113" applyNumberFormat="1" applyFont="1" applyFill="1" applyBorder="1" applyAlignment="1" applyProtection="1">
      <alignment vertical="top"/>
      <protection hidden="1"/>
    </xf>
    <xf numFmtId="0" fontId="2" fillId="0" borderId="0" xfId="0" applyNumberFormat="1" applyFont="1" applyFill="1" applyBorder="1" applyAlignment="1" applyProtection="1">
      <alignment horizontal="left" vertical="center"/>
    </xf>
    <xf numFmtId="0" fontId="2" fillId="0" borderId="0" xfId="115" applyFont="1" applyBorder="1" applyAlignment="1" applyProtection="1">
      <alignment horizontal="left" vertical="center"/>
    </xf>
    <xf numFmtId="4" fontId="7" fillId="0" borderId="0" xfId="106" applyNumberFormat="1" applyFont="1" applyAlignment="1" applyProtection="1">
      <alignment horizontal="left" vertical="center" indent="1"/>
    </xf>
    <xf numFmtId="0" fontId="2" fillId="0" borderId="0" xfId="111" applyNumberFormat="1" applyFont="1" applyFill="1" applyBorder="1" applyAlignment="1" applyProtection="1">
      <alignment horizontal="center" vertical="center"/>
    </xf>
    <xf numFmtId="0" fontId="2" fillId="0" borderId="0" xfId="115" applyFont="1" applyAlignment="1" applyProtection="1">
      <alignment horizontal="center" vertical="center"/>
      <protection hidden="1"/>
    </xf>
    <xf numFmtId="0" fontId="1" fillId="0" borderId="0" xfId="115" applyFont="1" applyFill="1" applyAlignment="1" applyProtection="1">
      <alignment horizontal="left" vertical="center"/>
    </xf>
    <xf numFmtId="0" fontId="7" fillId="0" borderId="0" xfId="111" applyNumberFormat="1" applyFont="1" applyFill="1" applyBorder="1" applyAlignment="1" applyProtection="1">
      <alignment horizontal="justify" vertical="center"/>
      <protection locked="0"/>
    </xf>
    <xf numFmtId="0" fontId="4" fillId="0" borderId="0" xfId="114" applyFont="1" applyFill="1" applyBorder="1" applyAlignment="1" applyProtection="1">
      <alignment horizontal="left" vertical="top"/>
      <protection locked="0"/>
    </xf>
    <xf numFmtId="0" fontId="7" fillId="0" borderId="0" xfId="115" applyFont="1" applyFill="1" applyBorder="1" applyAlignment="1" applyProtection="1">
      <alignment horizontal="center" vertical="center" wrapText="1"/>
      <protection locked="0"/>
    </xf>
    <xf numFmtId="0" fontId="4" fillId="0" borderId="0" xfId="114" applyFont="1" applyFill="1" applyAlignment="1" applyProtection="1">
      <alignment horizontal="left" vertical="top"/>
    </xf>
    <xf numFmtId="0" fontId="7" fillId="0" borderId="0" xfId="115" applyFont="1" applyFill="1" applyBorder="1" applyAlignment="1" applyProtection="1">
      <alignment horizontal="center" vertical="center"/>
      <protection locked="0"/>
    </xf>
    <xf numFmtId="0" fontId="74" fillId="0" borderId="9" xfId="0" applyFont="1" applyBorder="1" applyAlignment="1">
      <alignment horizontal="center" vertical="center" wrapText="1"/>
    </xf>
    <xf numFmtId="0" fontId="74" fillId="0" borderId="0" xfId="0" applyFont="1" applyAlignment="1" applyProtection="1">
      <alignment horizontal="center" vertical="center"/>
    </xf>
    <xf numFmtId="0" fontId="3" fillId="0" borderId="0" xfId="0" applyFont="1" applyBorder="1" applyAlignment="1" applyProtection="1">
      <alignment vertical="center" wrapText="1"/>
    </xf>
    <xf numFmtId="0" fontId="1" fillId="0" borderId="0" xfId="0" applyFont="1" applyAlignment="1" applyProtection="1">
      <alignment vertical="center" wrapText="1"/>
    </xf>
    <xf numFmtId="0" fontId="73" fillId="0" borderId="0" xfId="0" applyFont="1" applyAlignment="1" applyProtection="1">
      <alignment vertical="center" wrapText="1"/>
    </xf>
    <xf numFmtId="0" fontId="73" fillId="0" borderId="0" xfId="0" applyFont="1" applyAlignment="1" applyProtection="1">
      <alignment horizontal="center" vertical="center"/>
    </xf>
    <xf numFmtId="0" fontId="74" fillId="0" borderId="0" xfId="0" applyFont="1" applyAlignment="1" applyProtection="1">
      <alignment horizontal="center" vertical="center"/>
      <protection locked="0"/>
    </xf>
    <xf numFmtId="0" fontId="74" fillId="0" borderId="0" xfId="0" applyFont="1" applyAlignment="1">
      <alignment vertical="center"/>
    </xf>
    <xf numFmtId="0" fontId="4" fillId="0" borderId="0" xfId="0" applyFont="1" applyAlignment="1" applyProtection="1">
      <alignment horizontal="center" vertical="center"/>
    </xf>
    <xf numFmtId="0" fontId="74" fillId="0" borderId="0" xfId="0" applyFont="1" applyAlignment="1" applyProtection="1">
      <alignment vertical="center"/>
    </xf>
    <xf numFmtId="165" fontId="1" fillId="0" borderId="9" xfId="111" applyNumberFormat="1" applyFont="1" applyFill="1" applyBorder="1" applyAlignment="1" applyProtection="1">
      <alignment vertical="center" wrapText="1"/>
    </xf>
    <xf numFmtId="0" fontId="1" fillId="0" borderId="9" xfId="111" applyNumberFormat="1" applyFont="1" applyFill="1" applyBorder="1" applyAlignment="1" applyProtection="1">
      <alignment vertical="center" wrapText="1"/>
    </xf>
    <xf numFmtId="0" fontId="75" fillId="0" borderId="9" xfId="0" applyFont="1" applyFill="1" applyBorder="1" applyAlignment="1">
      <alignment horizontal="center" vertical="center" wrapText="1"/>
    </xf>
    <xf numFmtId="0" fontId="75" fillId="0" borderId="9" xfId="0" applyFont="1" applyFill="1" applyBorder="1" applyAlignment="1">
      <alignment vertical="center" wrapText="1"/>
    </xf>
    <xf numFmtId="0" fontId="1" fillId="0" borderId="9" xfId="111" applyNumberFormat="1" applyFont="1" applyFill="1" applyBorder="1" applyAlignment="1" applyProtection="1">
      <alignment horizontal="center" vertical="center" wrapText="1"/>
    </xf>
    <xf numFmtId="0" fontId="1" fillId="0" borderId="9" xfId="111" applyNumberFormat="1" applyFont="1" applyFill="1" applyBorder="1" applyAlignment="1" applyProtection="1">
      <alignment horizontal="center" vertical="center"/>
    </xf>
    <xf numFmtId="165"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horizontal="center" vertical="center"/>
    </xf>
    <xf numFmtId="0" fontId="7" fillId="11" borderId="9" xfId="111"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left" vertical="center"/>
      <protection hidden="1"/>
    </xf>
    <xf numFmtId="0" fontId="1" fillId="0" borderId="5" xfId="0" applyNumberFormat="1" applyFont="1" applyFill="1" applyBorder="1" applyAlignment="1" applyProtection="1">
      <alignment horizontal="justify" vertical="center"/>
      <protection hidden="1"/>
    </xf>
    <xf numFmtId="0" fontId="1" fillId="0" borderId="5" xfId="0" applyNumberFormat="1" applyFont="1" applyFill="1" applyBorder="1" applyAlignment="1" applyProtection="1">
      <alignment horizontal="center" vertical="center" wrapText="1"/>
      <protection hidden="1"/>
    </xf>
    <xf numFmtId="0" fontId="1" fillId="0" borderId="5" xfId="0" applyNumberFormat="1" applyFont="1" applyFill="1" applyBorder="1" applyAlignment="1" applyProtection="1">
      <alignment horizontal="center" vertical="center"/>
      <protection hidden="1"/>
    </xf>
    <xf numFmtId="0" fontId="1" fillId="0" borderId="5" xfId="0" applyNumberFormat="1" applyFont="1" applyFill="1" applyBorder="1" applyAlignment="1" applyProtection="1">
      <alignment vertical="center"/>
      <protection hidden="1"/>
    </xf>
    <xf numFmtId="0" fontId="1" fillId="0" borderId="5" xfId="0" applyNumberFormat="1" applyFont="1" applyFill="1" applyBorder="1" applyAlignment="1" applyProtection="1">
      <alignment horizontal="right" vertical="center"/>
      <protection hidden="1"/>
    </xf>
    <xf numFmtId="0" fontId="2" fillId="0" borderId="0" xfId="0" applyNumberFormat="1" applyFont="1" applyFill="1" applyBorder="1" applyAlignment="1" applyProtection="1">
      <alignment horizontal="justify" vertical="center"/>
      <protection hidden="1"/>
    </xf>
    <xf numFmtId="0" fontId="2" fillId="0" borderId="0" xfId="0" applyNumberFormat="1" applyFont="1" applyFill="1" applyBorder="1" applyAlignment="1" applyProtection="1">
      <alignment horizontal="center" vertical="center" wrapText="1"/>
      <protection hidden="1"/>
    </xf>
    <xf numFmtId="0" fontId="2" fillId="0" borderId="0" xfId="0" applyNumberFormat="1" applyFont="1" applyFill="1" applyBorder="1" applyAlignment="1" applyProtection="1">
      <alignment horizontal="center" vertical="center"/>
      <protection hidden="1"/>
    </xf>
    <xf numFmtId="0" fontId="2" fillId="0" borderId="0" xfId="0"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wrapText="1"/>
      <protection hidden="1"/>
    </xf>
    <xf numFmtId="0" fontId="2" fillId="0" borderId="0" xfId="0" applyNumberFormat="1" applyFont="1" applyFill="1" applyBorder="1" applyAlignment="1" applyProtection="1">
      <alignment horizontal="left" vertical="center" indent="1"/>
      <protection hidden="1"/>
    </xf>
    <xf numFmtId="0" fontId="2" fillId="0" borderId="9" xfId="112" applyNumberFormat="1" applyFont="1" applyFill="1" applyBorder="1" applyAlignment="1" applyProtection="1">
      <alignment vertical="center"/>
      <protection locked="0" hidden="1"/>
    </xf>
    <xf numFmtId="0" fontId="2" fillId="0" borderId="9"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center"/>
      <protection locked="0" hidden="1"/>
    </xf>
    <xf numFmtId="0" fontId="2" fillId="0" borderId="0"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top"/>
      <protection hidden="1"/>
    </xf>
    <xf numFmtId="0" fontId="2" fillId="0" borderId="0" xfId="112" applyNumberFormat="1" applyFont="1" applyFill="1" applyBorder="1" applyAlignment="1" applyProtection="1">
      <alignment vertical="top" wrapText="1"/>
      <protection hidden="1"/>
    </xf>
    <xf numFmtId="0" fontId="2" fillId="0" borderId="9" xfId="112" applyNumberFormat="1" applyFont="1" applyFill="1" applyBorder="1" applyAlignment="1" applyProtection="1">
      <alignment vertical="top"/>
      <protection locked="0" hidden="1"/>
    </xf>
    <xf numFmtId="0" fontId="2" fillId="0" borderId="0" xfId="112" applyNumberFormat="1" applyFont="1" applyFill="1" applyBorder="1" applyAlignment="1" applyProtection="1">
      <alignment vertical="top"/>
      <protection locked="0" hidden="1"/>
    </xf>
    <xf numFmtId="0" fontId="73" fillId="0" borderId="9" xfId="0" applyFont="1" applyBorder="1" applyAlignment="1">
      <alignment vertical="center"/>
    </xf>
    <xf numFmtId="0" fontId="73" fillId="0" borderId="9" xfId="0" applyFont="1" applyBorder="1"/>
    <xf numFmtId="0" fontId="76" fillId="0" borderId="9" xfId="0" applyFont="1" applyBorder="1" applyAlignment="1">
      <alignment horizontal="center" vertical="center"/>
    </xf>
    <xf numFmtId="0" fontId="73" fillId="0" borderId="0" xfId="0" applyFont="1" applyAlignment="1" applyProtection="1">
      <alignment horizontal="center" vertical="center"/>
      <protection locked="0"/>
    </xf>
    <xf numFmtId="0" fontId="73" fillId="0" borderId="0" xfId="0" applyFont="1" applyAlignment="1" applyProtection="1">
      <alignment horizontal="left" vertical="center"/>
      <protection locked="0"/>
    </xf>
    <xf numFmtId="0" fontId="1" fillId="0" borderId="0" xfId="111" applyNumberFormat="1" applyFont="1" applyFill="1" applyBorder="1" applyAlignment="1" applyProtection="1">
      <alignment vertical="center" wrapText="1"/>
    </xf>
    <xf numFmtId="0" fontId="75" fillId="11" borderId="9" xfId="0" applyFont="1" applyFill="1" applyBorder="1" applyAlignment="1">
      <alignment horizontal="center" vertical="top" wrapText="1"/>
    </xf>
    <xf numFmtId="0" fontId="75" fillId="11" borderId="9" xfId="0" applyFont="1" applyFill="1" applyBorder="1" applyAlignment="1">
      <alignment vertical="top" wrapText="1"/>
    </xf>
    <xf numFmtId="0" fontId="7" fillId="0" borderId="9" xfId="0" applyFont="1" applyBorder="1" applyAlignment="1" applyProtection="1">
      <alignment horizontal="left" vertical="center" wrapText="1"/>
    </xf>
    <xf numFmtId="0" fontId="7" fillId="0" borderId="9" xfId="0" applyFont="1" applyBorder="1" applyAlignment="1" applyProtection="1">
      <alignment horizontal="center" vertical="center" wrapText="1"/>
    </xf>
    <xf numFmtId="166" fontId="7" fillId="0" borderId="9" xfId="0" applyNumberFormat="1" applyFont="1" applyFill="1" applyBorder="1" applyAlignment="1" applyProtection="1">
      <alignment horizontal="center" vertical="center" wrapText="1"/>
    </xf>
    <xf numFmtId="0" fontId="9" fillId="0" borderId="0" xfId="112" applyNumberFormat="1" applyFont="1" applyFill="1" applyBorder="1" applyAlignment="1" applyProtection="1">
      <alignment vertical="top"/>
      <protection hidden="1"/>
    </xf>
    <xf numFmtId="0" fontId="75" fillId="0" borderId="9" xfId="0" applyFont="1" applyBorder="1" applyAlignment="1">
      <alignment horizontal="center" vertical="top" wrapText="1"/>
    </xf>
    <xf numFmtId="0" fontId="75" fillId="0" borderId="9" xfId="0" applyFont="1" applyBorder="1" applyAlignment="1">
      <alignment vertical="top" wrapText="1"/>
    </xf>
    <xf numFmtId="0" fontId="74" fillId="0" borderId="0" xfId="0" applyFont="1"/>
    <xf numFmtId="0" fontId="4" fillId="0" borderId="9" xfId="115" applyFont="1" applyBorder="1" applyAlignment="1" applyProtection="1">
      <alignment horizontal="left" vertical="center"/>
      <protection locked="0"/>
    </xf>
    <xf numFmtId="0" fontId="4" fillId="0" borderId="9" xfId="115" applyFont="1" applyBorder="1" applyAlignment="1" applyProtection="1">
      <alignment vertical="center" wrapText="1"/>
      <protection locked="0"/>
    </xf>
    <xf numFmtId="0" fontId="4" fillId="0" borderId="9" xfId="115" applyFont="1" applyBorder="1" applyAlignment="1" applyProtection="1">
      <alignment vertical="center"/>
      <protection locked="0"/>
    </xf>
    <xf numFmtId="0" fontId="77" fillId="0" borderId="9" xfId="0" applyFont="1" applyBorder="1" applyAlignment="1">
      <alignment horizontal="center" vertical="center"/>
    </xf>
    <xf numFmtId="0" fontId="74" fillId="0" borderId="9" xfId="0" applyFont="1" applyBorder="1"/>
    <xf numFmtId="0" fontId="7" fillId="0" borderId="0" xfId="113" applyFont="1" applyAlignment="1" applyProtection="1">
      <alignment vertical="top"/>
      <protection hidden="1"/>
    </xf>
    <xf numFmtId="0" fontId="73" fillId="0" borderId="0" xfId="0" applyFont="1" applyBorder="1" applyAlignment="1" applyProtection="1">
      <alignment horizontal="center" vertical="center"/>
    </xf>
    <xf numFmtId="0" fontId="73" fillId="0" borderId="0" xfId="0" applyFont="1" applyBorder="1" applyAlignment="1" applyProtection="1">
      <alignment vertical="center"/>
    </xf>
    <xf numFmtId="0" fontId="73" fillId="0" borderId="0" xfId="0" applyFont="1" applyBorder="1" applyAlignment="1" applyProtection="1">
      <alignment horizontal="center" vertical="center" wrapText="1"/>
    </xf>
    <xf numFmtId="43" fontId="73" fillId="9" borderId="9" xfId="8" applyFont="1" applyFill="1" applyBorder="1" applyAlignment="1" applyProtection="1">
      <alignment horizontal="right" vertical="top" wrapText="1"/>
    </xf>
    <xf numFmtId="0" fontId="1" fillId="0" borderId="0" xfId="0" applyNumberFormat="1" applyFont="1" applyFill="1" applyBorder="1" applyAlignment="1" applyProtection="1">
      <alignment vertical="center" wrapText="1"/>
    </xf>
    <xf numFmtId="0" fontId="1" fillId="0" borderId="0" xfId="0" applyNumberFormat="1" applyFont="1" applyFill="1" applyBorder="1" applyAlignment="1" applyProtection="1">
      <alignment horizontal="justify" vertical="center" wrapText="1"/>
    </xf>
    <xf numFmtId="175" fontId="1" fillId="0" borderId="0" xfId="0" applyNumberFormat="1" applyFont="1" applyFill="1" applyBorder="1" applyAlignment="1" applyProtection="1">
      <alignment horizontal="justify" vertical="center" wrapText="1"/>
    </xf>
    <xf numFmtId="0" fontId="1" fillId="0" borderId="0" xfId="0" applyFont="1" applyBorder="1" applyAlignment="1" applyProtection="1">
      <alignment horizontal="right" vertical="center" wrapText="1"/>
    </xf>
    <xf numFmtId="0" fontId="1" fillId="0" borderId="0" xfId="0" applyFont="1" applyFill="1" applyBorder="1" applyAlignment="1" applyProtection="1">
      <alignment horizontal="left" vertical="center" wrapText="1"/>
    </xf>
    <xf numFmtId="0" fontId="73" fillId="0" borderId="0" xfId="0" applyFont="1" applyBorder="1" applyAlignment="1" applyProtection="1">
      <alignment vertical="center" wrapText="1"/>
    </xf>
    <xf numFmtId="0" fontId="5" fillId="0" borderId="0"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justify" vertical="center" wrapText="1"/>
    </xf>
    <xf numFmtId="2" fontId="2" fillId="0" borderId="9" xfId="111" applyNumberFormat="1" applyFont="1" applyFill="1" applyBorder="1" applyAlignment="1" applyProtection="1">
      <alignment horizontal="right" vertical="top" wrapText="1"/>
    </xf>
    <xf numFmtId="10" fontId="2" fillId="0" borderId="9" xfId="111" applyNumberFormat="1" applyFont="1" applyFill="1" applyBorder="1" applyAlignment="1" applyProtection="1">
      <alignment horizontal="center" vertical="top" wrapText="1"/>
      <protection locked="0" hidden="1"/>
    </xf>
    <xf numFmtId="0" fontId="73" fillId="3" borderId="9" xfId="109" applyFont="1" applyFill="1" applyBorder="1" applyAlignment="1" applyProtection="1">
      <alignment horizontal="center" vertical="top" wrapText="1"/>
      <protection locked="0"/>
    </xf>
    <xf numFmtId="0" fontId="2" fillId="0" borderId="0" xfId="109" applyFont="1" applyAlignment="1" applyProtection="1">
      <alignment vertical="center"/>
      <protection hidden="1"/>
    </xf>
    <xf numFmtId="0" fontId="24" fillId="0" borderId="0" xfId="109" applyFont="1" applyAlignment="1" applyProtection="1">
      <alignment horizontal="center" vertical="center" wrapText="1"/>
      <protection hidden="1"/>
    </xf>
    <xf numFmtId="0" fontId="5" fillId="0" borderId="0" xfId="109" applyFont="1" applyAlignment="1" applyProtection="1">
      <alignment vertical="center"/>
      <protection hidden="1"/>
    </xf>
    <xf numFmtId="0" fontId="2" fillId="0" borderId="0" xfId="109" applyFont="1" applyProtection="1">
      <protection hidden="1"/>
    </xf>
    <xf numFmtId="0" fontId="2" fillId="0" borderId="0" xfId="109" applyFont="1" applyAlignment="1" applyProtection="1">
      <alignment horizontal="center"/>
      <protection hidden="1"/>
    </xf>
    <xf numFmtId="0" fontId="5" fillId="0" borderId="0" xfId="109" applyFont="1" applyProtection="1">
      <protection hidden="1"/>
    </xf>
    <xf numFmtId="0" fontId="1" fillId="0" borderId="0" xfId="109" applyFont="1" applyBorder="1" applyAlignment="1" applyProtection="1">
      <alignment horizontal="center" vertical="center"/>
      <protection hidden="1"/>
    </xf>
    <xf numFmtId="0" fontId="2" fillId="0" borderId="0" xfId="109" applyFont="1" applyAlignment="1" applyProtection="1">
      <alignment horizontal="justify" vertical="center"/>
      <protection hidden="1"/>
    </xf>
    <xf numFmtId="0" fontId="2" fillId="0" borderId="0" xfId="109" applyFont="1" applyAlignment="1" applyProtection="1">
      <alignment horizontal="center" vertical="center"/>
      <protection hidden="1"/>
    </xf>
    <xf numFmtId="0" fontId="51" fillId="0" borderId="0" xfId="109" applyFont="1" applyAlignment="1" applyProtection="1">
      <alignment horizontal="center" vertical="center"/>
      <protection hidden="1"/>
    </xf>
    <xf numFmtId="0" fontId="2" fillId="0" borderId="0" xfId="109" applyFont="1" applyBorder="1" applyProtection="1">
      <protection hidden="1"/>
    </xf>
    <xf numFmtId="0" fontId="2" fillId="0" borderId="24" xfId="109" applyFont="1" applyBorder="1" applyAlignment="1" applyProtection="1">
      <alignment vertical="center" wrapText="1"/>
      <protection hidden="1"/>
    </xf>
    <xf numFmtId="0" fontId="2" fillId="0" borderId="3" xfId="109" applyFont="1" applyBorder="1" applyAlignment="1" applyProtection="1">
      <alignment vertical="center" wrapText="1"/>
      <protection hidden="1"/>
    </xf>
    <xf numFmtId="0" fontId="2" fillId="0" borderId="0" xfId="109" applyFont="1" applyAlignment="1" applyProtection="1">
      <alignment vertical="center" wrapText="1"/>
      <protection hidden="1"/>
    </xf>
    <xf numFmtId="0" fontId="2" fillId="0" borderId="30" xfId="109" applyFont="1" applyBorder="1" applyAlignment="1" applyProtection="1">
      <alignment vertical="center"/>
      <protection hidden="1"/>
    </xf>
    <xf numFmtId="0" fontId="2" fillId="0" borderId="31" xfId="109" applyFont="1" applyBorder="1" applyAlignment="1" applyProtection="1">
      <alignment vertical="center"/>
      <protection hidden="1"/>
    </xf>
    <xf numFmtId="0" fontId="2" fillId="0" borderId="11" xfId="109" applyFont="1" applyBorder="1" applyAlignment="1" applyProtection="1">
      <alignment vertical="center"/>
      <protection hidden="1"/>
    </xf>
    <xf numFmtId="0" fontId="2" fillId="0" borderId="20" xfId="109" applyFont="1" applyBorder="1" applyAlignment="1" applyProtection="1">
      <alignment vertical="center"/>
      <protection hidden="1"/>
    </xf>
    <xf numFmtId="0" fontId="2" fillId="0" borderId="32" xfId="109" applyFont="1" applyBorder="1" applyAlignment="1" applyProtection="1">
      <alignment vertical="center"/>
      <protection hidden="1"/>
    </xf>
    <xf numFmtId="0" fontId="2" fillId="0" borderId="33" xfId="109" applyFont="1" applyBorder="1" applyAlignment="1" applyProtection="1">
      <alignment vertical="center"/>
      <protection hidden="1"/>
    </xf>
    <xf numFmtId="0" fontId="2" fillId="0" borderId="14" xfId="109" applyFont="1" applyBorder="1" applyAlignment="1" applyProtection="1">
      <alignment vertical="center"/>
      <protection hidden="1"/>
    </xf>
    <xf numFmtId="0" fontId="2" fillId="0" borderId="15" xfId="109" applyFont="1" applyBorder="1" applyAlignment="1" applyProtection="1">
      <alignment vertical="center"/>
      <protection hidden="1"/>
    </xf>
    <xf numFmtId="0" fontId="2" fillId="0" borderId="0" xfId="109" applyFont="1" applyBorder="1" applyAlignment="1" applyProtection="1">
      <alignment vertical="center"/>
      <protection hidden="1"/>
    </xf>
    <xf numFmtId="0" fontId="2" fillId="0" borderId="24" xfId="109" applyFont="1" applyBorder="1" applyAlignment="1" applyProtection="1">
      <alignment horizontal="left" vertical="center"/>
      <protection hidden="1"/>
    </xf>
    <xf numFmtId="0" fontId="2" fillId="0" borderId="25" xfId="109" applyFont="1" applyBorder="1" applyAlignment="1" applyProtection="1">
      <alignment horizontal="left" vertical="center"/>
      <protection hidden="1"/>
    </xf>
    <xf numFmtId="0" fontId="2" fillId="0" borderId="0" xfId="109" applyFont="1" applyBorder="1" applyAlignment="1" applyProtection="1">
      <alignment horizontal="left" vertical="center"/>
      <protection hidden="1"/>
    </xf>
    <xf numFmtId="0" fontId="2" fillId="0" borderId="0" xfId="109" applyFont="1" applyAlignment="1" applyProtection="1">
      <alignment horizontal="left" vertical="center"/>
      <protection hidden="1"/>
    </xf>
    <xf numFmtId="1" fontId="2" fillId="3" borderId="17" xfId="109" applyNumberFormat="1" applyFont="1" applyFill="1" applyBorder="1" applyAlignment="1" applyProtection="1">
      <alignment horizontal="center" vertical="center"/>
      <protection locked="0"/>
    </xf>
    <xf numFmtId="0" fontId="52" fillId="0" borderId="0" xfId="109" applyFont="1" applyAlignment="1" applyProtection="1">
      <alignment horizontal="center" vertical="center"/>
      <protection hidden="1"/>
    </xf>
    <xf numFmtId="175" fontId="73" fillId="3" borderId="17" xfId="109" applyNumberFormat="1" applyFont="1" applyFill="1" applyBorder="1" applyAlignment="1" applyProtection="1">
      <alignment horizontal="center" vertical="center"/>
      <protection locked="0"/>
    </xf>
    <xf numFmtId="0" fontId="2" fillId="0" borderId="9" xfId="109" applyFont="1" applyBorder="1" applyAlignment="1" applyProtection="1">
      <alignment horizontal="center" vertical="center"/>
      <protection hidden="1"/>
    </xf>
    <xf numFmtId="0" fontId="1" fillId="0" borderId="0" xfId="115" applyFont="1" applyAlignment="1" applyProtection="1">
      <alignment vertical="center"/>
    </xf>
    <xf numFmtId="0" fontId="2" fillId="0" borderId="0" xfId="115" applyFont="1" applyFill="1" applyAlignment="1" applyProtection="1">
      <alignment horizontal="left" vertical="center"/>
    </xf>
    <xf numFmtId="0" fontId="2" fillId="0" borderId="0" xfId="115" applyFont="1" applyFill="1" applyAlignment="1" applyProtection="1">
      <alignment vertical="center" wrapText="1"/>
    </xf>
    <xf numFmtId="0" fontId="23" fillId="0" borderId="0" xfId="0" applyNumberFormat="1" applyFont="1" applyFill="1" applyBorder="1" applyAlignment="1" applyProtection="1">
      <alignment vertical="center" wrapText="1"/>
    </xf>
    <xf numFmtId="0" fontId="23" fillId="0" borderId="0" xfId="0" applyNumberFormat="1" applyFont="1" applyFill="1" applyBorder="1" applyAlignment="1" applyProtection="1">
      <alignment vertical="center"/>
    </xf>
    <xf numFmtId="0" fontId="7" fillId="0" borderId="0" xfId="106" applyFont="1" applyAlignment="1" applyProtection="1">
      <alignment vertical="top"/>
    </xf>
    <xf numFmtId="165" fontId="7" fillId="0" borderId="0" xfId="106" applyNumberFormat="1" applyFont="1" applyAlignment="1" applyProtection="1">
      <alignment horizontal="center" vertical="top"/>
    </xf>
    <xf numFmtId="0" fontId="76" fillId="0" borderId="9" xfId="0" applyFont="1" applyBorder="1" applyAlignment="1">
      <alignment horizontal="right" vertical="center"/>
    </xf>
    <xf numFmtId="0" fontId="58" fillId="0" borderId="9" xfId="0" applyNumberFormat="1" applyFont="1" applyFill="1" applyBorder="1" applyAlignment="1" applyProtection="1">
      <alignment horizontal="center" vertical="center"/>
    </xf>
    <xf numFmtId="0" fontId="58" fillId="0" borderId="9" xfId="0" applyNumberFormat="1" applyFont="1" applyFill="1" applyBorder="1" applyAlignment="1" applyProtection="1">
      <alignment horizontal="center" vertical="center" wrapText="1"/>
    </xf>
    <xf numFmtId="0" fontId="62" fillId="0" borderId="0" xfId="0" applyFont="1" applyBorder="1" applyAlignment="1" applyProtection="1">
      <alignment vertical="center" wrapText="1"/>
    </xf>
    <xf numFmtId="0" fontId="61" fillId="0" borderId="0" xfId="0" applyFont="1" applyAlignment="1" applyProtection="1">
      <alignment vertical="center" wrapText="1"/>
    </xf>
    <xf numFmtId="0" fontId="75" fillId="0" borderId="0" xfId="0" applyFont="1" applyAlignment="1" applyProtection="1">
      <alignment horizontal="center" vertical="center"/>
    </xf>
    <xf numFmtId="0" fontId="75" fillId="0" borderId="0" xfId="0" applyFont="1" applyBorder="1" applyAlignment="1" applyProtection="1">
      <alignment horizontal="left" vertical="center"/>
    </xf>
    <xf numFmtId="0" fontId="54" fillId="11" borderId="9" xfId="0" applyNumberFormat="1" applyFont="1" applyFill="1" applyBorder="1" applyAlignment="1" applyProtection="1">
      <alignment horizontal="center" vertical="center"/>
    </xf>
    <xf numFmtId="0" fontId="79" fillId="11" borderId="9" xfId="0" applyFont="1" applyFill="1" applyBorder="1" applyAlignment="1">
      <alignment horizontal="center" vertical="top" wrapText="1"/>
    </xf>
    <xf numFmtId="0" fontId="54" fillId="11" borderId="9" xfId="0" applyNumberFormat="1" applyFont="1" applyFill="1" applyBorder="1" applyAlignment="1" applyProtection="1">
      <alignment horizontal="center" vertical="center" wrapText="1"/>
    </xf>
    <xf numFmtId="0" fontId="63" fillId="0" borderId="0" xfId="112" applyNumberFormat="1" applyFont="1" applyFill="1" applyBorder="1" applyAlignment="1" applyProtection="1">
      <alignment horizontal="center" vertical="top"/>
      <protection hidden="1"/>
    </xf>
    <xf numFmtId="0" fontId="4" fillId="0" borderId="0" xfId="73" applyFont="1" applyAlignment="1" applyProtection="1">
      <alignment horizontal="left" vertical="center"/>
      <protection hidden="1"/>
    </xf>
    <xf numFmtId="165" fontId="33" fillId="10" borderId="18" xfId="111" applyNumberFormat="1" applyFont="1" applyFill="1" applyBorder="1" applyAlignment="1" applyProtection="1">
      <alignment vertical="center" wrapText="1"/>
      <protection locked="0"/>
    </xf>
    <xf numFmtId="2" fontId="33" fillId="10" borderId="18" xfId="0" applyNumberFormat="1" applyFont="1" applyFill="1" applyBorder="1" applyAlignment="1" applyProtection="1">
      <alignment horizontal="right" vertical="center" wrapText="1"/>
    </xf>
    <xf numFmtId="0" fontId="33" fillId="10" borderId="18" xfId="118" applyFont="1" applyFill="1" applyBorder="1" applyAlignment="1" applyProtection="1">
      <alignment vertical="center" wrapText="1"/>
    </xf>
    <xf numFmtId="2" fontId="33" fillId="10" borderId="18" xfId="0" applyNumberFormat="1" applyFont="1" applyFill="1" applyBorder="1" applyAlignment="1" applyProtection="1">
      <alignment horizontal="center" vertical="center" wrapText="1"/>
    </xf>
    <xf numFmtId="2" fontId="33" fillId="10" borderId="18" xfId="0" applyNumberFormat="1" applyFont="1" applyFill="1" applyBorder="1" applyAlignment="1" applyProtection="1">
      <alignment horizontal="left" vertical="center" wrapText="1"/>
    </xf>
    <xf numFmtId="0" fontId="64" fillId="0" borderId="0" xfId="113" applyNumberFormat="1" applyFont="1" applyFill="1" applyBorder="1" applyAlignment="1" applyProtection="1">
      <alignment vertical="top"/>
      <protection hidden="1"/>
    </xf>
    <xf numFmtId="0" fontId="58" fillId="0" borderId="6" xfId="114" applyFont="1" applyBorder="1" applyAlignment="1" applyProtection="1">
      <alignment horizontal="center" vertical="top"/>
      <protection hidden="1"/>
    </xf>
    <xf numFmtId="0" fontId="58" fillId="0" borderId="8" xfId="114" applyFont="1" applyBorder="1" applyAlignment="1" applyProtection="1">
      <alignment horizontal="center" vertical="top"/>
      <protection hidden="1"/>
    </xf>
    <xf numFmtId="4" fontId="2" fillId="0" borderId="23" xfId="114" applyNumberFormat="1" applyFont="1" applyBorder="1" applyAlignment="1" applyProtection="1">
      <alignment vertical="top"/>
      <protection hidden="1"/>
    </xf>
    <xf numFmtId="0" fontId="2" fillId="0" borderId="26" xfId="114" applyFont="1" applyBorder="1" applyAlignment="1" applyProtection="1">
      <alignment vertical="top"/>
      <protection hidden="1"/>
    </xf>
    <xf numFmtId="0" fontId="2" fillId="0" borderId="23" xfId="114" applyFont="1" applyBorder="1" applyAlignment="1" applyProtection="1">
      <alignment vertical="top"/>
      <protection hidden="1"/>
    </xf>
    <xf numFmtId="0" fontId="2" fillId="0" borderId="27" xfId="114" applyFont="1" applyBorder="1" applyAlignment="1" applyProtection="1">
      <alignment vertical="top"/>
      <protection hidden="1"/>
    </xf>
    <xf numFmtId="0" fontId="2" fillId="0" borderId="29" xfId="114" applyFont="1" applyBorder="1" applyAlignment="1" applyProtection="1">
      <alignment vertical="top"/>
      <protection hidden="1"/>
    </xf>
    <xf numFmtId="2" fontId="65" fillId="0" borderId="0" xfId="113" applyNumberFormat="1" applyFont="1" applyFill="1" applyBorder="1" applyAlignment="1" applyProtection="1">
      <alignment vertical="top"/>
      <protection hidden="1"/>
    </xf>
    <xf numFmtId="0" fontId="2" fillId="0" borderId="9" xfId="113" applyNumberFormat="1" applyFont="1" applyFill="1" applyBorder="1" applyAlignment="1" applyProtection="1">
      <alignment vertical="center"/>
      <protection hidden="1"/>
    </xf>
    <xf numFmtId="0" fontId="1" fillId="0" borderId="9" xfId="113" applyNumberFormat="1" applyFont="1" applyFill="1" applyBorder="1" applyAlignment="1" applyProtection="1">
      <alignment vertical="center"/>
      <protection hidden="1"/>
    </xf>
    <xf numFmtId="0" fontId="1" fillId="0" borderId="5" xfId="0" applyNumberFormat="1" applyFont="1" applyFill="1" applyBorder="1" applyAlignment="1" applyProtection="1">
      <alignment horizontal="right" vertical="center" wrapText="1"/>
    </xf>
    <xf numFmtId="178" fontId="2" fillId="0" borderId="9" xfId="0" applyNumberFormat="1" applyFont="1" applyBorder="1" applyAlignment="1" applyProtection="1">
      <alignment vertical="center"/>
      <protection locked="0"/>
    </xf>
    <xf numFmtId="0" fontId="59" fillId="8" borderId="9" xfId="0" applyFont="1" applyFill="1" applyBorder="1" applyAlignment="1" applyProtection="1">
      <alignment horizontal="center" vertical="center" wrapText="1"/>
      <protection locked="0"/>
    </xf>
    <xf numFmtId="43" fontId="1" fillId="0" borderId="0" xfId="8" applyFont="1" applyAlignment="1" applyProtection="1">
      <alignment vertical="center"/>
      <protection locked="0"/>
    </xf>
    <xf numFmtId="0" fontId="73" fillId="0" borderId="0" xfId="0" applyFont="1" applyAlignment="1">
      <alignment vertical="center"/>
    </xf>
    <xf numFmtId="0" fontId="59" fillId="8" borderId="9" xfId="0" applyFont="1" applyFill="1" applyBorder="1" applyAlignment="1" applyProtection="1">
      <alignment horizontal="center" vertical="center"/>
      <protection locked="0"/>
    </xf>
    <xf numFmtId="0" fontId="56" fillId="0" borderId="34" xfId="73" applyFont="1" applyBorder="1" applyAlignment="1" applyProtection="1">
      <alignment horizontal="center" vertical="top" wrapText="1"/>
      <protection hidden="1"/>
    </xf>
    <xf numFmtId="0" fontId="56" fillId="0" borderId="35" xfId="73" applyFont="1" applyBorder="1" applyAlignment="1" applyProtection="1">
      <alignment horizontal="center" vertical="top" wrapText="1"/>
      <protection hidden="1"/>
    </xf>
    <xf numFmtId="43" fontId="2" fillId="0" borderId="26" xfId="8" applyFont="1" applyBorder="1" applyAlignment="1" applyProtection="1">
      <alignment vertical="top"/>
      <protection hidden="1"/>
    </xf>
    <xf numFmtId="179" fontId="57" fillId="0" borderId="36" xfId="73" applyNumberFormat="1" applyFont="1" applyBorder="1" applyAlignment="1" applyProtection="1">
      <alignment vertical="top" wrapText="1"/>
      <protection hidden="1"/>
    </xf>
    <xf numFmtId="179" fontId="57" fillId="0" borderId="37" xfId="73" applyNumberFormat="1" applyFont="1" applyBorder="1" applyAlignment="1" applyProtection="1">
      <alignment vertical="top" wrapText="1"/>
      <protection hidden="1"/>
    </xf>
    <xf numFmtId="0" fontId="7" fillId="0" borderId="0" xfId="114" applyFont="1" applyFill="1" applyBorder="1" applyAlignment="1" applyProtection="1">
      <alignment vertical="top"/>
      <protection hidden="1"/>
    </xf>
    <xf numFmtId="0" fontId="7" fillId="0" borderId="38" xfId="114" applyFont="1" applyBorder="1" applyAlignment="1" applyProtection="1">
      <alignment horizontal="justify" vertical="top" wrapText="1"/>
      <protection hidden="1"/>
    </xf>
    <xf numFmtId="0" fontId="7" fillId="0" borderId="39" xfId="114" applyFont="1" applyBorder="1" applyAlignment="1" applyProtection="1">
      <alignment horizontal="right" vertical="center" wrapText="1" indent="5"/>
      <protection hidden="1"/>
    </xf>
    <xf numFmtId="176" fontId="7" fillId="0" borderId="40" xfId="114" applyNumberFormat="1" applyFont="1" applyBorder="1" applyAlignment="1" applyProtection="1">
      <alignment horizontal="center" vertical="center"/>
      <protection hidden="1"/>
    </xf>
    <xf numFmtId="4" fontId="7" fillId="0" borderId="41" xfId="114" applyNumberFormat="1" applyFont="1" applyFill="1" applyBorder="1" applyAlignment="1" applyProtection="1">
      <alignment vertical="center"/>
      <protection hidden="1"/>
    </xf>
    <xf numFmtId="0" fontId="4" fillId="0" borderId="42" xfId="114" applyFont="1" applyBorder="1" applyAlignment="1" applyProtection="1">
      <alignment horizontal="center" vertical="center"/>
      <protection hidden="1"/>
    </xf>
    <xf numFmtId="0" fontId="4" fillId="0" borderId="43" xfId="114" applyFont="1" applyBorder="1" applyAlignment="1" applyProtection="1">
      <alignment vertical="center"/>
      <protection hidden="1"/>
    </xf>
    <xf numFmtId="4" fontId="7" fillId="0" borderId="41" xfId="114" applyNumberFormat="1" applyFont="1" applyFill="1" applyBorder="1" applyAlignment="1" applyProtection="1">
      <alignment horizontal="right" vertical="center"/>
      <protection hidden="1"/>
    </xf>
    <xf numFmtId="0" fontId="70" fillId="0" borderId="43" xfId="114" applyFont="1" applyBorder="1" applyAlignment="1" applyProtection="1">
      <alignment horizontal="justify" vertical="top" wrapText="1"/>
      <protection hidden="1"/>
    </xf>
    <xf numFmtId="4" fontId="7" fillId="0" borderId="41" xfId="114" applyNumberFormat="1" applyFont="1" applyFill="1" applyBorder="1" applyAlignment="1" applyProtection="1">
      <alignment vertical="center" wrapText="1"/>
      <protection hidden="1"/>
    </xf>
    <xf numFmtId="4" fontId="59" fillId="0" borderId="44" xfId="114" applyNumberFormat="1" applyFont="1" applyFill="1" applyBorder="1" applyAlignment="1" applyProtection="1">
      <alignment horizontal="right" vertical="center" wrapText="1"/>
      <protection hidden="1"/>
    </xf>
    <xf numFmtId="4" fontId="59" fillId="0" borderId="41" xfId="114" applyNumberFormat="1" applyFont="1" applyFill="1" applyBorder="1" applyAlignment="1" applyProtection="1">
      <alignment vertical="center" wrapText="1"/>
      <protection hidden="1"/>
    </xf>
    <xf numFmtId="0" fontId="7" fillId="0" borderId="6" xfId="114" applyFont="1" applyBorder="1" applyAlignment="1" applyProtection="1">
      <alignment horizontal="center" vertical="center" wrapText="1"/>
      <protection hidden="1"/>
    </xf>
    <xf numFmtId="176" fontId="7" fillId="0" borderId="23" xfId="114" applyNumberFormat="1" applyFont="1" applyBorder="1" applyAlignment="1" applyProtection="1">
      <alignment horizontal="center" vertical="center"/>
      <protection hidden="1"/>
    </xf>
    <xf numFmtId="0" fontId="4" fillId="0" borderId="23" xfId="114" applyFont="1" applyBorder="1" applyAlignment="1" applyProtection="1">
      <alignment horizontal="center" vertical="center"/>
      <protection hidden="1"/>
    </xf>
    <xf numFmtId="0" fontId="7" fillId="0" borderId="45" xfId="114" applyFont="1" applyBorder="1" applyAlignment="1" applyProtection="1">
      <alignment vertical="center" wrapText="1"/>
      <protection hidden="1"/>
    </xf>
    <xf numFmtId="0" fontId="7" fillId="0" borderId="46" xfId="114" applyFont="1" applyBorder="1" applyAlignment="1" applyProtection="1">
      <alignment vertical="center" wrapText="1"/>
      <protection hidden="1"/>
    </xf>
    <xf numFmtId="0" fontId="7" fillId="0" borderId="47" xfId="114" applyFont="1" applyBorder="1" applyAlignment="1" applyProtection="1">
      <alignment vertical="center" wrapText="1"/>
      <protection hidden="1"/>
    </xf>
    <xf numFmtId="10" fontId="4" fillId="0" borderId="9" xfId="113" applyNumberFormat="1" applyFont="1" applyFill="1" applyBorder="1" applyAlignment="1" applyProtection="1">
      <alignment horizontal="left" vertical="center"/>
      <protection hidden="1"/>
    </xf>
    <xf numFmtId="49" fontId="4" fillId="0" borderId="9" xfId="113" applyNumberFormat="1" applyFont="1" applyFill="1" applyBorder="1" applyAlignment="1" applyProtection="1">
      <alignment horizontal="left" vertical="center"/>
      <protection hidden="1"/>
    </xf>
    <xf numFmtId="10" fontId="7" fillId="0" borderId="9" xfId="114" applyNumberFormat="1" applyFont="1" applyFill="1" applyBorder="1" applyAlignment="1" applyProtection="1">
      <alignment horizontal="left" vertical="center" wrapText="1"/>
      <protection hidden="1"/>
    </xf>
    <xf numFmtId="49" fontId="7" fillId="0" borderId="9" xfId="114" applyNumberFormat="1" applyFont="1" applyFill="1" applyBorder="1" applyAlignment="1" applyProtection="1">
      <alignment horizontal="left" vertical="center" wrapText="1"/>
      <protection hidden="1"/>
    </xf>
    <xf numFmtId="0" fontId="6" fillId="0" borderId="0" xfId="110" applyBorder="1" applyAlignment="1" applyProtection="1">
      <alignment vertical="center"/>
      <protection hidden="1"/>
    </xf>
    <xf numFmtId="0" fontId="6" fillId="0" borderId="48" xfId="110" applyBorder="1" applyAlignment="1" applyProtection="1">
      <alignment vertical="center"/>
      <protection hidden="1"/>
    </xf>
    <xf numFmtId="0" fontId="6" fillId="0" borderId="49" xfId="110" applyFont="1" applyFill="1" applyBorder="1" applyAlignment="1" applyProtection="1">
      <alignment vertical="center"/>
      <protection hidden="1"/>
    </xf>
    <xf numFmtId="0" fontId="6" fillId="0" borderId="0" xfId="110" applyBorder="1" applyProtection="1">
      <protection hidden="1"/>
    </xf>
    <xf numFmtId="0" fontId="6" fillId="0" borderId="48" xfId="110" applyBorder="1" applyProtection="1">
      <protection hidden="1"/>
    </xf>
    <xf numFmtId="0" fontId="6" fillId="0" borderId="49" xfId="110" applyFont="1" applyFill="1" applyBorder="1" applyAlignment="1" applyProtection="1">
      <alignment horizontal="center" vertical="center"/>
      <protection hidden="1"/>
    </xf>
    <xf numFmtId="0" fontId="6" fillId="0" borderId="48" xfId="110" applyFont="1" applyFill="1" applyBorder="1" applyAlignment="1" applyProtection="1">
      <alignment horizontal="left" vertical="center"/>
      <protection hidden="1"/>
    </xf>
    <xf numFmtId="0" fontId="6" fillId="0" borderId="0" xfId="110" applyBorder="1" applyAlignment="1" applyProtection="1">
      <alignment horizontal="left"/>
      <protection hidden="1"/>
    </xf>
    <xf numFmtId="0" fontId="6" fillId="0" borderId="49" xfId="110" applyBorder="1" applyAlignment="1" applyProtection="1">
      <alignment horizontal="center"/>
      <protection hidden="1"/>
    </xf>
    <xf numFmtId="0" fontId="6" fillId="0" borderId="49" xfId="110" applyBorder="1" applyProtection="1">
      <protection hidden="1"/>
    </xf>
    <xf numFmtId="0" fontId="6" fillId="0" borderId="49" xfId="119" applyBorder="1" applyAlignment="1" applyProtection="1">
      <alignment horizontal="center"/>
      <protection hidden="1"/>
    </xf>
    <xf numFmtId="0" fontId="6" fillId="0" borderId="0" xfId="119" applyFont="1" applyBorder="1" applyProtection="1">
      <protection hidden="1"/>
    </xf>
    <xf numFmtId="0" fontId="6" fillId="0" borderId="0" xfId="119" applyBorder="1" applyProtection="1">
      <protection hidden="1"/>
    </xf>
    <xf numFmtId="0" fontId="6" fillId="0" borderId="50" xfId="119" applyBorder="1" applyAlignment="1" applyProtection="1">
      <alignment horizontal="center"/>
      <protection hidden="1"/>
    </xf>
    <xf numFmtId="0" fontId="6" fillId="0" borderId="51" xfId="119" applyBorder="1" applyProtection="1">
      <protection hidden="1"/>
    </xf>
    <xf numFmtId="0" fontId="6" fillId="0" borderId="51" xfId="110" applyBorder="1" applyProtection="1">
      <protection hidden="1"/>
    </xf>
    <xf numFmtId="0" fontId="6" fillId="0" borderId="52" xfId="110" applyBorder="1" applyProtection="1">
      <protection hidden="1"/>
    </xf>
    <xf numFmtId="0" fontId="6" fillId="0" borderId="35" xfId="74" applyBorder="1" applyProtection="1">
      <protection hidden="1"/>
    </xf>
    <xf numFmtId="0" fontId="6" fillId="0" borderId="53" xfId="74" applyBorder="1" applyProtection="1">
      <protection hidden="1"/>
    </xf>
    <xf numFmtId="0" fontId="6" fillId="0" borderId="54" xfId="74" applyBorder="1" applyProtection="1">
      <protection hidden="1"/>
    </xf>
    <xf numFmtId="0" fontId="6" fillId="0" borderId="0" xfId="74" applyProtection="1">
      <protection hidden="1"/>
    </xf>
    <xf numFmtId="0" fontId="6" fillId="0" borderId="49" xfId="74" applyBorder="1" applyProtection="1">
      <protection hidden="1"/>
    </xf>
    <xf numFmtId="0" fontId="6" fillId="0" borderId="0" xfId="74" applyBorder="1" applyProtection="1">
      <protection hidden="1"/>
    </xf>
    <xf numFmtId="0" fontId="6" fillId="0" borderId="48" xfId="74" applyBorder="1" applyProtection="1">
      <protection hidden="1"/>
    </xf>
    <xf numFmtId="0" fontId="67" fillId="0" borderId="0" xfId="74" applyFont="1" applyAlignment="1" applyProtection="1">
      <alignment horizontal="center"/>
      <protection hidden="1"/>
    </xf>
    <xf numFmtId="0" fontId="6" fillId="0" borderId="0" xfId="110" applyAlignment="1" applyProtection="1">
      <alignment vertical="center"/>
      <protection hidden="1"/>
    </xf>
    <xf numFmtId="0" fontId="6" fillId="0" borderId="0" xfId="110" applyProtection="1">
      <protection hidden="1"/>
    </xf>
    <xf numFmtId="0" fontId="6" fillId="0" borderId="0" xfId="110" applyFont="1" applyFill="1" applyBorder="1" applyAlignment="1" applyProtection="1">
      <alignment vertical="center"/>
      <protection hidden="1"/>
    </xf>
    <xf numFmtId="0" fontId="6" fillId="0" borderId="25" xfId="74" applyBorder="1" applyProtection="1">
      <protection hidden="1"/>
    </xf>
    <xf numFmtId="0" fontId="6" fillId="0" borderId="17" xfId="74" applyBorder="1" applyProtection="1">
      <protection hidden="1"/>
    </xf>
    <xf numFmtId="0" fontId="6" fillId="0" borderId="19" xfId="74" applyBorder="1" applyProtection="1">
      <protection hidden="1"/>
    </xf>
    <xf numFmtId="0" fontId="6" fillId="0" borderId="18" xfId="74" applyBorder="1" applyProtection="1">
      <protection hidden="1"/>
    </xf>
    <xf numFmtId="0" fontId="69" fillId="0" borderId="0" xfId="74" applyFont="1" applyProtection="1">
      <protection hidden="1"/>
    </xf>
    <xf numFmtId="0" fontId="4" fillId="0" borderId="9" xfId="106" applyFont="1" applyBorder="1" applyAlignment="1" applyProtection="1">
      <alignment vertical="center"/>
    </xf>
    <xf numFmtId="4" fontId="7" fillId="0" borderId="0" xfId="106" applyNumberFormat="1" applyFont="1" applyAlignment="1" applyProtection="1">
      <alignment vertical="center"/>
    </xf>
    <xf numFmtId="0" fontId="7" fillId="0" borderId="0" xfId="106" applyFont="1" applyAlignment="1" applyProtection="1">
      <alignment vertical="center"/>
    </xf>
    <xf numFmtId="43" fontId="57" fillId="0" borderId="18" xfId="8" applyFont="1" applyBorder="1" applyAlignment="1" applyProtection="1">
      <alignment horizontal="right" vertical="top" wrapText="1"/>
      <protection hidden="1"/>
    </xf>
    <xf numFmtId="43" fontId="57" fillId="0" borderId="14" xfId="8" applyFont="1" applyBorder="1" applyAlignment="1" applyProtection="1">
      <alignment horizontal="right" vertical="top" wrapText="1"/>
      <protection hidden="1"/>
    </xf>
    <xf numFmtId="43" fontId="57" fillId="0" borderId="9" xfId="8" applyFont="1" applyBorder="1" applyAlignment="1" applyProtection="1">
      <alignment horizontal="right" vertical="top" wrapText="1"/>
      <protection hidden="1"/>
    </xf>
    <xf numFmtId="43" fontId="57" fillId="0" borderId="24" xfId="8" applyFont="1" applyBorder="1" applyAlignment="1" applyProtection="1">
      <alignment horizontal="right" vertical="top" wrapText="1"/>
      <protection hidden="1"/>
    </xf>
    <xf numFmtId="43" fontId="57" fillId="0" borderId="35" xfId="8" applyFont="1" applyBorder="1" applyAlignment="1" applyProtection="1">
      <alignment horizontal="right" vertical="top" wrapText="1"/>
      <protection hidden="1"/>
    </xf>
    <xf numFmtId="43" fontId="57" fillId="0" borderId="16" xfId="8" applyFont="1" applyBorder="1" applyAlignment="1" applyProtection="1">
      <alignment horizontal="right" vertical="top" wrapText="1"/>
      <protection hidden="1"/>
    </xf>
    <xf numFmtId="43" fontId="57" fillId="0" borderId="12" xfId="8" applyFont="1" applyBorder="1" applyAlignment="1" applyProtection="1">
      <alignment horizontal="right" vertical="top" wrapText="1"/>
      <protection hidden="1"/>
    </xf>
    <xf numFmtId="43" fontId="57" fillId="0" borderId="55" xfId="8" applyFont="1" applyBorder="1" applyAlignment="1" applyProtection="1">
      <alignment horizontal="right" vertical="top" wrapText="1"/>
      <protection hidden="1"/>
    </xf>
    <xf numFmtId="43" fontId="57" fillId="0" borderId="25" xfId="8" applyFont="1" applyBorder="1" applyAlignment="1" applyProtection="1">
      <alignment horizontal="right" vertical="top" wrapText="1"/>
      <protection hidden="1"/>
    </xf>
    <xf numFmtId="43" fontId="57" fillId="0" borderId="56" xfId="8" applyFont="1" applyBorder="1" applyAlignment="1" applyProtection="1">
      <alignment horizontal="right" vertical="top" wrapText="1"/>
      <protection hidden="1"/>
    </xf>
    <xf numFmtId="43" fontId="57" fillId="0" borderId="0" xfId="8" applyFont="1" applyBorder="1" applyAlignment="1" applyProtection="1">
      <alignment horizontal="right" vertical="top" wrapText="1"/>
      <protection hidden="1"/>
    </xf>
    <xf numFmtId="43" fontId="57" fillId="0" borderId="9" xfId="8" applyFont="1" applyBorder="1" applyAlignment="1" applyProtection="1">
      <alignment horizontal="center" vertical="top" wrapText="1"/>
      <protection hidden="1"/>
    </xf>
    <xf numFmtId="43" fontId="57" fillId="0" borderId="0" xfId="8" applyFont="1" applyBorder="1" applyAlignment="1" applyProtection="1">
      <alignment vertical="top" wrapText="1"/>
      <protection hidden="1"/>
    </xf>
    <xf numFmtId="43" fontId="56" fillId="0" borderId="17" xfId="8" applyFont="1" applyBorder="1" applyAlignment="1" applyProtection="1">
      <alignment vertical="top" wrapText="1"/>
      <protection hidden="1"/>
    </xf>
    <xf numFmtId="43" fontId="57" fillId="0" borderId="36" xfId="8" applyFont="1" applyBorder="1" applyAlignment="1" applyProtection="1">
      <alignment vertical="top" wrapText="1"/>
      <protection hidden="1"/>
    </xf>
    <xf numFmtId="43" fontId="57" fillId="0" borderId="57" xfId="8" applyFont="1" applyBorder="1" applyAlignment="1" applyProtection="1">
      <alignment vertical="top" wrapText="1"/>
      <protection hidden="1"/>
    </xf>
    <xf numFmtId="43" fontId="37" fillId="0" borderId="0" xfId="8" applyFont="1" applyFill="1" applyBorder="1" applyAlignment="1" applyProtection="1">
      <alignment vertical="top" wrapText="1"/>
      <protection hidden="1"/>
    </xf>
    <xf numFmtId="43" fontId="56" fillId="0" borderId="38" xfId="8" applyFont="1" applyBorder="1" applyAlignment="1" applyProtection="1">
      <alignment vertical="top" wrapText="1"/>
      <protection hidden="1"/>
    </xf>
    <xf numFmtId="43" fontId="56" fillId="0" borderId="58" xfId="8" applyFont="1" applyBorder="1" applyAlignment="1" applyProtection="1">
      <alignment vertical="top" wrapText="1"/>
      <protection hidden="1"/>
    </xf>
    <xf numFmtId="43" fontId="56" fillId="0" borderId="39" xfId="8" applyFont="1" applyBorder="1" applyAlignment="1" applyProtection="1">
      <alignment vertical="top" wrapText="1"/>
      <protection hidden="1"/>
    </xf>
    <xf numFmtId="164" fontId="2" fillId="0" borderId="0" xfId="111" applyNumberFormat="1" applyFont="1" applyFill="1" applyBorder="1" applyAlignment="1" applyProtection="1">
      <alignment vertical="center"/>
    </xf>
    <xf numFmtId="49" fontId="7" fillId="9" borderId="9" xfId="114" applyNumberFormat="1" applyFont="1" applyFill="1" applyBorder="1" applyAlignment="1" applyProtection="1">
      <alignment horizontal="left" vertical="center" wrapText="1"/>
    </xf>
    <xf numFmtId="49" fontId="7" fillId="9" borderId="9" xfId="114" applyNumberFormat="1" applyFont="1" applyFill="1" applyBorder="1" applyAlignment="1" applyProtection="1">
      <alignment horizontal="right" vertical="center" wrapText="1"/>
    </xf>
    <xf numFmtId="4" fontId="4" fillId="9" borderId="24" xfId="113" applyNumberFormat="1" applyFont="1" applyFill="1" applyBorder="1" applyAlignment="1" applyProtection="1">
      <alignment vertical="center"/>
    </xf>
    <xf numFmtId="4" fontId="4" fillId="9" borderId="3" xfId="113" applyNumberFormat="1" applyFont="1" applyFill="1" applyBorder="1" applyAlignment="1" applyProtection="1">
      <alignment vertical="center"/>
    </xf>
    <xf numFmtId="4" fontId="1" fillId="12" borderId="9" xfId="8" applyNumberFormat="1" applyFont="1" applyFill="1" applyBorder="1" applyAlignment="1" applyProtection="1">
      <alignment horizontal="right" vertical="center"/>
    </xf>
    <xf numFmtId="39" fontId="33" fillId="10" borderId="18" xfId="8" applyNumberFormat="1" applyFont="1" applyFill="1" applyBorder="1" applyAlignment="1" applyProtection="1">
      <alignment horizontal="right" vertical="center" wrapText="1"/>
    </xf>
    <xf numFmtId="4" fontId="51" fillId="0" borderId="9" xfId="8" applyNumberFormat="1" applyFont="1" applyFill="1" applyBorder="1" applyAlignment="1" applyProtection="1">
      <alignment vertical="top"/>
      <protection hidden="1"/>
    </xf>
    <xf numFmtId="4" fontId="65" fillId="0" borderId="9" xfId="8" applyNumberFormat="1" applyFont="1" applyFill="1" applyBorder="1" applyAlignment="1" applyProtection="1">
      <alignment vertical="top"/>
      <protection hidden="1"/>
    </xf>
    <xf numFmtId="1" fontId="2" fillId="0" borderId="9" xfId="111" applyNumberFormat="1" applyFont="1" applyFill="1" applyBorder="1" applyAlignment="1" applyProtection="1">
      <alignment horizontal="center" vertical="top" wrapText="1"/>
    </xf>
    <xf numFmtId="0" fontId="73" fillId="0" borderId="16" xfId="0" applyFont="1" applyBorder="1" applyAlignment="1" applyProtection="1"/>
    <xf numFmtId="0" fontId="74" fillId="0" borderId="16" xfId="0" applyFont="1" applyBorder="1" applyAlignment="1" applyProtection="1"/>
    <xf numFmtId="0" fontId="75" fillId="0" borderId="0" xfId="0" applyFont="1" applyAlignment="1" applyProtection="1">
      <alignment vertical="center"/>
    </xf>
    <xf numFmtId="0" fontId="7" fillId="0" borderId="9" xfId="114" applyNumberFormat="1" applyFont="1" applyFill="1" applyBorder="1" applyAlignment="1" applyProtection="1">
      <alignment horizontal="left" vertical="center" wrapText="1"/>
      <protection hidden="1"/>
    </xf>
    <xf numFmtId="164" fontId="5" fillId="0" borderId="0" xfId="0" applyNumberFormat="1" applyFont="1" applyAlignment="1" applyProtection="1">
      <alignment vertical="center"/>
      <protection locked="0"/>
    </xf>
    <xf numFmtId="0" fontId="73" fillId="3" borderId="9" xfId="109" applyFont="1" applyFill="1" applyBorder="1" applyAlignment="1" applyProtection="1">
      <alignment vertical="top" wrapText="1"/>
      <protection locked="0"/>
    </xf>
    <xf numFmtId="43" fontId="73" fillId="3" borderId="9" xfId="8" applyFont="1" applyFill="1" applyBorder="1" applyAlignment="1" applyProtection="1">
      <alignment horizontal="right" vertical="top" wrapText="1"/>
      <protection locked="0"/>
    </xf>
    <xf numFmtId="0" fontId="2" fillId="10" borderId="18" xfId="111" applyNumberFormat="1" applyFont="1" applyFill="1" applyBorder="1" applyAlignment="1" applyProtection="1">
      <alignment horizontal="center" vertical="center" wrapText="1"/>
      <protection locked="0"/>
    </xf>
    <xf numFmtId="0" fontId="73" fillId="10" borderId="18" xfId="0" applyFont="1" applyFill="1" applyBorder="1" applyAlignment="1">
      <alignment vertical="center" wrapText="1"/>
    </xf>
    <xf numFmtId="4" fontId="76" fillId="10" borderId="18" xfId="8" applyNumberFormat="1" applyFont="1" applyFill="1" applyBorder="1" applyAlignment="1" applyProtection="1">
      <alignment horizontal="right" vertical="center" wrapText="1"/>
    </xf>
    <xf numFmtId="0" fontId="2" fillId="0" borderId="9" xfId="0" applyFont="1" applyBorder="1" applyAlignment="1" applyProtection="1">
      <alignment vertical="center" wrapText="1"/>
    </xf>
    <xf numFmtId="0" fontId="73" fillId="0" borderId="9" xfId="0" applyFont="1" applyBorder="1" applyAlignment="1" applyProtection="1">
      <alignment horizontal="center" vertical="center"/>
      <protection locked="0"/>
    </xf>
    <xf numFmtId="164" fontId="5" fillId="0" borderId="9" xfId="0" applyNumberFormat="1" applyFont="1" applyBorder="1" applyAlignment="1" applyProtection="1">
      <alignment vertical="center"/>
      <protection locked="0"/>
    </xf>
    <xf numFmtId="0" fontId="5" fillId="0" borderId="9" xfId="0" applyFont="1" applyBorder="1" applyAlignment="1" applyProtection="1">
      <alignment vertical="center"/>
      <protection locked="0"/>
    </xf>
    <xf numFmtId="0" fontId="2" fillId="0" borderId="9" xfId="0" applyFont="1" applyBorder="1" applyAlignment="1" applyProtection="1">
      <alignment vertical="center"/>
    </xf>
    <xf numFmtId="0" fontId="1" fillId="0" borderId="0" xfId="0" applyNumberFormat="1" applyFont="1" applyFill="1" applyBorder="1" applyAlignment="1" applyProtection="1">
      <alignment horizontal="left" vertical="center" wrapText="1"/>
    </xf>
    <xf numFmtId="0" fontId="76" fillId="0" borderId="0" xfId="0" applyFont="1" applyBorder="1" applyAlignment="1" applyProtection="1">
      <alignment horizontal="left" vertical="center"/>
    </xf>
    <xf numFmtId="0" fontId="1"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73" fillId="0" borderId="0" xfId="0" applyFont="1" applyFill="1" applyBorder="1" applyAlignment="1" applyProtection="1">
      <alignment horizontal="center" vertical="center"/>
    </xf>
    <xf numFmtId="0" fontId="2" fillId="0" borderId="0" xfId="115" applyFont="1" applyBorder="1" applyAlignment="1" applyProtection="1">
      <alignment horizontal="center" vertical="center" wrapText="1"/>
    </xf>
    <xf numFmtId="0" fontId="1" fillId="0" borderId="0" xfId="115" applyFont="1" applyBorder="1" applyAlignment="1" applyProtection="1">
      <alignment horizontal="center" vertical="center"/>
    </xf>
    <xf numFmtId="0" fontId="71" fillId="0" borderId="0" xfId="0" applyFont="1" applyBorder="1" applyAlignment="1" applyProtection="1">
      <alignment horizontal="center" vertical="center"/>
    </xf>
    <xf numFmtId="0" fontId="1" fillId="0" borderId="0" xfId="115" applyFont="1" applyFill="1" applyBorder="1" applyAlignment="1" applyProtection="1">
      <alignment horizontal="left" vertical="center"/>
    </xf>
    <xf numFmtId="0" fontId="1" fillId="0" borderId="0" xfId="115" applyFont="1" applyFill="1" applyBorder="1" applyAlignment="1" applyProtection="1">
      <alignment horizontal="center" vertical="center"/>
    </xf>
    <xf numFmtId="0" fontId="2" fillId="0" borderId="0" xfId="115" applyFont="1" applyFill="1" applyBorder="1" applyAlignment="1" applyProtection="1">
      <alignment horizontal="center" vertical="center" wrapText="1"/>
    </xf>
    <xf numFmtId="0" fontId="76" fillId="0" borderId="0" xfId="0" applyFont="1" applyBorder="1" applyAlignment="1" applyProtection="1">
      <alignment horizontal="center" vertical="center"/>
    </xf>
    <xf numFmtId="0" fontId="78" fillId="0" borderId="0" xfId="0" applyFont="1" applyBorder="1" applyAlignment="1" applyProtection="1">
      <alignment horizontal="center" vertical="center"/>
    </xf>
    <xf numFmtId="0" fontId="73" fillId="0" borderId="0" xfId="0" applyFont="1" applyBorder="1" applyAlignment="1" applyProtection="1">
      <alignment horizontal="right" vertical="center"/>
      <protection locked="0"/>
    </xf>
    <xf numFmtId="2" fontId="73" fillId="0" borderId="0" xfId="0" applyNumberFormat="1" applyFont="1" applyBorder="1" applyAlignment="1" applyProtection="1">
      <alignment horizontal="right" vertical="center"/>
      <protection locked="0"/>
    </xf>
    <xf numFmtId="164" fontId="73" fillId="0" borderId="0" xfId="0" applyNumberFormat="1" applyFont="1" applyBorder="1" applyAlignment="1" applyProtection="1">
      <alignment horizontal="center" vertical="center"/>
    </xf>
    <xf numFmtId="43" fontId="73" fillId="0" borderId="0" xfId="8" applyFont="1" applyBorder="1" applyAlignment="1">
      <alignment horizontal="right" vertical="center"/>
    </xf>
    <xf numFmtId="43" fontId="76" fillId="0" borderId="0" xfId="8" applyFont="1" applyBorder="1" applyAlignment="1">
      <alignment horizontal="right" vertical="center"/>
    </xf>
    <xf numFmtId="43" fontId="73" fillId="0" borderId="0" xfId="8" applyFont="1" applyBorder="1" applyAlignment="1" applyProtection="1">
      <alignment horizontal="right" vertical="center"/>
      <protection locked="0"/>
    </xf>
    <xf numFmtId="4" fontId="76" fillId="0" borderId="0" xfId="8" applyNumberFormat="1" applyFont="1" applyBorder="1" applyAlignment="1" applyProtection="1">
      <alignment horizontal="right" vertical="center"/>
      <protection locked="0"/>
    </xf>
    <xf numFmtId="43" fontId="76" fillId="0" borderId="0" xfId="8" applyFont="1" applyBorder="1" applyAlignment="1" applyProtection="1">
      <alignment horizontal="right" vertical="center"/>
      <protection locked="0"/>
    </xf>
    <xf numFmtId="0" fontId="73" fillId="0" borderId="0" xfId="0" applyFont="1" applyBorder="1" applyAlignment="1">
      <alignment horizontal="center" vertical="center"/>
    </xf>
    <xf numFmtId="0" fontId="73" fillId="0" borderId="0" xfId="0" applyFont="1" applyBorder="1" applyAlignment="1" applyProtection="1">
      <alignment horizontal="center" vertical="center"/>
      <protection locked="0"/>
    </xf>
    <xf numFmtId="2" fontId="73" fillId="0" borderId="0" xfId="0" applyNumberFormat="1" applyFont="1" applyBorder="1" applyAlignment="1" applyProtection="1">
      <alignment horizontal="center" vertical="center"/>
    </xf>
    <xf numFmtId="0" fontId="76" fillId="0" borderId="0" xfId="0" applyFont="1" applyBorder="1" applyAlignment="1" applyProtection="1">
      <alignment horizontal="right" vertical="center"/>
    </xf>
    <xf numFmtId="0" fontId="73" fillId="13" borderId="9" xfId="0" applyFont="1" applyFill="1" applyBorder="1" applyAlignment="1">
      <alignment horizontal="center" vertical="top" wrapText="1"/>
    </xf>
    <xf numFmtId="0" fontId="73" fillId="13" borderId="0" xfId="0" applyFont="1" applyFill="1" applyBorder="1" applyAlignment="1" applyProtection="1">
      <alignment horizontal="right" vertical="center"/>
      <protection locked="0"/>
    </xf>
    <xf numFmtId="2" fontId="73" fillId="13" borderId="0" xfId="0" applyNumberFormat="1" applyFont="1" applyFill="1" applyBorder="1" applyAlignment="1" applyProtection="1">
      <alignment horizontal="right" vertical="center"/>
      <protection locked="0"/>
    </xf>
    <xf numFmtId="164" fontId="73" fillId="13" borderId="0" xfId="0" applyNumberFormat="1" applyFont="1" applyFill="1" applyBorder="1" applyAlignment="1" applyProtection="1">
      <alignment horizontal="center" vertical="center"/>
    </xf>
    <xf numFmtId="0" fontId="73" fillId="13" borderId="0" xfId="0"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top"/>
    </xf>
    <xf numFmtId="0" fontId="2" fillId="14" borderId="9" xfId="111" applyNumberFormat="1" applyFont="1" applyFill="1" applyBorder="1" applyAlignment="1" applyProtection="1">
      <alignment horizontal="center" vertical="center" wrapText="1"/>
    </xf>
    <xf numFmtId="0" fontId="73" fillId="14" borderId="9" xfId="0" applyFont="1" applyFill="1" applyBorder="1" applyAlignment="1">
      <alignment vertical="top" wrapText="1"/>
    </xf>
    <xf numFmtId="0" fontId="73" fillId="14" borderId="9" xfId="0" applyFont="1" applyFill="1" applyBorder="1" applyAlignment="1">
      <alignment horizontal="center" vertical="top" wrapText="1"/>
    </xf>
    <xf numFmtId="43" fontId="73" fillId="14" borderId="9" xfId="8" applyFont="1" applyFill="1" applyBorder="1" applyAlignment="1" applyProtection="1">
      <alignment horizontal="right" vertical="top" wrapText="1"/>
    </xf>
    <xf numFmtId="0" fontId="2" fillId="14" borderId="9" xfId="0" applyFont="1" applyFill="1" applyBorder="1" applyAlignment="1" applyProtection="1">
      <alignment vertical="center" wrapText="1"/>
    </xf>
    <xf numFmtId="0" fontId="2" fillId="0" borderId="9" xfId="111" applyNumberFormat="1" applyFont="1" applyFill="1" applyBorder="1" applyAlignment="1" applyProtection="1">
      <alignment horizontal="center" vertical="top" wrapText="1"/>
    </xf>
    <xf numFmtId="0" fontId="73" fillId="14" borderId="9" xfId="109" applyFont="1" applyFill="1" applyBorder="1" applyAlignment="1" applyProtection="1">
      <alignment horizontal="center" vertical="top" wrapText="1"/>
      <protection locked="0"/>
    </xf>
    <xf numFmtId="10" fontId="2" fillId="14" borderId="9" xfId="111" applyNumberFormat="1" applyFont="1" applyFill="1" applyBorder="1" applyAlignment="1" applyProtection="1">
      <alignment horizontal="center" vertical="top" wrapText="1"/>
      <protection locked="0" hidden="1"/>
    </xf>
    <xf numFmtId="2" fontId="2" fillId="14" borderId="9" xfId="111" applyNumberFormat="1" applyFont="1" applyFill="1" applyBorder="1" applyAlignment="1" applyProtection="1">
      <alignment horizontal="right" vertical="top" wrapText="1"/>
    </xf>
    <xf numFmtId="0" fontId="73" fillId="14" borderId="9" xfId="0" applyFont="1" applyFill="1" applyBorder="1" applyAlignment="1" applyProtection="1">
      <alignment horizontal="center" vertical="center"/>
      <protection locked="0"/>
    </xf>
    <xf numFmtId="0" fontId="2" fillId="14" borderId="9" xfId="0" applyFont="1" applyFill="1" applyBorder="1" applyAlignment="1" applyProtection="1">
      <alignment horizontal="center" vertical="center"/>
      <protection locked="0"/>
    </xf>
    <xf numFmtId="178" fontId="2" fillId="14" borderId="9" xfId="0" applyNumberFormat="1" applyFont="1" applyFill="1" applyBorder="1" applyAlignment="1" applyProtection="1">
      <alignment vertical="center"/>
      <protection locked="0"/>
    </xf>
    <xf numFmtId="0" fontId="2" fillId="14" borderId="9" xfId="0" applyFont="1" applyFill="1" applyBorder="1" applyAlignment="1" applyProtection="1">
      <alignment vertical="center"/>
      <protection locked="0"/>
    </xf>
    <xf numFmtId="164" fontId="5" fillId="14" borderId="9" xfId="0" applyNumberFormat="1" applyFont="1" applyFill="1" applyBorder="1" applyAlignment="1" applyProtection="1">
      <alignment vertical="center"/>
      <protection locked="0"/>
    </xf>
    <xf numFmtId="0" fontId="5" fillId="14" borderId="9" xfId="0" applyFont="1" applyFill="1" applyBorder="1" applyAlignment="1" applyProtection="1">
      <alignment vertical="center"/>
      <protection locked="0"/>
    </xf>
    <xf numFmtId="0" fontId="2" fillId="14" borderId="9" xfId="0" applyFont="1" applyFill="1" applyBorder="1" applyAlignment="1" applyProtection="1">
      <alignment vertical="center"/>
    </xf>
    <xf numFmtId="1" fontId="2" fillId="0" borderId="70" xfId="126" applyNumberFormat="1" applyFont="1" applyBorder="1" applyAlignment="1">
      <alignment vertical="top" wrapText="1"/>
    </xf>
    <xf numFmtId="0" fontId="2" fillId="0" borderId="0" xfId="126" applyFont="1"/>
    <xf numFmtId="1" fontId="2" fillId="0" borderId="49" xfId="126" applyNumberFormat="1" applyFont="1" applyBorder="1" applyAlignment="1">
      <alignment vertical="top" wrapText="1"/>
    </xf>
    <xf numFmtId="1" fontId="1" fillId="0" borderId="0" xfId="126" applyNumberFormat="1" applyFont="1" applyBorder="1" applyAlignment="1">
      <alignment horizontal="center" vertical="top" wrapText="1"/>
    </xf>
    <xf numFmtId="0" fontId="1" fillId="0" borderId="0" xfId="126" applyFont="1" applyBorder="1" applyAlignment="1">
      <alignment horizontal="center" wrapText="1"/>
    </xf>
    <xf numFmtId="0" fontId="1" fillId="0" borderId="48" xfId="126" applyFont="1" applyBorder="1" applyAlignment="1">
      <alignment horizontal="center" wrapText="1"/>
    </xf>
    <xf numFmtId="1" fontId="2" fillId="0" borderId="0" xfId="126" applyNumberFormat="1" applyFont="1" applyBorder="1" applyAlignment="1">
      <alignment vertical="top" wrapText="1"/>
    </xf>
    <xf numFmtId="1" fontId="1" fillId="4" borderId="3" xfId="126" applyNumberFormat="1" applyFont="1" applyFill="1" applyBorder="1" applyAlignment="1">
      <alignment horizontal="center" vertical="top" wrapText="1"/>
    </xf>
    <xf numFmtId="164" fontId="2" fillId="0" borderId="0" xfId="127" applyFont="1"/>
    <xf numFmtId="1" fontId="1" fillId="0" borderId="23" xfId="126" applyNumberFormat="1" applyFont="1" applyBorder="1" applyAlignment="1">
      <alignment vertical="top" wrapText="1"/>
    </xf>
    <xf numFmtId="1" fontId="1" fillId="0" borderId="9" xfId="126" applyNumberFormat="1" applyFont="1" applyBorder="1" applyAlignment="1">
      <alignment vertical="top" wrapText="1"/>
    </xf>
    <xf numFmtId="1" fontId="1" fillId="0" borderId="24" xfId="126" applyNumberFormat="1" applyFont="1" applyBorder="1" applyAlignment="1">
      <alignment vertical="top" wrapText="1"/>
    </xf>
    <xf numFmtId="1" fontId="1" fillId="0" borderId="25" xfId="126" applyNumberFormat="1" applyFont="1" applyBorder="1" applyAlignment="1">
      <alignment vertical="top" wrapText="1"/>
    </xf>
    <xf numFmtId="1" fontId="2" fillId="0" borderId="23" xfId="126" applyNumberFormat="1" applyFont="1" applyBorder="1" applyAlignment="1">
      <alignment horizontal="center" vertical="top" wrapText="1"/>
    </xf>
    <xf numFmtId="0" fontId="2" fillId="0" borderId="9" xfId="126" applyFont="1" applyBorder="1" applyAlignment="1">
      <alignment vertical="top" wrapText="1"/>
    </xf>
    <xf numFmtId="0" fontId="1" fillId="0" borderId="24" xfId="126" applyFont="1" applyBorder="1" applyAlignment="1">
      <alignment vertical="top" wrapText="1"/>
    </xf>
    <xf numFmtId="4" fontId="2" fillId="0" borderId="25" xfId="126" applyNumberFormat="1" applyFont="1" applyBorder="1" applyAlignment="1">
      <alignment vertical="top" wrapText="1"/>
    </xf>
    <xf numFmtId="3" fontId="2" fillId="0" borderId="73" xfId="126" applyNumberFormat="1" applyFont="1" applyBorder="1" applyAlignment="1">
      <alignment vertical="top" wrapText="1"/>
    </xf>
    <xf numFmtId="2" fontId="2" fillId="0" borderId="0" xfId="126" applyNumberFormat="1" applyFont="1"/>
    <xf numFmtId="164" fontId="2" fillId="0" borderId="0" xfId="127" applyFont="1" applyAlignment="1"/>
    <xf numFmtId="180" fontId="2" fillId="0" borderId="0" xfId="127" applyNumberFormat="1" applyFont="1"/>
    <xf numFmtId="1" fontId="2" fillId="0" borderId="42" xfId="126" applyNumberFormat="1" applyFont="1" applyBorder="1" applyAlignment="1">
      <alignment horizontal="center" vertical="top" wrapText="1"/>
    </xf>
    <xf numFmtId="4" fontId="2" fillId="0" borderId="25" xfId="126" applyNumberFormat="1" applyFont="1" applyBorder="1" applyAlignment="1">
      <alignment horizontal="right" vertical="top" wrapText="1"/>
    </xf>
    <xf numFmtId="4" fontId="2" fillId="0" borderId="0" xfId="126" applyNumberFormat="1" applyFont="1"/>
    <xf numFmtId="1" fontId="2" fillId="0" borderId="74" xfId="126" applyNumberFormat="1" applyFont="1" applyBorder="1" applyAlignment="1">
      <alignment horizontal="center" vertical="top" wrapText="1"/>
    </xf>
    <xf numFmtId="3" fontId="2" fillId="0" borderId="73" xfId="126" applyNumberFormat="1" applyFont="1" applyBorder="1" applyAlignment="1">
      <alignment horizontal="right" vertical="top" wrapText="1"/>
    </xf>
    <xf numFmtId="1" fontId="2" fillId="0" borderId="40" xfId="126" applyNumberFormat="1" applyFont="1" applyBorder="1" applyAlignment="1">
      <alignment horizontal="center" vertical="top" wrapText="1"/>
    </xf>
    <xf numFmtId="3" fontId="2" fillId="0" borderId="0" xfId="126" applyNumberFormat="1" applyFont="1"/>
    <xf numFmtId="1" fontId="1" fillId="0" borderId="40" xfId="126" applyNumberFormat="1" applyFont="1" applyBorder="1" applyAlignment="1">
      <alignment horizontal="center" vertical="top" wrapText="1"/>
    </xf>
    <xf numFmtId="0" fontId="1" fillId="0" borderId="9" xfId="126" applyFont="1" applyBorder="1" applyAlignment="1">
      <alignment vertical="top" wrapText="1"/>
    </xf>
    <xf numFmtId="4" fontId="1" fillId="0" borderId="55" xfId="126" applyNumberFormat="1" applyFont="1" applyBorder="1" applyAlignment="1">
      <alignment vertical="top" wrapText="1"/>
    </xf>
    <xf numFmtId="3" fontId="1" fillId="0" borderId="75" xfId="126" applyNumberFormat="1" applyFont="1" applyBorder="1" applyAlignment="1">
      <alignment vertical="top" wrapText="1"/>
    </xf>
    <xf numFmtId="3" fontId="1" fillId="0" borderId="0" xfId="126" applyNumberFormat="1" applyFont="1"/>
    <xf numFmtId="164" fontId="1" fillId="0" borderId="0" xfId="127" applyFont="1"/>
    <xf numFmtId="164" fontId="1" fillId="0" borderId="0" xfId="126" applyNumberFormat="1" applyFont="1"/>
    <xf numFmtId="0" fontId="1" fillId="0" borderId="0" xfId="126" applyFont="1"/>
    <xf numFmtId="0" fontId="1" fillId="0" borderId="24" xfId="126" applyFont="1" applyBorder="1" applyAlignment="1">
      <alignment horizontal="right" vertical="top" wrapText="1"/>
    </xf>
    <xf numFmtId="3" fontId="2" fillId="0" borderId="25" xfId="126" applyNumberFormat="1" applyFont="1" applyBorder="1" applyAlignment="1">
      <alignment horizontal="right" vertical="top" wrapText="1"/>
    </xf>
    <xf numFmtId="1" fontId="2" fillId="4" borderId="23" xfId="126" applyNumberFormat="1" applyFont="1" applyFill="1" applyBorder="1" applyAlignment="1">
      <alignment horizontal="center" vertical="top" wrapText="1"/>
    </xf>
    <xf numFmtId="0" fontId="1" fillId="4" borderId="17" xfId="126" applyFont="1" applyFill="1" applyBorder="1" applyAlignment="1">
      <alignment vertical="top" wrapText="1"/>
    </xf>
    <xf numFmtId="0" fontId="1" fillId="4" borderId="24" xfId="126" applyFont="1" applyFill="1" applyBorder="1" applyAlignment="1">
      <alignment vertical="top" wrapText="1"/>
    </xf>
    <xf numFmtId="4" fontId="1" fillId="4" borderId="25" xfId="126" applyNumberFormat="1" applyFont="1" applyFill="1" applyBorder="1" applyAlignment="1">
      <alignment vertical="top" wrapText="1"/>
    </xf>
    <xf numFmtId="3" fontId="1" fillId="4" borderId="73" xfId="126" applyNumberFormat="1" applyFont="1" applyFill="1" applyBorder="1" applyAlignment="1">
      <alignment vertical="top" wrapText="1"/>
    </xf>
    <xf numFmtId="0" fontId="2" fillId="4" borderId="0" xfId="126" applyFont="1" applyFill="1"/>
    <xf numFmtId="164" fontId="2" fillId="4" borderId="0" xfId="127" applyFont="1" applyFill="1"/>
    <xf numFmtId="0" fontId="1" fillId="0" borderId="17" xfId="126" applyFont="1" applyBorder="1" applyAlignment="1">
      <alignment vertical="top" wrapText="1"/>
    </xf>
    <xf numFmtId="0" fontId="1" fillId="0" borderId="60" xfId="126" applyFont="1" applyBorder="1" applyAlignment="1">
      <alignment vertical="top" wrapText="1"/>
    </xf>
    <xf numFmtId="4" fontId="2" fillId="0" borderId="55" xfId="126" applyNumberFormat="1" applyFont="1" applyBorder="1" applyAlignment="1">
      <alignment vertical="top" wrapText="1"/>
    </xf>
    <xf numFmtId="4" fontId="2" fillId="0" borderId="75" xfId="126" applyNumberFormat="1" applyFont="1" applyBorder="1" applyAlignment="1">
      <alignment vertical="top" wrapText="1"/>
    </xf>
    <xf numFmtId="0" fontId="1" fillId="0" borderId="9" xfId="126" applyFont="1" applyBorder="1" applyAlignment="1">
      <alignment vertical="center" wrapText="1"/>
    </xf>
    <xf numFmtId="180" fontId="2" fillId="0" borderId="73" xfId="127" applyNumberFormat="1" applyFont="1" applyBorder="1" applyAlignment="1">
      <alignment horizontal="right" vertical="top" wrapText="1"/>
    </xf>
    <xf numFmtId="9" fontId="2" fillId="0" borderId="0" xfId="127" applyNumberFormat="1" applyFont="1"/>
    <xf numFmtId="3" fontId="2" fillId="0" borderId="24" xfId="126" applyNumberFormat="1" applyFont="1" applyBorder="1" applyAlignment="1">
      <alignment horizontal="right" vertical="top" wrapText="1"/>
    </xf>
    <xf numFmtId="4" fontId="1" fillId="0" borderId="55" xfId="127" applyNumberFormat="1" applyFont="1" applyBorder="1" applyAlignment="1">
      <alignment horizontal="right" vertical="top" wrapText="1"/>
    </xf>
    <xf numFmtId="0" fontId="1" fillId="4" borderId="9" xfId="126" applyFont="1" applyFill="1" applyBorder="1" applyAlignment="1">
      <alignment vertical="top" wrapText="1"/>
    </xf>
    <xf numFmtId="4" fontId="1" fillId="4" borderId="25" xfId="126" applyNumberFormat="1" applyFont="1" applyFill="1" applyBorder="1" applyAlignment="1">
      <alignment horizontal="right" vertical="top" wrapText="1"/>
    </xf>
    <xf numFmtId="3" fontId="1" fillId="4" borderId="73" xfId="126" applyNumberFormat="1" applyFont="1" applyFill="1" applyBorder="1" applyAlignment="1">
      <alignment horizontal="right" vertical="top" wrapText="1"/>
    </xf>
    <xf numFmtId="3" fontId="2" fillId="4" borderId="0" xfId="126" applyNumberFormat="1" applyFont="1" applyFill="1"/>
    <xf numFmtId="1" fontId="2" fillId="0" borderId="49" xfId="126" applyNumberFormat="1" applyFont="1" applyBorder="1" applyAlignment="1">
      <alignment horizontal="center" vertical="top" wrapText="1"/>
    </xf>
    <xf numFmtId="1" fontId="2" fillId="0" borderId="9" xfId="126" applyNumberFormat="1" applyFont="1" applyBorder="1" applyAlignment="1">
      <alignment horizontal="center" vertical="top" wrapText="1"/>
    </xf>
    <xf numFmtId="0" fontId="58" fillId="4" borderId="9" xfId="126" applyFont="1" applyFill="1" applyBorder="1" applyAlignment="1">
      <alignment horizontal="right" vertical="top" wrapText="1"/>
    </xf>
    <xf numFmtId="1" fontId="58" fillId="0" borderId="9" xfId="126" quotePrefix="1" applyNumberFormat="1" applyFont="1" applyFill="1" applyBorder="1" applyAlignment="1">
      <alignment horizontal="right" vertical="center" wrapText="1"/>
    </xf>
    <xf numFmtId="1" fontId="2" fillId="0" borderId="0" xfId="126" applyNumberFormat="1" applyFont="1" applyAlignment="1">
      <alignment vertical="top" wrapText="1"/>
    </xf>
    <xf numFmtId="1" fontId="2" fillId="0" borderId="0" xfId="126" applyNumberFormat="1" applyFont="1" applyAlignment="1">
      <alignment wrapText="1"/>
    </xf>
    <xf numFmtId="0" fontId="2" fillId="0" borderId="0" xfId="126" applyFont="1" applyAlignment="1">
      <alignment vertical="top"/>
    </xf>
    <xf numFmtId="181" fontId="2" fillId="0" borderId="0" xfId="126" applyNumberFormat="1" applyFont="1" applyAlignment="1">
      <alignment wrapText="1"/>
    </xf>
    <xf numFmtId="0" fontId="1" fillId="0" borderId="0" xfId="126" applyFont="1" applyAlignment="1">
      <alignment vertical="top"/>
    </xf>
    <xf numFmtId="3" fontId="1" fillId="0" borderId="0" xfId="126" applyNumberFormat="1" applyFont="1" applyBorder="1" applyAlignment="1">
      <alignment horizontal="right" vertical="center" wrapText="1"/>
    </xf>
    <xf numFmtId="2" fontId="1" fillId="0" borderId="0" xfId="126" applyNumberFormat="1" applyFont="1" applyAlignment="1">
      <alignment wrapText="1"/>
    </xf>
    <xf numFmtId="1" fontId="2" fillId="8" borderId="9" xfId="126" applyNumberFormat="1" applyFont="1" applyFill="1" applyBorder="1" applyAlignment="1">
      <alignment horizontal="center" vertical="top" wrapText="1"/>
    </xf>
    <xf numFmtId="43" fontId="73" fillId="0" borderId="0" xfId="0" applyNumberFormat="1" applyFont="1" applyBorder="1" applyAlignment="1" applyProtection="1">
      <alignment horizontal="center" vertical="center"/>
    </xf>
    <xf numFmtId="0" fontId="80" fillId="13" borderId="0" xfId="128" applyFill="1" applyBorder="1" applyAlignment="1" applyProtection="1">
      <alignment horizontal="center" vertical="center"/>
    </xf>
    <xf numFmtId="0" fontId="73" fillId="13" borderId="0" xfId="0" applyFont="1" applyFill="1" applyBorder="1" applyAlignment="1" applyProtection="1">
      <alignment horizontal="center" vertical="center" wrapText="1"/>
    </xf>
    <xf numFmtId="0" fontId="73" fillId="13" borderId="0" xfId="0" applyFont="1" applyFill="1" applyBorder="1" applyAlignment="1" applyProtection="1">
      <alignment horizontal="left" vertical="center"/>
    </xf>
    <xf numFmtId="0" fontId="73" fillId="13" borderId="0" xfId="0" applyFont="1" applyFill="1" applyBorder="1" applyAlignment="1" applyProtection="1">
      <alignment horizontal="left" vertical="center" wrapText="1"/>
    </xf>
    <xf numFmtId="43" fontId="5" fillId="0" borderId="9" xfId="0" applyNumberFormat="1" applyFont="1" applyBorder="1" applyAlignment="1" applyProtection="1">
      <alignment vertical="center" wrapText="1"/>
    </xf>
    <xf numFmtId="164" fontId="3" fillId="0" borderId="0" xfId="0" applyNumberFormat="1" applyFont="1" applyBorder="1" applyAlignment="1" applyProtection="1">
      <alignment vertical="center" wrapText="1"/>
    </xf>
    <xf numFmtId="0" fontId="80" fillId="13" borderId="0" xfId="128" applyFill="1" applyBorder="1" applyAlignment="1" applyProtection="1">
      <alignment horizontal="left" vertical="center"/>
    </xf>
    <xf numFmtId="43" fontId="5" fillId="0" borderId="9" xfId="0" applyNumberFormat="1" applyFont="1" applyBorder="1" applyAlignment="1" applyProtection="1">
      <alignment vertical="center"/>
      <protection locked="0"/>
    </xf>
    <xf numFmtId="164" fontId="3" fillId="0" borderId="0" xfId="0" applyNumberFormat="1" applyFont="1" applyAlignment="1" applyProtection="1">
      <alignment vertical="center"/>
      <protection locked="0"/>
    </xf>
    <xf numFmtId="0" fontId="76" fillId="13" borderId="0" xfId="0" applyFont="1" applyFill="1" applyBorder="1" applyAlignment="1" applyProtection="1">
      <alignment horizontal="left" vertical="center" wrapText="1"/>
    </xf>
    <xf numFmtId="0" fontId="3" fillId="0" borderId="0" xfId="0" applyFont="1" applyAlignment="1" applyProtection="1">
      <alignment vertical="center"/>
      <protection locked="0"/>
    </xf>
    <xf numFmtId="0" fontId="4" fillId="0" borderId="0" xfId="73" applyAlignment="1">
      <alignment vertical="top" wrapText="1"/>
    </xf>
    <xf numFmtId="0" fontId="4" fillId="0" borderId="0" xfId="73" applyAlignment="1">
      <alignment horizontal="left" vertical="top"/>
    </xf>
    <xf numFmtId="0" fontId="73" fillId="0" borderId="0" xfId="0" applyFont="1" applyAlignment="1">
      <alignment vertical="top"/>
    </xf>
    <xf numFmtId="0" fontId="81" fillId="13" borderId="0" xfId="0" applyFont="1" applyFill="1" applyAlignment="1">
      <alignment vertical="top"/>
    </xf>
    <xf numFmtId="0" fontId="82" fillId="13" borderId="0" xfId="0" applyFont="1" applyFill="1" applyAlignment="1">
      <alignment vertical="top"/>
    </xf>
    <xf numFmtId="0" fontId="2" fillId="13" borderId="17" xfId="0" applyNumberFormat="1" applyFont="1" applyFill="1" applyBorder="1" applyAlignment="1" applyProtection="1">
      <alignment horizontal="center" vertical="center"/>
    </xf>
    <xf numFmtId="0" fontId="73" fillId="13" borderId="17" xfId="0" applyFont="1" applyFill="1" applyBorder="1" applyAlignment="1">
      <alignment horizontal="center" vertical="top" wrapText="1"/>
    </xf>
    <xf numFmtId="0" fontId="0" fillId="0" borderId="9" xfId="0" applyBorder="1" applyAlignment="1">
      <alignment horizontal="left" vertical="top" wrapText="1"/>
    </xf>
    <xf numFmtId="0" fontId="0" fillId="0" borderId="9" xfId="0" applyBorder="1" applyAlignment="1">
      <alignment horizontal="left" vertical="top"/>
    </xf>
    <xf numFmtId="0" fontId="0" fillId="0" borderId="9" xfId="0" applyBorder="1" applyAlignment="1">
      <alignment horizontal="center" vertical="top"/>
    </xf>
    <xf numFmtId="0" fontId="2" fillId="13" borderId="19" xfId="0" applyNumberFormat="1" applyFont="1" applyFill="1" applyBorder="1" applyAlignment="1" applyProtection="1">
      <alignment horizontal="center" vertical="center"/>
    </xf>
    <xf numFmtId="0" fontId="73" fillId="13" borderId="19" xfId="0" applyFont="1" applyFill="1" applyBorder="1" applyAlignment="1">
      <alignment horizontal="center" vertical="top" wrapText="1"/>
    </xf>
    <xf numFmtId="0" fontId="0" fillId="0" borderId="9" xfId="0" applyBorder="1" applyAlignment="1">
      <alignment horizontal="center" vertical="top" wrapText="1"/>
    </xf>
    <xf numFmtId="0" fontId="1" fillId="13" borderId="9" xfId="0" applyNumberFormat="1" applyFont="1" applyFill="1" applyBorder="1" applyAlignment="1" applyProtection="1">
      <alignment horizontal="center" vertical="center"/>
    </xf>
    <xf numFmtId="0" fontId="1" fillId="14" borderId="9" xfId="111" applyNumberFormat="1" applyFont="1" applyFill="1" applyBorder="1" applyAlignment="1" applyProtection="1">
      <alignment horizontal="center" vertical="center" wrapText="1"/>
    </xf>
    <xf numFmtId="0" fontId="1" fillId="14" borderId="9" xfId="111" applyNumberFormat="1" applyFont="1" applyFill="1" applyBorder="1" applyAlignment="1" applyProtection="1">
      <alignment horizontal="left" vertical="center"/>
    </xf>
    <xf numFmtId="164" fontId="5" fillId="0" borderId="24" xfId="0" applyNumberFormat="1" applyFont="1" applyBorder="1" applyAlignment="1" applyProtection="1">
      <alignment vertical="center" wrapText="1"/>
    </xf>
    <xf numFmtId="0" fontId="2" fillId="0" borderId="0" xfId="0" applyFont="1" applyBorder="1" applyAlignment="1" applyProtection="1">
      <alignment vertical="center" wrapText="1"/>
    </xf>
    <xf numFmtId="0" fontId="1" fillId="0" borderId="0" xfId="0" applyFont="1" applyBorder="1" applyAlignment="1" applyProtection="1">
      <alignment vertical="center" wrapText="1"/>
    </xf>
    <xf numFmtId="0" fontId="61" fillId="0" borderId="0" xfId="0" applyFont="1" applyBorder="1" applyAlignment="1" applyProtection="1">
      <alignment vertical="center" wrapText="1"/>
    </xf>
    <xf numFmtId="0" fontId="5" fillId="14" borderId="0" xfId="0" applyFont="1" applyFill="1" applyBorder="1" applyAlignment="1" applyProtection="1">
      <alignment vertical="center" wrapText="1"/>
    </xf>
    <xf numFmtId="0" fontId="2" fillId="14" borderId="0" xfId="0" applyFont="1" applyFill="1" applyBorder="1" applyAlignment="1" applyProtection="1">
      <alignment vertical="center" wrapText="1"/>
    </xf>
    <xf numFmtId="1" fontId="2" fillId="0" borderId="24" xfId="111" applyNumberFormat="1" applyFont="1" applyFill="1" applyBorder="1" applyAlignment="1" applyProtection="1">
      <alignment horizontal="center" vertical="top" wrapText="1"/>
    </xf>
    <xf numFmtId="0" fontId="73" fillId="14" borderId="17" xfId="0" applyFont="1" applyFill="1" applyBorder="1" applyAlignment="1">
      <alignment horizontal="center" vertical="top" wrapText="1"/>
    </xf>
    <xf numFmtId="1" fontId="1" fillId="14" borderId="9" xfId="111" applyNumberFormat="1" applyFont="1" applyFill="1" applyBorder="1" applyAlignment="1" applyProtection="1">
      <alignment horizontal="center" vertical="top" wrapText="1"/>
    </xf>
    <xf numFmtId="1" fontId="1" fillId="14" borderId="9" xfId="111" applyNumberFormat="1" applyFont="1" applyFill="1" applyBorder="1" applyAlignment="1" applyProtection="1">
      <alignment horizontal="left" vertical="top"/>
    </xf>
    <xf numFmtId="0" fontId="5" fillId="14" borderId="24" xfId="0" applyFont="1" applyFill="1" applyBorder="1" applyAlignment="1" applyProtection="1">
      <alignment vertical="center"/>
      <protection locked="0"/>
    </xf>
    <xf numFmtId="0" fontId="5" fillId="0" borderId="24" xfId="0" applyFont="1" applyBorder="1" applyAlignment="1" applyProtection="1">
      <alignment vertical="center"/>
      <protection locked="0"/>
    </xf>
    <xf numFmtId="0" fontId="5" fillId="0" borderId="0" xfId="0" applyFont="1" applyBorder="1" applyAlignment="1" applyProtection="1">
      <alignment vertical="center"/>
    </xf>
    <xf numFmtId="0" fontId="2" fillId="0" borderId="0" xfId="0" applyFont="1" applyBorder="1" applyAlignment="1" applyProtection="1">
      <alignment vertical="center"/>
    </xf>
    <xf numFmtId="0" fontId="5" fillId="10" borderId="0" xfId="0" applyFont="1" applyFill="1" applyBorder="1" applyAlignment="1" applyProtection="1">
      <alignment vertical="center"/>
    </xf>
    <xf numFmtId="0" fontId="2" fillId="10" borderId="0" xfId="0" applyFont="1" applyFill="1" applyBorder="1" applyAlignment="1" applyProtection="1">
      <alignment vertical="center"/>
    </xf>
    <xf numFmtId="0" fontId="5" fillId="14" borderId="0" xfId="0" applyFont="1" applyFill="1" applyBorder="1" applyAlignment="1" applyProtection="1">
      <alignment vertical="center"/>
    </xf>
    <xf numFmtId="0" fontId="2" fillId="14" borderId="0" xfId="0" applyFont="1" applyFill="1" applyBorder="1" applyAlignment="1" applyProtection="1">
      <alignment vertical="center"/>
    </xf>
    <xf numFmtId="0" fontId="74" fillId="0" borderId="0" xfId="0" applyFont="1" applyBorder="1" applyAlignment="1" applyProtection="1">
      <alignment horizontal="center" vertical="center"/>
    </xf>
    <xf numFmtId="0" fontId="9" fillId="0" borderId="9" xfId="114" applyFont="1" applyBorder="1" applyAlignment="1" applyProtection="1">
      <alignment horizontal="center" vertical="center"/>
      <protection hidden="1"/>
    </xf>
    <xf numFmtId="0" fontId="25" fillId="0" borderId="12" xfId="114" applyFont="1" applyBorder="1" applyAlignment="1" applyProtection="1">
      <alignment horizontal="right" vertical="center"/>
      <protection hidden="1"/>
    </xf>
    <xf numFmtId="0" fontId="25" fillId="0" borderId="0" xfId="114" applyFont="1" applyBorder="1" applyAlignment="1" applyProtection="1">
      <alignment horizontal="right" vertical="center"/>
      <protection hidden="1"/>
    </xf>
    <xf numFmtId="0" fontId="28" fillId="0" borderId="9" xfId="114" applyFont="1" applyBorder="1" applyAlignment="1" applyProtection="1">
      <alignment horizontal="center" vertical="center"/>
      <protection hidden="1"/>
    </xf>
    <xf numFmtId="0" fontId="27" fillId="0" borderId="14" xfId="114" applyFont="1" applyBorder="1" applyAlignment="1" applyProtection="1">
      <alignment horizontal="right" vertical="center"/>
      <protection hidden="1"/>
    </xf>
    <xf numFmtId="0" fontId="27" fillId="0" borderId="5" xfId="114" applyFont="1" applyBorder="1" applyAlignment="1" applyProtection="1">
      <alignment horizontal="right" vertical="center"/>
      <protection hidden="1"/>
    </xf>
    <xf numFmtId="0" fontId="1" fillId="0" borderId="24" xfId="114" applyFont="1" applyFill="1" applyBorder="1" applyAlignment="1" applyProtection="1">
      <alignment horizontal="center" vertical="center"/>
      <protection hidden="1"/>
    </xf>
    <xf numFmtId="0" fontId="1" fillId="0" borderId="3" xfId="114" applyFont="1" applyFill="1" applyBorder="1" applyAlignment="1" applyProtection="1">
      <alignment horizontal="center" vertical="center"/>
      <protection hidden="1"/>
    </xf>
    <xf numFmtId="0" fontId="1" fillId="0" borderId="25" xfId="114" applyFont="1" applyFill="1" applyBorder="1" applyAlignment="1" applyProtection="1">
      <alignment horizontal="center" vertical="center"/>
      <protection hidden="1"/>
    </xf>
    <xf numFmtId="0" fontId="21" fillId="0" borderId="17" xfId="114" applyFont="1" applyBorder="1" applyAlignment="1" applyProtection="1">
      <alignment horizontal="center" vertical="center" textRotation="180"/>
      <protection hidden="1"/>
    </xf>
    <xf numFmtId="0" fontId="21" fillId="0" borderId="19" xfId="114" applyFont="1" applyBorder="1" applyAlignment="1" applyProtection="1">
      <alignment horizontal="center" vertical="center" textRotation="180"/>
      <protection hidden="1"/>
    </xf>
    <xf numFmtId="0" fontId="21" fillId="0" borderId="18" xfId="114" applyFont="1" applyBorder="1" applyAlignment="1" applyProtection="1">
      <alignment horizontal="center" vertical="center" textRotation="180"/>
      <protection hidden="1"/>
    </xf>
    <xf numFmtId="0" fontId="22" fillId="0" borderId="30" xfId="114" applyFont="1" applyBorder="1" applyAlignment="1" applyProtection="1">
      <alignment horizontal="center" vertical="center" wrapText="1"/>
      <protection hidden="1"/>
    </xf>
    <xf numFmtId="0" fontId="22" fillId="0" borderId="59" xfId="114" applyFont="1" applyBorder="1" applyAlignment="1" applyProtection="1">
      <alignment horizontal="center" vertical="center" wrapText="1"/>
      <protection hidden="1"/>
    </xf>
    <xf numFmtId="0" fontId="22" fillId="0" borderId="31" xfId="114" applyFont="1" applyBorder="1" applyAlignment="1" applyProtection="1">
      <alignment horizontal="center" vertical="center" wrapText="1"/>
      <protection hidden="1"/>
    </xf>
    <xf numFmtId="0" fontId="21" fillId="0" borderId="17" xfId="114" applyFont="1" applyBorder="1" applyAlignment="1" applyProtection="1">
      <alignment horizontal="center" vertical="center" textRotation="90"/>
      <protection hidden="1"/>
    </xf>
    <xf numFmtId="0" fontId="21" fillId="0" borderId="19" xfId="114" applyFont="1" applyBorder="1" applyAlignment="1" applyProtection="1">
      <alignment horizontal="center" vertical="center" textRotation="90"/>
      <protection hidden="1"/>
    </xf>
    <xf numFmtId="0" fontId="21" fillId="0" borderId="18" xfId="114" applyFont="1" applyBorder="1" applyAlignment="1" applyProtection="1">
      <alignment horizontal="center" vertical="center" textRotation="90"/>
      <protection hidden="1"/>
    </xf>
    <xf numFmtId="0" fontId="23" fillId="0" borderId="11" xfId="114" applyFont="1" applyBorder="1" applyAlignment="1" applyProtection="1">
      <alignment horizontal="center" vertical="center"/>
      <protection hidden="1"/>
    </xf>
    <xf numFmtId="0" fontId="23" fillId="0" borderId="22" xfId="114" applyFont="1" applyBorder="1" applyAlignment="1" applyProtection="1">
      <alignment horizontal="center" vertical="center"/>
      <protection hidden="1"/>
    </xf>
    <xf numFmtId="0" fontId="23" fillId="0" borderId="20" xfId="114" applyFont="1" applyBorder="1" applyAlignment="1" applyProtection="1">
      <alignment horizontal="center" vertical="center"/>
      <protection hidden="1"/>
    </xf>
    <xf numFmtId="0" fontId="24" fillId="0" borderId="22" xfId="114" applyFont="1" applyBorder="1" applyAlignment="1" applyProtection="1">
      <alignment horizontal="justify" vertical="center"/>
      <protection hidden="1"/>
    </xf>
    <xf numFmtId="0" fontId="24" fillId="0" borderId="20" xfId="114" applyFont="1" applyBorder="1" applyAlignment="1" applyProtection="1">
      <alignment horizontal="justify" vertical="center"/>
      <protection hidden="1"/>
    </xf>
    <xf numFmtId="0" fontId="6" fillId="0" borderId="12" xfId="114" applyBorder="1"/>
    <xf numFmtId="0" fontId="6" fillId="0" borderId="0" xfId="114" applyBorder="1"/>
    <xf numFmtId="0" fontId="6" fillId="0" borderId="13" xfId="114" applyBorder="1"/>
    <xf numFmtId="0" fontId="25" fillId="0" borderId="60" xfId="114" applyFont="1" applyBorder="1" applyAlignment="1" applyProtection="1">
      <alignment horizontal="right" vertical="center"/>
      <protection hidden="1"/>
    </xf>
    <xf numFmtId="0" fontId="25" fillId="0" borderId="16" xfId="114" applyFont="1" applyBorder="1" applyAlignment="1" applyProtection="1">
      <alignment horizontal="right" vertical="center"/>
      <protection hidden="1"/>
    </xf>
    <xf numFmtId="0" fontId="27" fillId="0" borderId="12" xfId="114" applyFont="1" applyBorder="1" applyAlignment="1" applyProtection="1">
      <alignment horizontal="right" vertical="center"/>
      <protection hidden="1"/>
    </xf>
    <xf numFmtId="0" fontId="27" fillId="0" borderId="0" xfId="114" applyFont="1" applyBorder="1" applyAlignment="1" applyProtection="1">
      <alignment horizontal="right" vertical="center"/>
      <protection hidden="1"/>
    </xf>
    <xf numFmtId="0" fontId="24" fillId="0" borderId="0" xfId="73" applyFont="1" applyAlignment="1" applyProtection="1">
      <alignment horizontal="left" vertical="top"/>
      <protection hidden="1"/>
    </xf>
    <xf numFmtId="0" fontId="29" fillId="6" borderId="0" xfId="73" applyFont="1" applyFill="1" applyAlignment="1" applyProtection="1">
      <alignment horizontal="center" vertical="top" wrapText="1"/>
      <protection hidden="1"/>
    </xf>
    <xf numFmtId="0" fontId="33" fillId="0" borderId="61" xfId="73" applyFont="1" applyBorder="1" applyAlignment="1" applyProtection="1">
      <alignment horizontal="center" vertical="top"/>
      <protection hidden="1"/>
    </xf>
    <xf numFmtId="0" fontId="24" fillId="0" borderId="22" xfId="73" applyFont="1" applyBorder="1" applyAlignment="1" applyProtection="1">
      <alignment horizontal="center" vertical="center"/>
      <protection hidden="1"/>
    </xf>
    <xf numFmtId="0" fontId="33" fillId="0" borderId="0" xfId="73" applyFont="1" applyBorder="1" applyAlignment="1" applyProtection="1">
      <alignment horizontal="center" vertical="top"/>
      <protection hidden="1"/>
    </xf>
    <xf numFmtId="0" fontId="73" fillId="3" borderId="30" xfId="109" applyFont="1" applyFill="1" applyBorder="1" applyAlignment="1" applyProtection="1">
      <alignment horizontal="left" vertical="center"/>
      <protection locked="0"/>
    </xf>
    <xf numFmtId="0" fontId="73" fillId="3" borderId="59" xfId="109" applyFont="1" applyFill="1" applyBorder="1" applyAlignment="1" applyProtection="1">
      <alignment horizontal="left" vertical="center"/>
      <protection locked="0"/>
    </xf>
    <xf numFmtId="0" fontId="73" fillId="3" borderId="31" xfId="109" applyFont="1" applyFill="1" applyBorder="1" applyAlignment="1" applyProtection="1">
      <alignment horizontal="left" vertical="center"/>
      <protection locked="0"/>
    </xf>
    <xf numFmtId="0" fontId="73" fillId="3" borderId="24" xfId="109" applyFont="1" applyFill="1" applyBorder="1" applyAlignment="1" applyProtection="1">
      <alignment horizontal="left" vertical="center"/>
      <protection locked="0"/>
    </xf>
    <xf numFmtId="0" fontId="73" fillId="3" borderId="3" xfId="109" applyFont="1" applyFill="1" applyBorder="1" applyAlignment="1" applyProtection="1">
      <alignment horizontal="left" vertical="center"/>
      <protection locked="0"/>
    </xf>
    <xf numFmtId="0" fontId="73" fillId="3" borderId="25" xfId="109" applyFont="1" applyFill="1" applyBorder="1" applyAlignment="1" applyProtection="1">
      <alignment horizontal="left" vertical="center"/>
      <protection locked="0"/>
    </xf>
    <xf numFmtId="0" fontId="2" fillId="3" borderId="59" xfId="109" applyFont="1" applyFill="1" applyBorder="1" applyAlignment="1" applyProtection="1">
      <alignment horizontal="left" vertical="center"/>
      <protection locked="0"/>
    </xf>
    <xf numFmtId="0" fontId="2" fillId="3" borderId="31" xfId="109" applyFont="1" applyFill="1" applyBorder="1" applyAlignment="1" applyProtection="1">
      <alignment horizontal="left" vertical="center"/>
      <protection locked="0"/>
    </xf>
    <xf numFmtId="0" fontId="51" fillId="3" borderId="24" xfId="109" applyFont="1" applyFill="1" applyBorder="1" applyAlignment="1" applyProtection="1">
      <alignment horizontal="left" vertical="center"/>
      <protection locked="0"/>
    </xf>
    <xf numFmtId="0" fontId="51" fillId="3" borderId="3" xfId="109" applyFont="1" applyFill="1" applyBorder="1" applyAlignment="1" applyProtection="1">
      <alignment horizontal="left" vertical="center"/>
      <protection locked="0"/>
    </xf>
    <xf numFmtId="0" fontId="51" fillId="3" borderId="25" xfId="109" applyFont="1" applyFill="1" applyBorder="1" applyAlignment="1" applyProtection="1">
      <alignment horizontal="left" vertical="center"/>
      <protection locked="0"/>
    </xf>
    <xf numFmtId="0" fontId="51" fillId="3" borderId="30" xfId="109" applyFont="1" applyFill="1" applyBorder="1" applyAlignment="1" applyProtection="1">
      <alignment horizontal="left" vertical="center"/>
      <protection locked="0"/>
    </xf>
    <xf numFmtId="0" fontId="51" fillId="3" borderId="59" xfId="109" applyFont="1" applyFill="1" applyBorder="1" applyAlignment="1" applyProtection="1">
      <alignment horizontal="left" vertical="center"/>
      <protection locked="0"/>
    </xf>
    <xf numFmtId="0" fontId="51" fillId="3" borderId="31" xfId="109" applyFont="1" applyFill="1" applyBorder="1" applyAlignment="1" applyProtection="1">
      <alignment horizontal="left" vertical="center"/>
      <protection locked="0"/>
    </xf>
    <xf numFmtId="0" fontId="24" fillId="0" borderId="5" xfId="109" applyFont="1" applyBorder="1" applyAlignment="1" applyProtection="1">
      <alignment horizontal="center" vertical="center" wrapText="1"/>
      <protection hidden="1"/>
    </xf>
    <xf numFmtId="0" fontId="1" fillId="0" borderId="0" xfId="109" applyFont="1" applyBorder="1" applyAlignment="1" applyProtection="1">
      <alignment horizontal="center" vertical="center"/>
      <protection hidden="1"/>
    </xf>
    <xf numFmtId="0" fontId="3" fillId="6" borderId="0" xfId="109" applyFont="1" applyFill="1" applyBorder="1" applyAlignment="1" applyProtection="1">
      <alignment horizontal="center" vertical="center"/>
      <protection hidden="1"/>
    </xf>
    <xf numFmtId="0" fontId="2" fillId="3" borderId="9" xfId="109" applyFont="1" applyFill="1" applyBorder="1" applyAlignment="1" applyProtection="1">
      <alignment horizontal="center" vertical="center"/>
      <protection locked="0"/>
    </xf>
    <xf numFmtId="0" fontId="2" fillId="3" borderId="24" xfId="109" applyFont="1" applyFill="1" applyBorder="1" applyAlignment="1" applyProtection="1">
      <alignment horizontal="center" vertical="center" wrapText="1"/>
      <protection locked="0" hidden="1"/>
    </xf>
    <xf numFmtId="0" fontId="2" fillId="3" borderId="3" xfId="109" applyFont="1" applyFill="1" applyBorder="1" applyAlignment="1" applyProtection="1">
      <alignment horizontal="center" vertical="center" wrapText="1"/>
      <protection locked="0" hidden="1"/>
    </xf>
    <xf numFmtId="0" fontId="2" fillId="3" borderId="25" xfId="109" applyFont="1" applyFill="1" applyBorder="1" applyAlignment="1" applyProtection="1">
      <alignment horizontal="center" vertical="center" wrapText="1"/>
      <protection locked="0" hidden="1"/>
    </xf>
    <xf numFmtId="0" fontId="2" fillId="0" borderId="9" xfId="109" applyFont="1" applyBorder="1" applyAlignment="1" applyProtection="1">
      <alignment horizontal="left" vertical="center" wrapText="1"/>
      <protection hidden="1"/>
    </xf>
    <xf numFmtId="0" fontId="73" fillId="0" borderId="0" xfId="0" applyFont="1" applyBorder="1" applyAlignment="1" applyProtection="1">
      <alignment horizontal="left" vertical="center"/>
    </xf>
    <xf numFmtId="0" fontId="76" fillId="12" borderId="9" xfId="0" applyFont="1" applyFill="1" applyBorder="1" applyAlignment="1" applyProtection="1">
      <alignment horizontal="center" vertical="center"/>
    </xf>
    <xf numFmtId="0" fontId="76" fillId="9" borderId="0" xfId="109"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top" wrapText="1"/>
    </xf>
    <xf numFmtId="0" fontId="76" fillId="0" borderId="0" xfId="0" applyFont="1" applyBorder="1" applyAlignment="1" applyProtection="1">
      <alignment horizontal="left" vertical="center"/>
    </xf>
    <xf numFmtId="1" fontId="76" fillId="9" borderId="0" xfId="109" applyNumberFormat="1" applyFont="1" applyFill="1" applyBorder="1" applyAlignment="1" applyProtection="1">
      <alignment horizontal="left" vertical="center" wrapText="1"/>
    </xf>
    <xf numFmtId="0" fontId="33" fillId="0" borderId="0" xfId="0" applyNumberFormat="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xf>
    <xf numFmtId="0"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vertical="center" wrapText="1"/>
    </xf>
    <xf numFmtId="0" fontId="58" fillId="0" borderId="0" xfId="0" applyNumberFormat="1" applyFont="1" applyFill="1" applyBorder="1" applyAlignment="1" applyProtection="1">
      <alignment horizontal="right" vertical="center"/>
    </xf>
    <xf numFmtId="0" fontId="2" fillId="0" borderId="0" xfId="115" applyFont="1" applyFill="1" applyBorder="1" applyAlignment="1" applyProtection="1">
      <alignment horizontal="left" vertical="center"/>
    </xf>
    <xf numFmtId="0" fontId="1" fillId="0" borderId="0" xfId="115" applyFont="1" applyFill="1" applyBorder="1" applyAlignment="1" applyProtection="1">
      <alignment horizontal="left" vertical="center"/>
    </xf>
    <xf numFmtId="0" fontId="1" fillId="0" borderId="0" xfId="115" applyFont="1" applyBorder="1" applyAlignment="1" applyProtection="1">
      <alignment horizontal="left" vertical="center"/>
    </xf>
    <xf numFmtId="0" fontId="1" fillId="0" borderId="0" xfId="0" applyNumberFormat="1" applyFont="1" applyFill="1" applyBorder="1" applyAlignment="1" applyProtection="1">
      <alignment horizontal="left" vertical="center" wrapText="1"/>
    </xf>
    <xf numFmtId="0" fontId="5" fillId="0" borderId="0" xfId="0" applyFont="1" applyBorder="1" applyAlignment="1" applyProtection="1">
      <alignment horizontal="center" vertical="center" wrapText="1"/>
    </xf>
    <xf numFmtId="0" fontId="3" fillId="6" borderId="0" xfId="0" applyFont="1" applyFill="1" applyAlignment="1" applyProtection="1">
      <alignment horizontal="center" vertical="center" wrapText="1"/>
    </xf>
    <xf numFmtId="0" fontId="76" fillId="10" borderId="18" xfId="0" applyFont="1" applyFill="1" applyBorder="1" applyAlignment="1">
      <alignment horizontal="left" vertical="center" wrapText="1"/>
    </xf>
    <xf numFmtId="0" fontId="2" fillId="0" borderId="0" xfId="0" applyNumberFormat="1" applyFont="1" applyFill="1" applyBorder="1" applyAlignment="1" applyProtection="1">
      <alignment horizontal="left" vertical="center" wrapText="1"/>
    </xf>
    <xf numFmtId="0" fontId="58" fillId="0" borderId="51" xfId="0" applyNumberFormat="1" applyFont="1" applyFill="1" applyBorder="1" applyAlignment="1" applyProtection="1">
      <alignment horizontal="right" vertical="center"/>
    </xf>
    <xf numFmtId="0" fontId="1" fillId="0" borderId="0" xfId="115" applyFont="1" applyAlignment="1" applyProtection="1">
      <alignment horizontal="left" vertical="center"/>
    </xf>
    <xf numFmtId="0" fontId="2" fillId="0" borderId="0" xfId="115" applyFont="1" applyFill="1" applyAlignment="1" applyProtection="1">
      <alignment horizontal="left" vertical="center"/>
    </xf>
    <xf numFmtId="0" fontId="1" fillId="0" borderId="0" xfId="115" applyFont="1" applyFill="1" applyAlignment="1" applyProtection="1">
      <alignment horizontal="left" vertical="center"/>
    </xf>
    <xf numFmtId="0" fontId="1" fillId="0" borderId="0" xfId="115" applyFont="1" applyFill="1" applyAlignment="1" applyProtection="1">
      <alignment vertical="center" wrapText="1"/>
      <protection hidden="1"/>
    </xf>
    <xf numFmtId="0" fontId="76" fillId="0" borderId="0" xfId="0" applyFont="1" applyBorder="1" applyAlignment="1" applyProtection="1">
      <alignment horizontal="right" vertical="center"/>
    </xf>
    <xf numFmtId="0" fontId="76" fillId="14" borderId="24" xfId="0" applyFont="1" applyFill="1" applyBorder="1" applyAlignment="1">
      <alignment horizontal="left" vertical="top"/>
    </xf>
    <xf numFmtId="0" fontId="76" fillId="14" borderId="3" xfId="0" applyFont="1" applyFill="1" applyBorder="1" applyAlignment="1">
      <alignment horizontal="left" vertical="top"/>
    </xf>
    <xf numFmtId="0" fontId="76" fillId="14" borderId="25" xfId="0" applyFont="1" applyFill="1" applyBorder="1" applyAlignment="1">
      <alignment horizontal="left" vertical="top"/>
    </xf>
    <xf numFmtId="0" fontId="76" fillId="14" borderId="60" xfId="0" applyFont="1" applyFill="1" applyBorder="1" applyAlignment="1">
      <alignment horizontal="left" vertical="top" wrapText="1"/>
    </xf>
    <xf numFmtId="0" fontId="76" fillId="14" borderId="16" xfId="0" applyFont="1" applyFill="1" applyBorder="1" applyAlignment="1">
      <alignment horizontal="left" vertical="top" wrapText="1"/>
    </xf>
    <xf numFmtId="0" fontId="76" fillId="14" borderId="55" xfId="0" applyFont="1" applyFill="1" applyBorder="1" applyAlignment="1">
      <alignment horizontal="left" vertical="top" wrapText="1"/>
    </xf>
    <xf numFmtId="165" fontId="1" fillId="0" borderId="0" xfId="115" applyNumberFormat="1" applyFont="1" applyFill="1" applyAlignment="1" applyProtection="1">
      <alignment horizontal="left" vertical="center"/>
      <protection hidden="1"/>
    </xf>
    <xf numFmtId="0" fontId="3" fillId="6" borderId="0" xfId="0" applyFont="1" applyFill="1" applyAlignment="1" applyProtection="1">
      <alignment horizontal="center" vertical="center"/>
    </xf>
    <xf numFmtId="0" fontId="76" fillId="14" borderId="24" xfId="0" applyFont="1" applyFill="1" applyBorder="1" applyAlignment="1">
      <alignment horizontal="left" vertical="top" wrapText="1"/>
    </xf>
    <xf numFmtId="0" fontId="76" fillId="14" borderId="3" xfId="0" applyFont="1" applyFill="1" applyBorder="1" applyAlignment="1">
      <alignment horizontal="left" vertical="top" wrapText="1"/>
    </xf>
    <xf numFmtId="0" fontId="76" fillId="14" borderId="25" xfId="0" applyFont="1" applyFill="1" applyBorder="1" applyAlignment="1">
      <alignment horizontal="left" vertical="top" wrapText="1"/>
    </xf>
    <xf numFmtId="165" fontId="1" fillId="0" borderId="0" xfId="0" applyNumberFormat="1" applyFont="1" applyFill="1" applyBorder="1" applyAlignment="1" applyProtection="1">
      <alignment horizontal="left" vertical="center"/>
    </xf>
    <xf numFmtId="0" fontId="75" fillId="0" borderId="0" xfId="0" applyFont="1" applyAlignment="1" applyProtection="1">
      <alignment horizontal="left" vertical="center"/>
    </xf>
    <xf numFmtId="0" fontId="75" fillId="9" borderId="0" xfId="109" applyFont="1" applyFill="1" applyBorder="1" applyAlignment="1" applyProtection="1">
      <alignment horizontal="left" vertical="center" wrapText="1"/>
    </xf>
    <xf numFmtId="1" fontId="75" fillId="9" borderId="0" xfId="109" applyNumberFormat="1" applyFont="1" applyFill="1" applyBorder="1" applyAlignment="1" applyProtection="1">
      <alignment horizontal="left" vertical="center" wrapText="1"/>
    </xf>
    <xf numFmtId="0" fontId="75" fillId="9" borderId="0" xfId="109" applyFont="1" applyFill="1" applyBorder="1" applyAlignment="1" applyProtection="1">
      <alignment horizontal="left" vertical="center"/>
    </xf>
    <xf numFmtId="0" fontId="33" fillId="0" borderId="0" xfId="0" applyNumberFormat="1" applyFont="1" applyFill="1" applyBorder="1" applyAlignment="1" applyProtection="1">
      <alignment horizontal="center" vertical="center" wrapText="1"/>
      <protection hidden="1"/>
    </xf>
    <xf numFmtId="0" fontId="3" fillId="6" borderId="0" xfId="0" applyFont="1" applyFill="1" applyAlignment="1" applyProtection="1">
      <alignment horizontal="center" vertical="center"/>
      <protection hidden="1"/>
    </xf>
    <xf numFmtId="0" fontId="73" fillId="0" borderId="0" xfId="0" applyFont="1" applyAlignment="1" applyProtection="1">
      <alignment horizontal="left" vertical="center"/>
      <protection locked="0"/>
    </xf>
    <xf numFmtId="0" fontId="73" fillId="0" borderId="24" xfId="109" applyFont="1" applyFill="1" applyBorder="1" applyAlignment="1" applyProtection="1">
      <alignment horizontal="left" vertical="center" wrapText="1"/>
      <protection hidden="1"/>
    </xf>
    <xf numFmtId="0" fontId="73" fillId="0" borderId="25" xfId="109" applyFont="1" applyFill="1" applyBorder="1" applyAlignment="1" applyProtection="1">
      <alignment horizontal="left" vertical="center" wrapText="1"/>
      <protection hidden="1"/>
    </xf>
    <xf numFmtId="1" fontId="73" fillId="0" borderId="24" xfId="109" applyNumberFormat="1" applyFont="1" applyFill="1" applyBorder="1" applyAlignment="1" applyProtection="1">
      <alignment horizontal="left" vertical="center" wrapText="1"/>
      <protection hidden="1"/>
    </xf>
    <xf numFmtId="0" fontId="73" fillId="0" borderId="16" xfId="0" applyFont="1" applyBorder="1" applyAlignment="1">
      <alignment horizontal="left" vertical="top" wrapText="1"/>
    </xf>
    <xf numFmtId="0" fontId="73" fillId="0" borderId="0" xfId="0" applyFont="1" applyAlignment="1">
      <alignment horizontal="left" vertical="top" wrapText="1"/>
    </xf>
    <xf numFmtId="0" fontId="73" fillId="9" borderId="0" xfId="109" applyFont="1" applyFill="1" applyBorder="1" applyAlignment="1" applyProtection="1">
      <alignment horizontal="left" vertical="center"/>
    </xf>
    <xf numFmtId="0" fontId="76" fillId="0" borderId="24" xfId="0" applyFont="1" applyBorder="1" applyAlignment="1">
      <alignment horizontal="center" vertical="center"/>
    </xf>
    <xf numFmtId="0" fontId="76" fillId="0" borderId="3" xfId="0" applyFont="1" applyBorder="1" applyAlignment="1">
      <alignment horizontal="center" vertical="center"/>
    </xf>
    <xf numFmtId="0" fontId="76" fillId="0" borderId="25" xfId="0" applyFont="1" applyBorder="1" applyAlignment="1">
      <alignment horizontal="center" vertical="center"/>
    </xf>
    <xf numFmtId="0" fontId="7" fillId="9" borderId="24" xfId="114" applyNumberFormat="1" applyFont="1" applyFill="1" applyBorder="1" applyAlignment="1" applyProtection="1">
      <alignment horizontal="left" vertical="center" wrapText="1"/>
    </xf>
    <xf numFmtId="0" fontId="7" fillId="9" borderId="25" xfId="114" applyNumberFormat="1" applyFont="1" applyFill="1" applyBorder="1" applyAlignment="1" applyProtection="1">
      <alignment horizontal="left" vertical="center" wrapText="1"/>
    </xf>
    <xf numFmtId="43" fontId="1" fillId="0" borderId="62" xfId="8" applyFont="1" applyBorder="1" applyAlignment="1" applyProtection="1">
      <alignment horizontal="right" vertical="center" wrapText="1"/>
      <protection hidden="1"/>
    </xf>
    <xf numFmtId="43" fontId="1" fillId="0" borderId="63" xfId="8" applyFont="1" applyBorder="1" applyAlignment="1" applyProtection="1">
      <alignment horizontal="right" vertical="center" wrapText="1"/>
      <protection hidden="1"/>
    </xf>
    <xf numFmtId="0" fontId="4" fillId="0" borderId="9" xfId="114" applyFont="1" applyBorder="1" applyAlignment="1" applyProtection="1">
      <alignment horizontal="justify" vertical="center" wrapText="1"/>
      <protection hidden="1"/>
    </xf>
    <xf numFmtId="0" fontId="7" fillId="9" borderId="9" xfId="114" applyFont="1" applyFill="1" applyBorder="1" applyAlignment="1" applyProtection="1">
      <alignment horizontal="center" vertical="center" wrapText="1"/>
    </xf>
    <xf numFmtId="0" fontId="7" fillId="9" borderId="26" xfId="114" applyFont="1" applyFill="1" applyBorder="1" applyAlignment="1" applyProtection="1">
      <alignment horizontal="center" vertical="center" wrapText="1"/>
    </xf>
    <xf numFmtId="0" fontId="59" fillId="0" borderId="0" xfId="114" applyFont="1" applyBorder="1" applyAlignment="1" applyProtection="1">
      <alignment horizontal="center" vertical="center" wrapText="1"/>
      <protection hidden="1"/>
    </xf>
    <xf numFmtId="0" fontId="8" fillId="6" borderId="0" xfId="114" applyFont="1" applyFill="1" applyAlignment="1" applyProtection="1">
      <alignment horizontal="center" vertical="center"/>
      <protection hidden="1"/>
    </xf>
    <xf numFmtId="0" fontId="7" fillId="0" borderId="7" xfId="114" applyFont="1" applyBorder="1" applyAlignment="1" applyProtection="1">
      <alignment horizontal="left" vertical="center" wrapText="1"/>
      <protection hidden="1"/>
    </xf>
    <xf numFmtId="0" fontId="7" fillId="0" borderId="7" xfId="114" applyFont="1" applyBorder="1" applyAlignment="1" applyProtection="1">
      <alignment horizontal="center" vertical="center" wrapText="1"/>
      <protection hidden="1"/>
    </xf>
    <xf numFmtId="0" fontId="7" fillId="0" borderId="8" xfId="114" applyFont="1" applyBorder="1" applyAlignment="1" applyProtection="1">
      <alignment horizontal="center" vertical="center" wrapText="1"/>
      <protection hidden="1"/>
    </xf>
    <xf numFmtId="0" fontId="7" fillId="4" borderId="9" xfId="114" applyFont="1" applyFill="1" applyBorder="1" applyAlignment="1" applyProtection="1">
      <alignment horizontal="left" vertical="center" wrapText="1"/>
      <protection hidden="1"/>
    </xf>
    <xf numFmtId="43" fontId="7" fillId="4" borderId="9" xfId="8" applyFont="1" applyFill="1" applyBorder="1" applyAlignment="1" applyProtection="1">
      <alignment horizontal="right" vertical="center" wrapText="1"/>
      <protection hidden="1"/>
    </xf>
    <xf numFmtId="43" fontId="7" fillId="4" borderId="26" xfId="8" applyFont="1" applyFill="1" applyBorder="1" applyAlignment="1" applyProtection="1">
      <alignment horizontal="right" vertical="center" wrapText="1"/>
      <protection hidden="1"/>
    </xf>
    <xf numFmtId="0" fontId="3" fillId="0" borderId="0" xfId="114" applyFont="1" applyBorder="1" applyAlignment="1" applyProtection="1">
      <alignment horizontal="center" vertical="top"/>
      <protection hidden="1"/>
    </xf>
    <xf numFmtId="9" fontId="7" fillId="9" borderId="9" xfId="114" applyNumberFormat="1" applyFont="1" applyFill="1" applyBorder="1" applyAlignment="1" applyProtection="1">
      <alignment horizontal="center" vertical="center" wrapText="1"/>
    </xf>
    <xf numFmtId="9" fontId="7" fillId="9" borderId="26" xfId="114" applyNumberFormat="1" applyFont="1" applyFill="1" applyBorder="1" applyAlignment="1" applyProtection="1">
      <alignment horizontal="center" vertical="center" wrapText="1"/>
    </xf>
    <xf numFmtId="0" fontId="72" fillId="0" borderId="0" xfId="114" applyFont="1" applyBorder="1" applyAlignment="1" applyProtection="1">
      <alignment horizontal="center" vertical="top"/>
      <protection hidden="1"/>
    </xf>
    <xf numFmtId="49" fontId="7" fillId="9" borderId="9" xfId="114" applyNumberFormat="1" applyFont="1" applyFill="1" applyBorder="1" applyAlignment="1" applyProtection="1">
      <alignment horizontal="left" vertical="center" wrapText="1"/>
    </xf>
    <xf numFmtId="0" fontId="7" fillId="9" borderId="9" xfId="114" applyFont="1" applyFill="1" applyBorder="1" applyAlignment="1" applyProtection="1">
      <alignment horizontal="center" vertical="center" wrapText="1"/>
      <protection locked="0"/>
    </xf>
    <xf numFmtId="0" fontId="7" fillId="9" borderId="26" xfId="114" applyFont="1" applyFill="1" applyBorder="1" applyAlignment="1" applyProtection="1">
      <alignment horizontal="center" vertical="center" wrapText="1"/>
      <protection locked="0"/>
    </xf>
    <xf numFmtId="4" fontId="7" fillId="4" borderId="9" xfId="8" applyNumberFormat="1" applyFont="1" applyFill="1" applyBorder="1" applyAlignment="1" applyProtection="1">
      <alignment horizontal="right" vertical="center" wrapText="1"/>
      <protection hidden="1"/>
    </xf>
    <xf numFmtId="4" fontId="7" fillId="4" borderId="26" xfId="8" applyNumberFormat="1" applyFont="1" applyFill="1" applyBorder="1" applyAlignment="1" applyProtection="1">
      <alignment horizontal="right" vertical="center" wrapText="1"/>
      <protection hidden="1"/>
    </xf>
    <xf numFmtId="9" fontId="7" fillId="9" borderId="9" xfId="114" applyNumberFormat="1" applyFont="1" applyFill="1" applyBorder="1" applyAlignment="1" applyProtection="1">
      <alignment horizontal="center" vertical="center" wrapText="1"/>
      <protection locked="0"/>
    </xf>
    <xf numFmtId="9" fontId="7" fillId="9" borderId="26" xfId="114" applyNumberFormat="1" applyFont="1" applyFill="1" applyBorder="1" applyAlignment="1" applyProtection="1">
      <alignment horizontal="center" vertical="center" wrapText="1"/>
      <protection locked="0"/>
    </xf>
    <xf numFmtId="0" fontId="66" fillId="0" borderId="40" xfId="114" applyFont="1" applyBorder="1" applyAlignment="1" applyProtection="1">
      <alignment horizontal="center" vertical="center"/>
      <protection hidden="1"/>
    </xf>
    <xf numFmtId="0" fontId="66" fillId="0" borderId="64" xfId="114" applyFont="1" applyBorder="1" applyAlignment="1" applyProtection="1">
      <alignment horizontal="center" vertical="center"/>
      <protection hidden="1"/>
    </xf>
    <xf numFmtId="0" fontId="59" fillId="0" borderId="9" xfId="114" applyFont="1" applyFill="1" applyBorder="1" applyAlignment="1" applyProtection="1">
      <alignment horizontal="left" vertical="center" wrapText="1"/>
      <protection hidden="1"/>
    </xf>
    <xf numFmtId="0" fontId="59" fillId="0" borderId="28" xfId="114" applyFont="1" applyFill="1" applyBorder="1" applyAlignment="1" applyProtection="1">
      <alignment horizontal="left" vertical="center" wrapText="1"/>
      <protection hidden="1"/>
    </xf>
    <xf numFmtId="0" fontId="7" fillId="4" borderId="65" xfId="114" applyFont="1" applyFill="1" applyBorder="1" applyAlignment="1" applyProtection="1">
      <alignment horizontal="left" vertical="center" wrapText="1"/>
      <protection hidden="1"/>
    </xf>
    <xf numFmtId="0" fontId="4" fillId="0" borderId="66" xfId="114" applyFont="1" applyBorder="1" applyAlignment="1" applyProtection="1">
      <alignment horizontal="justify" vertical="center" wrapText="1"/>
      <protection hidden="1"/>
    </xf>
    <xf numFmtId="0" fontId="4" fillId="0" borderId="21" xfId="114" applyFont="1" applyBorder="1" applyAlignment="1" applyProtection="1">
      <alignment horizontal="justify" vertical="center" wrapText="1"/>
      <protection hidden="1"/>
    </xf>
    <xf numFmtId="0" fontId="7" fillId="0" borderId="67" xfId="114" applyFont="1" applyBorder="1" applyAlignment="1" applyProtection="1">
      <alignment horizontal="center" vertical="center" wrapText="1"/>
      <protection hidden="1"/>
    </xf>
    <xf numFmtId="0" fontId="7" fillId="0" borderId="10" xfId="114" applyFont="1" applyBorder="1" applyAlignment="1" applyProtection="1">
      <alignment horizontal="center" vertical="center" wrapText="1"/>
      <protection hidden="1"/>
    </xf>
    <xf numFmtId="0" fontId="4" fillId="0" borderId="0" xfId="114" applyFont="1" applyFill="1" applyAlignment="1" applyProtection="1">
      <alignment horizontal="left" vertical="top"/>
      <protection hidden="1"/>
    </xf>
    <xf numFmtId="0" fontId="7" fillId="0" borderId="0" xfId="114" applyFont="1" applyBorder="1" applyAlignment="1" applyProtection="1">
      <alignment horizontal="center" vertical="center" wrapText="1"/>
      <protection hidden="1"/>
    </xf>
    <xf numFmtId="0" fontId="7" fillId="0" borderId="0" xfId="111" applyNumberFormat="1" applyFont="1" applyFill="1" applyBorder="1" applyAlignment="1" applyProtection="1">
      <alignment horizontal="justify" vertical="center" wrapText="1"/>
      <protection hidden="1"/>
    </xf>
    <xf numFmtId="0" fontId="4" fillId="0" borderId="9" xfId="114" applyFont="1" applyBorder="1" applyAlignment="1" applyProtection="1">
      <alignment horizontal="center" vertical="center"/>
      <protection hidden="1"/>
    </xf>
    <xf numFmtId="0" fontId="7" fillId="0" borderId="9" xfId="114" applyFont="1" applyFill="1" applyBorder="1" applyAlignment="1" applyProtection="1">
      <alignment horizontal="left" vertical="center" wrapText="1"/>
      <protection hidden="1"/>
    </xf>
    <xf numFmtId="0" fontId="7" fillId="0" borderId="24" xfId="114" applyFont="1" applyBorder="1" applyAlignment="1" applyProtection="1">
      <alignment horizontal="center" vertical="center" wrapText="1"/>
      <protection hidden="1"/>
    </xf>
    <xf numFmtId="0" fontId="7" fillId="0" borderId="25" xfId="114" applyFont="1" applyBorder="1" applyAlignment="1" applyProtection="1">
      <alignment horizontal="center" vertical="center" wrapText="1"/>
      <protection hidden="1"/>
    </xf>
    <xf numFmtId="0" fontId="59" fillId="0" borderId="0" xfId="115" applyFont="1" applyFill="1" applyBorder="1" applyAlignment="1" applyProtection="1">
      <alignment horizontal="center" vertical="center" wrapText="1"/>
    </xf>
    <xf numFmtId="0" fontId="8" fillId="6" borderId="0" xfId="0" applyFont="1" applyFill="1" applyAlignment="1" applyProtection="1">
      <alignment horizontal="center" vertical="center"/>
    </xf>
    <xf numFmtId="49" fontId="74" fillId="9" borderId="9" xfId="109" applyNumberFormat="1" applyFont="1" applyFill="1" applyBorder="1" applyAlignment="1" applyProtection="1">
      <alignment horizontal="left" vertical="center"/>
      <protection locked="0"/>
    </xf>
    <xf numFmtId="49" fontId="74" fillId="0" borderId="24" xfId="109" applyNumberFormat="1" applyFont="1" applyFill="1" applyBorder="1" applyAlignment="1" applyProtection="1">
      <alignment horizontal="left" vertical="center" wrapText="1"/>
      <protection hidden="1"/>
    </xf>
    <xf numFmtId="0" fontId="74" fillId="0" borderId="25" xfId="109" applyFont="1" applyFill="1" applyBorder="1" applyAlignment="1" applyProtection="1">
      <alignment horizontal="left" vertical="center" wrapText="1"/>
      <protection hidden="1"/>
    </xf>
    <xf numFmtId="0" fontId="74" fillId="0" borderId="0" xfId="0" applyFont="1" applyAlignment="1" applyProtection="1">
      <alignment horizontal="left" vertical="center"/>
      <protection locked="0"/>
    </xf>
    <xf numFmtId="0" fontId="7" fillId="0" borderId="0" xfId="0" applyFont="1" applyFill="1" applyBorder="1" applyAlignment="1" applyProtection="1">
      <alignment horizontal="center" vertical="center"/>
      <protection locked="0"/>
    </xf>
    <xf numFmtId="0" fontId="7" fillId="0" borderId="0" xfId="115" applyFont="1" applyBorder="1" applyAlignment="1" applyProtection="1">
      <alignment horizontal="left" vertical="center"/>
    </xf>
    <xf numFmtId="0" fontId="33" fillId="0" borderId="9" xfId="115" applyFont="1" applyBorder="1" applyAlignment="1" applyProtection="1">
      <alignment horizontal="center" vertical="center"/>
      <protection locked="0"/>
    </xf>
    <xf numFmtId="10" fontId="74" fillId="0" borderId="24" xfId="109" applyNumberFormat="1" applyFont="1" applyFill="1" applyBorder="1" applyAlignment="1" applyProtection="1">
      <alignment horizontal="left" vertical="center" wrapText="1"/>
      <protection hidden="1"/>
    </xf>
    <xf numFmtId="0" fontId="34" fillId="0" borderId="0" xfId="115" applyFont="1" applyBorder="1" applyAlignment="1" applyProtection="1">
      <alignment horizontal="center" vertical="center" wrapText="1"/>
      <protection hidden="1"/>
    </xf>
    <xf numFmtId="0" fontId="7" fillId="0" borderId="0" xfId="0" applyFont="1" applyBorder="1" applyAlignment="1" applyProtection="1">
      <alignment horizontal="left" vertical="center" wrapText="1"/>
      <protection hidden="1"/>
    </xf>
    <xf numFmtId="0" fontId="4" fillId="0" borderId="0" xfId="115" applyFont="1" applyBorder="1" applyAlignment="1" applyProtection="1">
      <alignment horizontal="justify" vertical="top" wrapText="1"/>
      <protection hidden="1"/>
    </xf>
    <xf numFmtId="0" fontId="7" fillId="0" borderId="0" xfId="115" applyFont="1" applyFill="1" applyBorder="1" applyAlignment="1" applyProtection="1">
      <alignment horizontal="center" vertical="center" wrapText="1"/>
      <protection locked="0"/>
    </xf>
    <xf numFmtId="0" fontId="4" fillId="0" borderId="0" xfId="114" applyFont="1" applyFill="1" applyBorder="1" applyAlignment="1" applyProtection="1">
      <alignment horizontal="left" vertical="top"/>
      <protection locked="0"/>
    </xf>
    <xf numFmtId="0" fontId="7" fillId="0" borderId="0" xfId="111" applyNumberFormat="1" applyFont="1" applyFill="1" applyBorder="1" applyAlignment="1" applyProtection="1">
      <alignment horizontal="justify" vertical="center"/>
      <protection locked="0"/>
    </xf>
    <xf numFmtId="2" fontId="4" fillId="0" borderId="0" xfId="115" applyNumberFormat="1" applyFont="1" applyFill="1" applyBorder="1" applyAlignment="1" applyProtection="1">
      <alignment horizontal="right" vertical="center"/>
      <protection locked="0"/>
    </xf>
    <xf numFmtId="166" fontId="7" fillId="0" borderId="0" xfId="0" applyNumberFormat="1" applyFont="1" applyFill="1" applyBorder="1" applyAlignment="1" applyProtection="1">
      <alignment horizontal="center" vertical="center" wrapText="1"/>
      <protection locked="0"/>
    </xf>
    <xf numFmtId="0" fontId="7" fillId="0" borderId="0" xfId="115" applyFont="1" applyFill="1" applyBorder="1" applyAlignment="1" applyProtection="1">
      <alignment horizontal="center" vertical="center"/>
      <protection locked="0"/>
    </xf>
    <xf numFmtId="166" fontId="8" fillId="0" borderId="0" xfId="0" applyNumberFormat="1" applyFont="1" applyFill="1" applyBorder="1" applyAlignment="1" applyProtection="1">
      <alignment horizontal="center" vertical="center" wrapText="1"/>
      <protection locked="0"/>
    </xf>
    <xf numFmtId="0" fontId="7" fillId="0" borderId="30" xfId="113" applyFont="1" applyBorder="1" applyAlignment="1" applyProtection="1">
      <alignment horizontal="justify" vertical="top"/>
      <protection hidden="1"/>
    </xf>
    <xf numFmtId="0" fontId="4" fillId="0" borderId="59" xfId="113" applyFont="1" applyBorder="1" applyAlignment="1" applyProtection="1">
      <alignment horizontal="justify" vertical="top"/>
      <protection hidden="1"/>
    </xf>
    <xf numFmtId="0" fontId="4" fillId="0" borderId="31" xfId="113" applyFont="1" applyBorder="1" applyAlignment="1" applyProtection="1">
      <alignment horizontal="justify" vertical="top"/>
      <protection hidden="1"/>
    </xf>
    <xf numFmtId="0" fontId="4" fillId="0" borderId="11" xfId="113" applyNumberFormat="1" applyFont="1" applyFill="1" applyBorder="1" applyAlignment="1" applyProtection="1">
      <alignment horizontal="left" vertical="center"/>
      <protection hidden="1"/>
    </xf>
    <xf numFmtId="0" fontId="4" fillId="0" borderId="22" xfId="113" applyNumberFormat="1" applyFont="1" applyFill="1" applyBorder="1" applyAlignment="1" applyProtection="1">
      <alignment horizontal="left" vertical="center"/>
      <protection hidden="1"/>
    </xf>
    <xf numFmtId="0" fontId="7" fillId="7" borderId="0" xfId="113" applyNumberFormat="1" applyFont="1" applyFill="1" applyBorder="1" applyAlignment="1" applyProtection="1">
      <alignment horizontal="center" vertical="center" wrapText="1"/>
      <protection hidden="1"/>
    </xf>
    <xf numFmtId="0" fontId="59" fillId="0" borderId="0" xfId="73" applyFont="1" applyFill="1" applyAlignment="1" applyProtection="1">
      <alignment horizontal="center" vertical="center"/>
      <protection hidden="1"/>
    </xf>
    <xf numFmtId="0" fontId="59" fillId="0" borderId="0" xfId="73" applyNumberFormat="1" applyFont="1" applyFill="1" applyBorder="1" applyAlignment="1" applyProtection="1">
      <alignment horizontal="justify" vertical="top" wrapText="1"/>
      <protection hidden="1"/>
    </xf>
    <xf numFmtId="0" fontId="4" fillId="0" borderId="0" xfId="113" applyFont="1" applyAlignment="1" applyProtection="1">
      <alignment horizontal="justify" vertical="center"/>
      <protection hidden="1"/>
    </xf>
    <xf numFmtId="0" fontId="7" fillId="0" borderId="24" xfId="113" applyFont="1" applyBorder="1" applyAlignment="1" applyProtection="1">
      <alignment horizontal="justify" vertical="top"/>
      <protection hidden="1"/>
    </xf>
    <xf numFmtId="0" fontId="4" fillId="0" borderId="3" xfId="113" applyFont="1" applyBorder="1" applyAlignment="1" applyProtection="1">
      <alignment horizontal="justify" vertical="top"/>
      <protection hidden="1"/>
    </xf>
    <xf numFmtId="0" fontId="4" fillId="0" borderId="25" xfId="113" applyFont="1" applyBorder="1" applyAlignment="1" applyProtection="1">
      <alignment horizontal="justify" vertical="top"/>
      <protection hidden="1"/>
    </xf>
    <xf numFmtId="0" fontId="7" fillId="0" borderId="24" xfId="113" applyFont="1" applyBorder="1" applyAlignment="1" applyProtection="1">
      <alignment horizontal="justify" vertical="top" wrapText="1"/>
      <protection hidden="1"/>
    </xf>
    <xf numFmtId="0" fontId="70" fillId="0" borderId="16" xfId="113" applyFont="1" applyBorder="1" applyAlignment="1" applyProtection="1">
      <alignment horizontal="justify" vertical="center"/>
      <protection hidden="1"/>
    </xf>
    <xf numFmtId="0" fontId="4" fillId="0" borderId="16" xfId="113" applyFont="1" applyBorder="1" applyAlignment="1" applyProtection="1">
      <alignment horizontal="justify" vertical="center"/>
      <protection hidden="1"/>
    </xf>
    <xf numFmtId="0" fontId="7" fillId="0" borderId="30" xfId="113" applyFont="1" applyBorder="1" applyAlignment="1" applyProtection="1">
      <alignment horizontal="justify" vertical="center"/>
      <protection hidden="1"/>
    </xf>
    <xf numFmtId="0" fontId="4" fillId="0" borderId="59" xfId="113" applyFont="1" applyBorder="1" applyAlignment="1" applyProtection="1">
      <alignment horizontal="justify" vertical="center"/>
      <protection hidden="1"/>
    </xf>
    <xf numFmtId="0" fontId="4" fillId="0" borderId="31" xfId="113" applyFont="1" applyBorder="1" applyAlignment="1" applyProtection="1">
      <alignment horizontal="justify" vertical="center"/>
      <protection hidden="1"/>
    </xf>
    <xf numFmtId="0" fontId="54" fillId="0" borderId="0" xfId="113" applyFont="1" applyAlignment="1" applyProtection="1">
      <alignment horizontal="left" vertical="center" wrapText="1"/>
      <protection hidden="1"/>
    </xf>
    <xf numFmtId="0" fontId="4" fillId="0" borderId="11" xfId="113" applyNumberFormat="1" applyFont="1" applyFill="1" applyBorder="1" applyAlignment="1" applyProtection="1">
      <alignment horizontal="left" vertical="top" wrapText="1"/>
      <protection hidden="1"/>
    </xf>
    <xf numFmtId="0" fontId="4" fillId="0" borderId="22" xfId="113" applyNumberFormat="1" applyFont="1" applyFill="1" applyBorder="1" applyAlignment="1" applyProtection="1">
      <alignment horizontal="left" vertical="top" wrapText="1"/>
      <protection hidden="1"/>
    </xf>
    <xf numFmtId="0" fontId="4" fillId="0" borderId="11" xfId="113" applyNumberFormat="1" applyFont="1" applyFill="1" applyBorder="1" applyAlignment="1" applyProtection="1">
      <alignment horizontal="left" vertical="center" wrapText="1"/>
      <protection hidden="1"/>
    </xf>
    <xf numFmtId="0" fontId="4" fillId="0" borderId="22" xfId="113" applyNumberFormat="1" applyFont="1" applyFill="1" applyBorder="1" applyAlignment="1" applyProtection="1">
      <alignment horizontal="left" vertical="center" wrapText="1"/>
      <protection hidden="1"/>
    </xf>
    <xf numFmtId="0" fontId="70" fillId="0" borderId="0" xfId="113" applyFont="1" applyBorder="1" applyAlignment="1" applyProtection="1">
      <alignment horizontal="justify" vertical="center"/>
      <protection hidden="1"/>
    </xf>
    <xf numFmtId="0" fontId="4" fillId="3" borderId="0" xfId="113" applyFont="1" applyFill="1" applyBorder="1" applyAlignment="1" applyProtection="1">
      <alignment horizontal="justify" vertical="top" wrapText="1"/>
      <protection locked="0" hidden="1"/>
    </xf>
    <xf numFmtId="0" fontId="4" fillId="0" borderId="0" xfId="113" applyFont="1" applyBorder="1" applyAlignment="1" applyProtection="1">
      <alignment horizontal="justify" vertical="center"/>
      <protection hidden="1"/>
    </xf>
    <xf numFmtId="0" fontId="4" fillId="0" borderId="66" xfId="113" applyNumberFormat="1" applyFont="1" applyFill="1" applyBorder="1" applyAlignment="1" applyProtection="1">
      <alignment horizontal="left" vertical="center"/>
      <protection hidden="1"/>
    </xf>
    <xf numFmtId="0" fontId="4" fillId="0" borderId="68" xfId="113" applyNumberFormat="1" applyFont="1" applyFill="1" applyBorder="1" applyAlignment="1" applyProtection="1">
      <alignment horizontal="left" vertical="center"/>
      <protection hidden="1"/>
    </xf>
    <xf numFmtId="0" fontId="29" fillId="6" borderId="0" xfId="73" applyFont="1" applyFill="1" applyAlignment="1" applyProtection="1">
      <alignment horizontal="center" vertical="center" wrapText="1"/>
      <protection hidden="1"/>
    </xf>
    <xf numFmtId="0" fontId="29" fillId="6" borderId="13" xfId="73" applyFont="1" applyFill="1" applyBorder="1" applyAlignment="1" applyProtection="1">
      <alignment horizontal="center" vertical="center" wrapText="1"/>
      <protection hidden="1"/>
    </xf>
    <xf numFmtId="0" fontId="4" fillId="0" borderId="0" xfId="106" applyFont="1" applyAlignment="1" applyProtection="1">
      <alignment horizontal="center" vertical="top"/>
    </xf>
    <xf numFmtId="0" fontId="4" fillId="0" borderId="0" xfId="106" applyFont="1" applyAlignment="1" applyProtection="1">
      <alignment horizontal="justify" vertical="top"/>
    </xf>
    <xf numFmtId="0" fontId="7" fillId="0" borderId="0" xfId="106" applyFont="1" applyAlignment="1" applyProtection="1">
      <alignment horizontal="justify" vertical="center"/>
    </xf>
    <xf numFmtId="0" fontId="4" fillId="0" borderId="0" xfId="106" applyFont="1" applyAlignment="1" applyProtection="1">
      <alignment horizontal="justify" vertical="top" wrapText="1"/>
    </xf>
    <xf numFmtId="0" fontId="4" fillId="0" borderId="0" xfId="106" applyFont="1" applyAlignment="1" applyProtection="1">
      <alignment horizontal="justify" vertical="center"/>
    </xf>
    <xf numFmtId="0" fontId="60" fillId="0" borderId="0" xfId="106" applyFont="1" applyAlignment="1" applyProtection="1">
      <alignment horizontal="center" vertical="center"/>
    </xf>
    <xf numFmtId="0" fontId="4" fillId="3" borderId="0" xfId="106" applyFont="1" applyFill="1" applyAlignment="1" applyProtection="1">
      <alignment horizontal="left" vertical="center"/>
      <protection locked="0"/>
    </xf>
    <xf numFmtId="0" fontId="4" fillId="0" borderId="0" xfId="106" applyFont="1" applyFill="1" applyAlignment="1" applyProtection="1">
      <alignment horizontal="left" vertical="center"/>
      <protection hidden="1"/>
    </xf>
    <xf numFmtId="0" fontId="59" fillId="0" borderId="0" xfId="106" applyFont="1" applyAlignment="1" applyProtection="1">
      <alignment horizontal="justify" vertical="top"/>
    </xf>
    <xf numFmtId="49" fontId="4" fillId="0" borderId="0" xfId="106" applyNumberFormat="1" applyFont="1" applyFill="1" applyAlignment="1" applyProtection="1">
      <alignment horizontal="left" vertical="center"/>
      <protection hidden="1"/>
    </xf>
    <xf numFmtId="0" fontId="4" fillId="3" borderId="22" xfId="73" applyFill="1" applyBorder="1" applyAlignment="1" applyProtection="1">
      <alignment horizontal="left" vertical="center"/>
      <protection locked="0"/>
    </xf>
    <xf numFmtId="0" fontId="4" fillId="3" borderId="22" xfId="73" applyFont="1" applyFill="1" applyBorder="1" applyAlignment="1" applyProtection="1">
      <alignment horizontal="left" vertical="center"/>
      <protection locked="0"/>
    </xf>
    <xf numFmtId="0" fontId="4" fillId="0" borderId="0" xfId="106" applyFont="1" applyAlignment="1" applyProtection="1">
      <alignment horizontal="left" vertical="top" wrapText="1"/>
    </xf>
    <xf numFmtId="0" fontId="4" fillId="0" borderId="0" xfId="73" applyFont="1" applyAlignment="1" applyProtection="1">
      <alignment horizontal="left" vertical="center" wrapText="1" indent="2"/>
    </xf>
    <xf numFmtId="0" fontId="4" fillId="0" borderId="0" xfId="73" applyFont="1" applyBorder="1" applyAlignment="1" applyProtection="1">
      <alignment horizontal="left" vertical="center" indent="2"/>
    </xf>
    <xf numFmtId="0" fontId="4" fillId="0" borderId="61" xfId="73" applyFont="1" applyBorder="1" applyAlignment="1" applyProtection="1">
      <alignment horizontal="left" vertical="center" indent="2"/>
    </xf>
    <xf numFmtId="10" fontId="4" fillId="0" borderId="0" xfId="106" applyNumberFormat="1" applyFont="1" applyFill="1" applyAlignment="1" applyProtection="1">
      <alignment horizontal="left" vertical="center"/>
      <protection hidden="1"/>
    </xf>
    <xf numFmtId="0" fontId="4" fillId="0" borderId="22" xfId="73" applyFont="1" applyBorder="1" applyAlignment="1" applyProtection="1">
      <alignment horizontal="left" vertical="center" indent="2"/>
    </xf>
    <xf numFmtId="0" fontId="4" fillId="0" borderId="69" xfId="73" applyFont="1" applyBorder="1" applyAlignment="1" applyProtection="1">
      <alignment horizontal="left" vertical="center" indent="2"/>
    </xf>
    <xf numFmtId="0" fontId="33" fillId="0" borderId="0" xfId="106" quotePrefix="1" applyFont="1" applyAlignment="1" applyProtection="1">
      <alignment horizontal="center" vertical="center"/>
    </xf>
    <xf numFmtId="0" fontId="4" fillId="0" borderId="69" xfId="73" applyFont="1" applyBorder="1" applyAlignment="1" applyProtection="1">
      <alignment horizontal="justify" vertical="center" wrapText="1"/>
    </xf>
    <xf numFmtId="1" fontId="58" fillId="0" borderId="9" xfId="126" applyNumberFormat="1" applyFont="1" applyBorder="1" applyAlignment="1">
      <alignment horizontal="justify" vertical="top" wrapText="1"/>
    </xf>
    <xf numFmtId="4" fontId="2" fillId="0" borderId="17" xfId="126" applyNumberFormat="1" applyFont="1" applyBorder="1" applyAlignment="1">
      <alignment horizontal="right" vertical="center" wrapText="1"/>
    </xf>
    <xf numFmtId="4" fontId="2" fillId="0" borderId="19" xfId="126" applyNumberFormat="1" applyFont="1" applyBorder="1" applyAlignment="1">
      <alignment horizontal="right" vertical="center" wrapText="1"/>
    </xf>
    <xf numFmtId="4" fontId="2" fillId="0" borderId="18" xfId="126" applyNumberFormat="1" applyFont="1" applyBorder="1" applyAlignment="1">
      <alignment horizontal="right" vertical="center" wrapText="1"/>
    </xf>
    <xf numFmtId="0" fontId="2" fillId="0" borderId="0" xfId="126" applyFont="1" applyFill="1" applyBorder="1" applyAlignment="1">
      <alignment horizontal="left" vertical="top" wrapText="1"/>
    </xf>
    <xf numFmtId="0" fontId="2" fillId="0" borderId="48" xfId="126" applyFont="1" applyFill="1" applyBorder="1" applyAlignment="1">
      <alignment horizontal="left" vertical="top" wrapText="1"/>
    </xf>
    <xf numFmtId="0" fontId="2" fillId="8" borderId="9" xfId="126" applyFont="1" applyFill="1" applyBorder="1" applyAlignment="1">
      <alignment horizontal="left" vertical="top" wrapText="1"/>
    </xf>
    <xf numFmtId="0" fontId="2" fillId="0" borderId="9" xfId="126" applyFont="1" applyFill="1" applyBorder="1" applyAlignment="1">
      <alignment horizontal="left" vertical="top" wrapText="1"/>
    </xf>
    <xf numFmtId="1" fontId="1" fillId="0" borderId="53" xfId="126" applyNumberFormat="1" applyFont="1" applyBorder="1" applyAlignment="1">
      <alignment horizontal="center" vertical="top" wrapText="1"/>
    </xf>
    <xf numFmtId="0" fontId="1" fillId="0" borderId="53" xfId="126" applyFont="1" applyBorder="1" applyAlignment="1">
      <alignment horizontal="center" wrapText="1"/>
    </xf>
    <xf numFmtId="0" fontId="1" fillId="0" borderId="54" xfId="126" applyFont="1" applyBorder="1" applyAlignment="1">
      <alignment horizontal="center" wrapText="1"/>
    </xf>
    <xf numFmtId="1" fontId="1" fillId="0" borderId="5" xfId="126" applyNumberFormat="1" applyFont="1" applyBorder="1" applyAlignment="1">
      <alignment horizontal="right" vertical="top" wrapText="1"/>
    </xf>
    <xf numFmtId="1" fontId="1" fillId="0" borderId="71" xfId="126" applyNumberFormat="1" applyFont="1" applyBorder="1" applyAlignment="1">
      <alignment horizontal="right" vertical="top" wrapText="1"/>
    </xf>
    <xf numFmtId="1" fontId="1" fillId="4" borderId="72" xfId="126" applyNumberFormat="1" applyFont="1" applyFill="1" applyBorder="1" applyAlignment="1">
      <alignment horizontal="center" vertical="top" wrapText="1"/>
    </xf>
    <xf numFmtId="1" fontId="1" fillId="4" borderId="3" xfId="126" applyNumberFormat="1" applyFont="1" applyFill="1" applyBorder="1" applyAlignment="1">
      <alignment horizontal="center" vertical="top" wrapText="1"/>
    </xf>
    <xf numFmtId="1" fontId="1" fillId="4" borderId="73" xfId="126" applyNumberFormat="1" applyFont="1" applyFill="1" applyBorder="1" applyAlignment="1">
      <alignment horizontal="center" vertical="top" wrapText="1"/>
    </xf>
    <xf numFmtId="1" fontId="1" fillId="0" borderId="24" xfId="126" quotePrefix="1" applyNumberFormat="1" applyFont="1" applyBorder="1" applyAlignment="1">
      <alignment horizontal="center" vertical="top" wrapText="1"/>
    </xf>
    <xf numFmtId="0" fontId="2" fillId="0" borderId="73" xfId="126" applyFont="1" applyBorder="1" applyAlignment="1">
      <alignment vertical="top" wrapText="1"/>
    </xf>
    <xf numFmtId="0" fontId="7" fillId="0" borderId="13" xfId="0" applyFont="1" applyBorder="1" applyAlignment="1" applyProtection="1">
      <alignment horizontal="left" vertical="center" wrapText="1"/>
      <protection hidden="1"/>
    </xf>
    <xf numFmtId="0" fontId="2" fillId="0" borderId="0" xfId="0" applyNumberFormat="1" applyFont="1" applyAlignment="1" applyProtection="1">
      <alignment horizontal="left" vertical="center" wrapText="1"/>
    </xf>
    <xf numFmtId="0" fontId="2" fillId="9" borderId="2" xfId="118" applyFont="1" applyFill="1" applyBorder="1" applyAlignment="1" applyProtection="1">
      <alignment horizontal="left" vertical="center" wrapText="1"/>
    </xf>
    <xf numFmtId="0" fontId="2" fillId="0" borderId="53" xfId="118" applyFont="1" applyFill="1" applyBorder="1" applyAlignment="1" applyProtection="1">
      <alignment horizontal="left" vertical="center" wrapText="1"/>
    </xf>
    <xf numFmtId="0" fontId="53" fillId="0" borderId="0" xfId="0" quotePrefix="1" applyFont="1" applyFill="1" applyAlignment="1">
      <alignment horizontal="left" vertical="top" wrapText="1"/>
    </xf>
    <xf numFmtId="0" fontId="53" fillId="0" borderId="0" xfId="0" applyFont="1" applyFill="1" applyAlignment="1">
      <alignment horizontal="justify" vertical="top" wrapText="1"/>
    </xf>
    <xf numFmtId="0" fontId="1" fillId="0" borderId="9" xfId="118" applyNumberFormat="1" applyFont="1" applyFill="1" applyBorder="1" applyAlignment="1" applyProtection="1">
      <alignment horizontal="left" vertical="center"/>
    </xf>
    <xf numFmtId="0" fontId="1" fillId="5" borderId="28" xfId="118" applyNumberFormat="1" applyFont="1" applyFill="1" applyBorder="1" applyAlignment="1" applyProtection="1">
      <alignment horizontal="left" vertical="center" wrapText="1"/>
    </xf>
    <xf numFmtId="0" fontId="52" fillId="0" borderId="0" xfId="118" applyNumberFormat="1" applyFont="1" applyFill="1" applyBorder="1" applyAlignment="1" applyProtection="1">
      <alignment horizontal="center" vertical="center"/>
    </xf>
    <xf numFmtId="0" fontId="2" fillId="0" borderId="0" xfId="0" applyFont="1" applyAlignment="1" applyProtection="1">
      <alignment horizontal="left" vertical="top" wrapText="1"/>
    </xf>
    <xf numFmtId="164" fontId="6" fillId="3" borderId="34" xfId="35" applyFont="1" applyFill="1" applyBorder="1" applyAlignment="1" applyProtection="1">
      <alignment horizontal="right" vertical="center"/>
      <protection hidden="1"/>
    </xf>
    <xf numFmtId="164" fontId="6" fillId="3" borderId="56" xfId="35" applyFont="1" applyFill="1" applyBorder="1" applyAlignment="1" applyProtection="1">
      <alignment horizontal="right" vertical="center"/>
      <protection hidden="1"/>
    </xf>
    <xf numFmtId="0" fontId="6" fillId="0" borderId="70" xfId="110" applyFont="1" applyFill="1" applyBorder="1" applyAlignment="1" applyProtection="1">
      <alignment horizontal="left" vertical="center"/>
      <protection hidden="1"/>
    </xf>
    <xf numFmtId="0" fontId="6" fillId="0" borderId="53" xfId="110" applyFont="1" applyFill="1" applyBorder="1" applyAlignment="1" applyProtection="1">
      <alignment horizontal="left" vertical="center"/>
      <protection hidden="1"/>
    </xf>
    <xf numFmtId="0" fontId="68" fillId="0" borderId="51" xfId="74" applyFont="1" applyBorder="1" applyAlignment="1" applyProtection="1">
      <alignment horizontal="left" vertical="top" wrapText="1"/>
      <protection hidden="1"/>
    </xf>
    <xf numFmtId="0" fontId="6" fillId="0" borderId="34" xfId="74" applyFont="1" applyBorder="1" applyAlignment="1" applyProtection="1">
      <alignment horizontal="left" vertical="top" wrapText="1"/>
      <protection hidden="1"/>
    </xf>
    <xf numFmtId="0" fontId="6" fillId="0" borderId="2" xfId="74" applyFont="1" applyBorder="1" applyAlignment="1" applyProtection="1">
      <alignment horizontal="left" vertical="top" wrapText="1"/>
      <protection hidden="1"/>
    </xf>
    <xf numFmtId="0" fontId="6" fillId="0" borderId="56" xfId="74" applyFont="1" applyBorder="1" applyAlignment="1" applyProtection="1">
      <alignment horizontal="left" vertical="top" wrapText="1"/>
      <protection hidden="1"/>
    </xf>
    <xf numFmtId="2" fontId="20" fillId="3" borderId="34" xfId="110" applyNumberFormat="1" applyFont="1" applyFill="1" applyBorder="1" applyAlignment="1" applyProtection="1">
      <alignment horizontal="right" vertical="center"/>
      <protection hidden="1"/>
    </xf>
    <xf numFmtId="2" fontId="20" fillId="3" borderId="56" xfId="110" applyNumberFormat="1" applyFont="1" applyFill="1" applyBorder="1" applyAlignment="1" applyProtection="1">
      <alignment horizontal="right" vertical="center"/>
      <protection hidden="1"/>
    </xf>
    <xf numFmtId="0" fontId="6" fillId="0" borderId="49" xfId="110" applyFont="1" applyFill="1" applyBorder="1" applyAlignment="1" applyProtection="1">
      <alignment horizontal="left" vertical="top" wrapText="1"/>
      <protection hidden="1"/>
    </xf>
    <xf numFmtId="0" fontId="6" fillId="0" borderId="0" xfId="110" applyFont="1" applyFill="1" applyBorder="1" applyAlignment="1" applyProtection="1">
      <alignment horizontal="left" vertical="top" wrapText="1"/>
      <protection hidden="1"/>
    </xf>
    <xf numFmtId="0" fontId="6" fillId="0" borderId="48" xfId="110" applyFont="1" applyFill="1" applyBorder="1" applyAlignment="1" applyProtection="1">
      <alignment horizontal="left" vertical="top" wrapText="1"/>
      <protection hidden="1"/>
    </xf>
  </cellXfs>
  <cellStyles count="129">
    <cellStyle name="75" xfId="1" xr:uid="{00000000-0005-0000-0000-000000000000}"/>
    <cellStyle name="75 2" xfId="2" xr:uid="{00000000-0005-0000-0000-000001000000}"/>
    <cellStyle name="ÅëÈ­ [0]_±âÅ¸" xfId="3" xr:uid="{00000000-0005-0000-0000-000002000000}"/>
    <cellStyle name="ÅëÈ­_±âÅ¸" xfId="4" xr:uid="{00000000-0005-0000-0000-000003000000}"/>
    <cellStyle name="ÄÞ¸¶ [0]_±âÅ¸" xfId="5" xr:uid="{00000000-0005-0000-0000-000004000000}"/>
    <cellStyle name="ÄÞ¸¶_±âÅ¸" xfId="6" xr:uid="{00000000-0005-0000-0000-000005000000}"/>
    <cellStyle name="Ç¥ÁØ_¿¬°£´©°è¿¹»ó" xfId="7" xr:uid="{00000000-0005-0000-0000-000006000000}"/>
    <cellStyle name="Comma" xfId="8" builtinId="3"/>
    <cellStyle name="Comma  - Style1" xfId="9" xr:uid="{00000000-0005-0000-0000-000008000000}"/>
    <cellStyle name="Comma  - Style1 2" xfId="10" xr:uid="{00000000-0005-0000-0000-000009000000}"/>
    <cellStyle name="Comma  - Style2" xfId="11" xr:uid="{00000000-0005-0000-0000-00000A000000}"/>
    <cellStyle name="Comma  - Style2 2" xfId="12" xr:uid="{00000000-0005-0000-0000-00000B000000}"/>
    <cellStyle name="Comma  - Style3" xfId="13" xr:uid="{00000000-0005-0000-0000-00000C000000}"/>
    <cellStyle name="Comma  - Style3 2" xfId="14" xr:uid="{00000000-0005-0000-0000-00000D000000}"/>
    <cellStyle name="Comma  - Style4" xfId="15" xr:uid="{00000000-0005-0000-0000-00000E000000}"/>
    <cellStyle name="Comma  - Style4 2" xfId="16" xr:uid="{00000000-0005-0000-0000-00000F000000}"/>
    <cellStyle name="Comma  - Style5" xfId="17" xr:uid="{00000000-0005-0000-0000-000010000000}"/>
    <cellStyle name="Comma  - Style5 2" xfId="18" xr:uid="{00000000-0005-0000-0000-000011000000}"/>
    <cellStyle name="Comma  - Style6" xfId="19" xr:uid="{00000000-0005-0000-0000-000012000000}"/>
    <cellStyle name="Comma  - Style6 2" xfId="20" xr:uid="{00000000-0005-0000-0000-000013000000}"/>
    <cellStyle name="Comma  - Style7" xfId="21" xr:uid="{00000000-0005-0000-0000-000014000000}"/>
    <cellStyle name="Comma  - Style7 2" xfId="22" xr:uid="{00000000-0005-0000-0000-000015000000}"/>
    <cellStyle name="Comma  - Style8" xfId="23" xr:uid="{00000000-0005-0000-0000-000016000000}"/>
    <cellStyle name="Comma  - Style8 2" xfId="24" xr:uid="{00000000-0005-0000-0000-000017000000}"/>
    <cellStyle name="Comma 10" xfId="25" xr:uid="{00000000-0005-0000-0000-000018000000}"/>
    <cellStyle name="Comma 10 2 2" xfId="127" xr:uid="{C2E41808-FEAF-4F91-A045-D272DC681901}"/>
    <cellStyle name="Comma 11" xfId="26" xr:uid="{00000000-0005-0000-0000-000019000000}"/>
    <cellStyle name="Comma 12" xfId="27" xr:uid="{00000000-0005-0000-0000-00001A000000}"/>
    <cellStyle name="Comma 13" xfId="28" xr:uid="{00000000-0005-0000-0000-00001B000000}"/>
    <cellStyle name="Comma 14" xfId="29" xr:uid="{00000000-0005-0000-0000-00001C000000}"/>
    <cellStyle name="Comma 15" xfId="30" xr:uid="{00000000-0005-0000-0000-00001D000000}"/>
    <cellStyle name="Comma 16" xfId="31" xr:uid="{00000000-0005-0000-0000-00001E000000}"/>
    <cellStyle name="Comma 17" xfId="32" xr:uid="{00000000-0005-0000-0000-00001F000000}"/>
    <cellStyle name="Comma 18" xfId="33" xr:uid="{00000000-0005-0000-0000-000020000000}"/>
    <cellStyle name="Comma 19" xfId="34" xr:uid="{00000000-0005-0000-0000-000021000000}"/>
    <cellStyle name="Comma 2" xfId="35" xr:uid="{00000000-0005-0000-0000-000022000000}"/>
    <cellStyle name="Comma 20" xfId="36" xr:uid="{00000000-0005-0000-0000-000023000000}"/>
    <cellStyle name="Comma 21" xfId="37" xr:uid="{00000000-0005-0000-0000-000024000000}"/>
    <cellStyle name="Comma 22" xfId="38" xr:uid="{00000000-0005-0000-0000-000025000000}"/>
    <cellStyle name="Comma 23" xfId="39" xr:uid="{00000000-0005-0000-0000-000026000000}"/>
    <cellStyle name="Comma 24" xfId="40" xr:uid="{00000000-0005-0000-0000-000027000000}"/>
    <cellStyle name="Comma 25" xfId="41" xr:uid="{00000000-0005-0000-0000-000028000000}"/>
    <cellStyle name="Comma 26" xfId="42" xr:uid="{00000000-0005-0000-0000-000029000000}"/>
    <cellStyle name="Comma 27" xfId="43" xr:uid="{00000000-0005-0000-0000-00002A000000}"/>
    <cellStyle name="Comma 28" xfId="44" xr:uid="{00000000-0005-0000-0000-00002B000000}"/>
    <cellStyle name="Comma 3" xfId="45" xr:uid="{00000000-0005-0000-0000-00002C000000}"/>
    <cellStyle name="Comma 3 2" xfId="46" xr:uid="{00000000-0005-0000-0000-00002D000000}"/>
    <cellStyle name="Comma 4" xfId="47" xr:uid="{00000000-0005-0000-0000-00002E000000}"/>
    <cellStyle name="Comma 5" xfId="48" xr:uid="{00000000-0005-0000-0000-00002F000000}"/>
    <cellStyle name="Comma 6" xfId="49" xr:uid="{00000000-0005-0000-0000-000030000000}"/>
    <cellStyle name="Comma 7" xfId="50" xr:uid="{00000000-0005-0000-0000-000031000000}"/>
    <cellStyle name="Comma 8" xfId="51" xr:uid="{00000000-0005-0000-0000-000032000000}"/>
    <cellStyle name="Comma 9" xfId="52" xr:uid="{00000000-0005-0000-0000-000033000000}"/>
    <cellStyle name="Formula" xfId="53" xr:uid="{00000000-0005-0000-0000-000034000000}"/>
    <cellStyle name="Formula 2" xfId="54" xr:uid="{00000000-0005-0000-0000-000035000000}"/>
    <cellStyle name="Header1" xfId="55" xr:uid="{00000000-0005-0000-0000-000036000000}"/>
    <cellStyle name="Header2" xfId="56" xr:uid="{00000000-0005-0000-0000-000037000000}"/>
    <cellStyle name="Hyperlink" xfId="128" builtinId="8"/>
    <cellStyle name="Hypertextový odkaz" xfId="57" xr:uid="{00000000-0005-0000-0000-000038000000}"/>
    <cellStyle name="Hypertextový odkaz 2" xfId="58" xr:uid="{00000000-0005-0000-0000-000039000000}"/>
    <cellStyle name="no dec" xfId="59" xr:uid="{00000000-0005-0000-0000-00003A000000}"/>
    <cellStyle name="no dec 2" xfId="60" xr:uid="{00000000-0005-0000-0000-00003B000000}"/>
    <cellStyle name="Normal" xfId="0" builtinId="0"/>
    <cellStyle name="Normal - Style1" xfId="61" xr:uid="{00000000-0005-0000-0000-00003D000000}"/>
    <cellStyle name="Normal - Style1 2" xfId="62" xr:uid="{00000000-0005-0000-0000-00003E000000}"/>
    <cellStyle name="Normal 10" xfId="63" xr:uid="{00000000-0005-0000-0000-00003F000000}"/>
    <cellStyle name="Normal 11" xfId="64" xr:uid="{00000000-0005-0000-0000-000040000000}"/>
    <cellStyle name="Normal 12" xfId="65" xr:uid="{00000000-0005-0000-0000-000041000000}"/>
    <cellStyle name="Normal 13" xfId="66" xr:uid="{00000000-0005-0000-0000-000042000000}"/>
    <cellStyle name="Normal 14" xfId="67" xr:uid="{00000000-0005-0000-0000-000043000000}"/>
    <cellStyle name="Normal 15" xfId="68" xr:uid="{00000000-0005-0000-0000-000044000000}"/>
    <cellStyle name="Normal 16" xfId="69" xr:uid="{00000000-0005-0000-0000-000045000000}"/>
    <cellStyle name="Normal 17" xfId="70" xr:uid="{00000000-0005-0000-0000-000046000000}"/>
    <cellStyle name="Normal 18" xfId="71" xr:uid="{00000000-0005-0000-0000-000047000000}"/>
    <cellStyle name="Normal 19" xfId="72" xr:uid="{00000000-0005-0000-0000-000048000000}"/>
    <cellStyle name="Normal 2" xfId="73" xr:uid="{00000000-0005-0000-0000-000049000000}"/>
    <cellStyle name="Normal 2 2" xfId="74" xr:uid="{00000000-0005-0000-0000-00004A000000}"/>
    <cellStyle name="Normal 2 2 2 4" xfId="126" xr:uid="{41F184BD-F0B2-4566-9526-C95E466724B2}"/>
    <cellStyle name="Normal 2 3" xfId="75" xr:uid="{00000000-0005-0000-0000-00004B000000}"/>
    <cellStyle name="Normal 2_20 Price Schedule VOL III Rev-2" xfId="76" xr:uid="{00000000-0005-0000-0000-00004C000000}"/>
    <cellStyle name="Normal 20" xfId="77" xr:uid="{00000000-0005-0000-0000-00004D000000}"/>
    <cellStyle name="Normal 21" xfId="78" xr:uid="{00000000-0005-0000-0000-00004E000000}"/>
    <cellStyle name="Normal 22" xfId="79" xr:uid="{00000000-0005-0000-0000-00004F000000}"/>
    <cellStyle name="Normal 23" xfId="80" xr:uid="{00000000-0005-0000-0000-000050000000}"/>
    <cellStyle name="Normal 24" xfId="81" xr:uid="{00000000-0005-0000-0000-000051000000}"/>
    <cellStyle name="Normal 25" xfId="82" xr:uid="{00000000-0005-0000-0000-000052000000}"/>
    <cellStyle name="Normal 26" xfId="83" xr:uid="{00000000-0005-0000-0000-000053000000}"/>
    <cellStyle name="Normal 27" xfId="84" xr:uid="{00000000-0005-0000-0000-000054000000}"/>
    <cellStyle name="Normal 28" xfId="85" xr:uid="{00000000-0005-0000-0000-000055000000}"/>
    <cellStyle name="Normal 29" xfId="86" xr:uid="{00000000-0005-0000-0000-000056000000}"/>
    <cellStyle name="Normal 3" xfId="87" xr:uid="{00000000-0005-0000-0000-000057000000}"/>
    <cellStyle name="Normal 3 2" xfId="88" xr:uid="{00000000-0005-0000-0000-000058000000}"/>
    <cellStyle name="Normal 3 3" xfId="89" xr:uid="{00000000-0005-0000-0000-000059000000}"/>
    <cellStyle name="Normal 3_29_First Envelope - R2_Vol-III" xfId="90" xr:uid="{00000000-0005-0000-0000-00005A000000}"/>
    <cellStyle name="Normal 30" xfId="91" xr:uid="{00000000-0005-0000-0000-00005B000000}"/>
    <cellStyle name="Normal 31" xfId="92" xr:uid="{00000000-0005-0000-0000-00005C000000}"/>
    <cellStyle name="Normal 32" xfId="93" xr:uid="{00000000-0005-0000-0000-00005D000000}"/>
    <cellStyle name="Normal 33" xfId="94" xr:uid="{00000000-0005-0000-0000-00005E000000}"/>
    <cellStyle name="Normal 34" xfId="95" xr:uid="{00000000-0005-0000-0000-00005F000000}"/>
    <cellStyle name="Normal 35" xfId="96" xr:uid="{00000000-0005-0000-0000-000060000000}"/>
    <cellStyle name="Normal 36" xfId="97" xr:uid="{00000000-0005-0000-0000-000061000000}"/>
    <cellStyle name="Normal 37" xfId="98" xr:uid="{00000000-0005-0000-0000-000062000000}"/>
    <cellStyle name="Normal 38" xfId="99" xr:uid="{00000000-0005-0000-0000-000063000000}"/>
    <cellStyle name="Normal 4" xfId="100" xr:uid="{00000000-0005-0000-0000-000064000000}"/>
    <cellStyle name="Normal 5" xfId="101" xr:uid="{00000000-0005-0000-0000-000065000000}"/>
    <cellStyle name="Normal 6" xfId="102" xr:uid="{00000000-0005-0000-0000-000066000000}"/>
    <cellStyle name="Normal 7" xfId="103" xr:uid="{00000000-0005-0000-0000-000067000000}"/>
    <cellStyle name="Normal 8" xfId="104" xr:uid="{00000000-0005-0000-0000-000068000000}"/>
    <cellStyle name="Normal 9" xfId="105" xr:uid="{00000000-0005-0000-0000-000069000000}"/>
    <cellStyle name="Normal_Annexures TW 04" xfId="106" xr:uid="{00000000-0005-0000-0000-00006A000000}"/>
    <cellStyle name="Normal_Annexures TW 04 2" xfId="107" xr:uid="{00000000-0005-0000-0000-00006B000000}"/>
    <cellStyle name="Normal_Attach 3(JV)" xfId="108" xr:uid="{00000000-0005-0000-0000-00006C000000}"/>
    <cellStyle name="Normal_Attacments TW 04" xfId="109" xr:uid="{00000000-0005-0000-0000-00006D000000}"/>
    <cellStyle name="Normal_Entertainment Form" xfId="110" xr:uid="{00000000-0005-0000-0000-00006E000000}"/>
    <cellStyle name="Normal_pgcil-tivim-pricesched" xfId="111" xr:uid="{00000000-0005-0000-0000-00006F000000}"/>
    <cellStyle name="Normal_PRICE SCHEDULE-4 to 6-A4" xfId="112" xr:uid="{00000000-0005-0000-0000-000070000000}"/>
    <cellStyle name="Normal_PRICE SCHEDULE-4 to 6-A4 2" xfId="113" xr:uid="{00000000-0005-0000-0000-000071000000}"/>
    <cellStyle name="Normal_Price_Schedules for Insulator Package Rev-01" xfId="114" xr:uid="{00000000-0005-0000-0000-000072000000}"/>
    <cellStyle name="Normal_PRICE-SCHE Bihar-Rev-2-corrections" xfId="115" xr:uid="{00000000-0005-0000-0000-000073000000}"/>
    <cellStyle name="Normal_PRICE-SCHE Bihar-Rev-2-corrections_Annexures TW 04" xfId="116" xr:uid="{00000000-0005-0000-0000-000074000000}"/>
    <cellStyle name="Normal_PRICE-SCHE Bihar-Rev-2-corrections_Price_Schedules for Insulator Package Rev-01" xfId="117" xr:uid="{00000000-0005-0000-0000-000075000000}"/>
    <cellStyle name="Normal_Sch-1" xfId="118" xr:uid="{00000000-0005-0000-0000-000076000000}"/>
    <cellStyle name="Normal_Sheet1" xfId="119" xr:uid="{00000000-0005-0000-0000-000077000000}"/>
    <cellStyle name="Note 2" xfId="120" xr:uid="{00000000-0005-0000-0000-000078000000}"/>
    <cellStyle name="Note 2 2" xfId="121" xr:uid="{00000000-0005-0000-0000-000079000000}"/>
    <cellStyle name="Popis" xfId="122" xr:uid="{00000000-0005-0000-0000-00007A000000}"/>
    <cellStyle name="Sledovaný hypertextový odkaz" xfId="123" xr:uid="{00000000-0005-0000-0000-00007B000000}"/>
    <cellStyle name="Sledovaný hypertextový odkaz 2" xfId="124" xr:uid="{00000000-0005-0000-0000-00007C000000}"/>
    <cellStyle name="Standard_BS14" xfId="125" xr:uid="{00000000-0005-0000-0000-00007D000000}"/>
  </cellStyles>
  <dxfs count="33">
    <dxf>
      <fill>
        <patternFill>
          <bgColor rgb="FFCCFFCC"/>
        </patternFill>
      </fill>
    </dxf>
    <dxf>
      <font>
        <condense val="0"/>
        <extend val="0"/>
        <color indexed="10"/>
      </font>
    </dxf>
    <dxf>
      <font>
        <condense val="0"/>
        <extend val="0"/>
        <color indexed="9"/>
      </font>
      <fill>
        <patternFill patternType="none">
          <bgColor indexed="65"/>
        </patternFill>
      </fill>
    </dxf>
    <dxf>
      <fill>
        <patternFill patternType="none">
          <bgColor indexed="65"/>
        </patternFill>
      </fill>
    </dxf>
    <dxf>
      <font>
        <condense val="0"/>
        <extend val="0"/>
        <color indexed="9"/>
      </font>
      <fill>
        <patternFill patternType="none">
          <bgColor indexed="6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openxmlformats.org/officeDocument/2006/relationships/usernames" Target="revisions/userNames.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revisionHeaders" Target="revisions/revisionHeader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6'!A1"/></Relationships>
</file>

<file path=xl/drawings/_rels/drawing6.xml.rels><?xml version="1.0" encoding="UTF-8" standalone="yes"?>
<Relationships xmlns="http://schemas.openxmlformats.org/package/2006/relationships"><Relationship Id="rId1" Type="http://schemas.openxmlformats.org/officeDocument/2006/relationships/hyperlink" Target="#'Sch-6'!A1"/></Relationships>
</file>

<file path=xl/drawings/_rels/drawing7.xml.rels><?xml version="1.0" encoding="UTF-8" standalone="yes"?>
<Relationships xmlns="http://schemas.openxmlformats.org/package/2006/relationships"><Relationship Id="rId1" Type="http://schemas.openxmlformats.org/officeDocument/2006/relationships/hyperlink" Target="#'Sch-7'!A1"/></Relationships>
</file>

<file path=xl/drawings/_rels/drawing8.xml.rels><?xml version="1.0" encoding="UTF-8" standalone="yes"?>
<Relationships xmlns="http://schemas.openxmlformats.org/package/2006/relationships"><Relationship Id="rId1" Type="http://schemas.openxmlformats.org/officeDocument/2006/relationships/hyperlink" Target="#'Sch-7'!A1"/></Relationships>
</file>

<file path=xl/drawings/_rels/drawing9.xml.rels><?xml version="1.0" encoding="UTF-8" standalone="yes"?>
<Relationships xmlns="http://schemas.openxmlformats.org/package/2006/relationships"><Relationship Id="rId1" Type="http://schemas.openxmlformats.org/officeDocument/2006/relationships/hyperlink" Target="#'Sch-7'!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5'!A1"/></Relationships>
</file>

<file path=xl/drawings/_rels/drawing13.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4</xdr:col>
      <xdr:colOff>133350</xdr:colOff>
      <xdr:row>10</xdr:row>
      <xdr:rowOff>123825</xdr:rowOff>
    </xdr:from>
    <xdr:to>
      <xdr:col>4</xdr:col>
      <xdr:colOff>752475</xdr:colOff>
      <xdr:row>13</xdr:row>
      <xdr:rowOff>47625</xdr:rowOff>
    </xdr:to>
    <xdr:pic>
      <xdr:nvPicPr>
        <xdr:cNvPr id="17697" name="Picture 1">
          <a:extLst>
            <a:ext uri="{FF2B5EF4-FFF2-40B4-BE49-F238E27FC236}">
              <a16:creationId xmlns:a16="http://schemas.microsoft.com/office/drawing/2014/main" id="{00000000-0008-0000-0100-0000214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0" y="3352800"/>
          <a:ext cx="6191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8</xdr:row>
      <xdr:rowOff>0</xdr:rowOff>
    </xdr:from>
    <xdr:to>
      <xdr:col>5</xdr:col>
      <xdr:colOff>0</xdr:colOff>
      <xdr:row>9</xdr:row>
      <xdr:rowOff>19050</xdr:rowOff>
    </xdr:to>
    <xdr:sp macro="" textlink="">
      <xdr:nvSpPr>
        <xdr:cNvPr id="3" name="Text Box 2">
          <a:hlinkClick xmlns:r="http://schemas.openxmlformats.org/officeDocument/2006/relationships" r:id="rId2" tooltip="Skip Instructions &amp;  Proceed"/>
          <a:extLst>
            <a:ext uri="{FF2B5EF4-FFF2-40B4-BE49-F238E27FC236}">
              <a16:creationId xmlns:a16="http://schemas.microsoft.com/office/drawing/2014/main" id="{00000000-0008-0000-0100-000003000000}"/>
            </a:ext>
          </a:extLst>
        </xdr:cNvPr>
        <xdr:cNvSpPr txBox="1">
          <a:spLocks noChangeArrowheads="1"/>
        </xdr:cNvSpPr>
      </xdr:nvSpPr>
      <xdr:spPr bwMode="auto">
        <a:xfrm>
          <a:off x="4457700"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17699" name="AutoShape 6">
          <a:extLst>
            <a:ext uri="{FF2B5EF4-FFF2-40B4-BE49-F238E27FC236}">
              <a16:creationId xmlns:a16="http://schemas.microsoft.com/office/drawing/2014/main" id="{00000000-0008-0000-0100-0000234500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17700" name="AutoShape 7">
          <a:extLst>
            <a:ext uri="{FF2B5EF4-FFF2-40B4-BE49-F238E27FC236}">
              <a16:creationId xmlns:a16="http://schemas.microsoft.com/office/drawing/2014/main" id="{00000000-0008-0000-0100-000024450000}"/>
            </a:ext>
          </a:extLst>
        </xdr:cNvPr>
        <xdr:cNvSpPr>
          <a:spLocks noChangeArrowheads="1"/>
        </xdr:cNvSpPr>
      </xdr:nvSpPr>
      <xdr:spPr bwMode="auto">
        <a:xfrm>
          <a:off x="8362950"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17701" name="AutoShape 8">
          <a:extLst>
            <a:ext uri="{FF2B5EF4-FFF2-40B4-BE49-F238E27FC236}">
              <a16:creationId xmlns:a16="http://schemas.microsoft.com/office/drawing/2014/main" id="{00000000-0008-0000-0100-000025450000}"/>
            </a:ext>
          </a:extLst>
        </xdr:cNvPr>
        <xdr:cNvSpPr>
          <a:spLocks noChangeArrowheads="1"/>
        </xdr:cNvSpPr>
      </xdr:nvSpPr>
      <xdr:spPr bwMode="auto">
        <a:xfrm>
          <a:off x="104775"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7702" name="AutoShape 9">
          <a:extLst>
            <a:ext uri="{FF2B5EF4-FFF2-40B4-BE49-F238E27FC236}">
              <a16:creationId xmlns:a16="http://schemas.microsoft.com/office/drawing/2014/main" id="{00000000-0008-0000-0100-0000264500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8" name="Text Box 12">
          <a:hlinkClick xmlns:r="http://schemas.openxmlformats.org/officeDocument/2006/relationships" r:id="rId3" tooltip="Click For Detailed General Instructions"/>
          <a:extLst>
            <a:ext uri="{FF2B5EF4-FFF2-40B4-BE49-F238E27FC236}">
              <a16:creationId xmlns:a16="http://schemas.microsoft.com/office/drawing/2014/main" id="{00000000-0008-0000-0100-000008000000}"/>
            </a:ext>
          </a:extLst>
        </xdr:cNvPr>
        <xdr:cNvSpPr txBox="1">
          <a:spLocks noChangeArrowheads="1"/>
        </xdr:cNvSpPr>
      </xdr:nvSpPr>
      <xdr:spPr bwMode="auto">
        <a:xfrm>
          <a:off x="657225"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9" name="Text Box 13">
          <a:extLst>
            <a:ext uri="{FF2B5EF4-FFF2-40B4-BE49-F238E27FC236}">
              <a16:creationId xmlns:a16="http://schemas.microsoft.com/office/drawing/2014/main" id="{00000000-0008-0000-0100-00000900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705" name="Group 1">
          <a:hlinkClick xmlns:r="http://schemas.openxmlformats.org/officeDocument/2006/relationships" r:id="rId1" tooltip="Click to Proceed"/>
          <a:extLst>
            <a:ext uri="{FF2B5EF4-FFF2-40B4-BE49-F238E27FC236}">
              <a16:creationId xmlns:a16="http://schemas.microsoft.com/office/drawing/2014/main" id="{00000000-0008-0000-0200-0000910A0000}"/>
            </a:ext>
          </a:extLst>
        </xdr:cNvPr>
        <xdr:cNvGrpSpPr>
          <a:grpSpLocks/>
        </xdr:cNvGrpSpPr>
      </xdr:nvGrpSpPr>
      <xdr:grpSpPr bwMode="auto">
        <a:xfrm>
          <a:off x="7280275" y="57150"/>
          <a:ext cx="1209675" cy="771525"/>
          <a:chOff x="804" y="5"/>
          <a:chExt cx="116" cy="73"/>
        </a:xfrm>
      </xdr:grpSpPr>
      <xdr:sp macro="" textlink="">
        <xdr:nvSpPr>
          <xdr:cNvPr id="2707" name="AutoShape 2">
            <a:extLst>
              <a:ext uri="{FF2B5EF4-FFF2-40B4-BE49-F238E27FC236}">
                <a16:creationId xmlns:a16="http://schemas.microsoft.com/office/drawing/2014/main" id="{00000000-0008-0000-0200-0000930A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65</xdr:row>
      <xdr:rowOff>0</xdr:rowOff>
    </xdr:from>
    <xdr:to>
      <xdr:col>2</xdr:col>
      <xdr:colOff>4981575</xdr:colOff>
      <xdr:row>65</xdr:row>
      <xdr:rowOff>0</xdr:rowOff>
    </xdr:to>
    <xdr:pic>
      <xdr:nvPicPr>
        <xdr:cNvPr id="2706" name="Picture 4">
          <a:extLst>
            <a:ext uri="{FF2B5EF4-FFF2-40B4-BE49-F238E27FC236}">
              <a16:creationId xmlns:a16="http://schemas.microsoft.com/office/drawing/2014/main" id="{00000000-0008-0000-0200-00009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6900" y="2568892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3576" name="Group 6">
          <a:hlinkClick xmlns:r="http://schemas.openxmlformats.org/officeDocument/2006/relationships" r:id="rId1" tooltip="Click for Sch-1"/>
          <a:extLst>
            <a:ext uri="{FF2B5EF4-FFF2-40B4-BE49-F238E27FC236}">
              <a16:creationId xmlns:a16="http://schemas.microsoft.com/office/drawing/2014/main" id="{00000000-0008-0000-0300-0000F80D0000}"/>
            </a:ext>
          </a:extLst>
        </xdr:cNvPr>
        <xdr:cNvGrpSpPr>
          <a:grpSpLocks/>
        </xdr:cNvGrpSpPr>
      </xdr:nvGrpSpPr>
      <xdr:grpSpPr bwMode="auto">
        <a:xfrm>
          <a:off x="6804660" y="47625"/>
          <a:ext cx="571500" cy="1783080"/>
          <a:chOff x="804" y="5"/>
          <a:chExt cx="116" cy="73"/>
        </a:xfrm>
      </xdr:grpSpPr>
      <xdr:sp macro="" textlink="">
        <xdr:nvSpPr>
          <xdr:cNvPr id="3577" name="AutoShape 2">
            <a:extLst>
              <a:ext uri="{FF2B5EF4-FFF2-40B4-BE49-F238E27FC236}">
                <a16:creationId xmlns:a16="http://schemas.microsoft.com/office/drawing/2014/main" id="{00000000-0008-0000-0300-0000F90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819" y="23"/>
            <a:ext cx="99"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1</xdr:row>
      <xdr:rowOff>0</xdr:rowOff>
    </xdr:from>
    <xdr:to>
      <xdr:col>16</xdr:col>
      <xdr:colOff>504825</xdr:colOff>
      <xdr:row>5</xdr:row>
      <xdr:rowOff>19050</xdr:rowOff>
    </xdr:to>
    <xdr:grpSp>
      <xdr:nvGrpSpPr>
        <xdr:cNvPr id="4860" name="Group 38">
          <a:hlinkClick xmlns:r="http://schemas.openxmlformats.org/officeDocument/2006/relationships" r:id="rId1" tooltip="Click for Sch-2"/>
          <a:extLst>
            <a:ext uri="{FF2B5EF4-FFF2-40B4-BE49-F238E27FC236}">
              <a16:creationId xmlns:a16="http://schemas.microsoft.com/office/drawing/2014/main" id="{00000000-0008-0000-0400-0000FC120000}"/>
            </a:ext>
          </a:extLst>
        </xdr:cNvPr>
        <xdr:cNvGrpSpPr>
          <a:grpSpLocks/>
        </xdr:cNvGrpSpPr>
      </xdr:nvGrpSpPr>
      <xdr:grpSpPr bwMode="auto">
        <a:xfrm>
          <a:off x="19253200" y="279400"/>
          <a:ext cx="0" cy="1885950"/>
          <a:chOff x="804" y="5"/>
          <a:chExt cx="116" cy="73"/>
        </a:xfrm>
      </xdr:grpSpPr>
      <xdr:sp macro="" textlink="">
        <xdr:nvSpPr>
          <xdr:cNvPr id="4861" name="AutoShape 39">
            <a:extLst>
              <a:ext uri="{FF2B5EF4-FFF2-40B4-BE49-F238E27FC236}">
                <a16:creationId xmlns:a16="http://schemas.microsoft.com/office/drawing/2014/main" id="{00000000-0008-0000-0400-0000FD12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400-000004000000}"/>
              </a:ext>
            </a:extLst>
          </xdr:cNvPr>
          <xdr:cNvSpPr txBox="1">
            <a:spLocks noChangeArrowheads="1"/>
          </xdr:cNvSpPr>
        </xdr:nvSpPr>
        <xdr:spPr bwMode="auto">
          <a:xfrm>
            <a:off x="16116300" y="27622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5613" name="Group 25">
          <a:hlinkClick xmlns:r="http://schemas.openxmlformats.org/officeDocument/2006/relationships" r:id="rId1" tooltip="Click for Sch-6"/>
          <a:extLst>
            <a:ext uri="{FF2B5EF4-FFF2-40B4-BE49-F238E27FC236}">
              <a16:creationId xmlns:a16="http://schemas.microsoft.com/office/drawing/2014/main" id="{00000000-0008-0000-0800-0000ED150000}"/>
            </a:ext>
          </a:extLst>
        </xdr:cNvPr>
        <xdr:cNvGrpSpPr>
          <a:grpSpLocks/>
        </xdr:cNvGrpSpPr>
      </xdr:nvGrpSpPr>
      <xdr:grpSpPr bwMode="auto">
        <a:xfrm>
          <a:off x="8718550" y="47625"/>
          <a:ext cx="0" cy="606425"/>
          <a:chOff x="804" y="5"/>
          <a:chExt cx="116" cy="73"/>
        </a:xfrm>
      </xdr:grpSpPr>
      <xdr:sp macro="" textlink="">
        <xdr:nvSpPr>
          <xdr:cNvPr id="5614" name="AutoShape 26">
            <a:extLst>
              <a:ext uri="{FF2B5EF4-FFF2-40B4-BE49-F238E27FC236}">
                <a16:creationId xmlns:a16="http://schemas.microsoft.com/office/drawing/2014/main" id="{00000000-0008-0000-0800-0000EE1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800-000004000000}"/>
              </a:ext>
            </a:extLst>
          </xdr:cNvPr>
          <xdr:cNvSpPr txBox="1">
            <a:spLocks noChangeArrowheads="1"/>
          </xdr:cNvSpPr>
        </xdr:nvSpPr>
        <xdr:spPr bwMode="auto">
          <a:xfrm>
            <a:off x="8324850" y="-8590251980644"/>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637" name="Group 25">
          <a:hlinkClick xmlns:r="http://schemas.openxmlformats.org/officeDocument/2006/relationships" r:id="rId1" tooltip="Click for Sch-6"/>
          <a:extLst>
            <a:ext uri="{FF2B5EF4-FFF2-40B4-BE49-F238E27FC236}">
              <a16:creationId xmlns:a16="http://schemas.microsoft.com/office/drawing/2014/main" id="{00000000-0008-0000-0900-0000ED190000}"/>
            </a:ext>
          </a:extLst>
        </xdr:cNvPr>
        <xdr:cNvGrpSpPr>
          <a:grpSpLocks/>
        </xdr:cNvGrpSpPr>
      </xdr:nvGrpSpPr>
      <xdr:grpSpPr bwMode="auto">
        <a:xfrm>
          <a:off x="8928100" y="47625"/>
          <a:ext cx="1143000" cy="606425"/>
          <a:chOff x="804" y="5"/>
          <a:chExt cx="116" cy="73"/>
        </a:xfrm>
      </xdr:grpSpPr>
      <xdr:sp macro="" textlink="">
        <xdr:nvSpPr>
          <xdr:cNvPr id="6638" name="AutoShape 26">
            <a:extLst>
              <a:ext uri="{FF2B5EF4-FFF2-40B4-BE49-F238E27FC236}">
                <a16:creationId xmlns:a16="http://schemas.microsoft.com/office/drawing/2014/main" id="{00000000-0008-0000-0900-0000EE1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900-000004000000}"/>
              </a:ext>
            </a:extLst>
          </xdr:cNvPr>
          <xdr:cNvSpPr txBox="1">
            <a:spLocks noChangeArrowheads="1"/>
          </xdr:cNvSpPr>
        </xdr:nvSpPr>
        <xdr:spPr bwMode="auto">
          <a:xfrm>
            <a:off x="8324850" y="1723811240"/>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7661" name="Group 1">
          <a:hlinkClick xmlns:r="http://schemas.openxmlformats.org/officeDocument/2006/relationships" r:id="rId1" tooltip="Click for Sch-7"/>
          <a:extLst>
            <a:ext uri="{FF2B5EF4-FFF2-40B4-BE49-F238E27FC236}">
              <a16:creationId xmlns:a16="http://schemas.microsoft.com/office/drawing/2014/main" id="{00000000-0008-0000-0A00-0000ED1D0000}"/>
            </a:ext>
          </a:extLst>
        </xdr:cNvPr>
        <xdr:cNvGrpSpPr>
          <a:grpSpLocks/>
        </xdr:cNvGrpSpPr>
      </xdr:nvGrpSpPr>
      <xdr:grpSpPr bwMode="auto">
        <a:xfrm>
          <a:off x="7408545" y="19050"/>
          <a:ext cx="1127760" cy="695325"/>
          <a:chOff x="804" y="5"/>
          <a:chExt cx="116" cy="73"/>
        </a:xfrm>
      </xdr:grpSpPr>
      <xdr:sp macro="" textlink="">
        <xdr:nvSpPr>
          <xdr:cNvPr id="7662" name="AutoShape 2">
            <a:extLst>
              <a:ext uri="{FF2B5EF4-FFF2-40B4-BE49-F238E27FC236}">
                <a16:creationId xmlns:a16="http://schemas.microsoft.com/office/drawing/2014/main" id="{00000000-0008-0000-0A00-0000EE1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8685" name="Group 1">
          <a:hlinkClick xmlns:r="http://schemas.openxmlformats.org/officeDocument/2006/relationships" r:id="rId1" tooltip="Click for Sch-7"/>
          <a:extLst>
            <a:ext uri="{FF2B5EF4-FFF2-40B4-BE49-F238E27FC236}">
              <a16:creationId xmlns:a16="http://schemas.microsoft.com/office/drawing/2014/main" id="{00000000-0008-0000-0B00-0000ED210000}"/>
            </a:ext>
          </a:extLst>
        </xdr:cNvPr>
        <xdr:cNvGrpSpPr>
          <a:grpSpLocks/>
        </xdr:cNvGrpSpPr>
      </xdr:nvGrpSpPr>
      <xdr:grpSpPr bwMode="auto">
        <a:xfrm>
          <a:off x="7743825" y="19050"/>
          <a:ext cx="1143000" cy="695325"/>
          <a:chOff x="804" y="5"/>
          <a:chExt cx="116" cy="73"/>
        </a:xfrm>
      </xdr:grpSpPr>
      <xdr:sp macro="" textlink="">
        <xdr:nvSpPr>
          <xdr:cNvPr id="8686" name="AutoShape 2">
            <a:extLst>
              <a:ext uri="{FF2B5EF4-FFF2-40B4-BE49-F238E27FC236}">
                <a16:creationId xmlns:a16="http://schemas.microsoft.com/office/drawing/2014/main" id="{00000000-0008-0000-0B00-0000EE21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9709" name="Group 1">
          <a:hlinkClick xmlns:r="http://schemas.openxmlformats.org/officeDocument/2006/relationships" r:id="rId1" tooltip="Click for Sch-7"/>
          <a:extLst>
            <a:ext uri="{FF2B5EF4-FFF2-40B4-BE49-F238E27FC236}">
              <a16:creationId xmlns:a16="http://schemas.microsoft.com/office/drawing/2014/main" id="{00000000-0008-0000-0C00-0000ED250000}"/>
            </a:ext>
          </a:extLst>
        </xdr:cNvPr>
        <xdr:cNvGrpSpPr>
          <a:grpSpLocks/>
        </xdr:cNvGrpSpPr>
      </xdr:nvGrpSpPr>
      <xdr:grpSpPr bwMode="auto">
        <a:xfrm>
          <a:off x="7296150" y="19050"/>
          <a:ext cx="0" cy="695325"/>
          <a:chOff x="804" y="5"/>
          <a:chExt cx="116" cy="73"/>
        </a:xfrm>
      </xdr:grpSpPr>
      <xdr:sp macro="" textlink="">
        <xdr:nvSpPr>
          <xdr:cNvPr id="9710" name="AutoShape 2">
            <a:extLst>
              <a:ext uri="{FF2B5EF4-FFF2-40B4-BE49-F238E27FC236}">
                <a16:creationId xmlns:a16="http://schemas.microsoft.com/office/drawing/2014/main" id="{00000000-0008-0000-0C00-0000EE2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124700" y="-1197943961"/>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F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218426</xdr:colOff>
      <xdr:row>2</xdr:row>
      <xdr:rowOff>99914</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7252546" y="315383"/>
          <a:ext cx="1195480" cy="27030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99060</xdr:colOff>
      <xdr:row>1</xdr:row>
      <xdr:rowOff>19050</xdr:rowOff>
    </xdr:from>
    <xdr:to>
      <xdr:col>7</xdr:col>
      <xdr:colOff>371652</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090410" y="228600"/>
          <a:ext cx="958392" cy="26860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13805" name="Group 10">
          <a:hlinkClick xmlns:r="http://schemas.openxmlformats.org/officeDocument/2006/relationships" r:id="rId1" tooltip="Back to Cover Page"/>
          <a:extLst>
            <a:ext uri="{FF2B5EF4-FFF2-40B4-BE49-F238E27FC236}">
              <a16:creationId xmlns:a16="http://schemas.microsoft.com/office/drawing/2014/main" id="{00000000-0008-0000-1200-0000ED350000}"/>
            </a:ext>
          </a:extLst>
        </xdr:cNvPr>
        <xdr:cNvGrpSpPr>
          <a:grpSpLocks/>
        </xdr:cNvGrpSpPr>
      </xdr:nvGrpSpPr>
      <xdr:grpSpPr bwMode="auto">
        <a:xfrm>
          <a:off x="7514359" y="104775"/>
          <a:ext cx="452005" cy="788843"/>
          <a:chOff x="744" y="11"/>
          <a:chExt cx="113" cy="74"/>
        </a:xfrm>
      </xdr:grpSpPr>
      <xdr:sp macro="" textlink="">
        <xdr:nvSpPr>
          <xdr:cNvPr id="13806" name="AutoShape 7">
            <a:extLst>
              <a:ext uri="{FF2B5EF4-FFF2-40B4-BE49-F238E27FC236}">
                <a16:creationId xmlns:a16="http://schemas.microsoft.com/office/drawing/2014/main" id="{00000000-0008-0000-1200-0000EE3500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00000000-0008-0000-1200-000004000000}"/>
              </a:ext>
            </a:extLst>
          </xdr:cNvPr>
          <xdr:cNvSpPr txBox="1">
            <a:spLocks noChangeArrowheads="1"/>
          </xdr:cNvSpPr>
        </xdr:nvSpPr>
        <xdr:spPr bwMode="auto">
          <a:xfrm>
            <a:off x="7324726" y="9525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1855\G3\Users\60002405\AppData\Local\Microsoft\Windows\INetCache\Content.Outlook\OX9DQ36Y\01-1st_Envelope%20(Bid%20Form%20and%20Attachme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60002405/AppData/Local/Microsoft/Windows/INetCache/Content.Outlook/OX9DQ36Y/01-1st_Envelope%20(Bid%20Form%20and%20Attachmen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nn/Srikakulam%20Part-C/29_First%20Envelope%20-%20R2_Vol-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1855\G3\Users\02068\AppData\Roaming\Microsoft\Excel\29_First%20Envelope%20-%20R2_Vol-II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02068/AppData/Roaming/Microsoft/Excel/29_First%20Envelope%20-%20R2_Vol-II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endrive%20CS1/ann/dhramjagrah/tri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1855\G3\Users\60002405\AppData\Local\Microsoft\Windows\INetCache\Content.Outlook\OX9DQ36Y\10-Second%20Envelope%20(Price%20Bid).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60002405/AppData/Local/Microsoft/Windows/INetCache/Content.Outlook/OX9DQ36Y/10-Second%20Envelope%20(Price%20Bid).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SAPBPSEngg/Contracts-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c-1855\G3\TBCB\RAJ-Phase-II_Part%20C\Evaluation\Revised%20bid%20evaluation\Price%20bid%20checking%20and%20Q-C\Bajaj\BAJA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sheetName val="Sch-3 Dis"/>
      <sheetName val="Sch-4"/>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ow r="3">
          <cell r="B3" t="str">
            <v>TE03</v>
          </cell>
        </row>
      </sheetData>
      <sheetData sheetId="1"/>
      <sheetData sheetId="2"/>
      <sheetData sheetId="3">
        <row r="6">
          <cell r="D6" t="str">
            <v>Sole Bidder</v>
          </cell>
          <cell r="AA6">
            <v>0</v>
          </cell>
        </row>
      </sheetData>
      <sheetData sheetId="4">
        <row r="1">
          <cell r="U1">
            <v>0</v>
          </cell>
        </row>
        <row r="8">
          <cell r="B8" t="str">
            <v>test</v>
          </cell>
        </row>
      </sheetData>
      <sheetData sheetId="5"/>
      <sheetData sheetId="6">
        <row r="28">
          <cell r="F28" t="str">
            <v>(=SUM(F16:F27))</v>
          </cell>
        </row>
      </sheetData>
      <sheetData sheetId="7"/>
      <sheetData sheetId="8">
        <row r="63">
          <cell r="F63">
            <v>0</v>
          </cell>
        </row>
      </sheetData>
      <sheetData sheetId="9"/>
      <sheetData sheetId="10"/>
      <sheetData sheetId="11"/>
      <sheetData sheetId="12"/>
      <sheetData sheetId="13">
        <row r="14">
          <cell r="D14" t="e">
            <v>#VALUE!</v>
          </cell>
        </row>
        <row r="16">
          <cell r="D16" t="str">
            <v>(=SUM(F16:F27))</v>
          </cell>
        </row>
        <row r="18">
          <cell r="D18">
            <v>0</v>
          </cell>
        </row>
      </sheetData>
      <sheetData sheetId="14">
        <row r="26">
          <cell r="D26" t="e">
            <v>#VALUE!</v>
          </cell>
        </row>
      </sheetData>
      <sheetData sheetId="15">
        <row r="19">
          <cell r="F19" t="str">
            <v>(=SUM(F17:F18))</v>
          </cell>
        </row>
      </sheetData>
      <sheetData sheetId="16"/>
      <sheetData sheetId="17">
        <row r="20">
          <cell r="O20" t="e">
            <v>#VALUE!</v>
          </cell>
        </row>
      </sheetData>
      <sheetData sheetId="18"/>
      <sheetData sheetId="19"/>
      <sheetData sheetId="20"/>
      <sheetData sheetId="21"/>
      <sheetData sheetId="22"/>
      <sheetData sheetId="23"/>
      <sheetData sheetId="24">
        <row r="4">
          <cell r="A4" t="e">
            <v>#VALUE!</v>
          </cell>
        </row>
      </sheetData>
      <sheetData sheetId="25"/>
      <sheetData sheetId="2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Sch-1"/>
      <sheetName val="Sch-2"/>
      <sheetName val="Sch-3"/>
      <sheetName val="Sch-4"/>
      <sheetName val="Sch-5"/>
      <sheetName val="Sch-5 after discount"/>
      <sheetName val="Sch-6"/>
      <sheetName val="Sch-6 After Discount"/>
      <sheetName val="Sch-6 (After Discount)"/>
      <sheetName val="Sch-7"/>
      <sheetName val="Discount"/>
      <sheetName val="Octroi"/>
      <sheetName val="Entry Tax"/>
      <sheetName val="Other Taxes &amp; Duties"/>
      <sheetName val="Bid Form 2nd Envelope"/>
      <sheetName val="Contracts-Template"/>
      <sheetName val="Sheet1"/>
      <sheetName val="N-W (Cr.)"/>
      <sheetName val="QC"/>
    </sheetNames>
    <sheetDataSet>
      <sheetData sheetId="0" refreshError="1"/>
      <sheetData sheetId="1" refreshError="1"/>
      <sheetData sheetId="2" refreshError="1"/>
      <sheetData sheetId="3" refreshError="1"/>
      <sheetData sheetId="4">
        <row r="114">
          <cell r="V114">
            <v>5571594.0000000009</v>
          </cell>
        </row>
        <row r="135">
          <cell r="V135">
            <v>291545315.51999992</v>
          </cell>
        </row>
      </sheetData>
      <sheetData sheetId="5">
        <row r="135">
          <cell r="J135">
            <v>56796346.29716</v>
          </cell>
        </row>
      </sheetData>
      <sheetData sheetId="6">
        <row r="185">
          <cell r="P185">
            <v>325094672</v>
          </cell>
        </row>
      </sheetData>
      <sheetData sheetId="7" refreshError="1"/>
      <sheetData sheetId="8">
        <row r="15">
          <cell r="V15">
            <v>291545315.51999992</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3C8EAB7B-0F7D-4E58-8C80-669D3926822E}" protected="1">
  <header guid="{3C8EAB7B-0F7D-4E58-8C80-669D3926822E}" dateTime="2022-12-10T15:08:04" maxSheetId="24" userName="Charanya Ambati {चरण्या अंबटि}" r:id="rId1">
    <sheetIdMap count="23">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3.bin"/><Relationship Id="rId13" Type="http://schemas.openxmlformats.org/officeDocument/2006/relationships/printerSettings" Target="../printerSettings/printerSettings28.bin"/><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12" Type="http://schemas.openxmlformats.org/officeDocument/2006/relationships/printerSettings" Target="../printerSettings/printerSettings27.bin"/><Relationship Id="rId2" Type="http://schemas.openxmlformats.org/officeDocument/2006/relationships/printerSettings" Target="../printerSettings/printerSettings17.bin"/><Relationship Id="rId16" Type="http://schemas.openxmlformats.org/officeDocument/2006/relationships/drawing" Target="../drawings/drawing1.xml"/><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11" Type="http://schemas.openxmlformats.org/officeDocument/2006/relationships/printerSettings" Target="../printerSettings/printerSettings26.bin"/><Relationship Id="rId5" Type="http://schemas.openxmlformats.org/officeDocument/2006/relationships/printerSettings" Target="../printerSettings/printerSettings20.bin"/><Relationship Id="rId15" Type="http://schemas.openxmlformats.org/officeDocument/2006/relationships/printerSettings" Target="../printerSettings/printerSettings30.bin"/><Relationship Id="rId10" Type="http://schemas.openxmlformats.org/officeDocument/2006/relationships/printerSettings" Target="../printerSettings/printerSettings25.bin"/><Relationship Id="rId4" Type="http://schemas.openxmlformats.org/officeDocument/2006/relationships/printerSettings" Target="../printerSettings/printerSettings19.bin"/><Relationship Id="rId9" Type="http://schemas.openxmlformats.org/officeDocument/2006/relationships/printerSettings" Target="../printerSettings/printerSettings24.bin"/><Relationship Id="rId14" Type="http://schemas.openxmlformats.org/officeDocument/2006/relationships/printerSettings" Target="../printerSettings/printerSettings2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8.bin"/><Relationship Id="rId13" Type="http://schemas.openxmlformats.org/officeDocument/2006/relationships/printerSettings" Target="../printerSettings/printerSettings43.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12" Type="http://schemas.openxmlformats.org/officeDocument/2006/relationships/printerSettings" Target="../printerSettings/printerSettings42.bin"/><Relationship Id="rId2" Type="http://schemas.openxmlformats.org/officeDocument/2006/relationships/printerSettings" Target="../printerSettings/printerSettings32.bin"/><Relationship Id="rId16" Type="http://schemas.openxmlformats.org/officeDocument/2006/relationships/drawing" Target="../drawings/drawing2.xml"/><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5" Type="http://schemas.openxmlformats.org/officeDocument/2006/relationships/printerSettings" Target="../printerSettings/printerSettings35.bin"/><Relationship Id="rId15" Type="http://schemas.openxmlformats.org/officeDocument/2006/relationships/printerSettings" Target="../printerSettings/printerSettings45.bin"/><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 Id="rId14" Type="http://schemas.openxmlformats.org/officeDocument/2006/relationships/printerSettings" Target="../printerSettings/printerSettings44.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3.bin"/><Relationship Id="rId13" Type="http://schemas.openxmlformats.org/officeDocument/2006/relationships/printerSettings" Target="../printerSettings/printerSettings58.bin"/><Relationship Id="rId3" Type="http://schemas.openxmlformats.org/officeDocument/2006/relationships/printerSettings" Target="../printerSettings/printerSettings48.bin"/><Relationship Id="rId7" Type="http://schemas.openxmlformats.org/officeDocument/2006/relationships/printerSettings" Target="../printerSettings/printerSettings52.bin"/><Relationship Id="rId12" Type="http://schemas.openxmlformats.org/officeDocument/2006/relationships/printerSettings" Target="../printerSettings/printerSettings57.bin"/><Relationship Id="rId2" Type="http://schemas.openxmlformats.org/officeDocument/2006/relationships/printerSettings" Target="../printerSettings/printerSettings47.bin"/><Relationship Id="rId16" Type="http://schemas.openxmlformats.org/officeDocument/2006/relationships/drawing" Target="../drawings/drawing3.xml"/><Relationship Id="rId1" Type="http://schemas.openxmlformats.org/officeDocument/2006/relationships/printerSettings" Target="../printerSettings/printerSettings46.bin"/><Relationship Id="rId6" Type="http://schemas.openxmlformats.org/officeDocument/2006/relationships/printerSettings" Target="../printerSettings/printerSettings51.bin"/><Relationship Id="rId11" Type="http://schemas.openxmlformats.org/officeDocument/2006/relationships/printerSettings" Target="../printerSettings/printerSettings56.bin"/><Relationship Id="rId5" Type="http://schemas.openxmlformats.org/officeDocument/2006/relationships/printerSettings" Target="../printerSettings/printerSettings50.bin"/><Relationship Id="rId15" Type="http://schemas.openxmlformats.org/officeDocument/2006/relationships/printerSettings" Target="../printerSettings/printerSettings60.bin"/><Relationship Id="rId10" Type="http://schemas.openxmlformats.org/officeDocument/2006/relationships/printerSettings" Target="../printerSettings/printerSettings55.bin"/><Relationship Id="rId4" Type="http://schemas.openxmlformats.org/officeDocument/2006/relationships/printerSettings" Target="../printerSettings/printerSettings49.bin"/><Relationship Id="rId9" Type="http://schemas.openxmlformats.org/officeDocument/2006/relationships/printerSettings" Target="../printerSettings/printerSettings54.bin"/><Relationship Id="rId14" Type="http://schemas.openxmlformats.org/officeDocument/2006/relationships/printerSettings" Target="../printerSettings/printerSettings59.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68.bin"/><Relationship Id="rId13" Type="http://schemas.openxmlformats.org/officeDocument/2006/relationships/printerSettings" Target="../printerSettings/printerSettings73.bin"/><Relationship Id="rId3" Type="http://schemas.openxmlformats.org/officeDocument/2006/relationships/printerSettings" Target="../printerSettings/printerSettings63.bin"/><Relationship Id="rId7" Type="http://schemas.openxmlformats.org/officeDocument/2006/relationships/printerSettings" Target="../printerSettings/printerSettings67.bin"/><Relationship Id="rId12" Type="http://schemas.openxmlformats.org/officeDocument/2006/relationships/printerSettings" Target="../printerSettings/printerSettings72.bin"/><Relationship Id="rId17" Type="http://schemas.openxmlformats.org/officeDocument/2006/relationships/drawing" Target="../drawings/drawing4.xml"/><Relationship Id="rId2" Type="http://schemas.openxmlformats.org/officeDocument/2006/relationships/printerSettings" Target="../printerSettings/printerSettings62.bin"/><Relationship Id="rId16" Type="http://schemas.openxmlformats.org/officeDocument/2006/relationships/printerSettings" Target="../printerSettings/printerSettings75.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11" Type="http://schemas.openxmlformats.org/officeDocument/2006/relationships/printerSettings" Target="../printerSettings/printerSettings71.bin"/><Relationship Id="rId5" Type="http://schemas.openxmlformats.org/officeDocument/2006/relationships/printerSettings" Target="../printerSettings/printerSettings65.bin"/><Relationship Id="rId15" Type="http://schemas.openxmlformats.org/officeDocument/2006/relationships/hyperlink" Target="mailto:GST@18%25" TargetMode="External"/><Relationship Id="rId10" Type="http://schemas.openxmlformats.org/officeDocument/2006/relationships/printerSettings" Target="../printerSettings/printerSettings70.bin"/><Relationship Id="rId4" Type="http://schemas.openxmlformats.org/officeDocument/2006/relationships/printerSettings" Target="../printerSettings/printerSettings64.bin"/><Relationship Id="rId9" Type="http://schemas.openxmlformats.org/officeDocument/2006/relationships/printerSettings" Target="../printerSettings/printerSettings69.bin"/><Relationship Id="rId14" Type="http://schemas.openxmlformats.org/officeDocument/2006/relationships/printerSettings" Target="../printerSettings/printerSettings74.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83.bin"/><Relationship Id="rId13" Type="http://schemas.openxmlformats.org/officeDocument/2006/relationships/printerSettings" Target="../printerSettings/printerSettings88.bin"/><Relationship Id="rId3" Type="http://schemas.openxmlformats.org/officeDocument/2006/relationships/printerSettings" Target="../printerSettings/printerSettings78.bin"/><Relationship Id="rId7" Type="http://schemas.openxmlformats.org/officeDocument/2006/relationships/printerSettings" Target="../printerSettings/printerSettings82.bin"/><Relationship Id="rId12" Type="http://schemas.openxmlformats.org/officeDocument/2006/relationships/printerSettings" Target="../printerSettings/printerSettings87.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6" Type="http://schemas.openxmlformats.org/officeDocument/2006/relationships/printerSettings" Target="../printerSettings/printerSettings81.bin"/><Relationship Id="rId11" Type="http://schemas.openxmlformats.org/officeDocument/2006/relationships/printerSettings" Target="../printerSettings/printerSettings86.bin"/><Relationship Id="rId5" Type="http://schemas.openxmlformats.org/officeDocument/2006/relationships/printerSettings" Target="../printerSettings/printerSettings80.bin"/><Relationship Id="rId15" Type="http://schemas.openxmlformats.org/officeDocument/2006/relationships/printerSettings" Target="../printerSettings/printerSettings90.bin"/><Relationship Id="rId10" Type="http://schemas.openxmlformats.org/officeDocument/2006/relationships/printerSettings" Target="../printerSettings/printerSettings85.bin"/><Relationship Id="rId4" Type="http://schemas.openxmlformats.org/officeDocument/2006/relationships/printerSettings" Target="../printerSettings/printerSettings79.bin"/><Relationship Id="rId9" Type="http://schemas.openxmlformats.org/officeDocument/2006/relationships/printerSettings" Target="../printerSettings/printerSettings84.bin"/><Relationship Id="rId14" Type="http://schemas.openxmlformats.org/officeDocument/2006/relationships/printerSettings" Target="../printerSettings/printerSettings89.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98.bin"/><Relationship Id="rId13" Type="http://schemas.openxmlformats.org/officeDocument/2006/relationships/printerSettings" Target="../printerSettings/printerSettings103.bin"/><Relationship Id="rId3" Type="http://schemas.openxmlformats.org/officeDocument/2006/relationships/printerSettings" Target="../printerSettings/printerSettings93.bin"/><Relationship Id="rId7" Type="http://schemas.openxmlformats.org/officeDocument/2006/relationships/printerSettings" Target="../printerSettings/printerSettings97.bin"/><Relationship Id="rId12" Type="http://schemas.openxmlformats.org/officeDocument/2006/relationships/printerSettings" Target="../printerSettings/printerSettings102.bin"/><Relationship Id="rId2" Type="http://schemas.openxmlformats.org/officeDocument/2006/relationships/printerSettings" Target="../printerSettings/printerSettings92.bin"/><Relationship Id="rId16" Type="http://schemas.openxmlformats.org/officeDocument/2006/relationships/printerSettings" Target="../printerSettings/printerSettings105.bin"/><Relationship Id="rId1" Type="http://schemas.openxmlformats.org/officeDocument/2006/relationships/printerSettings" Target="../printerSettings/printerSettings91.bin"/><Relationship Id="rId6" Type="http://schemas.openxmlformats.org/officeDocument/2006/relationships/printerSettings" Target="../printerSettings/printerSettings96.bin"/><Relationship Id="rId11" Type="http://schemas.openxmlformats.org/officeDocument/2006/relationships/printerSettings" Target="../printerSettings/printerSettings101.bin"/><Relationship Id="rId5" Type="http://schemas.openxmlformats.org/officeDocument/2006/relationships/printerSettings" Target="../printerSettings/printerSettings95.bin"/><Relationship Id="rId15" Type="http://schemas.openxmlformats.org/officeDocument/2006/relationships/hyperlink" Target="mailto:GST@18%25" TargetMode="External"/><Relationship Id="rId10" Type="http://schemas.openxmlformats.org/officeDocument/2006/relationships/printerSettings" Target="../printerSettings/printerSettings100.bin"/><Relationship Id="rId4" Type="http://schemas.openxmlformats.org/officeDocument/2006/relationships/printerSettings" Target="../printerSettings/printerSettings94.bin"/><Relationship Id="rId9" Type="http://schemas.openxmlformats.org/officeDocument/2006/relationships/printerSettings" Target="../printerSettings/printerSettings99.bin"/><Relationship Id="rId14" Type="http://schemas.openxmlformats.org/officeDocument/2006/relationships/printerSettings" Target="../printerSettings/printerSettings104.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13.bin"/><Relationship Id="rId13" Type="http://schemas.openxmlformats.org/officeDocument/2006/relationships/printerSettings" Target="../printerSettings/printerSettings118.bin"/><Relationship Id="rId3" Type="http://schemas.openxmlformats.org/officeDocument/2006/relationships/printerSettings" Target="../printerSettings/printerSettings108.bin"/><Relationship Id="rId7" Type="http://schemas.openxmlformats.org/officeDocument/2006/relationships/printerSettings" Target="../printerSettings/printerSettings112.bin"/><Relationship Id="rId12" Type="http://schemas.openxmlformats.org/officeDocument/2006/relationships/printerSettings" Target="../printerSettings/printerSettings117.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 Id="rId6" Type="http://schemas.openxmlformats.org/officeDocument/2006/relationships/printerSettings" Target="../printerSettings/printerSettings111.bin"/><Relationship Id="rId11" Type="http://schemas.openxmlformats.org/officeDocument/2006/relationships/printerSettings" Target="../printerSettings/printerSettings116.bin"/><Relationship Id="rId5" Type="http://schemas.openxmlformats.org/officeDocument/2006/relationships/printerSettings" Target="../printerSettings/printerSettings110.bin"/><Relationship Id="rId15" Type="http://schemas.openxmlformats.org/officeDocument/2006/relationships/printerSettings" Target="../printerSettings/printerSettings120.bin"/><Relationship Id="rId10" Type="http://schemas.openxmlformats.org/officeDocument/2006/relationships/printerSettings" Target="../printerSettings/printerSettings115.bin"/><Relationship Id="rId4" Type="http://schemas.openxmlformats.org/officeDocument/2006/relationships/printerSettings" Target="../printerSettings/printerSettings109.bin"/><Relationship Id="rId9" Type="http://schemas.openxmlformats.org/officeDocument/2006/relationships/printerSettings" Target="../printerSettings/printerSettings114.bin"/><Relationship Id="rId14" Type="http://schemas.openxmlformats.org/officeDocument/2006/relationships/printerSettings" Target="../printerSettings/printerSettings119.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28.bin"/><Relationship Id="rId13" Type="http://schemas.openxmlformats.org/officeDocument/2006/relationships/printerSettings" Target="../printerSettings/printerSettings133.bin"/><Relationship Id="rId3" Type="http://schemas.openxmlformats.org/officeDocument/2006/relationships/printerSettings" Target="../printerSettings/printerSettings123.bin"/><Relationship Id="rId7" Type="http://schemas.openxmlformats.org/officeDocument/2006/relationships/printerSettings" Target="../printerSettings/printerSettings127.bin"/><Relationship Id="rId12" Type="http://schemas.openxmlformats.org/officeDocument/2006/relationships/printerSettings" Target="../printerSettings/printerSettings132.bin"/><Relationship Id="rId2" Type="http://schemas.openxmlformats.org/officeDocument/2006/relationships/printerSettings" Target="../printerSettings/printerSettings122.bin"/><Relationship Id="rId16" Type="http://schemas.openxmlformats.org/officeDocument/2006/relationships/drawing" Target="../drawings/drawing5.xml"/><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11" Type="http://schemas.openxmlformats.org/officeDocument/2006/relationships/printerSettings" Target="../printerSettings/printerSettings131.bin"/><Relationship Id="rId5" Type="http://schemas.openxmlformats.org/officeDocument/2006/relationships/printerSettings" Target="../printerSettings/printerSettings125.bin"/><Relationship Id="rId15" Type="http://schemas.openxmlformats.org/officeDocument/2006/relationships/printerSettings" Target="../printerSettings/printerSettings135.bin"/><Relationship Id="rId10" Type="http://schemas.openxmlformats.org/officeDocument/2006/relationships/printerSettings" Target="../printerSettings/printerSettings130.bin"/><Relationship Id="rId4" Type="http://schemas.openxmlformats.org/officeDocument/2006/relationships/printerSettings" Target="../printerSettings/printerSettings124.bin"/><Relationship Id="rId9" Type="http://schemas.openxmlformats.org/officeDocument/2006/relationships/printerSettings" Target="../printerSettings/printerSettings129.bin"/><Relationship Id="rId14" Type="http://schemas.openxmlformats.org/officeDocument/2006/relationships/printerSettings" Target="../printerSettings/printerSettings134.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43.bin"/><Relationship Id="rId13" Type="http://schemas.openxmlformats.org/officeDocument/2006/relationships/printerSettings" Target="../printerSettings/printerSettings148.bin"/><Relationship Id="rId3" Type="http://schemas.openxmlformats.org/officeDocument/2006/relationships/printerSettings" Target="../printerSettings/printerSettings138.bin"/><Relationship Id="rId7" Type="http://schemas.openxmlformats.org/officeDocument/2006/relationships/printerSettings" Target="../printerSettings/printerSettings142.bin"/><Relationship Id="rId12" Type="http://schemas.openxmlformats.org/officeDocument/2006/relationships/printerSettings" Target="../printerSettings/printerSettings147.bin"/><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 Id="rId6" Type="http://schemas.openxmlformats.org/officeDocument/2006/relationships/printerSettings" Target="../printerSettings/printerSettings141.bin"/><Relationship Id="rId11" Type="http://schemas.openxmlformats.org/officeDocument/2006/relationships/printerSettings" Target="../printerSettings/printerSettings146.bin"/><Relationship Id="rId5" Type="http://schemas.openxmlformats.org/officeDocument/2006/relationships/printerSettings" Target="../printerSettings/printerSettings140.bin"/><Relationship Id="rId15" Type="http://schemas.openxmlformats.org/officeDocument/2006/relationships/drawing" Target="../drawings/drawing6.xml"/><Relationship Id="rId10" Type="http://schemas.openxmlformats.org/officeDocument/2006/relationships/printerSettings" Target="../printerSettings/printerSettings145.bin"/><Relationship Id="rId4" Type="http://schemas.openxmlformats.org/officeDocument/2006/relationships/printerSettings" Target="../printerSettings/printerSettings139.bin"/><Relationship Id="rId9" Type="http://schemas.openxmlformats.org/officeDocument/2006/relationships/printerSettings" Target="../printerSettings/printerSettings144.bin"/><Relationship Id="rId14" Type="http://schemas.openxmlformats.org/officeDocument/2006/relationships/printerSettings" Target="../printerSettings/printerSettings149.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57.bin"/><Relationship Id="rId13" Type="http://schemas.openxmlformats.org/officeDocument/2006/relationships/printerSettings" Target="../printerSettings/printerSettings162.bin"/><Relationship Id="rId3" Type="http://schemas.openxmlformats.org/officeDocument/2006/relationships/printerSettings" Target="../printerSettings/printerSettings152.bin"/><Relationship Id="rId7" Type="http://schemas.openxmlformats.org/officeDocument/2006/relationships/printerSettings" Target="../printerSettings/printerSettings156.bin"/><Relationship Id="rId12" Type="http://schemas.openxmlformats.org/officeDocument/2006/relationships/printerSettings" Target="../printerSettings/printerSettings161.bin"/><Relationship Id="rId2" Type="http://schemas.openxmlformats.org/officeDocument/2006/relationships/printerSettings" Target="../printerSettings/printerSettings151.bin"/><Relationship Id="rId16" Type="http://schemas.openxmlformats.org/officeDocument/2006/relationships/drawing" Target="../drawings/drawing7.xml"/><Relationship Id="rId1" Type="http://schemas.openxmlformats.org/officeDocument/2006/relationships/printerSettings" Target="../printerSettings/printerSettings150.bin"/><Relationship Id="rId6" Type="http://schemas.openxmlformats.org/officeDocument/2006/relationships/printerSettings" Target="../printerSettings/printerSettings155.bin"/><Relationship Id="rId11" Type="http://schemas.openxmlformats.org/officeDocument/2006/relationships/printerSettings" Target="../printerSettings/printerSettings160.bin"/><Relationship Id="rId5" Type="http://schemas.openxmlformats.org/officeDocument/2006/relationships/printerSettings" Target="../printerSettings/printerSettings154.bin"/><Relationship Id="rId15" Type="http://schemas.openxmlformats.org/officeDocument/2006/relationships/printerSettings" Target="../printerSettings/printerSettings164.bin"/><Relationship Id="rId10" Type="http://schemas.openxmlformats.org/officeDocument/2006/relationships/printerSettings" Target="../printerSettings/printerSettings159.bin"/><Relationship Id="rId4" Type="http://schemas.openxmlformats.org/officeDocument/2006/relationships/printerSettings" Target="../printerSettings/printerSettings153.bin"/><Relationship Id="rId9" Type="http://schemas.openxmlformats.org/officeDocument/2006/relationships/printerSettings" Target="../printerSettings/printerSettings158.bin"/><Relationship Id="rId14" Type="http://schemas.openxmlformats.org/officeDocument/2006/relationships/printerSettings" Target="../printerSettings/printerSettings163.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72.bin"/><Relationship Id="rId13" Type="http://schemas.openxmlformats.org/officeDocument/2006/relationships/printerSettings" Target="../printerSettings/printerSettings177.bin"/><Relationship Id="rId3" Type="http://schemas.openxmlformats.org/officeDocument/2006/relationships/printerSettings" Target="../printerSettings/printerSettings167.bin"/><Relationship Id="rId7" Type="http://schemas.openxmlformats.org/officeDocument/2006/relationships/printerSettings" Target="../printerSettings/printerSettings171.bin"/><Relationship Id="rId12" Type="http://schemas.openxmlformats.org/officeDocument/2006/relationships/printerSettings" Target="../printerSettings/printerSettings176.bin"/><Relationship Id="rId2" Type="http://schemas.openxmlformats.org/officeDocument/2006/relationships/printerSettings" Target="../printerSettings/printerSettings166.bin"/><Relationship Id="rId16" Type="http://schemas.openxmlformats.org/officeDocument/2006/relationships/drawing" Target="../drawings/drawing8.xml"/><Relationship Id="rId1" Type="http://schemas.openxmlformats.org/officeDocument/2006/relationships/printerSettings" Target="../printerSettings/printerSettings165.bin"/><Relationship Id="rId6" Type="http://schemas.openxmlformats.org/officeDocument/2006/relationships/printerSettings" Target="../printerSettings/printerSettings170.bin"/><Relationship Id="rId11" Type="http://schemas.openxmlformats.org/officeDocument/2006/relationships/printerSettings" Target="../printerSettings/printerSettings175.bin"/><Relationship Id="rId5" Type="http://schemas.openxmlformats.org/officeDocument/2006/relationships/printerSettings" Target="../printerSettings/printerSettings169.bin"/><Relationship Id="rId15" Type="http://schemas.openxmlformats.org/officeDocument/2006/relationships/printerSettings" Target="../printerSettings/printerSettings179.bin"/><Relationship Id="rId10" Type="http://schemas.openxmlformats.org/officeDocument/2006/relationships/printerSettings" Target="../printerSettings/printerSettings174.bin"/><Relationship Id="rId4" Type="http://schemas.openxmlformats.org/officeDocument/2006/relationships/printerSettings" Target="../printerSettings/printerSettings168.bin"/><Relationship Id="rId9" Type="http://schemas.openxmlformats.org/officeDocument/2006/relationships/printerSettings" Target="../printerSettings/printerSettings173.bin"/><Relationship Id="rId14" Type="http://schemas.openxmlformats.org/officeDocument/2006/relationships/printerSettings" Target="../printerSettings/printerSettings178.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87.bin"/><Relationship Id="rId13" Type="http://schemas.openxmlformats.org/officeDocument/2006/relationships/printerSettings" Target="../printerSettings/printerSettings192.bin"/><Relationship Id="rId3" Type="http://schemas.openxmlformats.org/officeDocument/2006/relationships/printerSettings" Target="../printerSettings/printerSettings182.bin"/><Relationship Id="rId7" Type="http://schemas.openxmlformats.org/officeDocument/2006/relationships/printerSettings" Target="../printerSettings/printerSettings186.bin"/><Relationship Id="rId12" Type="http://schemas.openxmlformats.org/officeDocument/2006/relationships/printerSettings" Target="../printerSettings/printerSettings191.bin"/><Relationship Id="rId2" Type="http://schemas.openxmlformats.org/officeDocument/2006/relationships/printerSettings" Target="../printerSettings/printerSettings181.bin"/><Relationship Id="rId1" Type="http://schemas.openxmlformats.org/officeDocument/2006/relationships/printerSettings" Target="../printerSettings/printerSettings180.bin"/><Relationship Id="rId6" Type="http://schemas.openxmlformats.org/officeDocument/2006/relationships/printerSettings" Target="../printerSettings/printerSettings185.bin"/><Relationship Id="rId11" Type="http://schemas.openxmlformats.org/officeDocument/2006/relationships/printerSettings" Target="../printerSettings/printerSettings190.bin"/><Relationship Id="rId5" Type="http://schemas.openxmlformats.org/officeDocument/2006/relationships/printerSettings" Target="../printerSettings/printerSettings184.bin"/><Relationship Id="rId15" Type="http://schemas.openxmlformats.org/officeDocument/2006/relationships/drawing" Target="../drawings/drawing9.xml"/><Relationship Id="rId10" Type="http://schemas.openxmlformats.org/officeDocument/2006/relationships/printerSettings" Target="../printerSettings/printerSettings189.bin"/><Relationship Id="rId4" Type="http://schemas.openxmlformats.org/officeDocument/2006/relationships/printerSettings" Target="../printerSettings/printerSettings183.bin"/><Relationship Id="rId9" Type="http://schemas.openxmlformats.org/officeDocument/2006/relationships/printerSettings" Target="../printerSettings/printerSettings188.bin"/><Relationship Id="rId14" Type="http://schemas.openxmlformats.org/officeDocument/2006/relationships/printerSettings" Target="../printerSettings/printerSettings193.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01.bin"/><Relationship Id="rId13" Type="http://schemas.openxmlformats.org/officeDocument/2006/relationships/printerSettings" Target="../printerSettings/printerSettings206.bin"/><Relationship Id="rId3" Type="http://schemas.openxmlformats.org/officeDocument/2006/relationships/printerSettings" Target="../printerSettings/printerSettings196.bin"/><Relationship Id="rId7" Type="http://schemas.openxmlformats.org/officeDocument/2006/relationships/printerSettings" Target="../printerSettings/printerSettings200.bin"/><Relationship Id="rId12" Type="http://schemas.openxmlformats.org/officeDocument/2006/relationships/printerSettings" Target="../printerSettings/printerSettings205.bin"/><Relationship Id="rId2" Type="http://schemas.openxmlformats.org/officeDocument/2006/relationships/printerSettings" Target="../printerSettings/printerSettings195.bin"/><Relationship Id="rId1" Type="http://schemas.openxmlformats.org/officeDocument/2006/relationships/printerSettings" Target="../printerSettings/printerSettings194.bin"/><Relationship Id="rId6" Type="http://schemas.openxmlformats.org/officeDocument/2006/relationships/printerSettings" Target="../printerSettings/printerSettings199.bin"/><Relationship Id="rId11" Type="http://schemas.openxmlformats.org/officeDocument/2006/relationships/printerSettings" Target="../printerSettings/printerSettings204.bin"/><Relationship Id="rId5" Type="http://schemas.openxmlformats.org/officeDocument/2006/relationships/printerSettings" Target="../printerSettings/printerSettings198.bin"/><Relationship Id="rId15" Type="http://schemas.openxmlformats.org/officeDocument/2006/relationships/printerSettings" Target="../printerSettings/printerSettings208.bin"/><Relationship Id="rId10" Type="http://schemas.openxmlformats.org/officeDocument/2006/relationships/printerSettings" Target="../printerSettings/printerSettings203.bin"/><Relationship Id="rId4" Type="http://schemas.openxmlformats.org/officeDocument/2006/relationships/printerSettings" Target="../printerSettings/printerSettings197.bin"/><Relationship Id="rId9" Type="http://schemas.openxmlformats.org/officeDocument/2006/relationships/printerSettings" Target="../printerSettings/printerSettings202.bin"/><Relationship Id="rId14" Type="http://schemas.openxmlformats.org/officeDocument/2006/relationships/printerSettings" Target="../printerSettings/printerSettings207.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16.bin"/><Relationship Id="rId13" Type="http://schemas.openxmlformats.org/officeDocument/2006/relationships/printerSettings" Target="../printerSettings/printerSettings221.bin"/><Relationship Id="rId3" Type="http://schemas.openxmlformats.org/officeDocument/2006/relationships/printerSettings" Target="../printerSettings/printerSettings211.bin"/><Relationship Id="rId7" Type="http://schemas.openxmlformats.org/officeDocument/2006/relationships/printerSettings" Target="../printerSettings/printerSettings215.bin"/><Relationship Id="rId12" Type="http://schemas.openxmlformats.org/officeDocument/2006/relationships/printerSettings" Target="../printerSettings/printerSettings220.bin"/><Relationship Id="rId2" Type="http://schemas.openxmlformats.org/officeDocument/2006/relationships/printerSettings" Target="../printerSettings/printerSettings210.bin"/><Relationship Id="rId1" Type="http://schemas.openxmlformats.org/officeDocument/2006/relationships/printerSettings" Target="../printerSettings/printerSettings209.bin"/><Relationship Id="rId6" Type="http://schemas.openxmlformats.org/officeDocument/2006/relationships/printerSettings" Target="../printerSettings/printerSettings214.bin"/><Relationship Id="rId11" Type="http://schemas.openxmlformats.org/officeDocument/2006/relationships/printerSettings" Target="../printerSettings/printerSettings219.bin"/><Relationship Id="rId5" Type="http://schemas.openxmlformats.org/officeDocument/2006/relationships/printerSettings" Target="../printerSettings/printerSettings213.bin"/><Relationship Id="rId15" Type="http://schemas.openxmlformats.org/officeDocument/2006/relationships/printerSettings" Target="../printerSettings/printerSettings223.bin"/><Relationship Id="rId10" Type="http://schemas.openxmlformats.org/officeDocument/2006/relationships/printerSettings" Target="../printerSettings/printerSettings218.bin"/><Relationship Id="rId4" Type="http://schemas.openxmlformats.org/officeDocument/2006/relationships/printerSettings" Target="../printerSettings/printerSettings212.bin"/><Relationship Id="rId9" Type="http://schemas.openxmlformats.org/officeDocument/2006/relationships/printerSettings" Target="../printerSettings/printerSettings217.bin"/><Relationship Id="rId14" Type="http://schemas.openxmlformats.org/officeDocument/2006/relationships/printerSettings" Target="../printerSettings/printerSettings222.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31.bin"/><Relationship Id="rId13" Type="http://schemas.openxmlformats.org/officeDocument/2006/relationships/printerSettings" Target="../printerSettings/printerSettings236.bin"/><Relationship Id="rId3" Type="http://schemas.openxmlformats.org/officeDocument/2006/relationships/printerSettings" Target="../printerSettings/printerSettings226.bin"/><Relationship Id="rId7" Type="http://schemas.openxmlformats.org/officeDocument/2006/relationships/printerSettings" Target="../printerSettings/printerSettings230.bin"/><Relationship Id="rId12" Type="http://schemas.openxmlformats.org/officeDocument/2006/relationships/printerSettings" Target="../printerSettings/printerSettings235.bin"/><Relationship Id="rId2" Type="http://schemas.openxmlformats.org/officeDocument/2006/relationships/printerSettings" Target="../printerSettings/printerSettings225.bin"/><Relationship Id="rId16" Type="http://schemas.openxmlformats.org/officeDocument/2006/relationships/drawing" Target="../drawings/drawing10.xml"/><Relationship Id="rId1" Type="http://schemas.openxmlformats.org/officeDocument/2006/relationships/printerSettings" Target="../printerSettings/printerSettings224.bin"/><Relationship Id="rId6" Type="http://schemas.openxmlformats.org/officeDocument/2006/relationships/printerSettings" Target="../printerSettings/printerSettings229.bin"/><Relationship Id="rId11" Type="http://schemas.openxmlformats.org/officeDocument/2006/relationships/printerSettings" Target="../printerSettings/printerSettings234.bin"/><Relationship Id="rId5" Type="http://schemas.openxmlformats.org/officeDocument/2006/relationships/printerSettings" Target="../printerSettings/printerSettings228.bin"/><Relationship Id="rId15" Type="http://schemas.openxmlformats.org/officeDocument/2006/relationships/printerSettings" Target="../printerSettings/printerSettings238.bin"/><Relationship Id="rId10" Type="http://schemas.openxmlformats.org/officeDocument/2006/relationships/printerSettings" Target="../printerSettings/printerSettings233.bin"/><Relationship Id="rId4" Type="http://schemas.openxmlformats.org/officeDocument/2006/relationships/printerSettings" Target="../printerSettings/printerSettings227.bin"/><Relationship Id="rId9" Type="http://schemas.openxmlformats.org/officeDocument/2006/relationships/printerSettings" Target="../printerSettings/printerSettings232.bin"/><Relationship Id="rId14" Type="http://schemas.openxmlformats.org/officeDocument/2006/relationships/printerSettings" Target="../printerSettings/printerSettings237.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46.bin"/><Relationship Id="rId13" Type="http://schemas.openxmlformats.org/officeDocument/2006/relationships/printerSettings" Target="../printerSettings/printerSettings251.bin"/><Relationship Id="rId3" Type="http://schemas.openxmlformats.org/officeDocument/2006/relationships/printerSettings" Target="../printerSettings/printerSettings241.bin"/><Relationship Id="rId7" Type="http://schemas.openxmlformats.org/officeDocument/2006/relationships/printerSettings" Target="../printerSettings/printerSettings245.bin"/><Relationship Id="rId12" Type="http://schemas.openxmlformats.org/officeDocument/2006/relationships/printerSettings" Target="../printerSettings/printerSettings250.bin"/><Relationship Id="rId2" Type="http://schemas.openxmlformats.org/officeDocument/2006/relationships/printerSettings" Target="../printerSettings/printerSettings240.bin"/><Relationship Id="rId16" Type="http://schemas.openxmlformats.org/officeDocument/2006/relationships/drawing" Target="../drawings/drawing11.xml"/><Relationship Id="rId1" Type="http://schemas.openxmlformats.org/officeDocument/2006/relationships/printerSettings" Target="../printerSettings/printerSettings239.bin"/><Relationship Id="rId6" Type="http://schemas.openxmlformats.org/officeDocument/2006/relationships/printerSettings" Target="../printerSettings/printerSettings244.bin"/><Relationship Id="rId11" Type="http://schemas.openxmlformats.org/officeDocument/2006/relationships/printerSettings" Target="../printerSettings/printerSettings249.bin"/><Relationship Id="rId5" Type="http://schemas.openxmlformats.org/officeDocument/2006/relationships/printerSettings" Target="../printerSettings/printerSettings243.bin"/><Relationship Id="rId15" Type="http://schemas.openxmlformats.org/officeDocument/2006/relationships/printerSettings" Target="../printerSettings/printerSettings253.bin"/><Relationship Id="rId10" Type="http://schemas.openxmlformats.org/officeDocument/2006/relationships/printerSettings" Target="../printerSettings/printerSettings248.bin"/><Relationship Id="rId4" Type="http://schemas.openxmlformats.org/officeDocument/2006/relationships/printerSettings" Target="../printerSettings/printerSettings242.bin"/><Relationship Id="rId9" Type="http://schemas.openxmlformats.org/officeDocument/2006/relationships/printerSettings" Target="../printerSettings/printerSettings247.bin"/><Relationship Id="rId14" Type="http://schemas.openxmlformats.org/officeDocument/2006/relationships/printerSettings" Target="../printerSettings/printerSettings252.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61.bin"/><Relationship Id="rId13" Type="http://schemas.openxmlformats.org/officeDocument/2006/relationships/printerSettings" Target="../printerSettings/printerSettings266.bin"/><Relationship Id="rId3" Type="http://schemas.openxmlformats.org/officeDocument/2006/relationships/printerSettings" Target="../printerSettings/printerSettings256.bin"/><Relationship Id="rId7" Type="http://schemas.openxmlformats.org/officeDocument/2006/relationships/printerSettings" Target="../printerSettings/printerSettings260.bin"/><Relationship Id="rId12" Type="http://schemas.openxmlformats.org/officeDocument/2006/relationships/printerSettings" Target="../printerSettings/printerSettings265.bin"/><Relationship Id="rId2" Type="http://schemas.openxmlformats.org/officeDocument/2006/relationships/printerSettings" Target="../printerSettings/printerSettings255.bin"/><Relationship Id="rId16" Type="http://schemas.openxmlformats.org/officeDocument/2006/relationships/drawing" Target="../drawings/drawing12.xml"/><Relationship Id="rId1" Type="http://schemas.openxmlformats.org/officeDocument/2006/relationships/printerSettings" Target="../printerSettings/printerSettings254.bin"/><Relationship Id="rId6" Type="http://schemas.openxmlformats.org/officeDocument/2006/relationships/printerSettings" Target="../printerSettings/printerSettings259.bin"/><Relationship Id="rId11" Type="http://schemas.openxmlformats.org/officeDocument/2006/relationships/printerSettings" Target="../printerSettings/printerSettings264.bin"/><Relationship Id="rId5" Type="http://schemas.openxmlformats.org/officeDocument/2006/relationships/printerSettings" Target="../printerSettings/printerSettings258.bin"/><Relationship Id="rId15" Type="http://schemas.openxmlformats.org/officeDocument/2006/relationships/printerSettings" Target="../printerSettings/printerSettings268.bin"/><Relationship Id="rId10" Type="http://schemas.openxmlformats.org/officeDocument/2006/relationships/printerSettings" Target="../printerSettings/printerSettings263.bin"/><Relationship Id="rId4" Type="http://schemas.openxmlformats.org/officeDocument/2006/relationships/printerSettings" Target="../printerSettings/printerSettings257.bin"/><Relationship Id="rId9" Type="http://schemas.openxmlformats.org/officeDocument/2006/relationships/printerSettings" Target="../printerSettings/printerSettings262.bin"/><Relationship Id="rId14" Type="http://schemas.openxmlformats.org/officeDocument/2006/relationships/printerSettings" Target="../printerSettings/printerSettings267.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76.bin"/><Relationship Id="rId13" Type="http://schemas.openxmlformats.org/officeDocument/2006/relationships/printerSettings" Target="../printerSettings/printerSettings281.bin"/><Relationship Id="rId3" Type="http://schemas.openxmlformats.org/officeDocument/2006/relationships/printerSettings" Target="../printerSettings/printerSettings271.bin"/><Relationship Id="rId7" Type="http://schemas.openxmlformats.org/officeDocument/2006/relationships/printerSettings" Target="../printerSettings/printerSettings275.bin"/><Relationship Id="rId12" Type="http://schemas.openxmlformats.org/officeDocument/2006/relationships/printerSettings" Target="../printerSettings/printerSettings280.bin"/><Relationship Id="rId2" Type="http://schemas.openxmlformats.org/officeDocument/2006/relationships/printerSettings" Target="../printerSettings/printerSettings270.bin"/><Relationship Id="rId16" Type="http://schemas.openxmlformats.org/officeDocument/2006/relationships/drawing" Target="../drawings/drawing13.xml"/><Relationship Id="rId1" Type="http://schemas.openxmlformats.org/officeDocument/2006/relationships/printerSettings" Target="../printerSettings/printerSettings269.bin"/><Relationship Id="rId6" Type="http://schemas.openxmlformats.org/officeDocument/2006/relationships/printerSettings" Target="../printerSettings/printerSettings274.bin"/><Relationship Id="rId11" Type="http://schemas.openxmlformats.org/officeDocument/2006/relationships/printerSettings" Target="../printerSettings/printerSettings279.bin"/><Relationship Id="rId5" Type="http://schemas.openxmlformats.org/officeDocument/2006/relationships/printerSettings" Target="../printerSettings/printerSettings273.bin"/><Relationship Id="rId15" Type="http://schemas.openxmlformats.org/officeDocument/2006/relationships/printerSettings" Target="../printerSettings/printerSettings283.bin"/><Relationship Id="rId10" Type="http://schemas.openxmlformats.org/officeDocument/2006/relationships/printerSettings" Target="../printerSettings/printerSettings278.bin"/><Relationship Id="rId4" Type="http://schemas.openxmlformats.org/officeDocument/2006/relationships/printerSettings" Target="../printerSettings/printerSettings272.bin"/><Relationship Id="rId9" Type="http://schemas.openxmlformats.org/officeDocument/2006/relationships/printerSettings" Target="../printerSettings/printerSettings277.bin"/><Relationship Id="rId14" Type="http://schemas.openxmlformats.org/officeDocument/2006/relationships/printerSettings" Target="../printerSettings/printerSettings282.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86.bin"/><Relationship Id="rId2" Type="http://schemas.openxmlformats.org/officeDocument/2006/relationships/printerSettings" Target="../printerSettings/printerSettings285.bin"/><Relationship Id="rId1" Type="http://schemas.openxmlformats.org/officeDocument/2006/relationships/printerSettings" Target="../printerSettings/printerSettings284.bin"/><Relationship Id="rId5" Type="http://schemas.openxmlformats.org/officeDocument/2006/relationships/printerSettings" Target="../printerSettings/printerSettings288.bin"/><Relationship Id="rId4" Type="http://schemas.openxmlformats.org/officeDocument/2006/relationships/printerSettings" Target="../printerSettings/printerSettings287.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296.bin"/><Relationship Id="rId3" Type="http://schemas.openxmlformats.org/officeDocument/2006/relationships/printerSettings" Target="../printerSettings/printerSettings291.bin"/><Relationship Id="rId7" Type="http://schemas.openxmlformats.org/officeDocument/2006/relationships/printerSettings" Target="../printerSettings/printerSettings295.bin"/><Relationship Id="rId2" Type="http://schemas.openxmlformats.org/officeDocument/2006/relationships/printerSettings" Target="../printerSettings/printerSettings290.bin"/><Relationship Id="rId1" Type="http://schemas.openxmlformats.org/officeDocument/2006/relationships/printerSettings" Target="../printerSettings/printerSettings289.bin"/><Relationship Id="rId6" Type="http://schemas.openxmlformats.org/officeDocument/2006/relationships/printerSettings" Target="../printerSettings/printerSettings294.bin"/><Relationship Id="rId5" Type="http://schemas.openxmlformats.org/officeDocument/2006/relationships/printerSettings" Target="../printerSettings/printerSettings293.bin"/><Relationship Id="rId4" Type="http://schemas.openxmlformats.org/officeDocument/2006/relationships/printerSettings" Target="../printerSettings/printerSettings292.bin"/><Relationship Id="rId9" Type="http://schemas.openxmlformats.org/officeDocument/2006/relationships/printerSettings" Target="../printerSettings/printerSettings297.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305.bin"/><Relationship Id="rId3" Type="http://schemas.openxmlformats.org/officeDocument/2006/relationships/printerSettings" Target="../printerSettings/printerSettings300.bin"/><Relationship Id="rId7" Type="http://schemas.openxmlformats.org/officeDocument/2006/relationships/printerSettings" Target="../printerSettings/printerSettings304.bin"/><Relationship Id="rId2" Type="http://schemas.openxmlformats.org/officeDocument/2006/relationships/printerSettings" Target="../printerSettings/printerSettings299.bin"/><Relationship Id="rId1" Type="http://schemas.openxmlformats.org/officeDocument/2006/relationships/printerSettings" Target="../printerSettings/printerSettings298.bin"/><Relationship Id="rId6" Type="http://schemas.openxmlformats.org/officeDocument/2006/relationships/printerSettings" Target="../printerSettings/printerSettings303.bin"/><Relationship Id="rId5" Type="http://schemas.openxmlformats.org/officeDocument/2006/relationships/printerSettings" Target="../printerSettings/printerSettings302.bin"/><Relationship Id="rId4" Type="http://schemas.openxmlformats.org/officeDocument/2006/relationships/printerSettings" Target="../printerSettings/printerSettings301.bin"/><Relationship Id="rId9" Type="http://schemas.openxmlformats.org/officeDocument/2006/relationships/printerSettings" Target="../printerSettings/printerSettings306.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314.bin"/><Relationship Id="rId3" Type="http://schemas.openxmlformats.org/officeDocument/2006/relationships/printerSettings" Target="../printerSettings/printerSettings309.bin"/><Relationship Id="rId7" Type="http://schemas.openxmlformats.org/officeDocument/2006/relationships/printerSettings" Target="../printerSettings/printerSettings313.bin"/><Relationship Id="rId12" Type="http://schemas.openxmlformats.org/officeDocument/2006/relationships/printerSettings" Target="../printerSettings/printerSettings318.bin"/><Relationship Id="rId2" Type="http://schemas.openxmlformats.org/officeDocument/2006/relationships/printerSettings" Target="../printerSettings/printerSettings308.bin"/><Relationship Id="rId1" Type="http://schemas.openxmlformats.org/officeDocument/2006/relationships/printerSettings" Target="../printerSettings/printerSettings307.bin"/><Relationship Id="rId6" Type="http://schemas.openxmlformats.org/officeDocument/2006/relationships/printerSettings" Target="../printerSettings/printerSettings312.bin"/><Relationship Id="rId11" Type="http://schemas.openxmlformats.org/officeDocument/2006/relationships/printerSettings" Target="../printerSettings/printerSettings317.bin"/><Relationship Id="rId5" Type="http://schemas.openxmlformats.org/officeDocument/2006/relationships/printerSettings" Target="../printerSettings/printerSettings311.bin"/><Relationship Id="rId10" Type="http://schemas.openxmlformats.org/officeDocument/2006/relationships/printerSettings" Target="../printerSettings/printerSettings316.bin"/><Relationship Id="rId4" Type="http://schemas.openxmlformats.org/officeDocument/2006/relationships/printerSettings" Target="../printerSettings/printerSettings310.bin"/><Relationship Id="rId9" Type="http://schemas.openxmlformats.org/officeDocument/2006/relationships/printerSettings" Target="../printerSettings/printerSettings3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8"/>
  <sheetViews>
    <sheetView workbookViewId="0">
      <selection activeCell="E7" sqref="E7"/>
    </sheetView>
  </sheetViews>
  <sheetFormatPr defaultColWidth="9.109375" defaultRowHeight="14.4"/>
  <cols>
    <col min="1" max="1" width="20.5546875" style="34" customWidth="1"/>
    <col min="2" max="2" width="82.109375" style="34" customWidth="1"/>
    <col min="3" max="8" width="9.109375" style="34"/>
    <col min="9" max="9" width="9.109375" style="34" hidden="1" customWidth="1"/>
    <col min="10" max="16384" width="9.109375" style="34"/>
  </cols>
  <sheetData>
    <row r="1" spans="1:9" ht="161.4" customHeight="1">
      <c r="A1" s="31" t="s">
        <v>41</v>
      </c>
      <c r="B1" s="32" t="s">
        <v>657</v>
      </c>
      <c r="C1" s="33"/>
      <c r="D1" s="33"/>
      <c r="E1" s="33"/>
      <c r="F1" s="33"/>
      <c r="G1" s="33"/>
      <c r="H1" s="33"/>
    </row>
    <row r="2" spans="1:9">
      <c r="A2" s="31"/>
      <c r="B2" s="847"/>
      <c r="I2" s="34" t="s">
        <v>262</v>
      </c>
    </row>
    <row r="3" spans="1:9">
      <c r="A3" s="31" t="s">
        <v>42</v>
      </c>
      <c r="B3" s="848" t="s">
        <v>658</v>
      </c>
      <c r="I3" s="34" t="s">
        <v>263</v>
      </c>
    </row>
    <row r="4" spans="1:9">
      <c r="A4" s="31"/>
      <c r="B4" s="31"/>
    </row>
    <row r="5" spans="1:9" ht="24" customHeight="1">
      <c r="A5" s="31" t="s">
        <v>43</v>
      </c>
      <c r="B5" s="849" t="s">
        <v>659</v>
      </c>
      <c r="C5" s="33"/>
      <c r="D5" s="33"/>
      <c r="E5" s="33"/>
      <c r="F5" s="33"/>
      <c r="G5" s="33"/>
      <c r="H5" s="33"/>
    </row>
    <row r="8" spans="1:9">
      <c r="B8" s="34" t="s">
        <v>656</v>
      </c>
    </row>
  </sheetData>
  <sheetProtection selectLockedCells="1" selectUnlockedCells="1"/>
  <customSheetViews>
    <customSheetView guid="{2A597A81-BDEB-4911-946A-7247194BF387}" hiddenColumns="1" state="hidden">
      <selection activeCell="E7" sqref="E7"/>
      <pageMargins left="0.75" right="0.75" top="1" bottom="1" header="0.5" footer="0.5"/>
      <pageSetup orientation="portrait" r:id="rId1"/>
      <headerFooter alignWithMargins="0"/>
    </customSheetView>
    <customSheetView guid="{267FF044-3C5D-4FEC-AC00-A7E30583F8BB}" hiddenColumns="1" state="hidden">
      <selection activeCell="B15" sqref="B15"/>
      <pageMargins left="0.75" right="0.75" top="1" bottom="1" header="0.5" footer="0.5"/>
      <pageSetup orientation="portrait" r:id="rId2"/>
      <headerFooter alignWithMargins="0"/>
    </customSheetView>
    <customSheetView guid="{3FCD02EB-1C44-4646-B069-2B9945E67B1F}" hiddenColumns="1" state="hidden">
      <selection activeCell="B8" sqref="B8"/>
      <pageMargins left="0.75" right="0.75" top="1" bottom="1" header="0.5" footer="0.5"/>
      <pageSetup orientation="portrait" r:id="rId3"/>
      <headerFooter alignWithMargins="0"/>
    </customSheetView>
    <customSheetView guid="{B056965A-4BE5-44B3-AB31-550AD9F023BC}" hiddenColumns="1" state="hidden">
      <selection activeCell="B9" sqref="B9"/>
      <pageMargins left="0.75" right="0.75" top="1" bottom="1" header="0.5" footer="0.5"/>
      <pageSetup orientation="portrait" r:id="rId4"/>
      <headerFooter alignWithMargins="0"/>
    </customSheetView>
    <customSheetView guid="{63D51328-7CBC-4A1E-B96D-BAE91416501B}" hiddenColumns="1" state="hidden">
      <selection activeCell="B20" sqref="B20"/>
      <pageMargins left="0.75" right="0.75" top="1" bottom="1" header="0.5" footer="0.5"/>
      <pageSetup orientation="portrait" r:id="rId5"/>
      <headerFooter alignWithMargins="0"/>
    </customSheetView>
    <customSheetView guid="{99CA2F10-F926-46DC-8609-4EAE5B9F3585}" hiddenColumns="1" state="hidden">
      <selection activeCell="E14" sqref="E14"/>
      <pageMargins left="0.75" right="0.75" top="1" bottom="1" header="0.5" footer="0.5"/>
      <pageSetup orientation="portrait" r:id="rId6"/>
      <headerFooter alignWithMargins="0"/>
    </customSheetView>
    <customSheetView guid="{3C00DDA0-7DDE-4169-A739-550DAF5DCF8D}" hiddenColumns="1" state="hidden">
      <selection activeCell="B11" sqref="B11"/>
      <pageMargins left="0.75" right="0.75" top="1" bottom="1" header="0.5" footer="0.5"/>
      <pageSetup orientation="portrait" r:id="rId7"/>
      <headerFooter alignWithMargins="0"/>
    </customSheetView>
    <customSheetView guid="{357C9841-BEC3-434B-AC63-C04FB4321BA3}" hiddenColumns="1" state="hidden">
      <selection activeCell="B17" sqref="B17"/>
      <pageMargins left="0.75" right="0.75" top="1" bottom="1" header="0.5" footer="0.5"/>
      <pageSetup orientation="portrait" r:id="rId8"/>
      <headerFooter alignWithMargins="0"/>
    </customSheetView>
    <customSheetView guid="{B96E710B-6DD7-4DE1-95AB-C9EE060CD030}" hiddenColumns="1" state="hidden">
      <selection activeCell="B9" sqref="B9:B10"/>
      <pageMargins left="0.75" right="0.75" top="1" bottom="1" header="0.5" footer="0.5"/>
      <pageSetup orientation="portrait" r:id="rId9"/>
      <headerFooter alignWithMargins="0"/>
    </customSheetView>
    <customSheetView guid="{CCA37BAE-906F-43D5-9FD9-B13563E4B9D7}" hiddenColumns="1" state="hidden">
      <selection activeCell="B14" sqref="B14"/>
      <pageMargins left="0.75" right="0.75" top="1" bottom="1" header="0.5" footer="0.5"/>
      <pageSetup orientation="portrait" r:id="rId10"/>
      <headerFooter alignWithMargins="0"/>
    </customSheetView>
    <customSheetView guid="{755190E0-7BE9-48F9-BB5F-DF8E25D6736A}" hiddenColumns="1" state="hidden">
      <selection activeCell="B20" sqref="B20"/>
      <pageMargins left="0.75" right="0.75" top="1" bottom="1" header="0.5" footer="0.5"/>
      <pageSetup orientation="portrait" r:id="rId11"/>
      <headerFooter alignWithMargins="0"/>
    </customSheetView>
    <customSheetView guid="{F1B559AA-B9AD-4E4C-B94A-ECBE5878008B}" hiddenColumns="1" state="hidden">
      <selection activeCell="B1" sqref="B1"/>
      <pageMargins left="0.75" right="0.75" top="1" bottom="1" header="0.5" footer="0.5"/>
      <pageSetup orientation="portrait" r:id="rId12"/>
      <headerFooter alignWithMargins="0"/>
    </customSheetView>
    <customSheetView guid="{A4F9CA79-D3DE-43F5-9CDC-F14C42FDD954}" hiddenColumns="1" state="hidden">
      <selection activeCell="B5" sqref="B5"/>
      <pageMargins left="0.75" right="0.75" top="1" bottom="1" header="0.5" footer="0.5"/>
      <pageSetup orientation="portrait" r:id="rId13"/>
      <headerFooter alignWithMargins="0"/>
    </customSheetView>
    <customSheetView guid="{0820A53D-1017-4F45-9AA9-C0679BEE897E}" hiddenColumns="1" state="hidden">
      <selection activeCell="B12" sqref="B12"/>
      <pageMargins left="0.75" right="0.75" top="1" bottom="1" header="0.5" footer="0.5"/>
      <pageSetup orientation="portrait" r:id="rId14"/>
      <headerFooter alignWithMargins="0"/>
    </customSheetView>
  </customSheetViews>
  <pageMargins left="0.75" right="0.75" top="1" bottom="1" header="0.5" footer="0.5"/>
  <pageSetup orientation="portrait" r:id="rId1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indexed="37"/>
  </sheetPr>
  <dimension ref="A1:J17"/>
  <sheetViews>
    <sheetView showGridLines="0" tabSelected="1" workbookViewId="0">
      <selection activeCell="F2" sqref="F2:F12"/>
    </sheetView>
  </sheetViews>
  <sheetFormatPr defaultColWidth="9.109375" defaultRowHeight="13.8"/>
  <cols>
    <col min="1" max="1" width="9.88671875" style="57" customWidth="1"/>
    <col min="2" max="2" width="12.6640625" style="57" customWidth="1"/>
    <col min="3" max="4" width="44.109375" style="57" customWidth="1"/>
    <col min="5" max="5" width="12.88671875" style="57" customWidth="1"/>
    <col min="6" max="6" width="9.88671875" style="44" customWidth="1"/>
    <col min="7" max="9" width="9.109375" style="44" customWidth="1"/>
    <col min="10" max="16384" width="9.109375" style="40"/>
  </cols>
  <sheetData>
    <row r="1" spans="1:10" ht="30.75" customHeight="1">
      <c r="A1" s="35"/>
      <c r="B1" s="888"/>
      <c r="C1" s="889"/>
      <c r="D1" s="889"/>
      <c r="E1" s="890"/>
      <c r="F1" s="36"/>
      <c r="G1" s="37"/>
      <c r="H1" s="38"/>
      <c r="I1" s="38"/>
      <c r="J1" s="39"/>
    </row>
    <row r="2" spans="1:10" ht="108" customHeight="1">
      <c r="A2" s="891" t="s">
        <v>44</v>
      </c>
      <c r="B2" s="894" t="str">
        <f>Basic!B1</f>
        <v>Substation Package SS-101 for (i) Extn. of 765/400kV Bikaner-PG PS under Transmission System for Evacuation of power from REZ in Rajasthan (20GW) under Phase-III Part-J, (ii) Extn. of 400/220kV Bikaner-PG S/S under Augmentation of Transmission capacity (400/220kV) to cater to the N-1 contingency requirement at Bikaner-PS, (iii)Extn. of 220kV Bikaner-II S/S under Implementation of 2 nos. of 220 kV line bays at 400/220kV Bikaner-II PS for interconnection of solar projects (ACME Solar Holdings Pvt. Ltd., Prerak Genentech Pvt. Ltd.) and (iv) Extension of 400/220kV Fatehgarh-II S/S under Augmentation of Transmission capacity by 1X 500 MVA 400/220kV ICT (6th) at Fatehgarh-II PS to cater to the N-1 contingency requirement at Fatehgarh-II PS.</v>
      </c>
      <c r="C2" s="895"/>
      <c r="D2" s="895"/>
      <c r="E2" s="896"/>
      <c r="F2" s="897" t="str">
        <f>Basic!B3</f>
        <v>SS-101</v>
      </c>
      <c r="G2" s="37"/>
      <c r="H2" s="38"/>
      <c r="I2" s="38"/>
      <c r="J2" s="39"/>
    </row>
    <row r="3" spans="1:10" ht="23.25" customHeight="1">
      <c r="A3" s="892"/>
      <c r="B3" s="900" t="str">
        <f>Basic!B5</f>
        <v>SPEC. NO.: CC/NT/AIS/DOM/A04/22/00541</v>
      </c>
      <c r="C3" s="901"/>
      <c r="D3" s="901"/>
      <c r="E3" s="902"/>
      <c r="F3" s="898"/>
      <c r="G3" s="37"/>
      <c r="H3" s="38"/>
      <c r="I3" s="38"/>
      <c r="J3" s="39"/>
    </row>
    <row r="4" spans="1:10" ht="39.9" customHeight="1">
      <c r="A4" s="892"/>
      <c r="B4" s="41">
        <v>1</v>
      </c>
      <c r="C4" s="903" t="s">
        <v>45</v>
      </c>
      <c r="D4" s="903"/>
      <c r="E4" s="904"/>
      <c r="F4" s="898"/>
      <c r="G4" s="42"/>
      <c r="H4" s="43" t="s">
        <v>46</v>
      </c>
      <c r="I4" s="38"/>
      <c r="J4" s="39"/>
    </row>
    <row r="5" spans="1:10" ht="30" customHeight="1">
      <c r="A5" s="892"/>
      <c r="B5" s="41">
        <v>2</v>
      </c>
      <c r="C5" s="903" t="s">
        <v>47</v>
      </c>
      <c r="D5" s="903"/>
      <c r="E5" s="904"/>
      <c r="F5" s="898"/>
      <c r="G5" s="37"/>
      <c r="H5" s="38"/>
      <c r="I5" s="38"/>
      <c r="J5" s="39"/>
    </row>
    <row r="6" spans="1:10" s="44" customFormat="1" ht="30" customHeight="1">
      <c r="A6" s="892"/>
      <c r="B6" s="41">
        <v>3</v>
      </c>
      <c r="C6" s="903" t="s">
        <v>48</v>
      </c>
      <c r="D6" s="903"/>
      <c r="E6" s="904"/>
      <c r="F6" s="898"/>
      <c r="G6" s="37"/>
      <c r="H6" s="38"/>
      <c r="I6" s="38"/>
      <c r="J6" s="38"/>
    </row>
    <row r="7" spans="1:10" ht="52.5" hidden="1" customHeight="1">
      <c r="A7" s="892"/>
      <c r="B7" s="41">
        <v>4</v>
      </c>
      <c r="C7" s="903" t="s">
        <v>49</v>
      </c>
      <c r="D7" s="903"/>
      <c r="E7" s="904"/>
      <c r="F7" s="898"/>
      <c r="G7" s="37"/>
      <c r="H7" s="38"/>
      <c r="I7" s="38"/>
      <c r="J7" s="39"/>
    </row>
    <row r="8" spans="1:10" ht="9.75" customHeight="1">
      <c r="A8" s="892"/>
      <c r="B8" s="45"/>
      <c r="C8" s="46"/>
      <c r="D8" s="46"/>
      <c r="E8" s="47"/>
      <c r="F8" s="898"/>
      <c r="G8" s="37"/>
      <c r="H8" s="38"/>
      <c r="I8" s="38"/>
      <c r="J8" s="39"/>
    </row>
    <row r="9" spans="1:10" ht="23.25" customHeight="1">
      <c r="A9" s="892"/>
      <c r="B9" s="905"/>
      <c r="C9" s="906"/>
      <c r="D9" s="906"/>
      <c r="E9" s="907"/>
      <c r="F9" s="898"/>
      <c r="G9" s="37"/>
      <c r="H9" s="38"/>
      <c r="I9" s="38"/>
      <c r="J9" s="39"/>
    </row>
    <row r="10" spans="1:10" ht="10.5" customHeight="1">
      <c r="A10" s="892"/>
      <c r="B10" s="48"/>
      <c r="C10" s="49"/>
      <c r="D10" s="49"/>
      <c r="E10" s="50"/>
      <c r="F10" s="898"/>
      <c r="G10" s="37"/>
      <c r="H10" s="38"/>
      <c r="I10" s="38"/>
      <c r="J10" s="39"/>
    </row>
    <row r="11" spans="1:10" ht="24" customHeight="1">
      <c r="A11" s="892"/>
      <c r="B11" s="908" t="s">
        <v>50</v>
      </c>
      <c r="C11" s="909"/>
      <c r="D11" s="909"/>
      <c r="E11" s="51"/>
      <c r="F11" s="898"/>
    </row>
    <row r="12" spans="1:10" ht="15.9" customHeight="1">
      <c r="A12" s="893"/>
      <c r="B12" s="910" t="s">
        <v>51</v>
      </c>
      <c r="C12" s="911"/>
      <c r="D12" s="911"/>
      <c r="E12" s="52"/>
      <c r="F12" s="899"/>
      <c r="G12" s="37"/>
      <c r="H12" s="38"/>
      <c r="I12" s="38"/>
      <c r="J12" s="39"/>
    </row>
    <row r="13" spans="1:10" ht="24" customHeight="1">
      <c r="A13" s="882"/>
      <c r="B13" s="883" t="s">
        <v>52</v>
      </c>
      <c r="C13" s="884"/>
      <c r="D13" s="884"/>
      <c r="E13" s="51"/>
      <c r="F13" s="885"/>
      <c r="G13" s="53"/>
      <c r="H13" s="53"/>
      <c r="I13" s="53"/>
      <c r="J13" s="53"/>
    </row>
    <row r="14" spans="1:10" ht="15.9" customHeight="1">
      <c r="A14" s="882"/>
      <c r="B14" s="886" t="s">
        <v>53</v>
      </c>
      <c r="C14" s="887"/>
      <c r="D14" s="887"/>
      <c r="E14" s="54"/>
      <c r="F14" s="885"/>
      <c r="G14" s="53"/>
      <c r="H14" s="53"/>
      <c r="I14" s="53"/>
      <c r="J14" s="53"/>
    </row>
    <row r="15" spans="1:10" ht="15.6">
      <c r="A15" s="55"/>
      <c r="B15" s="56"/>
      <c r="C15" s="56"/>
      <c r="D15" s="56"/>
      <c r="E15" s="56"/>
      <c r="F15" s="38"/>
      <c r="G15" s="38"/>
      <c r="H15" s="38"/>
      <c r="I15" s="38"/>
      <c r="J15" s="39"/>
    </row>
    <row r="16" spans="1:10" ht="15.6">
      <c r="A16" s="55"/>
      <c r="B16" s="46"/>
      <c r="C16" s="46"/>
      <c r="D16" s="46"/>
      <c r="E16" s="46"/>
      <c r="F16" s="38"/>
      <c r="G16" s="38"/>
      <c r="H16" s="38"/>
      <c r="I16" s="38"/>
      <c r="J16" s="39"/>
    </row>
    <row r="17" spans="1:10" ht="15.6">
      <c r="A17" s="55"/>
      <c r="B17" s="55"/>
      <c r="C17" s="55"/>
      <c r="D17" s="55"/>
      <c r="E17" s="55"/>
      <c r="F17" s="38"/>
      <c r="G17" s="38"/>
      <c r="H17" s="38"/>
      <c r="I17" s="38"/>
      <c r="J17" s="39"/>
    </row>
  </sheetData>
  <sheetProtection algorithmName="SHA-512" hashValue="enuJ+HdtudQk8ptmitZ8qgC3dqFdFZ/Yk5qTO8F/u5cBmt9LauRzp1AuU2khdTSHzw1DG1CsWN65RecRMf+QQg==" saltValue="nKGYuFt+yQTZHq6EujUF4A==" spinCount="100000" sheet="1" selectLockedCells="1"/>
  <customSheetViews>
    <customSheetView guid="{2A597A81-BDEB-4911-946A-7247194BF387}" showGridLines="0" hiddenRows="1">
      <selection activeCell="F2" sqref="F2:F12"/>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267FF044-3C5D-4FEC-AC00-A7E30583F8BB}" showGridLines="0" hiddenRows="1">
      <selection activeCell="C4" sqref="C4:E4"/>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3FCD02EB-1C44-4646-B069-2B9945E67B1F}" showGridLines="0" hiddenRows="1">
      <selection activeCell="C4" sqref="C4:E4"/>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B056965A-4BE5-44B3-AB31-550AD9F023BC}" showGridLines="0" hiddenRows="1">
      <selection activeCell="C4" sqref="C4:E4"/>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63D51328-7CBC-4A1E-B96D-BAE91416501B}" showGridLines="0" hiddenRows="1">
      <selection activeCell="C4" sqref="C4:E4"/>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99CA2F10-F926-46DC-8609-4EAE5B9F3585}" showGridLines="0" hiddenRows="1">
      <selection activeCell="C4" sqref="C4:E4"/>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3C00DDA0-7DDE-4169-A739-550DAF5DCF8D}" showGridLines="0" hiddenRows="1">
      <selection activeCell="C4" sqref="C4:E4"/>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357C9841-BEC3-434B-AC63-C04FB4321BA3}" showGridLines="0" hiddenRows="1">
      <selection activeCell="C4" sqref="C4:E4"/>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B96E710B-6DD7-4DE1-95AB-C9EE060CD030}" showGridLines="0" hiddenRows="1">
      <selection activeCell="C4" sqref="C4:E4"/>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CCA37BAE-906F-43D5-9FD9-B13563E4B9D7}" showGridLines="0" hiddenRows="1">
      <selection activeCell="C4" sqref="C4:E4"/>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755190E0-7BE9-48F9-BB5F-DF8E25D6736A}" showGridLines="0" hiddenRows="1">
      <selection activeCell="C4" sqref="C4:E4"/>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F1B559AA-B9AD-4E4C-B94A-ECBE5878008B}" showGridLines="0" hiddenRows="1" topLeftCell="A4">
      <selection activeCell="C4" sqref="C4:E4"/>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A4F9CA79-D3DE-43F5-9CDC-F14C42FDD954}" showGridLines="0" hiddenRows="1">
      <selection activeCell="C4" sqref="C4:E4"/>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0820A53D-1017-4F45-9AA9-C0679BEE897E}" showGridLines="0" hiddenRows="1">
      <selection activeCell="F2" sqref="F2:F12"/>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s>
  <mergeCells count="16">
    <mergeCell ref="A13:A14"/>
    <mergeCell ref="B13:D13"/>
    <mergeCell ref="F13:F14"/>
    <mergeCell ref="B14:D14"/>
    <mergeCell ref="B1:E1"/>
    <mergeCell ref="A2:A12"/>
    <mergeCell ref="B2:E2"/>
    <mergeCell ref="F2:F12"/>
    <mergeCell ref="B3:E3"/>
    <mergeCell ref="C4:E4"/>
    <mergeCell ref="C5:E5"/>
    <mergeCell ref="C6:E6"/>
    <mergeCell ref="C7:E7"/>
    <mergeCell ref="B9:E9"/>
    <mergeCell ref="B11:D11"/>
    <mergeCell ref="B12:D12"/>
  </mergeCells>
  <printOptions horizontalCentered="1"/>
  <pageMargins left="0.15748031496063" right="0.23622047244094499" top="0.78" bottom="0.98425196850393704" header="0.35433070866141703" footer="0.511811023622047"/>
  <pageSetup paperSize="9" orientation="landscape" r:id="rId15"/>
  <headerFooter alignWithMargins="0"/>
  <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49"/>
  <sheetViews>
    <sheetView showGridLines="0" topLeftCell="A43" zoomScaleSheetLayoutView="89" workbookViewId="0">
      <selection activeCell="A36" sqref="A36:IV36"/>
    </sheetView>
  </sheetViews>
  <sheetFormatPr defaultColWidth="9.109375" defaultRowHeight="15.6"/>
  <cols>
    <col min="1" max="1" width="9.109375" style="61"/>
    <col min="2" max="2" width="9.109375" style="62"/>
    <col min="3" max="3" width="83" style="62" customWidth="1"/>
    <col min="4" max="4" width="75.5546875" style="74" customWidth="1"/>
    <col min="5" max="16384" width="9.109375" style="60"/>
  </cols>
  <sheetData>
    <row r="1" spans="1:11" ht="45" customHeight="1">
      <c r="A1" s="913" t="s">
        <v>346</v>
      </c>
      <c r="B1" s="913"/>
      <c r="C1" s="913"/>
      <c r="D1" s="58"/>
      <c r="E1" s="59"/>
      <c r="F1" s="59"/>
      <c r="G1" s="59"/>
      <c r="H1" s="59"/>
      <c r="I1" s="59"/>
      <c r="J1" s="59"/>
      <c r="K1" s="59"/>
    </row>
    <row r="2" spans="1:11" ht="18" customHeight="1">
      <c r="C2" s="63"/>
      <c r="D2" s="33"/>
      <c r="E2" s="64"/>
      <c r="F2" s="64"/>
      <c r="G2" s="64"/>
      <c r="H2" s="64"/>
      <c r="I2" s="64"/>
      <c r="J2" s="64"/>
      <c r="K2" s="64"/>
    </row>
    <row r="3" spans="1:11" ht="18" customHeight="1">
      <c r="A3" s="65" t="s">
        <v>54</v>
      </c>
      <c r="B3" s="63" t="s">
        <v>55</v>
      </c>
      <c r="C3" s="63"/>
      <c r="D3" s="66"/>
      <c r="E3" s="67"/>
      <c r="F3" s="67"/>
      <c r="G3" s="67"/>
      <c r="H3" s="67"/>
      <c r="I3" s="67"/>
      <c r="J3" s="67"/>
      <c r="K3" s="67"/>
    </row>
    <row r="4" spans="1:11" ht="18" customHeight="1">
      <c r="B4" s="68" t="s">
        <v>56</v>
      </c>
      <c r="C4" s="69" t="s">
        <v>57</v>
      </c>
      <c r="D4" s="66"/>
      <c r="E4" s="67"/>
      <c r="F4" s="67"/>
      <c r="G4" s="67"/>
      <c r="H4" s="67"/>
      <c r="I4" s="67"/>
      <c r="J4" s="67"/>
      <c r="K4" s="67"/>
    </row>
    <row r="5" spans="1:11" ht="38.1" customHeight="1">
      <c r="B5" s="68" t="s">
        <v>58</v>
      </c>
      <c r="C5" s="69" t="s">
        <v>59</v>
      </c>
      <c r="D5" s="66"/>
      <c r="E5" s="67"/>
      <c r="F5" s="67"/>
      <c r="G5" s="67"/>
      <c r="H5" s="67"/>
      <c r="I5" s="67"/>
      <c r="J5" s="67"/>
      <c r="K5" s="67"/>
    </row>
    <row r="6" spans="1:11" ht="18" customHeight="1">
      <c r="B6" s="68" t="s">
        <v>60</v>
      </c>
      <c r="C6" s="69" t="s">
        <v>61</v>
      </c>
      <c r="D6" s="66"/>
      <c r="E6" s="67"/>
      <c r="F6" s="67"/>
      <c r="G6" s="67"/>
      <c r="H6" s="67"/>
      <c r="I6" s="67"/>
      <c r="J6" s="67"/>
      <c r="K6" s="67"/>
    </row>
    <row r="7" spans="1:11" ht="18" customHeight="1">
      <c r="B7" s="68" t="s">
        <v>62</v>
      </c>
      <c r="C7" s="69" t="s">
        <v>63</v>
      </c>
      <c r="D7" s="66"/>
      <c r="E7" s="67"/>
      <c r="F7" s="67"/>
      <c r="G7" s="67"/>
      <c r="H7" s="67"/>
      <c r="I7" s="67"/>
      <c r="J7" s="67"/>
      <c r="K7" s="67"/>
    </row>
    <row r="8" spans="1:11" ht="18" customHeight="1">
      <c r="B8" s="68" t="s">
        <v>64</v>
      </c>
      <c r="C8" s="69" t="s">
        <v>65</v>
      </c>
      <c r="D8" s="66"/>
      <c r="E8" s="67"/>
      <c r="F8" s="67"/>
      <c r="G8" s="67"/>
      <c r="H8" s="67"/>
      <c r="I8" s="67"/>
      <c r="J8" s="67"/>
      <c r="K8" s="67"/>
    </row>
    <row r="9" spans="1:11" ht="18" customHeight="1">
      <c r="B9" s="68" t="s">
        <v>66</v>
      </c>
      <c r="C9" s="69" t="s">
        <v>67</v>
      </c>
      <c r="D9" s="66"/>
      <c r="E9" s="67"/>
      <c r="F9" s="67"/>
      <c r="G9" s="67"/>
      <c r="H9" s="67"/>
      <c r="I9" s="67"/>
      <c r="J9" s="67"/>
      <c r="K9" s="67"/>
    </row>
    <row r="10" spans="1:11" ht="18" customHeight="1">
      <c r="B10" s="68"/>
      <c r="C10" s="69"/>
      <c r="D10" s="66"/>
      <c r="E10" s="67"/>
      <c r="F10" s="67"/>
      <c r="G10" s="67"/>
      <c r="H10" s="67"/>
      <c r="I10" s="67"/>
      <c r="J10" s="67"/>
      <c r="K10" s="67"/>
    </row>
    <row r="11" spans="1:11" ht="18" customHeight="1">
      <c r="A11" s="65" t="s">
        <v>68</v>
      </c>
      <c r="B11" s="63" t="s">
        <v>69</v>
      </c>
      <c r="C11" s="63"/>
      <c r="D11" s="66"/>
      <c r="E11" s="67"/>
      <c r="F11" s="67"/>
      <c r="G11" s="67"/>
      <c r="H11" s="67"/>
      <c r="I11" s="67"/>
      <c r="J11" s="67"/>
      <c r="K11" s="67"/>
    </row>
    <row r="12" spans="1:11" ht="18" customHeight="1">
      <c r="B12" s="912" t="s">
        <v>70</v>
      </c>
      <c r="C12" s="912"/>
      <c r="D12" s="70"/>
      <c r="E12" s="67"/>
      <c r="F12" s="67"/>
      <c r="G12" s="67"/>
      <c r="H12" s="67"/>
      <c r="I12" s="67"/>
      <c r="J12" s="67"/>
      <c r="K12" s="67"/>
    </row>
    <row r="13" spans="1:11" ht="18" customHeight="1">
      <c r="B13" s="71"/>
      <c r="C13" s="69" t="s">
        <v>71</v>
      </c>
      <c r="D13" s="66"/>
      <c r="E13" s="67"/>
      <c r="F13" s="67"/>
      <c r="G13" s="67"/>
      <c r="H13" s="67"/>
      <c r="I13" s="67"/>
      <c r="J13" s="67"/>
      <c r="K13" s="67"/>
    </row>
    <row r="14" spans="1:11" ht="18" customHeight="1">
      <c r="B14" s="912" t="s">
        <v>72</v>
      </c>
      <c r="C14" s="912"/>
      <c r="D14" s="70"/>
      <c r="E14" s="67"/>
      <c r="F14" s="67"/>
      <c r="G14" s="67"/>
      <c r="H14" s="67"/>
      <c r="I14" s="67"/>
      <c r="J14" s="67"/>
      <c r="K14" s="67"/>
    </row>
    <row r="15" spans="1:11" ht="38.1" customHeight="1">
      <c r="B15" s="72" t="s">
        <v>73</v>
      </c>
      <c r="C15" s="69" t="s">
        <v>74</v>
      </c>
      <c r="D15" s="66"/>
      <c r="E15" s="67"/>
      <c r="F15" s="67"/>
      <c r="G15" s="67"/>
      <c r="H15" s="67"/>
      <c r="I15" s="67"/>
      <c r="J15" s="67"/>
      <c r="K15" s="67"/>
    </row>
    <row r="16" spans="1:11" ht="36" customHeight="1">
      <c r="B16" s="72" t="s">
        <v>73</v>
      </c>
      <c r="C16" s="69" t="s">
        <v>75</v>
      </c>
      <c r="D16" s="66"/>
      <c r="E16" s="67"/>
      <c r="F16" s="67"/>
      <c r="G16" s="67"/>
      <c r="H16" s="67"/>
      <c r="I16" s="67"/>
      <c r="J16" s="67"/>
      <c r="K16" s="67"/>
    </row>
    <row r="17" spans="2:11" ht="42" customHeight="1">
      <c r="B17" s="72" t="s">
        <v>73</v>
      </c>
      <c r="C17" s="69" t="s">
        <v>76</v>
      </c>
      <c r="D17" s="66"/>
      <c r="E17" s="67"/>
      <c r="F17" s="67"/>
      <c r="G17" s="67"/>
      <c r="H17" s="67"/>
      <c r="I17" s="67"/>
      <c r="J17" s="67"/>
      <c r="K17" s="67"/>
    </row>
    <row r="18" spans="2:11" ht="18" customHeight="1">
      <c r="B18" s="72" t="s">
        <v>73</v>
      </c>
      <c r="C18" s="69" t="s">
        <v>77</v>
      </c>
      <c r="D18" s="66"/>
      <c r="E18" s="67"/>
      <c r="F18" s="67"/>
      <c r="G18" s="67"/>
      <c r="H18" s="67"/>
      <c r="I18" s="67"/>
      <c r="J18" s="67"/>
      <c r="K18" s="67"/>
    </row>
    <row r="19" spans="2:11" ht="18" customHeight="1">
      <c r="B19" s="72" t="s">
        <v>73</v>
      </c>
      <c r="C19" s="73" t="s">
        <v>78</v>
      </c>
      <c r="D19" s="66"/>
      <c r="E19" s="67"/>
      <c r="F19" s="67"/>
      <c r="G19" s="67"/>
      <c r="H19" s="67"/>
      <c r="I19" s="67"/>
      <c r="J19" s="67"/>
      <c r="K19" s="67"/>
    </row>
    <row r="20" spans="2:11" ht="18" customHeight="1">
      <c r="B20" s="72" t="s">
        <v>73</v>
      </c>
      <c r="C20" s="69" t="s">
        <v>79</v>
      </c>
      <c r="D20" s="66"/>
      <c r="E20" s="67"/>
      <c r="F20" s="67"/>
      <c r="G20" s="67"/>
      <c r="H20" s="67"/>
      <c r="I20" s="67"/>
      <c r="J20" s="67"/>
      <c r="K20" s="67"/>
    </row>
    <row r="21" spans="2:11" ht="18" customHeight="1">
      <c r="B21" s="912" t="s">
        <v>80</v>
      </c>
      <c r="C21" s="912"/>
      <c r="D21" s="70"/>
      <c r="E21" s="67"/>
      <c r="F21" s="67"/>
      <c r="G21" s="67"/>
      <c r="H21" s="67"/>
      <c r="I21" s="67"/>
      <c r="J21" s="67"/>
      <c r="K21" s="67"/>
    </row>
    <row r="22" spans="2:11" ht="54" customHeight="1">
      <c r="B22" s="72" t="s">
        <v>73</v>
      </c>
      <c r="C22" s="69" t="s">
        <v>81</v>
      </c>
      <c r="D22" s="66"/>
      <c r="E22" s="67"/>
      <c r="F22" s="67"/>
      <c r="G22" s="67"/>
      <c r="H22" s="67"/>
      <c r="I22" s="67"/>
      <c r="J22" s="67"/>
      <c r="K22" s="67"/>
    </row>
    <row r="23" spans="2:11" ht="54" customHeight="1">
      <c r="B23" s="72" t="s">
        <v>73</v>
      </c>
      <c r="C23" s="69" t="s">
        <v>82</v>
      </c>
      <c r="D23" s="66"/>
      <c r="E23" s="67"/>
      <c r="F23" s="67"/>
      <c r="G23" s="67"/>
      <c r="H23" s="67"/>
      <c r="I23" s="67"/>
      <c r="J23" s="67"/>
      <c r="K23" s="67"/>
    </row>
    <row r="24" spans="2:11" ht="57.6" customHeight="1">
      <c r="B24" s="72" t="s">
        <v>73</v>
      </c>
      <c r="C24" s="69" t="s">
        <v>83</v>
      </c>
      <c r="D24" s="66"/>
      <c r="E24" s="67"/>
      <c r="F24" s="67"/>
      <c r="G24" s="67"/>
      <c r="H24" s="67"/>
      <c r="I24" s="67"/>
      <c r="J24" s="67"/>
      <c r="K24" s="67"/>
    </row>
    <row r="25" spans="2:11" ht="18" customHeight="1">
      <c r="B25" s="72" t="s">
        <v>73</v>
      </c>
      <c r="C25" s="69" t="s">
        <v>84</v>
      </c>
      <c r="D25" s="66"/>
      <c r="E25" s="67"/>
      <c r="F25" s="67"/>
      <c r="G25" s="67"/>
      <c r="H25" s="67"/>
      <c r="I25" s="67"/>
      <c r="J25" s="67"/>
      <c r="K25" s="67"/>
    </row>
    <row r="26" spans="2:11" ht="38.1" customHeight="1">
      <c r="B26" s="72" t="s">
        <v>73</v>
      </c>
      <c r="C26" s="69" t="s">
        <v>85</v>
      </c>
      <c r="D26" s="66"/>
      <c r="E26" s="67"/>
      <c r="F26" s="67"/>
      <c r="G26" s="67"/>
      <c r="H26" s="67"/>
      <c r="I26" s="67"/>
      <c r="J26" s="67"/>
      <c r="K26" s="67"/>
    </row>
    <row r="27" spans="2:11" ht="18" customHeight="1">
      <c r="B27" s="912" t="s">
        <v>86</v>
      </c>
      <c r="C27" s="912"/>
      <c r="D27" s="70"/>
      <c r="E27" s="67"/>
      <c r="F27" s="67"/>
      <c r="G27" s="67"/>
      <c r="H27" s="67"/>
      <c r="I27" s="67"/>
      <c r="J27" s="67"/>
      <c r="K27" s="67"/>
    </row>
    <row r="28" spans="2:11" ht="54" customHeight="1">
      <c r="B28" s="72" t="s">
        <v>73</v>
      </c>
      <c r="C28" s="69" t="s">
        <v>81</v>
      </c>
      <c r="D28" s="66"/>
      <c r="E28" s="67"/>
      <c r="F28" s="67"/>
      <c r="G28" s="67"/>
      <c r="H28" s="67"/>
      <c r="I28" s="67"/>
      <c r="J28" s="67"/>
      <c r="K28" s="67"/>
    </row>
    <row r="29" spans="2:11" ht="18" customHeight="1">
      <c r="B29" s="72" t="s">
        <v>73</v>
      </c>
      <c r="C29" s="69" t="s">
        <v>84</v>
      </c>
      <c r="D29" s="66"/>
      <c r="E29" s="67"/>
      <c r="F29" s="67"/>
      <c r="G29" s="67"/>
      <c r="H29" s="67"/>
      <c r="I29" s="67"/>
      <c r="J29" s="67"/>
      <c r="K29" s="67"/>
    </row>
    <row r="30" spans="2:11" ht="18" customHeight="1">
      <c r="B30" s="912" t="s">
        <v>87</v>
      </c>
      <c r="C30" s="912"/>
      <c r="D30" s="70"/>
    </row>
    <row r="31" spans="2:11" ht="54" customHeight="1">
      <c r="B31" s="72" t="s">
        <v>73</v>
      </c>
      <c r="C31" s="69" t="s">
        <v>81</v>
      </c>
      <c r="D31" s="66"/>
      <c r="E31" s="67"/>
      <c r="F31" s="67"/>
      <c r="G31" s="67"/>
      <c r="H31" s="67"/>
      <c r="I31" s="67"/>
      <c r="J31" s="67"/>
      <c r="K31" s="67"/>
    </row>
    <row r="32" spans="2:11" ht="18" customHeight="1">
      <c r="B32" s="72" t="s">
        <v>73</v>
      </c>
      <c r="C32" s="69" t="s">
        <v>84</v>
      </c>
      <c r="D32" s="66"/>
    </row>
    <row r="33" spans="2:11" ht="18" customHeight="1">
      <c r="B33" s="912" t="s">
        <v>88</v>
      </c>
      <c r="C33" s="912"/>
      <c r="D33" s="70"/>
    </row>
    <row r="34" spans="2:11" ht="18" customHeight="1">
      <c r="B34" s="72" t="s">
        <v>73</v>
      </c>
      <c r="C34" s="69" t="s">
        <v>89</v>
      </c>
      <c r="D34" s="66"/>
    </row>
    <row r="35" spans="2:11" ht="18" customHeight="1">
      <c r="B35" s="912" t="s">
        <v>90</v>
      </c>
      <c r="C35" s="912"/>
      <c r="D35" s="70"/>
    </row>
    <row r="36" spans="2:11" ht="66.599999999999994" customHeight="1">
      <c r="B36" s="72" t="s">
        <v>73</v>
      </c>
      <c r="C36" s="69" t="s">
        <v>91</v>
      </c>
      <c r="D36" s="66"/>
      <c r="E36" s="67"/>
      <c r="F36" s="67"/>
      <c r="G36" s="67"/>
      <c r="H36" s="67"/>
      <c r="I36" s="67"/>
      <c r="J36" s="67"/>
      <c r="K36" s="67"/>
    </row>
    <row r="37" spans="2:11" ht="146.1" customHeight="1">
      <c r="B37" s="72" t="s">
        <v>73</v>
      </c>
      <c r="C37" s="69" t="s">
        <v>92</v>
      </c>
      <c r="D37" s="66"/>
      <c r="E37" s="67"/>
      <c r="F37" s="67"/>
      <c r="G37" s="67"/>
      <c r="H37" s="67"/>
      <c r="I37" s="67"/>
      <c r="J37" s="67"/>
      <c r="K37" s="67"/>
    </row>
    <row r="38" spans="2:11" ht="164.1" customHeight="1">
      <c r="B38" s="72" t="s">
        <v>73</v>
      </c>
      <c r="C38" s="69" t="s">
        <v>93</v>
      </c>
      <c r="D38" s="66"/>
      <c r="E38" s="67"/>
      <c r="F38" s="67"/>
      <c r="G38" s="67"/>
      <c r="H38" s="67"/>
      <c r="I38" s="67"/>
      <c r="J38" s="67"/>
      <c r="K38" s="67"/>
    </row>
    <row r="39" spans="2:11" ht="75.900000000000006" customHeight="1">
      <c r="B39" s="72" t="s">
        <v>73</v>
      </c>
      <c r="C39" s="69" t="s">
        <v>94</v>
      </c>
      <c r="D39" s="66"/>
      <c r="E39" s="67"/>
      <c r="F39" s="67"/>
      <c r="G39" s="67"/>
      <c r="H39" s="67"/>
      <c r="I39" s="67"/>
      <c r="J39" s="67"/>
      <c r="K39" s="67"/>
    </row>
    <row r="40" spans="2:11" ht="38.1" customHeight="1">
      <c r="B40" s="72" t="s">
        <v>73</v>
      </c>
      <c r="C40" s="69" t="s">
        <v>95</v>
      </c>
    </row>
    <row r="41" spans="2:11" ht="18" customHeight="1">
      <c r="B41" s="912" t="s">
        <v>96</v>
      </c>
      <c r="C41" s="912"/>
    </row>
    <row r="42" spans="2:11" ht="38.1" customHeight="1">
      <c r="B42" s="72" t="s">
        <v>73</v>
      </c>
      <c r="C42" s="69" t="s">
        <v>97</v>
      </c>
    </row>
    <row r="43" spans="2:11" ht="18" customHeight="1">
      <c r="B43" s="72" t="s">
        <v>73</v>
      </c>
      <c r="C43" s="75" t="s">
        <v>98</v>
      </c>
    </row>
    <row r="44" spans="2:11" ht="18" customHeight="1">
      <c r="B44" s="912" t="s">
        <v>99</v>
      </c>
      <c r="C44" s="912"/>
    </row>
    <row r="45" spans="2:11" ht="38.1" customHeight="1">
      <c r="B45" s="72" t="s">
        <v>73</v>
      </c>
      <c r="C45" s="69" t="s">
        <v>100</v>
      </c>
    </row>
    <row r="46" spans="2:11" ht="18" customHeight="1">
      <c r="B46" s="72" t="s">
        <v>73</v>
      </c>
      <c r="C46" s="75" t="s">
        <v>98</v>
      </c>
    </row>
    <row r="47" spans="2:11" ht="18" customHeight="1">
      <c r="B47" s="912" t="s">
        <v>101</v>
      </c>
      <c r="C47" s="912" t="s">
        <v>102</v>
      </c>
    </row>
    <row r="48" spans="2:11" ht="48" customHeight="1">
      <c r="B48" s="72" t="s">
        <v>73</v>
      </c>
      <c r="C48" s="69" t="s">
        <v>103</v>
      </c>
    </row>
    <row r="49" spans="1:11" ht="18" customHeight="1">
      <c r="B49" s="72" t="s">
        <v>73</v>
      </c>
      <c r="C49" s="75" t="s">
        <v>98</v>
      </c>
    </row>
    <row r="50" spans="1:11" ht="18" customHeight="1">
      <c r="B50" s="912" t="s">
        <v>104</v>
      </c>
      <c r="C50" s="912"/>
    </row>
    <row r="51" spans="1:11" ht="38.1" customHeight="1">
      <c r="B51" s="72" t="s">
        <v>73</v>
      </c>
      <c r="C51" s="69" t="s">
        <v>105</v>
      </c>
    </row>
    <row r="52" spans="1:11" ht="38.1" customHeight="1">
      <c r="B52" s="72" t="s">
        <v>73</v>
      </c>
      <c r="C52" s="69" t="s">
        <v>106</v>
      </c>
    </row>
    <row r="53" spans="1:11" ht="18" customHeight="1">
      <c r="B53" s="912" t="s">
        <v>107</v>
      </c>
      <c r="C53" s="912"/>
    </row>
    <row r="54" spans="1:11" ht="18" customHeight="1">
      <c r="B54" s="72" t="s">
        <v>73</v>
      </c>
      <c r="C54" s="76" t="s">
        <v>108</v>
      </c>
    </row>
    <row r="55" spans="1:11" ht="18" customHeight="1">
      <c r="B55" s="72" t="s">
        <v>73</v>
      </c>
      <c r="C55" s="76" t="s">
        <v>109</v>
      </c>
    </row>
    <row r="56" spans="1:11" ht="18" customHeight="1">
      <c r="B56" s="912" t="s">
        <v>110</v>
      </c>
      <c r="C56" s="912"/>
    </row>
    <row r="57" spans="1:11" ht="18" customHeight="1">
      <c r="B57" s="72" t="s">
        <v>73</v>
      </c>
      <c r="C57" s="69" t="s">
        <v>111</v>
      </c>
      <c r="D57" s="66"/>
      <c r="E57" s="67"/>
      <c r="F57" s="67"/>
      <c r="G57" s="67"/>
      <c r="H57" s="67"/>
      <c r="I57" s="67"/>
      <c r="J57" s="67"/>
      <c r="K57" s="67"/>
    </row>
    <row r="58" spans="1:11" ht="18" customHeight="1">
      <c r="B58" s="72" t="s">
        <v>73</v>
      </c>
      <c r="C58" s="69" t="s">
        <v>112</v>
      </c>
      <c r="D58" s="66"/>
      <c r="E58" s="67"/>
      <c r="F58" s="67"/>
      <c r="G58" s="67"/>
      <c r="H58" s="67"/>
      <c r="I58" s="67"/>
      <c r="J58" s="67"/>
      <c r="K58" s="67"/>
    </row>
    <row r="59" spans="1:11" ht="36" customHeight="1">
      <c r="B59" s="72" t="s">
        <v>73</v>
      </c>
      <c r="C59" s="69" t="s">
        <v>113</v>
      </c>
      <c r="D59" s="66"/>
      <c r="E59" s="67"/>
      <c r="F59" s="67"/>
      <c r="G59" s="67"/>
      <c r="H59" s="67"/>
      <c r="I59" s="67"/>
      <c r="J59" s="67"/>
      <c r="K59" s="67"/>
    </row>
    <row r="60" spans="1:11" ht="18" customHeight="1">
      <c r="B60" s="72" t="s">
        <v>73</v>
      </c>
      <c r="C60" s="69" t="s">
        <v>114</v>
      </c>
      <c r="D60" s="66"/>
      <c r="E60" s="67"/>
      <c r="F60" s="67"/>
      <c r="G60" s="67"/>
      <c r="H60" s="67"/>
      <c r="I60" s="67"/>
      <c r="J60" s="67"/>
      <c r="K60" s="67"/>
    </row>
    <row r="61" spans="1:11" ht="18" customHeight="1">
      <c r="A61" s="62"/>
      <c r="C61" s="77"/>
    </row>
    <row r="62" spans="1:11" ht="18" customHeight="1">
      <c r="A62" s="916"/>
      <c r="B62" s="916"/>
      <c r="C62" s="916"/>
      <c r="D62" s="78"/>
    </row>
    <row r="63" spans="1:11" ht="18" customHeight="1">
      <c r="A63" s="914" t="s">
        <v>115</v>
      </c>
      <c r="B63" s="914"/>
      <c r="C63" s="914"/>
      <c r="D63" s="78"/>
    </row>
    <row r="64" spans="1:11" ht="36" customHeight="1">
      <c r="A64" s="915" t="s">
        <v>116</v>
      </c>
      <c r="B64" s="915"/>
      <c r="C64" s="915"/>
    </row>
    <row r="65" spans="2:3" ht="18" customHeight="1">
      <c r="B65" s="79"/>
      <c r="C65" s="79"/>
    </row>
    <row r="66" spans="2:3" ht="18" customHeight="1">
      <c r="C66" s="76"/>
    </row>
    <row r="67" spans="2:3" ht="18" customHeight="1">
      <c r="C67" s="77"/>
    </row>
    <row r="68" spans="2:3" ht="18" customHeight="1">
      <c r="C68" s="76"/>
    </row>
    <row r="69" spans="2:3" ht="18" customHeight="1">
      <c r="B69" s="77"/>
      <c r="C69" s="77"/>
    </row>
    <row r="70" spans="2:3" ht="18" customHeight="1">
      <c r="B70" s="77"/>
      <c r="C70" s="77"/>
    </row>
    <row r="71" spans="2:3" ht="18" customHeight="1">
      <c r="B71" s="77"/>
      <c r="C71" s="77"/>
    </row>
    <row r="72" spans="2:3" ht="18" customHeight="1">
      <c r="B72" s="77"/>
      <c r="C72" s="77"/>
    </row>
    <row r="73" spans="2:3" ht="18" customHeight="1">
      <c r="B73" s="77"/>
      <c r="C73" s="77"/>
    </row>
    <row r="74" spans="2:3" ht="18" customHeight="1">
      <c r="B74" s="77"/>
      <c r="C74" s="77"/>
    </row>
    <row r="75" spans="2:3" ht="18" customHeight="1"/>
    <row r="76" spans="2:3" ht="18" customHeight="1"/>
    <row r="77" spans="2:3" ht="18" customHeight="1"/>
    <row r="78" spans="2:3" ht="18" customHeight="1"/>
    <row r="79" spans="2:3" ht="18" customHeight="1"/>
    <row r="80" spans="2: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sheetData>
  <sheetProtection selectLockedCells="1" selectUnlockedCells="1"/>
  <customSheetViews>
    <customSheetView guid="{2A597A81-BDEB-4911-946A-7247194BF387}" showGridLines="0" state="hidden" topLeftCell="A43">
      <selection activeCell="A36" sqref="A36:IV36"/>
      <rowBreaks count="1" manualBreakCount="1">
        <brk id="29" max="2" man="1"/>
      </rowBreaks>
      <pageMargins left="0.75" right="0.75" top="0.55000000000000004" bottom="0.47" header="0.32" footer="0.25"/>
      <pageSetup orientation="portrait" r:id="rId1"/>
      <headerFooter alignWithMargins="0">
        <oddFooter>&amp;RPage &amp;P of &amp;N</oddFooter>
      </headerFooter>
    </customSheetView>
    <customSheetView guid="{267FF044-3C5D-4FEC-AC00-A7E30583F8BB}" showGridLines="0" state="hidden" topLeftCell="A43">
      <selection activeCell="A36" sqref="A36:IV36"/>
      <rowBreaks count="1" manualBreakCount="1">
        <brk id="29" max="2" man="1"/>
      </rowBreaks>
      <pageMargins left="0.75" right="0.75" top="0.55000000000000004" bottom="0.47" header="0.32" footer="0.25"/>
      <pageSetup orientation="portrait" r:id="rId2"/>
      <headerFooter alignWithMargins="0">
        <oddFooter>&amp;RPage &amp;P of &amp;N</oddFooter>
      </headerFooter>
    </customSheetView>
    <customSheetView guid="{3FCD02EB-1C44-4646-B069-2B9945E67B1F}" showGridLines="0" state="hidden" topLeftCell="A43">
      <selection activeCell="A36" sqref="A36:IV36"/>
      <rowBreaks count="1" manualBreakCount="1">
        <brk id="29" max="2" man="1"/>
      </rowBreaks>
      <pageMargins left="0.75" right="0.75" top="0.55000000000000004" bottom="0.47" header="0.32" footer="0.25"/>
      <pageSetup orientation="portrait" r:id="rId3"/>
      <headerFooter alignWithMargins="0">
        <oddFooter>&amp;RPage &amp;P of &amp;N</oddFooter>
      </headerFooter>
    </customSheetView>
    <customSheetView guid="{B056965A-4BE5-44B3-AB31-550AD9F023BC}" showGridLines="0" state="hidden" topLeftCell="A43">
      <selection activeCell="A36" sqref="A36:IV36"/>
      <rowBreaks count="1" manualBreakCount="1">
        <brk id="29" max="2" man="1"/>
      </rowBreaks>
      <pageMargins left="0.75" right="0.75" top="0.55000000000000004" bottom="0.47" header="0.32" footer="0.25"/>
      <pageSetup orientation="portrait" r:id="rId4"/>
      <headerFooter alignWithMargins="0">
        <oddFooter>&amp;RPage &amp;P of &amp;N</oddFooter>
      </headerFooter>
    </customSheetView>
    <customSheetView guid="{63D51328-7CBC-4A1E-B96D-BAE91416501B}" showGridLines="0" state="hidden" topLeftCell="A43">
      <selection activeCell="A36" sqref="A36:IV36"/>
      <rowBreaks count="1" manualBreakCount="1">
        <brk id="29" max="2" man="1"/>
      </rowBreaks>
      <pageMargins left="0.75" right="0.75" top="0.55000000000000004" bottom="0.47" header="0.32" footer="0.25"/>
      <pageSetup orientation="portrait" r:id="rId5"/>
      <headerFooter alignWithMargins="0">
        <oddFooter>&amp;RPage &amp;P of &amp;N</oddFooter>
      </headerFooter>
    </customSheetView>
    <customSheetView guid="{99CA2F10-F926-46DC-8609-4EAE5B9F3585}" showGridLines="0" state="hidden" topLeftCell="A43">
      <selection activeCell="A36" sqref="A36:IV36"/>
      <rowBreaks count="1" manualBreakCount="1">
        <brk id="29" max="2" man="1"/>
      </rowBreaks>
      <pageMargins left="0.75" right="0.75" top="0.55000000000000004" bottom="0.47" header="0.32" footer="0.25"/>
      <pageSetup orientation="portrait" r:id="rId6"/>
      <headerFooter alignWithMargins="0">
        <oddFooter>&amp;RPage &amp;P of &amp;N</oddFooter>
      </headerFooter>
    </customSheetView>
    <customSheetView guid="{3C00DDA0-7DDE-4169-A739-550DAF5DCF8D}" showGridLines="0" topLeftCell="A10">
      <selection activeCell="C11" sqref="C11"/>
      <rowBreaks count="1" manualBreakCount="1">
        <brk id="29" max="2" man="1"/>
      </rowBreaks>
      <pageMargins left="0.75" right="0.75" top="0.55000000000000004" bottom="0.47" header="0.32" footer="0.25"/>
      <pageSetup orientation="portrait" r:id="rId7"/>
      <headerFooter alignWithMargins="0">
        <oddFooter>&amp;RPage &amp;P of &amp;N</oddFooter>
      </headerFooter>
    </customSheetView>
    <customSheetView guid="{357C9841-BEC3-434B-AC63-C04FB4321BA3}" showGridLines="0">
      <selection activeCell="C11" sqref="C11"/>
      <rowBreaks count="1" manualBreakCount="1">
        <brk id="29" max="2" man="1"/>
      </rowBreaks>
      <pageMargins left="0.75" right="0.75" top="0.55000000000000004" bottom="0.47" header="0.32" footer="0.25"/>
      <pageSetup orientation="portrait" r:id="rId8"/>
      <headerFooter alignWithMargins="0">
        <oddFooter>&amp;RPage &amp;P of &amp;N</oddFooter>
      </headerFooter>
    </customSheetView>
    <customSheetView guid="{B96E710B-6DD7-4DE1-95AB-C9EE060CD030}" showGridLines="0" state="hidden" topLeftCell="A43">
      <selection activeCell="A36" sqref="A36:IV36"/>
      <rowBreaks count="1" manualBreakCount="1">
        <brk id="29" max="2" man="1"/>
      </rowBreaks>
      <pageMargins left="0.75" right="0.75" top="0.55000000000000004" bottom="0.47" header="0.32" footer="0.25"/>
      <pageSetup orientation="portrait" r:id="rId9"/>
      <headerFooter alignWithMargins="0">
        <oddFooter>&amp;RPage &amp;P of &amp;N</oddFooter>
      </headerFooter>
    </customSheetView>
    <customSheetView guid="{CCA37BAE-906F-43D5-9FD9-B13563E4B9D7}" showGridLines="0" state="hidden" topLeftCell="A43">
      <selection activeCell="A36" sqref="A36:IV36"/>
      <rowBreaks count="1" manualBreakCount="1">
        <brk id="29" max="2" man="1"/>
      </rowBreaks>
      <pageMargins left="0.75" right="0.75" top="0.55000000000000004" bottom="0.47" header="0.32" footer="0.25"/>
      <pageSetup orientation="portrait" r:id="rId10"/>
      <headerFooter alignWithMargins="0">
        <oddFooter>&amp;RPage &amp;P of &amp;N</oddFooter>
      </headerFooter>
    </customSheetView>
    <customSheetView guid="{755190E0-7BE9-48F9-BB5F-DF8E25D6736A}" showGridLines="0" state="hidden" topLeftCell="A43">
      <selection activeCell="A36" sqref="A36:IV36"/>
      <rowBreaks count="1" manualBreakCount="1">
        <brk id="29" max="2" man="1"/>
      </rowBreaks>
      <pageMargins left="0.75" right="0.75" top="0.55000000000000004" bottom="0.47" header="0.32" footer="0.25"/>
      <pageSetup orientation="portrait" r:id="rId11"/>
      <headerFooter alignWithMargins="0">
        <oddFooter>&amp;RPage &amp;P of &amp;N</oddFooter>
      </headerFooter>
    </customSheetView>
    <customSheetView guid="{F1B559AA-B9AD-4E4C-B94A-ECBE5878008B}" showGridLines="0" state="hidden" topLeftCell="A43">
      <selection activeCell="A36" sqref="A36:IV36"/>
      <rowBreaks count="1" manualBreakCount="1">
        <brk id="29" max="2" man="1"/>
      </rowBreaks>
      <pageMargins left="0.75" right="0.75" top="0.55000000000000004" bottom="0.47" header="0.32" footer="0.25"/>
      <pageSetup orientation="portrait" r:id="rId12"/>
      <headerFooter alignWithMargins="0">
        <oddFooter>&amp;RPage &amp;P of &amp;N</oddFooter>
      </headerFooter>
    </customSheetView>
    <customSheetView guid="{A4F9CA79-D3DE-43F5-9CDC-F14C42FDD954}" showGridLines="0" state="hidden" topLeftCell="A43">
      <selection activeCell="A36" sqref="A36:IV36"/>
      <rowBreaks count="1" manualBreakCount="1">
        <brk id="29" max="2" man="1"/>
      </rowBreaks>
      <pageMargins left="0.75" right="0.75" top="0.55000000000000004" bottom="0.47" header="0.32" footer="0.25"/>
      <pageSetup orientation="portrait" r:id="rId13"/>
      <headerFooter alignWithMargins="0">
        <oddFooter>&amp;RPage &amp;P of &amp;N</oddFooter>
      </headerFooter>
    </customSheetView>
    <customSheetView guid="{0820A53D-1017-4F45-9AA9-C0679BEE897E}" showGridLines="0" state="hidden" topLeftCell="A43">
      <selection activeCell="A36" sqref="A36:IV36"/>
      <rowBreaks count="1" manualBreakCount="1">
        <brk id="29" max="2" man="1"/>
      </rowBreaks>
      <pageMargins left="0.75" right="0.75" top="0.55000000000000004" bottom="0.47" header="0.32" footer="0.25"/>
      <pageSetup orientation="portrait" r:id="rId14"/>
      <headerFooter alignWithMargins="0">
        <oddFooter>&amp;RPage &amp;P of &amp;N</oddFooter>
      </headerFooter>
    </customSheetView>
  </customSheetViews>
  <mergeCells count="17">
    <mergeCell ref="A63:C63"/>
    <mergeCell ref="A64:C64"/>
    <mergeCell ref="B50:C50"/>
    <mergeCell ref="B44:C44"/>
    <mergeCell ref="B47:C47"/>
    <mergeCell ref="B53:C53"/>
    <mergeCell ref="B56:C56"/>
    <mergeCell ref="A62:C62"/>
    <mergeCell ref="B33:C33"/>
    <mergeCell ref="B35:C35"/>
    <mergeCell ref="B41:C41"/>
    <mergeCell ref="B30:C30"/>
    <mergeCell ref="A1:C1"/>
    <mergeCell ref="B12:C12"/>
    <mergeCell ref="B14:C14"/>
    <mergeCell ref="B21:C21"/>
    <mergeCell ref="B27:C27"/>
  </mergeCells>
  <pageMargins left="0.75" right="0.75" top="0.55000000000000004" bottom="0.47" header="0.32" footer="0.25"/>
  <pageSetup orientation="portrait" r:id="rId15"/>
  <headerFooter alignWithMargins="0">
    <oddFooter>&amp;RPage &amp;P of &amp;N</oddFooter>
  </headerFooter>
  <rowBreaks count="1" manualBreakCount="1">
    <brk id="29" max="2" man="1"/>
  </rowBreaks>
  <drawing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A1:AC29"/>
  <sheetViews>
    <sheetView showGridLines="0" view="pageBreakPreview" zoomScaleSheetLayoutView="100" workbookViewId="0">
      <selection activeCell="D25" sqref="D25:G25"/>
    </sheetView>
  </sheetViews>
  <sheetFormatPr defaultColWidth="9.109375" defaultRowHeight="15.6"/>
  <cols>
    <col min="1" max="1" width="3.6640625" style="539" customWidth="1"/>
    <col min="2" max="2" width="32.5546875" style="536" customWidth="1"/>
    <col min="3" max="3" width="10.109375" style="536" customWidth="1"/>
    <col min="4" max="5" width="6.44140625" style="536" customWidth="1"/>
    <col min="6" max="6" width="5.5546875" style="539" customWidth="1"/>
    <col min="7" max="7" width="34.44140625" style="539" customWidth="1"/>
    <col min="8" max="12" width="11.88671875" style="539" hidden="1" customWidth="1"/>
    <col min="13" max="25" width="11.88671875" style="539" customWidth="1"/>
    <col min="26" max="26" width="9.109375" style="539" customWidth="1"/>
    <col min="27" max="27" width="15.33203125" style="539" customWidth="1"/>
    <col min="28" max="16384" width="9.109375" style="539"/>
  </cols>
  <sheetData>
    <row r="1" spans="1:29" s="536" customFormat="1" ht="156.6" customHeight="1">
      <c r="B1" s="931" t="str">
        <f>Cover!$B$2</f>
        <v>Substation Package SS-101 for (i) Extn. of 765/400kV Bikaner-PG PS under Transmission System for Evacuation of power from REZ in Rajasthan (20GW) under Phase-III Part-J, (ii) Extn. of 400/220kV Bikaner-PG S/S under Augmentation of Transmission capacity (400/220kV) to cater to the N-1 contingency requirement at Bikaner-PS, (iii)Extn. of 220kV Bikaner-II S/S under Implementation of 2 nos. of 220 kV line bays at 400/220kV Bikaner-II PS for interconnection of solar projects (ACME Solar Holdings Pvt. Ltd., Prerak Genentech Pvt. Ltd.) and (iv) Extension of 400/220kV Fatehgarh-II S/S under Augmentation of Transmission capacity by 1X 500 MVA 400/220kV ICT (6th) at Fatehgarh-II PS to cater to the N-1 contingency requirement at Fatehgarh-II PS.</v>
      </c>
      <c r="C1" s="931"/>
      <c r="D1" s="931"/>
      <c r="E1" s="931"/>
      <c r="F1" s="931"/>
      <c r="G1" s="931"/>
      <c r="H1" s="537"/>
      <c r="I1" s="537"/>
      <c r="J1" s="537"/>
      <c r="K1" s="537"/>
      <c r="L1" s="537"/>
      <c r="M1" s="537"/>
      <c r="N1" s="537"/>
      <c r="O1" s="537"/>
      <c r="P1" s="537"/>
      <c r="Q1" s="537"/>
      <c r="R1" s="537"/>
      <c r="S1" s="537"/>
      <c r="T1" s="537"/>
      <c r="U1" s="537"/>
      <c r="V1" s="537"/>
      <c r="W1" s="537"/>
      <c r="X1" s="537"/>
      <c r="Y1" s="537"/>
      <c r="AA1" s="538"/>
      <c r="AB1" s="538"/>
      <c r="AC1" s="538"/>
    </row>
    <row r="2" spans="1:29" ht="16.5" customHeight="1">
      <c r="B2" s="932" t="str">
        <f>Cover!B3</f>
        <v>SPEC. NO.: CC/NT/AIS/DOM/A04/22/00541</v>
      </c>
      <c r="C2" s="932"/>
      <c r="D2" s="932"/>
      <c r="E2" s="932"/>
      <c r="F2" s="932"/>
      <c r="G2" s="932"/>
      <c r="H2" s="536"/>
      <c r="I2" s="536"/>
      <c r="J2" s="536"/>
      <c r="K2" s="536"/>
      <c r="L2" s="536"/>
      <c r="M2" s="536"/>
      <c r="N2" s="536"/>
      <c r="O2" s="536"/>
      <c r="P2" s="536"/>
      <c r="Q2" s="536"/>
      <c r="R2" s="536"/>
      <c r="S2" s="536"/>
      <c r="T2" s="536"/>
      <c r="U2" s="536"/>
      <c r="V2" s="536"/>
      <c r="W2" s="536"/>
      <c r="X2" s="536"/>
      <c r="Y2" s="536"/>
      <c r="AA2" s="539" t="s">
        <v>117</v>
      </c>
      <c r="AB2" s="540">
        <v>1</v>
      </c>
      <c r="AC2" s="541"/>
    </row>
    <row r="3" spans="1:29" ht="12" customHeight="1">
      <c r="B3" s="542"/>
      <c r="C3" s="542"/>
      <c r="D3" s="542"/>
      <c r="E3" s="542"/>
      <c r="F3" s="536"/>
      <c r="G3" s="536"/>
      <c r="H3" s="536"/>
      <c r="I3" s="536"/>
      <c r="J3" s="536"/>
      <c r="K3" s="536"/>
      <c r="L3" s="536"/>
      <c r="M3" s="536"/>
      <c r="N3" s="536"/>
      <c r="O3" s="536"/>
      <c r="P3" s="536"/>
      <c r="Q3" s="536"/>
      <c r="R3" s="536"/>
      <c r="S3" s="536"/>
      <c r="T3" s="536"/>
      <c r="U3" s="536"/>
      <c r="V3" s="536"/>
      <c r="W3" s="536"/>
      <c r="X3" s="536"/>
      <c r="Y3" s="536"/>
      <c r="AA3" s="539" t="s">
        <v>118</v>
      </c>
      <c r="AB3" s="540">
        <v>1</v>
      </c>
      <c r="AC3" s="541"/>
    </row>
    <row r="4" spans="1:29" ht="20.100000000000001" customHeight="1">
      <c r="B4" s="933" t="s">
        <v>119</v>
      </c>
      <c r="C4" s="933"/>
      <c r="D4" s="933"/>
      <c r="E4" s="933"/>
      <c r="F4" s="933"/>
      <c r="G4" s="933"/>
      <c r="H4" s="536"/>
      <c r="I4" s="536"/>
      <c r="J4" s="536"/>
      <c r="K4" s="536"/>
      <c r="L4" s="536"/>
      <c r="M4" s="536"/>
      <c r="N4" s="536"/>
      <c r="O4" s="536"/>
      <c r="P4" s="536"/>
      <c r="Q4" s="536"/>
      <c r="R4" s="536"/>
      <c r="S4" s="536"/>
      <c r="T4" s="536"/>
      <c r="U4" s="536"/>
      <c r="V4" s="536"/>
      <c r="W4" s="536"/>
      <c r="X4" s="536"/>
      <c r="Y4" s="536"/>
      <c r="AB4" s="540">
        <v>2</v>
      </c>
      <c r="AC4" s="541"/>
    </row>
    <row r="5" spans="1:29" ht="12" customHeight="1">
      <c r="B5" s="543"/>
      <c r="C5" s="543"/>
      <c r="F5" s="536"/>
      <c r="G5" s="536"/>
      <c r="H5" s="536"/>
      <c r="I5" s="536"/>
      <c r="J5" s="536"/>
      <c r="K5" s="536"/>
      <c r="L5" s="536"/>
      <c r="M5" s="536"/>
      <c r="N5" s="536"/>
      <c r="O5" s="536"/>
      <c r="P5" s="536"/>
      <c r="Q5" s="536"/>
      <c r="R5" s="536"/>
      <c r="S5" s="536"/>
      <c r="T5" s="536"/>
      <c r="U5" s="536"/>
      <c r="V5" s="536"/>
      <c r="W5" s="536"/>
      <c r="X5" s="536"/>
      <c r="Y5" s="536"/>
      <c r="AA5" s="541"/>
      <c r="AB5" s="541"/>
      <c r="AC5" s="541"/>
    </row>
    <row r="6" spans="1:29" s="536" customFormat="1" ht="50.25" customHeight="1">
      <c r="B6" s="938" t="s">
        <v>349</v>
      </c>
      <c r="C6" s="938"/>
      <c r="D6" s="934" t="s">
        <v>117</v>
      </c>
      <c r="E6" s="934"/>
      <c r="F6" s="934"/>
      <c r="G6" s="934"/>
      <c r="H6" s="544"/>
      <c r="I6" s="544"/>
      <c r="J6" s="544"/>
      <c r="K6" s="566">
        <f>IF(D6="Sole Bidder", 1,2)</f>
        <v>1</v>
      </c>
      <c r="L6" s="544"/>
      <c r="M6" s="544"/>
      <c r="N6" s="544"/>
      <c r="O6" s="544"/>
      <c r="P6" s="544"/>
      <c r="Q6" s="544"/>
      <c r="R6" s="544"/>
      <c r="S6" s="544"/>
      <c r="U6" s="544"/>
      <c r="V6" s="544"/>
      <c r="W6" s="544"/>
      <c r="X6" s="544"/>
      <c r="Y6" s="544"/>
      <c r="AA6" s="545">
        <f>IF(D6= "Sole Bidder", 0, D7)</f>
        <v>0</v>
      </c>
      <c r="AB6" s="538"/>
      <c r="AC6" s="538"/>
    </row>
    <row r="7" spans="1:29" ht="50.1" customHeight="1">
      <c r="A7" s="546"/>
      <c r="B7" s="547" t="str">
        <f>IF(D6= "JV (Joint Venture)", "Total Nos. of  Partners in the JV [excluding the Lead Partner]", "")</f>
        <v/>
      </c>
      <c r="C7" s="548"/>
      <c r="D7" s="935">
        <v>1</v>
      </c>
      <c r="E7" s="936"/>
      <c r="F7" s="936"/>
      <c r="G7" s="937"/>
      <c r="AA7" s="541"/>
      <c r="AB7" s="541"/>
      <c r="AC7" s="541"/>
    </row>
    <row r="8" spans="1:29" ht="19.5" customHeight="1">
      <c r="B8" s="549"/>
      <c r="C8" s="549"/>
      <c r="D8" s="544"/>
    </row>
    <row r="9" spans="1:29" ht="20.100000000000001" customHeight="1">
      <c r="B9" s="550" t="str">
        <f>IF(D6= "Sole Bidder", "Name of Sole Bidder", "Name of Lead Partner")</f>
        <v>Name of Sole Bidder</v>
      </c>
      <c r="C9" s="551"/>
      <c r="D9" s="920"/>
      <c r="E9" s="921"/>
      <c r="F9" s="921"/>
      <c r="G9" s="922"/>
    </row>
    <row r="10" spans="1:29" ht="20.100000000000001" customHeight="1">
      <c r="B10" s="552" t="str">
        <f>IF(D6= "Sole Bidder", "Address of Sole Bidder", "Address of Lead Partner")</f>
        <v>Address of Sole Bidder</v>
      </c>
      <c r="C10" s="553"/>
      <c r="D10" s="920"/>
      <c r="E10" s="921"/>
      <c r="F10" s="921"/>
      <c r="G10" s="922"/>
    </row>
    <row r="11" spans="1:29" ht="20.100000000000001" customHeight="1">
      <c r="B11" s="554"/>
      <c r="C11" s="555"/>
      <c r="D11" s="920"/>
      <c r="E11" s="921"/>
      <c r="F11" s="921"/>
      <c r="G11" s="922"/>
    </row>
    <row r="12" spans="1:29" ht="20.100000000000001" customHeight="1">
      <c r="B12" s="556"/>
      <c r="C12" s="557"/>
      <c r="D12" s="917"/>
      <c r="E12" s="918"/>
      <c r="F12" s="918"/>
      <c r="G12" s="919"/>
    </row>
    <row r="13" spans="1:29" ht="20.100000000000001" customHeight="1"/>
    <row r="14" spans="1:29" ht="20.100000000000001" customHeight="1">
      <c r="B14" s="550" t="str">
        <f>IF(D6="JV (Joint Venture)", "Name of other Partner-1","Name of other Partner - 1")</f>
        <v>Name of other Partner - 1</v>
      </c>
      <c r="C14" s="551"/>
      <c r="D14" s="920"/>
      <c r="E14" s="921"/>
      <c r="F14" s="921"/>
      <c r="G14" s="922"/>
    </row>
    <row r="15" spans="1:29" ht="20.100000000000001" customHeight="1">
      <c r="B15" s="552" t="str">
        <f>IF(D6="JV (Joint Venture)", "Address of other Partner-1","Address of other Partner - 1")</f>
        <v>Address of other Partner - 1</v>
      </c>
      <c r="C15" s="553"/>
      <c r="D15" s="925"/>
      <c r="E15" s="926"/>
      <c r="F15" s="926"/>
      <c r="G15" s="927"/>
    </row>
    <row r="16" spans="1:29" ht="20.100000000000001" customHeight="1">
      <c r="B16" s="554"/>
      <c r="C16" s="555"/>
      <c r="D16" s="925"/>
      <c r="E16" s="926"/>
      <c r="F16" s="926"/>
      <c r="G16" s="927"/>
    </row>
    <row r="17" spans="2:8" ht="20.100000000000001" customHeight="1">
      <c r="B17" s="556"/>
      <c r="C17" s="557"/>
      <c r="D17" s="928"/>
      <c r="E17" s="929"/>
      <c r="F17" s="929"/>
      <c r="G17" s="930"/>
    </row>
    <row r="18" spans="2:8" ht="20.100000000000001" customHeight="1"/>
    <row r="19" spans="2:8" ht="20.100000000000001" customHeight="1">
      <c r="B19" s="550" t="s">
        <v>121</v>
      </c>
      <c r="C19" s="551"/>
      <c r="D19" s="917" t="s">
        <v>120</v>
      </c>
      <c r="E19" s="923"/>
      <c r="F19" s="923"/>
      <c r="G19" s="924"/>
    </row>
    <row r="20" spans="2:8" ht="20.100000000000001" customHeight="1">
      <c r="B20" s="552" t="s">
        <v>122</v>
      </c>
      <c r="C20" s="553"/>
      <c r="D20" s="917" t="s">
        <v>120</v>
      </c>
      <c r="E20" s="923"/>
      <c r="F20" s="923"/>
      <c r="G20" s="924"/>
    </row>
    <row r="21" spans="2:8" ht="20.100000000000001" customHeight="1">
      <c r="B21" s="554"/>
      <c r="C21" s="555"/>
      <c r="D21" s="917" t="s">
        <v>120</v>
      </c>
      <c r="E21" s="923"/>
      <c r="F21" s="923"/>
      <c r="G21" s="924"/>
    </row>
    <row r="22" spans="2:8" ht="20.100000000000001" customHeight="1">
      <c r="B22" s="556"/>
      <c r="C22" s="557"/>
      <c r="D22" s="917" t="s">
        <v>120</v>
      </c>
      <c r="E22" s="923"/>
      <c r="F22" s="923"/>
      <c r="G22" s="924"/>
    </row>
    <row r="23" spans="2:8" ht="20.100000000000001" customHeight="1">
      <c r="B23" s="558"/>
      <c r="C23" s="558"/>
    </row>
    <row r="24" spans="2:8" ht="21" customHeight="1">
      <c r="B24" s="559" t="s">
        <v>123</v>
      </c>
      <c r="C24" s="560"/>
      <c r="D24" s="920"/>
      <c r="E24" s="921"/>
      <c r="F24" s="921"/>
      <c r="G24" s="922"/>
    </row>
    <row r="25" spans="2:8" ht="21" customHeight="1">
      <c r="B25" s="559" t="s">
        <v>124</v>
      </c>
      <c r="C25" s="560"/>
      <c r="D25" s="917"/>
      <c r="E25" s="918"/>
      <c r="F25" s="918"/>
      <c r="G25" s="919"/>
    </row>
    <row r="26" spans="2:8" ht="21" customHeight="1">
      <c r="B26" s="561"/>
      <c r="C26" s="561"/>
      <c r="D26" s="562"/>
    </row>
    <row r="27" spans="2:8" s="536" customFormat="1" ht="21" customHeight="1">
      <c r="B27" s="559" t="s">
        <v>125</v>
      </c>
      <c r="C27" s="560"/>
      <c r="D27" s="563"/>
      <c r="E27" s="565"/>
      <c r="F27" s="563"/>
      <c r="G27" s="564" t="str">
        <f>IF(D27&gt;H27, "Invalid Date !", "")</f>
        <v/>
      </c>
      <c r="H27" s="538">
        <f>IF(E27="Feb",28,IF(OR(E27="Apr", E27="Jun", E27="Sep", E27="Nov"),30,31))</f>
        <v>31</v>
      </c>
    </row>
    <row r="28" spans="2:8" ht="21" customHeight="1">
      <c r="B28" s="559" t="s">
        <v>126</v>
      </c>
      <c r="C28" s="560"/>
      <c r="D28" s="917"/>
      <c r="E28" s="918"/>
      <c r="F28" s="918"/>
      <c r="G28" s="919"/>
    </row>
    <row r="29" spans="2:8">
      <c r="E29" s="539"/>
    </row>
  </sheetData>
  <sheetProtection password="CC67" sheet="1" formatColumns="0" formatRows="0" selectLockedCells="1"/>
  <customSheetViews>
    <customSheetView guid="{2A597A81-BDEB-4911-946A-7247194BF387}" showGridLines="0" printArea="1" hiddenColumns="1" view="pageBreakPreview">
      <selection activeCell="D25" sqref="D25:G25"/>
      <pageMargins left="0.75" right="0.75" top="0.69" bottom="0.7" header="0.4" footer="0.37"/>
      <pageSetup scale="86" orientation="portrait" r:id="rId1"/>
      <headerFooter alignWithMargins="0"/>
    </customSheetView>
    <customSheetView guid="{267FF044-3C5D-4FEC-AC00-A7E30583F8BB}" showGridLines="0" printArea="1" hiddenRows="1" hiddenColumns="1" view="pageBreakPreview" topLeftCell="A4">
      <selection activeCell="D24" sqref="D24:G24"/>
      <pageMargins left="0.75" right="0.75" top="0.69" bottom="0.7" header="0.4" footer="0.37"/>
      <pageSetup scale="86" orientation="portrait" r:id="rId2"/>
      <headerFooter alignWithMargins="0"/>
    </customSheetView>
    <customSheetView guid="{3FCD02EB-1C44-4646-B069-2B9945E67B1F}" showGridLines="0" printArea="1" hiddenRows="1" hiddenColumns="1" view="pageBreakPreview">
      <selection activeCell="D6" sqref="D6:G6"/>
      <pageMargins left="0.75" right="0.75" top="0.69" bottom="0.7" header="0.4" footer="0.37"/>
      <pageSetup scale="86" orientation="portrait" r:id="rId3"/>
      <headerFooter alignWithMargins="0"/>
    </customSheetView>
    <customSheetView guid="{B056965A-4BE5-44B3-AB31-550AD9F023BC}" showGridLines="0" printArea="1" hiddenRows="1" hiddenColumns="1" view="pageBreakPreview">
      <selection activeCell="D27" sqref="D27"/>
      <pageMargins left="0.75" right="0.75" top="0.69" bottom="0.7" header="0.4" footer="0.37"/>
      <pageSetup scale="86" orientation="portrait" r:id="rId4"/>
      <headerFooter alignWithMargins="0"/>
    </customSheetView>
    <customSheetView guid="{63D51328-7CBC-4A1E-B96D-BAE91416501B}" showGridLines="0" printArea="1" hiddenRows="1" hiddenColumns="1" view="pageBreakPreview">
      <selection activeCell="D6" sqref="D6:G6"/>
      <pageMargins left="0.75" right="0.75" top="0.69" bottom="0.7" header="0.4" footer="0.37"/>
      <pageSetup scale="86" orientation="portrait" r:id="rId5"/>
      <headerFooter alignWithMargins="0"/>
    </customSheetView>
    <customSheetView guid="{99CA2F10-F926-46DC-8609-4EAE5B9F3585}" showGridLines="0" printArea="1" hiddenRows="1" hiddenColumns="1" view="pageBreakPreview" topLeftCell="A7">
      <selection activeCell="F27" sqref="F27"/>
      <pageMargins left="0.75" right="0.75" top="0.69" bottom="0.7" header="0.4" footer="0.37"/>
      <pageSetup scale="86" orientation="portrait" r:id="rId6"/>
      <headerFooter alignWithMargins="0"/>
    </customSheetView>
    <customSheetView guid="{3C00DDA0-7DDE-4169-A739-550DAF5DCF8D}" showGridLines="0" printArea="1" hiddenRows="1" view="pageBreakPreview" topLeftCell="A13">
      <selection activeCell="D24" sqref="D24"/>
      <pageMargins left="0.75" right="0.75" top="0.69" bottom="0.7" header="0.4" footer="0.37"/>
      <pageSetup scale="86" orientation="portrait" r:id="rId7"/>
      <headerFooter alignWithMargins="0"/>
    </customSheetView>
    <customSheetView guid="{357C9841-BEC3-434B-AC63-C04FB4321BA3}" showGridLines="0" printArea="1" hiddenRows="1" view="pageBreakPreview">
      <selection activeCell="D9" sqref="D9:G9"/>
      <pageMargins left="0.75" right="0.75" top="0.69" bottom="0.7" header="0.4" footer="0.37"/>
      <pageSetup scale="86" orientation="portrait" r:id="rId8"/>
      <headerFooter alignWithMargins="0"/>
    </customSheetView>
    <customSheetView guid="{B96E710B-6DD7-4DE1-95AB-C9EE060CD030}" showGridLines="0" printArea="1" hiddenRows="1" view="pageBreakPreview">
      <selection activeCell="D24" sqref="D24"/>
      <pageMargins left="0.75" right="0.75" top="0.69" bottom="0.7" header="0.4" footer="0.37"/>
      <pageSetup scale="86" orientation="portrait" r:id="rId9"/>
      <headerFooter alignWithMargins="0"/>
    </customSheetView>
    <customSheetView guid="{CCA37BAE-906F-43D5-9FD9-B13563E4B9D7}" showGridLines="0" printArea="1" hiddenRows="1" hiddenColumns="1" view="pageBreakPreview">
      <selection activeCell="D16" sqref="D16:G16"/>
      <pageMargins left="0.75" right="0.75" top="0.69" bottom="0.7" header="0.4" footer="0.37"/>
      <pageSetup scale="86" orientation="portrait" r:id="rId10"/>
      <headerFooter alignWithMargins="0"/>
    </customSheetView>
    <customSheetView guid="{755190E0-7BE9-48F9-BB5F-DF8E25D6736A}" showGridLines="0" printArea="1" hiddenRows="1" hiddenColumns="1" view="pageBreakPreview">
      <selection activeCell="D6" sqref="D6:G6"/>
      <pageMargins left="0.75" right="0.75" top="0.69" bottom="0.7" header="0.4" footer="0.37"/>
      <pageSetup scale="86" orientation="portrait" r:id="rId11"/>
      <headerFooter alignWithMargins="0"/>
    </customSheetView>
    <customSheetView guid="{F1B559AA-B9AD-4E4C-B94A-ECBE5878008B}" showGridLines="0" printArea="1" hiddenRows="1" hiddenColumns="1" view="pageBreakPreview">
      <selection activeCell="D28" sqref="D28:G28"/>
      <pageMargins left="0.75" right="0.75" top="0.69" bottom="0.7" header="0.4" footer="0.37"/>
      <pageSetup scale="86" orientation="portrait" r:id="rId12"/>
      <headerFooter alignWithMargins="0"/>
    </customSheetView>
    <customSheetView guid="{A4F9CA79-D3DE-43F5-9CDC-F14C42FDD954}" showGridLines="0" printArea="1" hiddenRows="1" hiddenColumns="1" view="pageBreakPreview" topLeftCell="A4">
      <selection activeCell="D6" sqref="D6:G6"/>
      <pageMargins left="0.75" right="0.75" top="0.69" bottom="0.7" header="0.4" footer="0.37"/>
      <pageSetup scale="86" orientation="portrait" r:id="rId13"/>
      <headerFooter alignWithMargins="0"/>
    </customSheetView>
    <customSheetView guid="{0820A53D-1017-4F45-9AA9-C0679BEE897E}" showGridLines="0" printArea="1" hiddenColumns="1" view="pageBreakPreview">
      <selection activeCell="D6" sqref="D6:G6"/>
      <pageMargins left="0.75" right="0.75" top="0.69" bottom="0.7" header="0.4" footer="0.37"/>
      <pageSetup scale="86" orientation="portrait" r:id="rId14"/>
      <headerFooter alignWithMargins="0"/>
    </customSheetView>
  </customSheetViews>
  <mergeCells count="21">
    <mergeCell ref="D9:G9"/>
    <mergeCell ref="D10:G10"/>
    <mergeCell ref="B1:G1"/>
    <mergeCell ref="B2:G2"/>
    <mergeCell ref="B4:G4"/>
    <mergeCell ref="D6:G6"/>
    <mergeCell ref="D7:G7"/>
    <mergeCell ref="B6:C6"/>
    <mergeCell ref="D11:G11"/>
    <mergeCell ref="D12:G12"/>
    <mergeCell ref="D19:G19"/>
    <mergeCell ref="D20:G20"/>
    <mergeCell ref="D24:G24"/>
    <mergeCell ref="D15:G15"/>
    <mergeCell ref="D28:G28"/>
    <mergeCell ref="D14:G14"/>
    <mergeCell ref="D22:G22"/>
    <mergeCell ref="D16:G16"/>
    <mergeCell ref="D17:G17"/>
    <mergeCell ref="D25:G25"/>
    <mergeCell ref="D21:G21"/>
  </mergeCells>
  <conditionalFormatting sqref="B19:C22">
    <cfRule type="expression" dxfId="32" priority="3" stopIfTrue="1">
      <formula>$AA$6&lt;2</formula>
    </cfRule>
  </conditionalFormatting>
  <conditionalFormatting sqref="B14:C17">
    <cfRule type="expression" dxfId="31" priority="4" stopIfTrue="1">
      <formula>$AA$6&lt;1</formula>
    </cfRule>
  </conditionalFormatting>
  <conditionalFormatting sqref="B7:G7">
    <cfRule type="expression" dxfId="30" priority="5" stopIfTrue="1">
      <formula>$D$6="Sole Bidder"</formula>
    </cfRule>
  </conditionalFormatting>
  <conditionalFormatting sqref="D14:G17">
    <cfRule type="expression" dxfId="29" priority="2" stopIfTrue="1">
      <formula>$AA$6&lt;1</formula>
    </cfRule>
  </conditionalFormatting>
  <conditionalFormatting sqref="D19:G22">
    <cfRule type="expression" dxfId="28" priority="1" stopIfTrue="1">
      <formula>$AA$6&lt;2</formula>
    </cfRule>
  </conditionalFormatting>
  <dataValidations count="5">
    <dataValidation type="list" allowBlank="1" showInputMessage="1" showErrorMessage="1" sqref="F27" xr:uid="{00000000-0002-0000-0300-000000000000}">
      <formula1>"2021,2022,2023"</formula1>
    </dataValidation>
    <dataValidation type="list" allowBlank="1" showInputMessage="1" showErrorMessage="1" sqref="E27" xr:uid="{00000000-0002-0000-0300-000001000000}">
      <formula1>"Jan,Feb,Mar,Apr,May,Jun,Jul,Aug,Sep,Oct,Nov,Dec"</formula1>
    </dataValidation>
    <dataValidation type="list" allowBlank="1" showInputMessage="1" showErrorMessage="1" sqref="D27" xr:uid="{00000000-0002-0000-0300-000002000000}">
      <formula1>"1,2,3,4,5,6,7,8,9,10,11,12,13,14,15,16,17,18,19,20,21,22,23,24,25,26,27,28,29,30,31"</formula1>
    </dataValidation>
    <dataValidation type="list" allowBlank="1" showInputMessage="1" showErrorMessage="1" sqref="D7:G7" xr:uid="{00000000-0002-0000-0300-000003000000}">
      <formula1>$AB$3:$AB$4</formula1>
    </dataValidation>
    <dataValidation type="list" allowBlank="1" showInputMessage="1" showErrorMessage="1" sqref="D6" xr:uid="{00000000-0002-0000-0300-000004000000}">
      <formula1>$AA$2:$AA$3</formula1>
    </dataValidation>
  </dataValidations>
  <pageMargins left="0.75" right="0.75" top="0.69" bottom="0.7" header="0.4" footer="0.37"/>
  <pageSetup scale="86" orientation="portrait" r:id="rId15"/>
  <headerFooter alignWithMargins="0"/>
  <drawing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IV312"/>
  <sheetViews>
    <sheetView view="pageBreakPreview" zoomScale="60" zoomScaleNormal="92" workbookViewId="0">
      <selection activeCell="G18" sqref="G18"/>
    </sheetView>
  </sheetViews>
  <sheetFormatPr defaultColWidth="9.109375" defaultRowHeight="15.6"/>
  <cols>
    <col min="1" max="1" width="15" style="521" customWidth="1"/>
    <col min="2" max="2" width="16.88671875" style="521" customWidth="1"/>
    <col min="3" max="3" width="8.5546875" style="521" customWidth="1"/>
    <col min="4" max="4" width="28.44140625" style="523" customWidth="1"/>
    <col min="5" max="5" width="14.44140625" style="521" customWidth="1"/>
    <col min="6" max="6" width="13" style="521" customWidth="1"/>
    <col min="7" max="7" width="19.44140625" style="521" customWidth="1"/>
    <col min="8" max="8" width="12.44140625" style="521" customWidth="1"/>
    <col min="9" max="9" width="19" style="521" customWidth="1"/>
    <col min="10" max="10" width="64.5546875" style="523" customWidth="1"/>
    <col min="11" max="11" width="9.6640625" style="521" customWidth="1"/>
    <col min="12" max="12" width="14" style="521" customWidth="1"/>
    <col min="13" max="13" width="21" style="521" customWidth="1"/>
    <col min="14" max="14" width="24.33203125" style="521" customWidth="1"/>
    <col min="15" max="15" width="14" style="521" hidden="1" customWidth="1"/>
    <col min="16" max="16" width="16.88671875" style="521" hidden="1" customWidth="1"/>
    <col min="17" max="17" width="13" style="521" hidden="1" customWidth="1"/>
    <col min="18" max="18" width="20.109375" style="521" hidden="1" customWidth="1"/>
    <col min="19" max="19" width="16.109375" style="521" hidden="1" customWidth="1"/>
    <col min="20" max="20" width="15" style="521" hidden="1" customWidth="1"/>
    <col min="21" max="21" width="9.109375" style="521" hidden="1" customWidth="1"/>
    <col min="22" max="22" width="25.109375" style="521" hidden="1" customWidth="1"/>
    <col min="23" max="23" width="33" style="521" hidden="1" customWidth="1"/>
    <col min="24" max="24" width="19.6640625" style="521" hidden="1" customWidth="1"/>
    <col min="25" max="25" width="14.109375" style="521" hidden="1" customWidth="1"/>
    <col min="26" max="26" width="18.109375" style="521" hidden="1" customWidth="1"/>
    <col min="27" max="27" width="15.5546875" style="521" hidden="1" customWidth="1"/>
    <col min="28" max="28" width="28.88671875" style="521" hidden="1" customWidth="1"/>
    <col min="29" max="30" width="23.44140625" style="521" hidden="1" customWidth="1"/>
    <col min="31" max="37" width="9.109375" style="521" hidden="1" customWidth="1"/>
    <col min="38" max="38" width="0.33203125" style="521" hidden="1" customWidth="1"/>
    <col min="39" max="41" width="9.109375" style="521" hidden="1" customWidth="1"/>
    <col min="42" max="44" width="9.109375" style="521" customWidth="1"/>
    <col min="45" max="16384" width="9.109375" style="521"/>
  </cols>
  <sheetData>
    <row r="1" spans="1:256" ht="22.5" customHeight="1">
      <c r="A1" s="718" t="str">
        <f>Basic!B5</f>
        <v>SPEC. NO.: CC/NT/AIS/DOM/A04/22/00541</v>
      </c>
      <c r="B1" s="719"/>
      <c r="C1" s="719"/>
      <c r="D1" s="720"/>
      <c r="E1" s="719"/>
      <c r="F1" s="719"/>
      <c r="G1" s="719"/>
      <c r="H1" s="719"/>
      <c r="I1" s="719"/>
      <c r="J1" s="351"/>
      <c r="K1" s="719"/>
      <c r="L1" s="719"/>
      <c r="M1" s="719"/>
      <c r="N1" s="719" t="s">
        <v>473</v>
      </c>
    </row>
    <row r="2" spans="1:256">
      <c r="A2" s="4"/>
      <c r="B2" s="4"/>
      <c r="C2" s="4"/>
      <c r="D2" s="351"/>
      <c r="E2" s="4"/>
      <c r="F2" s="4"/>
      <c r="G2" s="4"/>
      <c r="H2" s="4"/>
      <c r="I2" s="4"/>
      <c r="J2" s="351"/>
      <c r="K2" s="4"/>
      <c r="L2" s="4"/>
      <c r="M2" s="4"/>
      <c r="N2" s="4"/>
    </row>
    <row r="3" spans="1:256" ht="88.5" customHeight="1">
      <c r="A3" s="945" t="str">
        <f>Cover!$B$2</f>
        <v>Substation Package SS-101 for (i) Extn. of 765/400kV Bikaner-PG PS under Transmission System for Evacuation of power from REZ in Rajasthan (20GW) under Phase-III Part-J, (ii) Extn. of 400/220kV Bikaner-PG S/S under Augmentation of Transmission capacity (400/220kV) to cater to the N-1 contingency requirement at Bikaner-PS, (iii)Extn. of 220kV Bikaner-II S/S under Implementation of 2 nos. of 220 kV line bays at 400/220kV Bikaner-II PS for interconnection of solar projects (ACME Solar Holdings Pvt. Ltd., Prerak Genentech Pvt. Ltd.) and (iv) Extension of 400/220kV Fatehgarh-II S/S under Augmentation of Transmission capacity by 1X 500 MVA 400/220kV ICT (6th) at Fatehgarh-II PS to cater to the N-1 contingency requirement at Fatehgarh-II PS.</v>
      </c>
      <c r="B3" s="945"/>
      <c r="C3" s="945"/>
      <c r="D3" s="945"/>
      <c r="E3" s="945"/>
      <c r="F3" s="945"/>
      <c r="G3" s="945"/>
      <c r="H3" s="945"/>
      <c r="I3" s="945"/>
      <c r="J3" s="945"/>
      <c r="K3" s="945"/>
      <c r="L3" s="945"/>
      <c r="M3" s="945"/>
      <c r="N3" s="945"/>
    </row>
    <row r="4" spans="1:256">
      <c r="A4" s="946" t="s">
        <v>0</v>
      </c>
      <c r="B4" s="946"/>
      <c r="C4" s="946"/>
      <c r="D4" s="946"/>
      <c r="E4" s="946"/>
      <c r="F4" s="946"/>
      <c r="G4" s="946"/>
      <c r="H4" s="946"/>
      <c r="I4" s="946"/>
      <c r="J4" s="946"/>
      <c r="K4" s="946"/>
      <c r="L4" s="946"/>
      <c r="M4" s="946"/>
      <c r="N4" s="946"/>
    </row>
    <row r="5" spans="1:256" s="722" customFormat="1" ht="27" customHeight="1">
      <c r="A5" s="721"/>
      <c r="B5" s="721"/>
      <c r="C5" s="721"/>
      <c r="D5" s="721"/>
      <c r="E5" s="721"/>
      <c r="F5" s="721"/>
      <c r="G5" s="721"/>
      <c r="H5" s="721"/>
      <c r="I5" s="721"/>
      <c r="J5" s="721"/>
      <c r="K5" s="721"/>
      <c r="L5" s="721"/>
      <c r="M5" s="721"/>
      <c r="N5" s="721"/>
    </row>
    <row r="6" spans="1:256" ht="23.25" customHeight="1">
      <c r="A6" s="947" t="s">
        <v>348</v>
      </c>
      <c r="B6" s="947"/>
      <c r="C6" s="4"/>
      <c r="D6" s="351"/>
      <c r="E6" s="4"/>
      <c r="F6" s="4"/>
      <c r="G6" s="4"/>
      <c r="H6" s="4"/>
      <c r="I6" s="4"/>
      <c r="J6" s="351"/>
      <c r="K6" s="4"/>
      <c r="L6" s="4"/>
      <c r="M6" s="4"/>
      <c r="N6" s="4"/>
      <c r="Z6" s="521" t="str">
        <f>'Names of Bidder'!D19</f>
        <v xml:space="preserve">…….. …….. …….. …….. …….. …….. </v>
      </c>
    </row>
    <row r="7" spans="1:256" ht="24" customHeight="1">
      <c r="A7" s="952">
        <f>IF(Z7=1,Z8,"JOINT VENTURE OF "&amp;Z8&amp;" &amp; "&amp;Z9&amp;" "&amp;Z6)</f>
        <v>0</v>
      </c>
      <c r="B7" s="952"/>
      <c r="C7" s="952"/>
      <c r="D7" s="952"/>
      <c r="E7" s="952"/>
      <c r="F7" s="952"/>
      <c r="G7" s="952"/>
      <c r="H7" s="952"/>
      <c r="I7" s="952"/>
      <c r="J7" s="723"/>
      <c r="K7" s="448" t="s">
        <v>1</v>
      </c>
      <c r="L7" s="724"/>
      <c r="N7" s="4"/>
      <c r="Z7" s="521">
        <f>'Names of Bidder'!K6</f>
        <v>1</v>
      </c>
    </row>
    <row r="8" spans="1:256" ht="24" customHeight="1">
      <c r="A8" s="948" t="str">
        <f>"Bidder’s Name and Address  (" &amp; MID('Names of Bidder'!B9,9, 20) &amp; ") :"</f>
        <v>Bidder’s Name and Address  (Sole Bidder) :</v>
      </c>
      <c r="B8" s="948"/>
      <c r="C8" s="948"/>
      <c r="D8" s="948"/>
      <c r="E8" s="948"/>
      <c r="F8" s="948"/>
      <c r="G8" s="948"/>
      <c r="H8" s="525"/>
      <c r="I8" s="525"/>
      <c r="J8" s="525"/>
      <c r="K8" s="449" t="s">
        <v>2</v>
      </c>
      <c r="L8" s="525"/>
      <c r="N8" s="4"/>
      <c r="U8" s="725"/>
      <c r="Z8" s="939">
        <f>'Names of Bidder'!D9</f>
        <v>0</v>
      </c>
      <c r="AA8" s="939"/>
      <c r="AB8" s="939"/>
      <c r="AC8" s="939"/>
      <c r="AD8" s="939"/>
      <c r="AE8" s="939"/>
      <c r="AF8" s="939"/>
      <c r="AG8" s="939"/>
      <c r="AH8" s="939"/>
      <c r="AI8" s="939"/>
      <c r="AJ8" s="939"/>
      <c r="AK8" s="939"/>
      <c r="AL8" s="939"/>
    </row>
    <row r="9" spans="1:256" ht="24" customHeight="1">
      <c r="A9" s="726" t="s">
        <v>12</v>
      </c>
      <c r="B9" s="727"/>
      <c r="C9" s="951" t="str">
        <f>IF('Names of Bidder'!D9=0, "", 'Names of Bidder'!D9)</f>
        <v/>
      </c>
      <c r="D9" s="951"/>
      <c r="E9" s="951"/>
      <c r="F9" s="951"/>
      <c r="G9" s="951"/>
      <c r="H9" s="437"/>
      <c r="I9" s="437"/>
      <c r="J9" s="728"/>
      <c r="K9" s="449" t="s">
        <v>3</v>
      </c>
      <c r="N9" s="4"/>
      <c r="U9" s="725"/>
      <c r="Z9" s="939">
        <f>'Names of Bidder'!D14</f>
        <v>0</v>
      </c>
      <c r="AA9" s="939"/>
      <c r="AB9" s="939"/>
      <c r="AC9" s="939"/>
      <c r="AD9" s="939"/>
      <c r="AE9" s="939"/>
      <c r="AF9" s="939"/>
      <c r="AG9" s="939"/>
      <c r="AH9" s="939"/>
      <c r="AI9" s="939"/>
      <c r="AJ9" s="939"/>
      <c r="AK9" s="939"/>
      <c r="AL9" s="939"/>
    </row>
    <row r="10" spans="1:256" ht="24" customHeight="1">
      <c r="A10" s="726" t="s">
        <v>11</v>
      </c>
      <c r="B10" s="727"/>
      <c r="C10" s="950" t="str">
        <f>IF('Names of Bidder'!D10=0, "", 'Names of Bidder'!D10)</f>
        <v/>
      </c>
      <c r="D10" s="950"/>
      <c r="E10" s="950"/>
      <c r="F10" s="950"/>
      <c r="G10" s="950"/>
      <c r="H10" s="437"/>
      <c r="I10" s="437"/>
      <c r="J10" s="728"/>
      <c r="K10" s="449" t="s">
        <v>4</v>
      </c>
      <c r="N10" s="4"/>
      <c r="Z10" s="939" t="str">
        <f>"JOINT VENTURE OF "&amp;Z8&amp;" &amp; "&amp;Z9&amp;" "&amp;Z6</f>
        <v xml:space="preserve">JOINT VENTURE OF 0 &amp; 0 …….. …….. …….. …….. …….. …….. </v>
      </c>
      <c r="AA10" s="939"/>
      <c r="AB10" s="939"/>
      <c r="AC10" s="939"/>
      <c r="AD10" s="939"/>
      <c r="AE10" s="939"/>
      <c r="AF10" s="939"/>
      <c r="AG10" s="939"/>
      <c r="AH10" s="939"/>
      <c r="AI10" s="939"/>
      <c r="AJ10" s="939"/>
      <c r="AK10" s="939"/>
      <c r="AL10" s="939"/>
    </row>
    <row r="11" spans="1:256" ht="24" customHeight="1">
      <c r="A11" s="437"/>
      <c r="B11" s="437"/>
      <c r="C11" s="950" t="str">
        <f>IF('Names of Bidder'!D11=0, "", 'Names of Bidder'!D11)</f>
        <v/>
      </c>
      <c r="D11" s="950"/>
      <c r="E11" s="950"/>
      <c r="F11" s="950"/>
      <c r="G11" s="950"/>
      <c r="H11" s="437"/>
      <c r="I11" s="437"/>
      <c r="J11" s="728"/>
      <c r="K11" s="449" t="s">
        <v>5</v>
      </c>
      <c r="N11" s="4"/>
    </row>
    <row r="12" spans="1:256" ht="24" customHeight="1">
      <c r="A12" s="437"/>
      <c r="B12" s="437"/>
      <c r="C12" s="950" t="str">
        <f>IF('Names of Bidder'!D12=0, "", 'Names of Bidder'!D12)</f>
        <v/>
      </c>
      <c r="D12" s="950"/>
      <c r="E12" s="950"/>
      <c r="F12" s="950"/>
      <c r="G12" s="950"/>
      <c r="H12" s="437"/>
      <c r="I12" s="437"/>
      <c r="J12" s="728"/>
      <c r="K12" s="449" t="s">
        <v>6</v>
      </c>
      <c r="N12" s="4"/>
    </row>
    <row r="13" spans="1:256" s="729" customFormat="1" ht="26.25" customHeight="1">
      <c r="A13" s="953" t="s">
        <v>305</v>
      </c>
      <c r="B13" s="953"/>
      <c r="C13" s="953"/>
      <c r="D13" s="953"/>
      <c r="E13" s="953"/>
      <c r="F13" s="953"/>
      <c r="G13" s="953"/>
      <c r="H13" s="953"/>
      <c r="I13" s="953"/>
      <c r="J13" s="953"/>
      <c r="K13" s="953"/>
      <c r="L13" s="953"/>
      <c r="M13" s="953"/>
      <c r="N13" s="953"/>
    </row>
    <row r="14" spans="1:256" ht="15.75" customHeight="1">
      <c r="A14" s="4"/>
      <c r="B14" s="4"/>
      <c r="C14" s="4"/>
      <c r="D14" s="351"/>
      <c r="E14" s="4"/>
      <c r="F14" s="4"/>
      <c r="G14" s="4"/>
      <c r="H14" s="4"/>
      <c r="I14" s="4"/>
      <c r="J14" s="351"/>
      <c r="K14" s="949" t="s">
        <v>353</v>
      </c>
      <c r="L14" s="949"/>
      <c r="M14" s="949"/>
      <c r="N14" s="949"/>
    </row>
    <row r="15" spans="1:256" ht="128.4" customHeight="1">
      <c r="A15" s="390" t="s">
        <v>7</v>
      </c>
      <c r="B15" s="390" t="s">
        <v>264</v>
      </c>
      <c r="C15" s="390" t="s">
        <v>276</v>
      </c>
      <c r="D15" s="390" t="s">
        <v>278</v>
      </c>
      <c r="E15" s="390" t="s">
        <v>13</v>
      </c>
      <c r="F15" s="390" t="s">
        <v>306</v>
      </c>
      <c r="G15" s="390" t="s">
        <v>309</v>
      </c>
      <c r="H15" s="390" t="s">
        <v>312</v>
      </c>
      <c r="I15" s="390" t="s">
        <v>310</v>
      </c>
      <c r="J15" s="390" t="s">
        <v>8</v>
      </c>
      <c r="K15" s="16" t="s">
        <v>9</v>
      </c>
      <c r="L15" s="16" t="s">
        <v>10</v>
      </c>
      <c r="M15" s="390" t="s">
        <v>352</v>
      </c>
      <c r="N15" s="390" t="s">
        <v>351</v>
      </c>
    </row>
    <row r="16" spans="1:256" s="730" customFormat="1" ht="16.2">
      <c r="A16" s="575">
        <v>1</v>
      </c>
      <c r="B16" s="575">
        <v>2</v>
      </c>
      <c r="C16" s="575">
        <v>3</v>
      </c>
      <c r="D16" s="576">
        <v>4</v>
      </c>
      <c r="E16" s="575">
        <v>5</v>
      </c>
      <c r="F16" s="575">
        <v>6</v>
      </c>
      <c r="G16" s="575">
        <v>7</v>
      </c>
      <c r="H16" s="575">
        <v>8</v>
      </c>
      <c r="I16" s="575">
        <v>9</v>
      </c>
      <c r="J16" s="576">
        <v>10</v>
      </c>
      <c r="K16" s="575">
        <v>11</v>
      </c>
      <c r="L16" s="575">
        <v>12</v>
      </c>
      <c r="M16" s="575">
        <v>13</v>
      </c>
      <c r="N16" s="575" t="s">
        <v>350</v>
      </c>
      <c r="IV16" s="730">
        <f>SUM(A16:IU16)</f>
        <v>91</v>
      </c>
    </row>
    <row r="17" spans="1:30" s="747" customFormat="1" ht="24" customHeight="1">
      <c r="A17" s="860" t="s">
        <v>591</v>
      </c>
      <c r="B17" s="851" t="s">
        <v>660</v>
      </c>
      <c r="C17" s="852"/>
      <c r="D17" s="853"/>
      <c r="E17" s="853"/>
      <c r="F17" s="853"/>
      <c r="G17" s="743"/>
      <c r="H17" s="743"/>
      <c r="I17" s="743"/>
      <c r="J17" s="743"/>
      <c r="K17" s="743"/>
      <c r="L17" s="743"/>
      <c r="M17" s="743"/>
      <c r="N17" s="743"/>
      <c r="O17" s="744"/>
      <c r="P17" s="744"/>
      <c r="Q17" s="745"/>
      <c r="R17" s="745"/>
      <c r="S17" s="745"/>
      <c r="T17" s="746"/>
      <c r="V17" s="747" t="s">
        <v>506</v>
      </c>
      <c r="W17" s="837" t="s">
        <v>514</v>
      </c>
      <c r="X17" s="836" t="s">
        <v>507</v>
      </c>
      <c r="Y17" s="747" t="s">
        <v>508</v>
      </c>
      <c r="Z17" s="747" t="s">
        <v>509</v>
      </c>
      <c r="AA17" s="747" t="s">
        <v>510</v>
      </c>
      <c r="AB17" s="837" t="s">
        <v>511</v>
      </c>
      <c r="AC17" s="837" t="s">
        <v>512</v>
      </c>
      <c r="AD17" s="837" t="s">
        <v>513</v>
      </c>
    </row>
    <row r="18" spans="1:30" ht="50.4" customHeight="1">
      <c r="A18" s="748">
        <v>1</v>
      </c>
      <c r="B18" s="855">
        <v>7000020196</v>
      </c>
      <c r="C18" s="855">
        <v>30</v>
      </c>
      <c r="D18" s="854" t="s">
        <v>661</v>
      </c>
      <c r="E18" s="855">
        <v>1000012369</v>
      </c>
      <c r="F18" s="855">
        <v>73082011</v>
      </c>
      <c r="G18" s="706"/>
      <c r="H18" s="856">
        <v>18</v>
      </c>
      <c r="I18" s="534"/>
      <c r="J18" s="854" t="s">
        <v>587</v>
      </c>
      <c r="K18" s="854" t="s">
        <v>297</v>
      </c>
      <c r="L18" s="854">
        <v>316</v>
      </c>
      <c r="M18" s="707"/>
      <c r="N18" s="524" t="str">
        <f t="shared" ref="N18" si="0">IF(M18=0, "INCLUDED", IF(ISERROR(M18*L18), M18, M18*L18))</f>
        <v>INCLUDED</v>
      </c>
      <c r="O18" s="731">
        <f t="shared" ref="O18" si="1">IF(N18="Included",0,N18)</f>
        <v>0</v>
      </c>
      <c r="P18" s="731">
        <f t="shared" ref="P18" si="2">IF( I18="",H18*(IF(N18="Included",0,N18))/100,I18*(IF(N18="Included",0,N18)))</f>
        <v>0</v>
      </c>
      <c r="Q18" s="732">
        <f>Discount!$H$36</f>
        <v>0</v>
      </c>
      <c r="R18" s="732">
        <f t="shared" ref="R18" si="3">Q18*O18</f>
        <v>0</v>
      </c>
      <c r="S18" s="732">
        <f t="shared" ref="S18" si="4">IF(I18="",H18*R18/100,I18*R18)</f>
        <v>0</v>
      </c>
      <c r="T18" s="733">
        <f t="shared" ref="T18" si="5">M18*L18</f>
        <v>0</v>
      </c>
      <c r="V18" s="835">
        <f t="shared" ref="V18" si="6">ROUND(M18,2)</f>
        <v>0</v>
      </c>
      <c r="W18" s="733">
        <f t="shared" ref="W18" si="7">L18*V18</f>
        <v>0</v>
      </c>
      <c r="X18" s="733">
        <f t="shared" ref="X18" si="8">IF(I18="",H18/100,I18)</f>
        <v>0.18</v>
      </c>
      <c r="Y18" s="733">
        <f t="shared" ref="Y18" si="9">IF(X18=0.12,0.12,0)</f>
        <v>0</v>
      </c>
      <c r="Z18" s="733">
        <f t="shared" ref="Z18" si="10">IF(X18=0.18,0.18,0)</f>
        <v>0.18</v>
      </c>
      <c r="AA18" s="733">
        <f t="shared" ref="AA18" si="11">IF(X18=0.28,0.28,0)</f>
        <v>0</v>
      </c>
      <c r="AB18" s="521">
        <f t="shared" ref="AB18" si="12">W18*Y18</f>
        <v>0</v>
      </c>
      <c r="AC18" s="521">
        <f t="shared" ref="AC18" si="13">W18*Z18</f>
        <v>0</v>
      </c>
      <c r="AD18" s="521">
        <f t="shared" ref="AD18" si="14">W18*AA18</f>
        <v>0</v>
      </c>
    </row>
    <row r="19" spans="1:30" ht="50.4" customHeight="1">
      <c r="A19" s="748">
        <v>2</v>
      </c>
      <c r="B19" s="855">
        <v>7000020196</v>
      </c>
      <c r="C19" s="855">
        <v>40</v>
      </c>
      <c r="D19" s="854" t="s">
        <v>661</v>
      </c>
      <c r="E19" s="855">
        <v>1000012368</v>
      </c>
      <c r="F19" s="855">
        <v>73082011</v>
      </c>
      <c r="G19" s="706"/>
      <c r="H19" s="856">
        <v>18</v>
      </c>
      <c r="I19" s="534"/>
      <c r="J19" s="854" t="s">
        <v>586</v>
      </c>
      <c r="K19" s="854" t="s">
        <v>297</v>
      </c>
      <c r="L19" s="854">
        <v>172</v>
      </c>
      <c r="M19" s="707"/>
      <c r="N19" s="524" t="str">
        <f t="shared" ref="N19:N88" si="15">IF(M19=0, "INCLUDED", IF(ISERROR(M19*L19), M19, M19*L19))</f>
        <v>INCLUDED</v>
      </c>
      <c r="O19" s="731">
        <f t="shared" ref="O19:O88" si="16">IF(N19="Included",0,N19)</f>
        <v>0</v>
      </c>
      <c r="P19" s="731">
        <f t="shared" ref="P19:P88" si="17">IF( I19="",H19*(IF(N19="Included",0,N19))/100,I19*(IF(N19="Included",0,N19)))</f>
        <v>0</v>
      </c>
      <c r="Q19" s="732">
        <f>Discount!$H$36</f>
        <v>0</v>
      </c>
      <c r="R19" s="732">
        <f t="shared" ref="R19:R88" si="18">Q19*O19</f>
        <v>0</v>
      </c>
      <c r="S19" s="732">
        <f t="shared" ref="S19:S88" si="19">IF(I19="",H19*R19/100,I19*R19)</f>
        <v>0</v>
      </c>
      <c r="T19" s="733">
        <f t="shared" ref="T19:T88" si="20">M19*L19</f>
        <v>0</v>
      </c>
      <c r="V19" s="835">
        <f t="shared" ref="V19:V88" si="21">ROUND(M19,2)</f>
        <v>0</v>
      </c>
      <c r="W19" s="733">
        <f t="shared" ref="W19:W88" si="22">L19*V19</f>
        <v>0</v>
      </c>
      <c r="X19" s="733">
        <f t="shared" ref="X19:X88" si="23">IF(I19="",H19/100,I19)</f>
        <v>0.18</v>
      </c>
      <c r="Y19" s="733">
        <f t="shared" ref="Y19:Y88" si="24">IF(X19=0.12,0.12,0)</f>
        <v>0</v>
      </c>
      <c r="Z19" s="733">
        <f t="shared" ref="Z19:Z88" si="25">IF(X19=0.18,0.18,0)</f>
        <v>0.18</v>
      </c>
      <c r="AA19" s="733">
        <f t="shared" ref="AA19:AA88" si="26">IF(X19=0.28,0.28,0)</f>
        <v>0</v>
      </c>
      <c r="AB19" s="521">
        <f t="shared" ref="AB19:AB88" si="27">W19*Y19</f>
        <v>0</v>
      </c>
      <c r="AC19" s="521">
        <f t="shared" ref="AC19:AC88" si="28">W19*Z19</f>
        <v>0</v>
      </c>
      <c r="AD19" s="521">
        <f t="shared" ref="AD19:AD88" si="29">W19*AA19</f>
        <v>0</v>
      </c>
    </row>
    <row r="20" spans="1:30" ht="50.4" customHeight="1">
      <c r="A20" s="748">
        <v>3</v>
      </c>
      <c r="B20" s="855">
        <v>7000020196</v>
      </c>
      <c r="C20" s="855">
        <v>50</v>
      </c>
      <c r="D20" s="854" t="s">
        <v>661</v>
      </c>
      <c r="E20" s="855">
        <v>1000012366</v>
      </c>
      <c r="F20" s="855">
        <v>73082011</v>
      </c>
      <c r="G20" s="706"/>
      <c r="H20" s="856">
        <v>18</v>
      </c>
      <c r="I20" s="534"/>
      <c r="J20" s="854" t="s">
        <v>585</v>
      </c>
      <c r="K20" s="854" t="s">
        <v>297</v>
      </c>
      <c r="L20" s="854">
        <v>664</v>
      </c>
      <c r="M20" s="707"/>
      <c r="N20" s="524" t="str">
        <f t="shared" si="15"/>
        <v>INCLUDED</v>
      </c>
      <c r="O20" s="731">
        <f t="shared" si="16"/>
        <v>0</v>
      </c>
      <c r="P20" s="731">
        <f t="shared" si="17"/>
        <v>0</v>
      </c>
      <c r="Q20" s="732">
        <f>Discount!$H$36</f>
        <v>0</v>
      </c>
      <c r="R20" s="732">
        <f t="shared" si="18"/>
        <v>0</v>
      </c>
      <c r="S20" s="732">
        <f t="shared" si="19"/>
        <v>0</v>
      </c>
      <c r="T20" s="733">
        <f t="shared" si="20"/>
        <v>0</v>
      </c>
      <c r="V20" s="835">
        <f t="shared" si="21"/>
        <v>0</v>
      </c>
      <c r="W20" s="733">
        <f t="shared" si="22"/>
        <v>0</v>
      </c>
      <c r="X20" s="733">
        <f t="shared" si="23"/>
        <v>0.18</v>
      </c>
      <c r="Y20" s="733">
        <f t="shared" si="24"/>
        <v>0</v>
      </c>
      <c r="Z20" s="733">
        <f t="shared" si="25"/>
        <v>0.18</v>
      </c>
      <c r="AA20" s="733">
        <f t="shared" si="26"/>
        <v>0</v>
      </c>
      <c r="AB20" s="521">
        <f t="shared" si="27"/>
        <v>0</v>
      </c>
      <c r="AC20" s="521">
        <f t="shared" si="28"/>
        <v>0</v>
      </c>
      <c r="AD20" s="521">
        <f t="shared" si="29"/>
        <v>0</v>
      </c>
    </row>
    <row r="21" spans="1:30" ht="50.4" customHeight="1">
      <c r="A21" s="748">
        <v>4</v>
      </c>
      <c r="B21" s="855">
        <v>7000020196</v>
      </c>
      <c r="C21" s="855">
        <v>60</v>
      </c>
      <c r="D21" s="854" t="s">
        <v>662</v>
      </c>
      <c r="E21" s="855">
        <v>1000001683</v>
      </c>
      <c r="F21" s="855">
        <v>85352912</v>
      </c>
      <c r="G21" s="706"/>
      <c r="H21" s="856">
        <v>18</v>
      </c>
      <c r="I21" s="534"/>
      <c r="J21" s="854" t="s">
        <v>665</v>
      </c>
      <c r="K21" s="854" t="s">
        <v>297</v>
      </c>
      <c r="L21" s="854">
        <v>3</v>
      </c>
      <c r="M21" s="707"/>
      <c r="N21" s="524" t="str">
        <f t="shared" si="15"/>
        <v>INCLUDED</v>
      </c>
      <c r="O21" s="731">
        <f t="shared" si="16"/>
        <v>0</v>
      </c>
      <c r="P21" s="731">
        <f t="shared" si="17"/>
        <v>0</v>
      </c>
      <c r="Q21" s="732">
        <f>Discount!$H$36</f>
        <v>0</v>
      </c>
      <c r="R21" s="732">
        <f t="shared" si="18"/>
        <v>0</v>
      </c>
      <c r="S21" s="732">
        <f t="shared" si="19"/>
        <v>0</v>
      </c>
      <c r="T21" s="733">
        <f t="shared" si="20"/>
        <v>0</v>
      </c>
      <c r="V21" s="835">
        <f t="shared" si="21"/>
        <v>0</v>
      </c>
      <c r="W21" s="733">
        <f t="shared" si="22"/>
        <v>0</v>
      </c>
      <c r="X21" s="733">
        <f t="shared" si="23"/>
        <v>0.18</v>
      </c>
      <c r="Y21" s="733">
        <f t="shared" si="24"/>
        <v>0</v>
      </c>
      <c r="Z21" s="733">
        <f t="shared" si="25"/>
        <v>0.18</v>
      </c>
      <c r="AA21" s="733">
        <f t="shared" si="26"/>
        <v>0</v>
      </c>
      <c r="AB21" s="521">
        <f t="shared" si="27"/>
        <v>0</v>
      </c>
      <c r="AC21" s="521">
        <f t="shared" si="28"/>
        <v>0</v>
      </c>
      <c r="AD21" s="521">
        <f t="shared" si="29"/>
        <v>0</v>
      </c>
    </row>
    <row r="22" spans="1:30" ht="50.4" customHeight="1">
      <c r="A22" s="748">
        <v>5</v>
      </c>
      <c r="B22" s="855">
        <v>7000020196</v>
      </c>
      <c r="C22" s="855">
        <v>70</v>
      </c>
      <c r="D22" s="854" t="s">
        <v>662</v>
      </c>
      <c r="E22" s="855">
        <v>1000001684</v>
      </c>
      <c r="F22" s="855">
        <v>85359090</v>
      </c>
      <c r="G22" s="706"/>
      <c r="H22" s="856">
        <v>18</v>
      </c>
      <c r="I22" s="534"/>
      <c r="J22" s="854" t="s">
        <v>666</v>
      </c>
      <c r="K22" s="854" t="s">
        <v>297</v>
      </c>
      <c r="L22" s="854">
        <v>9</v>
      </c>
      <c r="M22" s="707"/>
      <c r="N22" s="524" t="str">
        <f t="shared" si="15"/>
        <v>INCLUDED</v>
      </c>
      <c r="O22" s="731">
        <f t="shared" si="16"/>
        <v>0</v>
      </c>
      <c r="P22" s="731">
        <f t="shared" si="17"/>
        <v>0</v>
      </c>
      <c r="Q22" s="732">
        <f>Discount!$H$36</f>
        <v>0</v>
      </c>
      <c r="R22" s="732">
        <f t="shared" si="18"/>
        <v>0</v>
      </c>
      <c r="S22" s="732">
        <f t="shared" si="19"/>
        <v>0</v>
      </c>
      <c r="T22" s="733">
        <f t="shared" si="20"/>
        <v>0</v>
      </c>
      <c r="V22" s="835">
        <f t="shared" si="21"/>
        <v>0</v>
      </c>
      <c r="W22" s="733">
        <f t="shared" si="22"/>
        <v>0</v>
      </c>
      <c r="X22" s="733">
        <f t="shared" si="23"/>
        <v>0.18</v>
      </c>
      <c r="Y22" s="733">
        <f t="shared" si="24"/>
        <v>0</v>
      </c>
      <c r="Z22" s="733">
        <f t="shared" si="25"/>
        <v>0.18</v>
      </c>
      <c r="AA22" s="733">
        <f t="shared" si="26"/>
        <v>0</v>
      </c>
      <c r="AB22" s="521">
        <f t="shared" si="27"/>
        <v>0</v>
      </c>
      <c r="AC22" s="521">
        <f t="shared" si="28"/>
        <v>0</v>
      </c>
      <c r="AD22" s="521">
        <f t="shared" si="29"/>
        <v>0</v>
      </c>
    </row>
    <row r="23" spans="1:30" ht="50.4" customHeight="1">
      <c r="A23" s="748">
        <v>6</v>
      </c>
      <c r="B23" s="855">
        <v>7000020196</v>
      </c>
      <c r="C23" s="855">
        <v>80</v>
      </c>
      <c r="D23" s="854" t="s">
        <v>662</v>
      </c>
      <c r="E23" s="855">
        <v>1000001772</v>
      </c>
      <c r="F23" s="855">
        <v>85359090</v>
      </c>
      <c r="G23" s="706"/>
      <c r="H23" s="856">
        <v>18</v>
      </c>
      <c r="I23" s="534"/>
      <c r="J23" s="854" t="s">
        <v>667</v>
      </c>
      <c r="K23" s="854" t="s">
        <v>297</v>
      </c>
      <c r="L23" s="854">
        <v>12</v>
      </c>
      <c r="M23" s="707"/>
      <c r="N23" s="524" t="str">
        <f t="shared" si="15"/>
        <v>INCLUDED</v>
      </c>
      <c r="O23" s="731">
        <f t="shared" si="16"/>
        <v>0</v>
      </c>
      <c r="P23" s="731">
        <f t="shared" si="17"/>
        <v>0</v>
      </c>
      <c r="Q23" s="732">
        <f>Discount!$H$36</f>
        <v>0</v>
      </c>
      <c r="R23" s="732">
        <f t="shared" si="18"/>
        <v>0</v>
      </c>
      <c r="S23" s="732">
        <f t="shared" si="19"/>
        <v>0</v>
      </c>
      <c r="T23" s="733">
        <f t="shared" si="20"/>
        <v>0</v>
      </c>
      <c r="V23" s="835">
        <f t="shared" si="21"/>
        <v>0</v>
      </c>
      <c r="W23" s="733">
        <f t="shared" si="22"/>
        <v>0</v>
      </c>
      <c r="X23" s="733">
        <f t="shared" si="23"/>
        <v>0.18</v>
      </c>
      <c r="Y23" s="733">
        <f t="shared" si="24"/>
        <v>0</v>
      </c>
      <c r="Z23" s="733">
        <f t="shared" si="25"/>
        <v>0.18</v>
      </c>
      <c r="AA23" s="733">
        <f t="shared" si="26"/>
        <v>0</v>
      </c>
      <c r="AB23" s="521">
        <f t="shared" si="27"/>
        <v>0</v>
      </c>
      <c r="AC23" s="521">
        <f t="shared" si="28"/>
        <v>0</v>
      </c>
      <c r="AD23" s="521">
        <f t="shared" si="29"/>
        <v>0</v>
      </c>
    </row>
    <row r="24" spans="1:30" ht="50.4" customHeight="1">
      <c r="A24" s="748">
        <v>7</v>
      </c>
      <c r="B24" s="855">
        <v>7000020196</v>
      </c>
      <c r="C24" s="855">
        <v>90</v>
      </c>
      <c r="D24" s="854" t="s">
        <v>662</v>
      </c>
      <c r="E24" s="855">
        <v>1000001688</v>
      </c>
      <c r="F24" s="855">
        <v>85353090</v>
      </c>
      <c r="G24" s="706"/>
      <c r="H24" s="856">
        <v>18</v>
      </c>
      <c r="I24" s="534"/>
      <c r="J24" s="854" t="s">
        <v>668</v>
      </c>
      <c r="K24" s="854" t="s">
        <v>297</v>
      </c>
      <c r="L24" s="854">
        <v>3</v>
      </c>
      <c r="M24" s="707"/>
      <c r="N24" s="524" t="str">
        <f t="shared" si="15"/>
        <v>INCLUDED</v>
      </c>
      <c r="O24" s="731">
        <f t="shared" si="16"/>
        <v>0</v>
      </c>
      <c r="P24" s="731">
        <f t="shared" si="17"/>
        <v>0</v>
      </c>
      <c r="Q24" s="732">
        <f>Discount!$H$36</f>
        <v>0</v>
      </c>
      <c r="R24" s="732">
        <f t="shared" si="18"/>
        <v>0</v>
      </c>
      <c r="S24" s="732">
        <f t="shared" si="19"/>
        <v>0</v>
      </c>
      <c r="T24" s="733">
        <f t="shared" si="20"/>
        <v>0</v>
      </c>
      <c r="V24" s="835">
        <f t="shared" si="21"/>
        <v>0</v>
      </c>
      <c r="W24" s="733">
        <f t="shared" si="22"/>
        <v>0</v>
      </c>
      <c r="X24" s="733">
        <f t="shared" si="23"/>
        <v>0.18</v>
      </c>
      <c r="Y24" s="733">
        <f t="shared" si="24"/>
        <v>0</v>
      </c>
      <c r="Z24" s="733">
        <f t="shared" si="25"/>
        <v>0.18</v>
      </c>
      <c r="AA24" s="733">
        <f t="shared" si="26"/>
        <v>0</v>
      </c>
      <c r="AB24" s="521">
        <f t="shared" si="27"/>
        <v>0</v>
      </c>
      <c r="AC24" s="521">
        <f t="shared" si="28"/>
        <v>0</v>
      </c>
      <c r="AD24" s="521">
        <f t="shared" si="29"/>
        <v>0</v>
      </c>
    </row>
    <row r="25" spans="1:30" ht="50.4" customHeight="1">
      <c r="A25" s="748">
        <v>8</v>
      </c>
      <c r="B25" s="855">
        <v>7000020196</v>
      </c>
      <c r="C25" s="855">
        <v>100</v>
      </c>
      <c r="D25" s="854" t="s">
        <v>662</v>
      </c>
      <c r="E25" s="855">
        <v>1000001689</v>
      </c>
      <c r="F25" s="855">
        <v>85353090</v>
      </c>
      <c r="G25" s="706"/>
      <c r="H25" s="856">
        <v>18</v>
      </c>
      <c r="I25" s="534"/>
      <c r="J25" s="854" t="s">
        <v>669</v>
      </c>
      <c r="K25" s="854" t="s">
        <v>297</v>
      </c>
      <c r="L25" s="854">
        <v>3</v>
      </c>
      <c r="M25" s="707"/>
      <c r="N25" s="524" t="str">
        <f t="shared" si="15"/>
        <v>INCLUDED</v>
      </c>
      <c r="O25" s="731">
        <f t="shared" si="16"/>
        <v>0</v>
      </c>
      <c r="P25" s="731">
        <f t="shared" si="17"/>
        <v>0</v>
      </c>
      <c r="Q25" s="732">
        <f>Discount!$H$36</f>
        <v>0</v>
      </c>
      <c r="R25" s="732">
        <f t="shared" si="18"/>
        <v>0</v>
      </c>
      <c r="S25" s="732">
        <f t="shared" si="19"/>
        <v>0</v>
      </c>
      <c r="T25" s="733">
        <f t="shared" si="20"/>
        <v>0</v>
      </c>
      <c r="V25" s="835">
        <f t="shared" si="21"/>
        <v>0</v>
      </c>
      <c r="W25" s="733">
        <f t="shared" si="22"/>
        <v>0</v>
      </c>
      <c r="X25" s="733">
        <f t="shared" si="23"/>
        <v>0.18</v>
      </c>
      <c r="Y25" s="733">
        <f t="shared" si="24"/>
        <v>0</v>
      </c>
      <c r="Z25" s="733">
        <f t="shared" si="25"/>
        <v>0.18</v>
      </c>
      <c r="AA25" s="733">
        <f t="shared" si="26"/>
        <v>0</v>
      </c>
      <c r="AB25" s="521">
        <f t="shared" si="27"/>
        <v>0</v>
      </c>
      <c r="AC25" s="521">
        <f t="shared" si="28"/>
        <v>0</v>
      </c>
      <c r="AD25" s="521">
        <f t="shared" si="29"/>
        <v>0</v>
      </c>
    </row>
    <row r="26" spans="1:30" ht="50.4" customHeight="1">
      <c r="A26" s="748">
        <v>9</v>
      </c>
      <c r="B26" s="855">
        <v>7000020196</v>
      </c>
      <c r="C26" s="855">
        <v>110</v>
      </c>
      <c r="D26" s="854" t="s">
        <v>662</v>
      </c>
      <c r="E26" s="855">
        <v>1000032777</v>
      </c>
      <c r="F26" s="855">
        <v>85353090</v>
      </c>
      <c r="G26" s="706"/>
      <c r="H26" s="856">
        <v>18</v>
      </c>
      <c r="I26" s="534"/>
      <c r="J26" s="854" t="s">
        <v>670</v>
      </c>
      <c r="K26" s="854" t="s">
        <v>297</v>
      </c>
      <c r="L26" s="854">
        <v>5</v>
      </c>
      <c r="M26" s="707"/>
      <c r="N26" s="524" t="str">
        <f t="shared" si="15"/>
        <v>INCLUDED</v>
      </c>
      <c r="O26" s="731">
        <f t="shared" si="16"/>
        <v>0</v>
      </c>
      <c r="P26" s="731">
        <f t="shared" si="17"/>
        <v>0</v>
      </c>
      <c r="Q26" s="732">
        <f>Discount!$H$36</f>
        <v>0</v>
      </c>
      <c r="R26" s="732">
        <f t="shared" si="18"/>
        <v>0</v>
      </c>
      <c r="S26" s="732">
        <f t="shared" si="19"/>
        <v>0</v>
      </c>
      <c r="T26" s="733">
        <f t="shared" si="20"/>
        <v>0</v>
      </c>
      <c r="V26" s="835">
        <f t="shared" si="21"/>
        <v>0</v>
      </c>
      <c r="W26" s="733">
        <f t="shared" si="22"/>
        <v>0</v>
      </c>
      <c r="X26" s="733">
        <f t="shared" si="23"/>
        <v>0.18</v>
      </c>
      <c r="Y26" s="733">
        <f t="shared" si="24"/>
        <v>0</v>
      </c>
      <c r="Z26" s="733">
        <f t="shared" si="25"/>
        <v>0.18</v>
      </c>
      <c r="AA26" s="733">
        <f t="shared" si="26"/>
        <v>0</v>
      </c>
      <c r="AB26" s="521">
        <f t="shared" si="27"/>
        <v>0</v>
      </c>
      <c r="AC26" s="521">
        <f t="shared" si="28"/>
        <v>0</v>
      </c>
      <c r="AD26" s="521">
        <f t="shared" si="29"/>
        <v>0</v>
      </c>
    </row>
    <row r="27" spans="1:30" ht="50.4" customHeight="1">
      <c r="A27" s="748">
        <v>10</v>
      </c>
      <c r="B27" s="855">
        <v>7000020196</v>
      </c>
      <c r="C27" s="855">
        <v>120</v>
      </c>
      <c r="D27" s="854" t="s">
        <v>662</v>
      </c>
      <c r="E27" s="855">
        <v>1000020417</v>
      </c>
      <c r="F27" s="855">
        <v>85354010</v>
      </c>
      <c r="G27" s="706"/>
      <c r="H27" s="856">
        <v>18</v>
      </c>
      <c r="I27" s="534"/>
      <c r="J27" s="854" t="s">
        <v>534</v>
      </c>
      <c r="K27" s="854" t="s">
        <v>297</v>
      </c>
      <c r="L27" s="854">
        <v>6</v>
      </c>
      <c r="M27" s="707"/>
      <c r="N27" s="524" t="str">
        <f t="shared" si="15"/>
        <v>INCLUDED</v>
      </c>
      <c r="O27" s="731">
        <f t="shared" si="16"/>
        <v>0</v>
      </c>
      <c r="P27" s="731">
        <f t="shared" si="17"/>
        <v>0</v>
      </c>
      <c r="Q27" s="732">
        <f>Discount!$H$36</f>
        <v>0</v>
      </c>
      <c r="R27" s="732">
        <f t="shared" si="18"/>
        <v>0</v>
      </c>
      <c r="S27" s="732">
        <f t="shared" si="19"/>
        <v>0</v>
      </c>
      <c r="T27" s="733">
        <f t="shared" si="20"/>
        <v>0</v>
      </c>
      <c r="V27" s="835">
        <f t="shared" si="21"/>
        <v>0</v>
      </c>
      <c r="W27" s="733">
        <f t="shared" si="22"/>
        <v>0</v>
      </c>
      <c r="X27" s="733">
        <f t="shared" si="23"/>
        <v>0.18</v>
      </c>
      <c r="Y27" s="733">
        <f t="shared" si="24"/>
        <v>0</v>
      </c>
      <c r="Z27" s="733">
        <f t="shared" si="25"/>
        <v>0.18</v>
      </c>
      <c r="AA27" s="733">
        <f t="shared" si="26"/>
        <v>0</v>
      </c>
      <c r="AB27" s="521">
        <f t="shared" si="27"/>
        <v>0</v>
      </c>
      <c r="AC27" s="521">
        <f t="shared" si="28"/>
        <v>0</v>
      </c>
      <c r="AD27" s="521">
        <f t="shared" si="29"/>
        <v>0</v>
      </c>
    </row>
    <row r="28" spans="1:30" ht="50.4" customHeight="1">
      <c r="A28" s="748">
        <v>11</v>
      </c>
      <c r="B28" s="855">
        <v>7000020196</v>
      </c>
      <c r="C28" s="855">
        <v>130</v>
      </c>
      <c r="D28" s="854" t="s">
        <v>662</v>
      </c>
      <c r="E28" s="855">
        <v>1000001695</v>
      </c>
      <c r="F28" s="855">
        <v>85462040</v>
      </c>
      <c r="G28" s="706"/>
      <c r="H28" s="856">
        <v>18</v>
      </c>
      <c r="I28" s="534"/>
      <c r="J28" s="854" t="s">
        <v>671</v>
      </c>
      <c r="K28" s="854" t="s">
        <v>297</v>
      </c>
      <c r="L28" s="854">
        <v>58</v>
      </c>
      <c r="M28" s="707"/>
      <c r="N28" s="524" t="str">
        <f t="shared" si="15"/>
        <v>INCLUDED</v>
      </c>
      <c r="O28" s="731">
        <f t="shared" si="16"/>
        <v>0</v>
      </c>
      <c r="P28" s="731">
        <f t="shared" si="17"/>
        <v>0</v>
      </c>
      <c r="Q28" s="732">
        <f>Discount!$H$36</f>
        <v>0</v>
      </c>
      <c r="R28" s="732">
        <f t="shared" si="18"/>
        <v>0</v>
      </c>
      <c r="S28" s="732">
        <f t="shared" si="19"/>
        <v>0</v>
      </c>
      <c r="T28" s="733">
        <f t="shared" si="20"/>
        <v>0</v>
      </c>
      <c r="V28" s="835">
        <f t="shared" si="21"/>
        <v>0</v>
      </c>
      <c r="W28" s="733">
        <f t="shared" si="22"/>
        <v>0</v>
      </c>
      <c r="X28" s="733">
        <f t="shared" si="23"/>
        <v>0.18</v>
      </c>
      <c r="Y28" s="733">
        <f t="shared" si="24"/>
        <v>0</v>
      </c>
      <c r="Z28" s="733">
        <f t="shared" si="25"/>
        <v>0.18</v>
      </c>
      <c r="AA28" s="733">
        <f t="shared" si="26"/>
        <v>0</v>
      </c>
      <c r="AB28" s="521">
        <f t="shared" si="27"/>
        <v>0</v>
      </c>
      <c r="AC28" s="521">
        <f t="shared" si="28"/>
        <v>0</v>
      </c>
      <c r="AD28" s="521">
        <f t="shared" si="29"/>
        <v>0</v>
      </c>
    </row>
    <row r="29" spans="1:30" ht="50.4" customHeight="1">
      <c r="A29" s="748">
        <v>12</v>
      </c>
      <c r="B29" s="855">
        <v>7000020196</v>
      </c>
      <c r="C29" s="855">
        <v>140</v>
      </c>
      <c r="D29" s="854" t="s">
        <v>662</v>
      </c>
      <c r="E29" s="855">
        <v>1000028442</v>
      </c>
      <c r="F29" s="855">
        <v>85352912</v>
      </c>
      <c r="G29" s="706"/>
      <c r="H29" s="856">
        <v>18</v>
      </c>
      <c r="I29" s="534"/>
      <c r="J29" s="854" t="s">
        <v>672</v>
      </c>
      <c r="K29" s="854" t="s">
        <v>297</v>
      </c>
      <c r="L29" s="854">
        <v>3</v>
      </c>
      <c r="M29" s="707"/>
      <c r="N29" s="524" t="str">
        <f t="shared" si="15"/>
        <v>INCLUDED</v>
      </c>
      <c r="O29" s="731">
        <f t="shared" si="16"/>
        <v>0</v>
      </c>
      <c r="P29" s="731">
        <f t="shared" si="17"/>
        <v>0</v>
      </c>
      <c r="Q29" s="732">
        <f>Discount!$H$36</f>
        <v>0</v>
      </c>
      <c r="R29" s="732">
        <f t="shared" si="18"/>
        <v>0</v>
      </c>
      <c r="S29" s="732">
        <f t="shared" si="19"/>
        <v>0</v>
      </c>
      <c r="T29" s="733">
        <f t="shared" si="20"/>
        <v>0</v>
      </c>
      <c r="V29" s="835">
        <f t="shared" si="21"/>
        <v>0</v>
      </c>
      <c r="W29" s="733">
        <f t="shared" si="22"/>
        <v>0</v>
      </c>
      <c r="X29" s="733">
        <f t="shared" si="23"/>
        <v>0.18</v>
      </c>
      <c r="Y29" s="733">
        <f t="shared" si="24"/>
        <v>0</v>
      </c>
      <c r="Z29" s="733">
        <f t="shared" si="25"/>
        <v>0.18</v>
      </c>
      <c r="AA29" s="733">
        <f t="shared" si="26"/>
        <v>0</v>
      </c>
      <c r="AB29" s="521">
        <f t="shared" si="27"/>
        <v>0</v>
      </c>
      <c r="AC29" s="521">
        <f t="shared" si="28"/>
        <v>0</v>
      </c>
      <c r="AD29" s="521">
        <f t="shared" si="29"/>
        <v>0</v>
      </c>
    </row>
    <row r="30" spans="1:30" ht="50.4" customHeight="1">
      <c r="A30" s="748">
        <v>13</v>
      </c>
      <c r="B30" s="855">
        <v>7000020196</v>
      </c>
      <c r="C30" s="855">
        <v>150</v>
      </c>
      <c r="D30" s="854" t="s">
        <v>662</v>
      </c>
      <c r="E30" s="855">
        <v>1000001739</v>
      </c>
      <c r="F30" s="855">
        <v>85359090</v>
      </c>
      <c r="G30" s="706"/>
      <c r="H30" s="856">
        <v>18</v>
      </c>
      <c r="I30" s="534"/>
      <c r="J30" s="854" t="s">
        <v>673</v>
      </c>
      <c r="K30" s="854" t="s">
        <v>297</v>
      </c>
      <c r="L30" s="854">
        <v>9</v>
      </c>
      <c r="M30" s="707"/>
      <c r="N30" s="524" t="str">
        <f t="shared" si="15"/>
        <v>INCLUDED</v>
      </c>
      <c r="O30" s="731">
        <f t="shared" si="16"/>
        <v>0</v>
      </c>
      <c r="P30" s="731">
        <f t="shared" si="17"/>
        <v>0</v>
      </c>
      <c r="Q30" s="732">
        <f>Discount!$H$36</f>
        <v>0</v>
      </c>
      <c r="R30" s="732">
        <f t="shared" si="18"/>
        <v>0</v>
      </c>
      <c r="S30" s="732">
        <f t="shared" si="19"/>
        <v>0</v>
      </c>
      <c r="T30" s="733">
        <f t="shared" si="20"/>
        <v>0</v>
      </c>
      <c r="V30" s="835">
        <f t="shared" si="21"/>
        <v>0</v>
      </c>
      <c r="W30" s="733">
        <f t="shared" si="22"/>
        <v>0</v>
      </c>
      <c r="X30" s="733">
        <f t="shared" si="23"/>
        <v>0.18</v>
      </c>
      <c r="Y30" s="733">
        <f t="shared" si="24"/>
        <v>0</v>
      </c>
      <c r="Z30" s="733">
        <f t="shared" si="25"/>
        <v>0.18</v>
      </c>
      <c r="AA30" s="733">
        <f t="shared" si="26"/>
        <v>0</v>
      </c>
      <c r="AB30" s="521">
        <f t="shared" si="27"/>
        <v>0</v>
      </c>
      <c r="AC30" s="521">
        <f t="shared" si="28"/>
        <v>0</v>
      </c>
      <c r="AD30" s="521">
        <f t="shared" si="29"/>
        <v>0</v>
      </c>
    </row>
    <row r="31" spans="1:30" ht="50.4" customHeight="1">
      <c r="A31" s="748">
        <v>14</v>
      </c>
      <c r="B31" s="855">
        <v>7000020196</v>
      </c>
      <c r="C31" s="855">
        <v>160</v>
      </c>
      <c r="D31" s="854" t="s">
        <v>662</v>
      </c>
      <c r="E31" s="855">
        <v>1000051850</v>
      </c>
      <c r="F31" s="855">
        <v>85353090</v>
      </c>
      <c r="G31" s="706"/>
      <c r="H31" s="856">
        <v>18</v>
      </c>
      <c r="I31" s="534"/>
      <c r="J31" s="854" t="s">
        <v>674</v>
      </c>
      <c r="K31" s="854" t="s">
        <v>297</v>
      </c>
      <c r="L31" s="854">
        <v>4</v>
      </c>
      <c r="M31" s="707"/>
      <c r="N31" s="524" t="str">
        <f t="shared" si="15"/>
        <v>INCLUDED</v>
      </c>
      <c r="O31" s="731">
        <f t="shared" si="16"/>
        <v>0</v>
      </c>
      <c r="P31" s="731">
        <f t="shared" si="17"/>
        <v>0</v>
      </c>
      <c r="Q31" s="732">
        <f>Discount!$H$36</f>
        <v>0</v>
      </c>
      <c r="R31" s="732">
        <f t="shared" si="18"/>
        <v>0</v>
      </c>
      <c r="S31" s="732">
        <f t="shared" si="19"/>
        <v>0</v>
      </c>
      <c r="T31" s="733">
        <f t="shared" si="20"/>
        <v>0</v>
      </c>
      <c r="V31" s="835">
        <f t="shared" si="21"/>
        <v>0</v>
      </c>
      <c r="W31" s="733">
        <f t="shared" si="22"/>
        <v>0</v>
      </c>
      <c r="X31" s="733">
        <f t="shared" si="23"/>
        <v>0.18</v>
      </c>
      <c r="Y31" s="733">
        <f t="shared" si="24"/>
        <v>0</v>
      </c>
      <c r="Z31" s="733">
        <f t="shared" si="25"/>
        <v>0.18</v>
      </c>
      <c r="AA31" s="733">
        <f t="shared" si="26"/>
        <v>0</v>
      </c>
      <c r="AB31" s="521">
        <f t="shared" si="27"/>
        <v>0</v>
      </c>
      <c r="AC31" s="521">
        <f t="shared" si="28"/>
        <v>0</v>
      </c>
      <c r="AD31" s="521">
        <f t="shared" si="29"/>
        <v>0</v>
      </c>
    </row>
    <row r="32" spans="1:30" ht="50.4" customHeight="1">
      <c r="A32" s="748">
        <v>15</v>
      </c>
      <c r="B32" s="855">
        <v>7000020196</v>
      </c>
      <c r="C32" s="855">
        <v>170</v>
      </c>
      <c r="D32" s="854" t="s">
        <v>662</v>
      </c>
      <c r="E32" s="855">
        <v>1000051760</v>
      </c>
      <c r="F32" s="855">
        <v>85353090</v>
      </c>
      <c r="G32" s="706"/>
      <c r="H32" s="856">
        <v>18</v>
      </c>
      <c r="I32" s="534"/>
      <c r="J32" s="854" t="s">
        <v>675</v>
      </c>
      <c r="K32" s="854" t="s">
        <v>297</v>
      </c>
      <c r="L32" s="854">
        <v>2</v>
      </c>
      <c r="M32" s="707"/>
      <c r="N32" s="524" t="str">
        <f t="shared" si="15"/>
        <v>INCLUDED</v>
      </c>
      <c r="O32" s="731">
        <f t="shared" si="16"/>
        <v>0</v>
      </c>
      <c r="P32" s="731">
        <f t="shared" si="17"/>
        <v>0</v>
      </c>
      <c r="Q32" s="732">
        <f>Discount!$H$36</f>
        <v>0</v>
      </c>
      <c r="R32" s="732">
        <f t="shared" si="18"/>
        <v>0</v>
      </c>
      <c r="S32" s="732">
        <f t="shared" si="19"/>
        <v>0</v>
      </c>
      <c r="T32" s="733">
        <f t="shared" si="20"/>
        <v>0</v>
      </c>
      <c r="V32" s="835">
        <f t="shared" si="21"/>
        <v>0</v>
      </c>
      <c r="W32" s="733">
        <f t="shared" si="22"/>
        <v>0</v>
      </c>
      <c r="X32" s="733">
        <f t="shared" si="23"/>
        <v>0.18</v>
      </c>
      <c r="Y32" s="733">
        <f t="shared" si="24"/>
        <v>0</v>
      </c>
      <c r="Z32" s="733">
        <f t="shared" si="25"/>
        <v>0.18</v>
      </c>
      <c r="AA32" s="733">
        <f t="shared" si="26"/>
        <v>0</v>
      </c>
      <c r="AB32" s="521">
        <f t="shared" si="27"/>
        <v>0</v>
      </c>
      <c r="AC32" s="521">
        <f t="shared" si="28"/>
        <v>0</v>
      </c>
      <c r="AD32" s="521">
        <f t="shared" si="29"/>
        <v>0</v>
      </c>
    </row>
    <row r="33" spans="1:30" ht="50.4" customHeight="1">
      <c r="A33" s="748">
        <v>16</v>
      </c>
      <c r="B33" s="855">
        <v>7000020196</v>
      </c>
      <c r="C33" s="855">
        <v>180</v>
      </c>
      <c r="D33" s="854" t="s">
        <v>522</v>
      </c>
      <c r="E33" s="855">
        <v>1000011254</v>
      </c>
      <c r="F33" s="855">
        <v>72169990</v>
      </c>
      <c r="G33" s="706"/>
      <c r="H33" s="856">
        <v>18</v>
      </c>
      <c r="I33" s="534"/>
      <c r="J33" s="854" t="s">
        <v>676</v>
      </c>
      <c r="K33" s="854" t="s">
        <v>298</v>
      </c>
      <c r="L33" s="854">
        <v>2</v>
      </c>
      <c r="M33" s="707"/>
      <c r="N33" s="524" t="str">
        <f t="shared" si="15"/>
        <v>INCLUDED</v>
      </c>
      <c r="O33" s="731">
        <f t="shared" si="16"/>
        <v>0</v>
      </c>
      <c r="P33" s="731">
        <f t="shared" si="17"/>
        <v>0</v>
      </c>
      <c r="Q33" s="732">
        <f>Discount!$H$36</f>
        <v>0</v>
      </c>
      <c r="R33" s="732">
        <f t="shared" si="18"/>
        <v>0</v>
      </c>
      <c r="S33" s="732">
        <f t="shared" si="19"/>
        <v>0</v>
      </c>
      <c r="T33" s="733">
        <f t="shared" si="20"/>
        <v>0</v>
      </c>
      <c r="V33" s="835">
        <f t="shared" si="21"/>
        <v>0</v>
      </c>
      <c r="W33" s="733">
        <f t="shared" si="22"/>
        <v>0</v>
      </c>
      <c r="X33" s="733">
        <f t="shared" si="23"/>
        <v>0.18</v>
      </c>
      <c r="Y33" s="733">
        <f t="shared" si="24"/>
        <v>0</v>
      </c>
      <c r="Z33" s="733">
        <f t="shared" si="25"/>
        <v>0.18</v>
      </c>
      <c r="AA33" s="733">
        <f t="shared" si="26"/>
        <v>0</v>
      </c>
      <c r="AB33" s="521">
        <f t="shared" si="27"/>
        <v>0</v>
      </c>
      <c r="AC33" s="521">
        <f t="shared" si="28"/>
        <v>0</v>
      </c>
      <c r="AD33" s="521">
        <f t="shared" si="29"/>
        <v>0</v>
      </c>
    </row>
    <row r="34" spans="1:30" ht="50.4" customHeight="1">
      <c r="A34" s="748">
        <v>17</v>
      </c>
      <c r="B34" s="855">
        <v>7000020196</v>
      </c>
      <c r="C34" s="855">
        <v>190</v>
      </c>
      <c r="D34" s="854" t="s">
        <v>522</v>
      </c>
      <c r="E34" s="855">
        <v>1000011265</v>
      </c>
      <c r="F34" s="855">
        <v>72169990</v>
      </c>
      <c r="G34" s="706"/>
      <c r="H34" s="856">
        <v>18</v>
      </c>
      <c r="I34" s="534"/>
      <c r="J34" s="854" t="s">
        <v>677</v>
      </c>
      <c r="K34" s="854" t="s">
        <v>298</v>
      </c>
      <c r="L34" s="854">
        <v>1</v>
      </c>
      <c r="M34" s="707"/>
      <c r="N34" s="524" t="str">
        <f t="shared" si="15"/>
        <v>INCLUDED</v>
      </c>
      <c r="O34" s="731">
        <f t="shared" si="16"/>
        <v>0</v>
      </c>
      <c r="P34" s="731">
        <f t="shared" si="17"/>
        <v>0</v>
      </c>
      <c r="Q34" s="732">
        <f>Discount!$H$36</f>
        <v>0</v>
      </c>
      <c r="R34" s="732">
        <f t="shared" si="18"/>
        <v>0</v>
      </c>
      <c r="S34" s="732">
        <f t="shared" si="19"/>
        <v>0</v>
      </c>
      <c r="T34" s="733">
        <f t="shared" si="20"/>
        <v>0</v>
      </c>
      <c r="V34" s="835">
        <f t="shared" si="21"/>
        <v>0</v>
      </c>
      <c r="W34" s="733">
        <f t="shared" si="22"/>
        <v>0</v>
      </c>
      <c r="X34" s="733">
        <f t="shared" si="23"/>
        <v>0.18</v>
      </c>
      <c r="Y34" s="733">
        <f t="shared" si="24"/>
        <v>0</v>
      </c>
      <c r="Z34" s="733">
        <f t="shared" si="25"/>
        <v>0.18</v>
      </c>
      <c r="AA34" s="733">
        <f t="shared" si="26"/>
        <v>0</v>
      </c>
      <c r="AB34" s="521">
        <f t="shared" si="27"/>
        <v>0</v>
      </c>
      <c r="AC34" s="521">
        <f t="shared" si="28"/>
        <v>0</v>
      </c>
      <c r="AD34" s="521">
        <f t="shared" si="29"/>
        <v>0</v>
      </c>
    </row>
    <row r="35" spans="1:30" ht="50.4" customHeight="1">
      <c r="A35" s="748">
        <v>18</v>
      </c>
      <c r="B35" s="855">
        <v>7000020196</v>
      </c>
      <c r="C35" s="855">
        <v>200</v>
      </c>
      <c r="D35" s="854" t="s">
        <v>522</v>
      </c>
      <c r="E35" s="855">
        <v>1000011253</v>
      </c>
      <c r="F35" s="855">
        <v>72169990</v>
      </c>
      <c r="G35" s="706"/>
      <c r="H35" s="856">
        <v>18</v>
      </c>
      <c r="I35" s="534"/>
      <c r="J35" s="854" t="s">
        <v>678</v>
      </c>
      <c r="K35" s="854" t="s">
        <v>298</v>
      </c>
      <c r="L35" s="854">
        <v>1</v>
      </c>
      <c r="M35" s="707"/>
      <c r="N35" s="524" t="str">
        <f t="shared" si="15"/>
        <v>INCLUDED</v>
      </c>
      <c r="O35" s="731">
        <f t="shared" si="16"/>
        <v>0</v>
      </c>
      <c r="P35" s="731">
        <f t="shared" si="17"/>
        <v>0</v>
      </c>
      <c r="Q35" s="732">
        <f>Discount!$H$36</f>
        <v>0</v>
      </c>
      <c r="R35" s="732">
        <f t="shared" si="18"/>
        <v>0</v>
      </c>
      <c r="S35" s="732">
        <f t="shared" si="19"/>
        <v>0</v>
      </c>
      <c r="T35" s="733">
        <f t="shared" si="20"/>
        <v>0</v>
      </c>
      <c r="V35" s="835">
        <f t="shared" si="21"/>
        <v>0</v>
      </c>
      <c r="W35" s="733">
        <f t="shared" si="22"/>
        <v>0</v>
      </c>
      <c r="X35" s="733">
        <f t="shared" si="23"/>
        <v>0.18</v>
      </c>
      <c r="Y35" s="733">
        <f t="shared" si="24"/>
        <v>0</v>
      </c>
      <c r="Z35" s="733">
        <f t="shared" si="25"/>
        <v>0.18</v>
      </c>
      <c r="AA35" s="733">
        <f t="shared" si="26"/>
        <v>0</v>
      </c>
      <c r="AB35" s="521">
        <f t="shared" si="27"/>
        <v>0</v>
      </c>
      <c r="AC35" s="521">
        <f t="shared" si="28"/>
        <v>0</v>
      </c>
      <c r="AD35" s="521">
        <f t="shared" si="29"/>
        <v>0</v>
      </c>
    </row>
    <row r="36" spans="1:30" ht="50.4" customHeight="1">
      <c r="A36" s="748">
        <v>19</v>
      </c>
      <c r="B36" s="855">
        <v>7000020196</v>
      </c>
      <c r="C36" s="855">
        <v>210</v>
      </c>
      <c r="D36" s="854" t="s">
        <v>522</v>
      </c>
      <c r="E36" s="855">
        <v>1000011261</v>
      </c>
      <c r="F36" s="855">
        <v>72169990</v>
      </c>
      <c r="G36" s="706"/>
      <c r="H36" s="856">
        <v>18</v>
      </c>
      <c r="I36" s="534"/>
      <c r="J36" s="854" t="s">
        <v>679</v>
      </c>
      <c r="K36" s="854" t="s">
        <v>298</v>
      </c>
      <c r="L36" s="854">
        <v>2</v>
      </c>
      <c r="M36" s="707"/>
      <c r="N36" s="524" t="str">
        <f t="shared" si="15"/>
        <v>INCLUDED</v>
      </c>
      <c r="O36" s="731">
        <f t="shared" si="16"/>
        <v>0</v>
      </c>
      <c r="P36" s="731">
        <f t="shared" si="17"/>
        <v>0</v>
      </c>
      <c r="Q36" s="732">
        <f>Discount!$H$36</f>
        <v>0</v>
      </c>
      <c r="R36" s="732">
        <f t="shared" si="18"/>
        <v>0</v>
      </c>
      <c r="S36" s="732">
        <f t="shared" si="19"/>
        <v>0</v>
      </c>
      <c r="T36" s="733">
        <f t="shared" si="20"/>
        <v>0</v>
      </c>
      <c r="V36" s="835">
        <f t="shared" si="21"/>
        <v>0</v>
      </c>
      <c r="W36" s="733">
        <f t="shared" si="22"/>
        <v>0</v>
      </c>
      <c r="X36" s="733">
        <f t="shared" si="23"/>
        <v>0.18</v>
      </c>
      <c r="Y36" s="733">
        <f t="shared" si="24"/>
        <v>0</v>
      </c>
      <c r="Z36" s="733">
        <f t="shared" si="25"/>
        <v>0.18</v>
      </c>
      <c r="AA36" s="733">
        <f t="shared" si="26"/>
        <v>0</v>
      </c>
      <c r="AB36" s="521">
        <f t="shared" si="27"/>
        <v>0</v>
      </c>
      <c r="AC36" s="521">
        <f t="shared" si="28"/>
        <v>0</v>
      </c>
      <c r="AD36" s="521">
        <f t="shared" si="29"/>
        <v>0</v>
      </c>
    </row>
    <row r="37" spans="1:30" ht="50.4" customHeight="1">
      <c r="A37" s="748">
        <v>20</v>
      </c>
      <c r="B37" s="855">
        <v>7000020196</v>
      </c>
      <c r="C37" s="855">
        <v>220</v>
      </c>
      <c r="D37" s="854" t="s">
        <v>522</v>
      </c>
      <c r="E37" s="855">
        <v>1000011257</v>
      </c>
      <c r="F37" s="855">
        <v>72169990</v>
      </c>
      <c r="G37" s="706"/>
      <c r="H37" s="856">
        <v>18</v>
      </c>
      <c r="I37" s="534"/>
      <c r="J37" s="854" t="s">
        <v>567</v>
      </c>
      <c r="K37" s="854" t="s">
        <v>298</v>
      </c>
      <c r="L37" s="854">
        <v>2</v>
      </c>
      <c r="M37" s="707"/>
      <c r="N37" s="524" t="str">
        <f t="shared" si="15"/>
        <v>INCLUDED</v>
      </c>
      <c r="O37" s="731">
        <f t="shared" si="16"/>
        <v>0</v>
      </c>
      <c r="P37" s="731">
        <f t="shared" si="17"/>
        <v>0</v>
      </c>
      <c r="Q37" s="732">
        <f>Discount!$H$36</f>
        <v>0</v>
      </c>
      <c r="R37" s="732">
        <f t="shared" si="18"/>
        <v>0</v>
      </c>
      <c r="S37" s="732">
        <f t="shared" si="19"/>
        <v>0</v>
      </c>
      <c r="T37" s="733">
        <f t="shared" si="20"/>
        <v>0</v>
      </c>
      <c r="V37" s="835">
        <f t="shared" si="21"/>
        <v>0</v>
      </c>
      <c r="W37" s="733">
        <f t="shared" si="22"/>
        <v>0</v>
      </c>
      <c r="X37" s="733">
        <f t="shared" si="23"/>
        <v>0.18</v>
      </c>
      <c r="Y37" s="733">
        <f t="shared" si="24"/>
        <v>0</v>
      </c>
      <c r="Z37" s="733">
        <f t="shared" si="25"/>
        <v>0.18</v>
      </c>
      <c r="AA37" s="733">
        <f t="shared" si="26"/>
        <v>0</v>
      </c>
      <c r="AB37" s="521">
        <f t="shared" si="27"/>
        <v>0</v>
      </c>
      <c r="AC37" s="521">
        <f t="shared" si="28"/>
        <v>0</v>
      </c>
      <c r="AD37" s="521">
        <f t="shared" si="29"/>
        <v>0</v>
      </c>
    </row>
    <row r="38" spans="1:30" ht="50.4" customHeight="1">
      <c r="A38" s="748">
        <v>21</v>
      </c>
      <c r="B38" s="855">
        <v>7000020196</v>
      </c>
      <c r="C38" s="855">
        <v>230</v>
      </c>
      <c r="D38" s="854" t="s">
        <v>522</v>
      </c>
      <c r="E38" s="855">
        <v>1000011256</v>
      </c>
      <c r="F38" s="855">
        <v>72169990</v>
      </c>
      <c r="G38" s="706"/>
      <c r="H38" s="856">
        <v>18</v>
      </c>
      <c r="I38" s="534"/>
      <c r="J38" s="854" t="s">
        <v>589</v>
      </c>
      <c r="K38" s="854" t="s">
        <v>298</v>
      </c>
      <c r="L38" s="854">
        <v>2</v>
      </c>
      <c r="M38" s="707"/>
      <c r="N38" s="524" t="str">
        <f t="shared" si="15"/>
        <v>INCLUDED</v>
      </c>
      <c r="O38" s="731">
        <f t="shared" si="16"/>
        <v>0</v>
      </c>
      <c r="P38" s="731">
        <f t="shared" si="17"/>
        <v>0</v>
      </c>
      <c r="Q38" s="732">
        <f>Discount!$H$36</f>
        <v>0</v>
      </c>
      <c r="R38" s="732">
        <f t="shared" si="18"/>
        <v>0</v>
      </c>
      <c r="S38" s="732">
        <f t="shared" si="19"/>
        <v>0</v>
      </c>
      <c r="T38" s="733">
        <f t="shared" si="20"/>
        <v>0</v>
      </c>
      <c r="V38" s="835">
        <f t="shared" si="21"/>
        <v>0</v>
      </c>
      <c r="W38" s="733">
        <f t="shared" si="22"/>
        <v>0</v>
      </c>
      <c r="X38" s="733">
        <f t="shared" si="23"/>
        <v>0.18</v>
      </c>
      <c r="Y38" s="733">
        <f t="shared" si="24"/>
        <v>0</v>
      </c>
      <c r="Z38" s="733">
        <f t="shared" si="25"/>
        <v>0.18</v>
      </c>
      <c r="AA38" s="733">
        <f t="shared" si="26"/>
        <v>0</v>
      </c>
      <c r="AB38" s="521">
        <f t="shared" si="27"/>
        <v>0</v>
      </c>
      <c r="AC38" s="521">
        <f t="shared" si="28"/>
        <v>0</v>
      </c>
      <c r="AD38" s="521">
        <f t="shared" si="29"/>
        <v>0</v>
      </c>
    </row>
    <row r="39" spans="1:30" ht="50.4" customHeight="1">
      <c r="A39" s="748">
        <v>22</v>
      </c>
      <c r="B39" s="855">
        <v>7000020196</v>
      </c>
      <c r="C39" s="855">
        <v>240</v>
      </c>
      <c r="D39" s="854" t="s">
        <v>522</v>
      </c>
      <c r="E39" s="855">
        <v>1000011255</v>
      </c>
      <c r="F39" s="855">
        <v>72169990</v>
      </c>
      <c r="G39" s="706"/>
      <c r="H39" s="856">
        <v>18</v>
      </c>
      <c r="I39" s="534"/>
      <c r="J39" s="854" t="s">
        <v>680</v>
      </c>
      <c r="K39" s="854" t="s">
        <v>298</v>
      </c>
      <c r="L39" s="854">
        <v>1</v>
      </c>
      <c r="M39" s="707"/>
      <c r="N39" s="524" t="str">
        <f t="shared" si="15"/>
        <v>INCLUDED</v>
      </c>
      <c r="O39" s="731">
        <f t="shared" si="16"/>
        <v>0</v>
      </c>
      <c r="P39" s="731">
        <f t="shared" si="17"/>
        <v>0</v>
      </c>
      <c r="Q39" s="732">
        <f>Discount!$H$36</f>
        <v>0</v>
      </c>
      <c r="R39" s="732">
        <f t="shared" si="18"/>
        <v>0</v>
      </c>
      <c r="S39" s="732">
        <f t="shared" si="19"/>
        <v>0</v>
      </c>
      <c r="T39" s="733">
        <f t="shared" si="20"/>
        <v>0</v>
      </c>
      <c r="V39" s="835">
        <f t="shared" si="21"/>
        <v>0</v>
      </c>
      <c r="W39" s="733">
        <f t="shared" si="22"/>
        <v>0</v>
      </c>
      <c r="X39" s="733">
        <f t="shared" si="23"/>
        <v>0.18</v>
      </c>
      <c r="Y39" s="733">
        <f t="shared" si="24"/>
        <v>0</v>
      </c>
      <c r="Z39" s="733">
        <f t="shared" si="25"/>
        <v>0.18</v>
      </c>
      <c r="AA39" s="733">
        <f t="shared" si="26"/>
        <v>0</v>
      </c>
      <c r="AB39" s="521">
        <f t="shared" si="27"/>
        <v>0</v>
      </c>
      <c r="AC39" s="521">
        <f t="shared" si="28"/>
        <v>0</v>
      </c>
      <c r="AD39" s="521">
        <f t="shared" si="29"/>
        <v>0</v>
      </c>
    </row>
    <row r="40" spans="1:30" ht="50.4" customHeight="1">
      <c r="A40" s="748">
        <v>23</v>
      </c>
      <c r="B40" s="855">
        <v>7000020196</v>
      </c>
      <c r="C40" s="855">
        <v>250</v>
      </c>
      <c r="D40" s="854" t="s">
        <v>562</v>
      </c>
      <c r="E40" s="855">
        <v>1000055973</v>
      </c>
      <c r="F40" s="855">
        <v>72169990</v>
      </c>
      <c r="G40" s="706"/>
      <c r="H40" s="856">
        <v>18</v>
      </c>
      <c r="I40" s="534"/>
      <c r="J40" s="854" t="s">
        <v>681</v>
      </c>
      <c r="K40" s="854" t="s">
        <v>297</v>
      </c>
      <c r="L40" s="854">
        <v>27</v>
      </c>
      <c r="M40" s="707"/>
      <c r="N40" s="524" t="str">
        <f t="shared" si="15"/>
        <v>INCLUDED</v>
      </c>
      <c r="O40" s="731">
        <f t="shared" si="16"/>
        <v>0</v>
      </c>
      <c r="P40" s="731">
        <f t="shared" si="17"/>
        <v>0</v>
      </c>
      <c r="Q40" s="732">
        <f>Discount!$H$36</f>
        <v>0</v>
      </c>
      <c r="R40" s="732">
        <f t="shared" si="18"/>
        <v>0</v>
      </c>
      <c r="S40" s="732">
        <f t="shared" si="19"/>
        <v>0</v>
      </c>
      <c r="T40" s="733">
        <f t="shared" si="20"/>
        <v>0</v>
      </c>
      <c r="V40" s="835">
        <f t="shared" si="21"/>
        <v>0</v>
      </c>
      <c r="W40" s="733">
        <f t="shared" si="22"/>
        <v>0</v>
      </c>
      <c r="X40" s="733">
        <f t="shared" si="23"/>
        <v>0.18</v>
      </c>
      <c r="Y40" s="733">
        <f t="shared" si="24"/>
        <v>0</v>
      </c>
      <c r="Z40" s="733">
        <f t="shared" si="25"/>
        <v>0.18</v>
      </c>
      <c r="AA40" s="733">
        <f t="shared" si="26"/>
        <v>0</v>
      </c>
      <c r="AB40" s="521">
        <f t="shared" si="27"/>
        <v>0</v>
      </c>
      <c r="AC40" s="521">
        <f t="shared" si="28"/>
        <v>0</v>
      </c>
      <c r="AD40" s="521">
        <f t="shared" si="29"/>
        <v>0</v>
      </c>
    </row>
    <row r="41" spans="1:30" ht="50.4" customHeight="1">
      <c r="A41" s="748">
        <v>24</v>
      </c>
      <c r="B41" s="855">
        <v>7000020196</v>
      </c>
      <c r="C41" s="855">
        <v>260</v>
      </c>
      <c r="D41" s="854" t="s">
        <v>562</v>
      </c>
      <c r="E41" s="855">
        <v>1000055978</v>
      </c>
      <c r="F41" s="855">
        <v>72169990</v>
      </c>
      <c r="G41" s="706"/>
      <c r="H41" s="856">
        <v>18</v>
      </c>
      <c r="I41" s="534"/>
      <c r="J41" s="854" t="s">
        <v>569</v>
      </c>
      <c r="K41" s="854" t="s">
        <v>297</v>
      </c>
      <c r="L41" s="854">
        <v>60</v>
      </c>
      <c r="M41" s="707"/>
      <c r="N41" s="524" t="str">
        <f t="shared" si="15"/>
        <v>INCLUDED</v>
      </c>
      <c r="O41" s="731">
        <f t="shared" si="16"/>
        <v>0</v>
      </c>
      <c r="P41" s="731">
        <f t="shared" si="17"/>
        <v>0</v>
      </c>
      <c r="Q41" s="732">
        <f>Discount!$H$36</f>
        <v>0</v>
      </c>
      <c r="R41" s="732">
        <f t="shared" si="18"/>
        <v>0</v>
      </c>
      <c r="S41" s="732">
        <f t="shared" si="19"/>
        <v>0</v>
      </c>
      <c r="T41" s="733">
        <f t="shared" si="20"/>
        <v>0</v>
      </c>
      <c r="V41" s="835">
        <f t="shared" si="21"/>
        <v>0</v>
      </c>
      <c r="W41" s="733">
        <f t="shared" si="22"/>
        <v>0</v>
      </c>
      <c r="X41" s="733">
        <f t="shared" si="23"/>
        <v>0.18</v>
      </c>
      <c r="Y41" s="733">
        <f t="shared" si="24"/>
        <v>0</v>
      </c>
      <c r="Z41" s="733">
        <f t="shared" si="25"/>
        <v>0.18</v>
      </c>
      <c r="AA41" s="733">
        <f t="shared" si="26"/>
        <v>0</v>
      </c>
      <c r="AB41" s="521">
        <f t="shared" si="27"/>
        <v>0</v>
      </c>
      <c r="AC41" s="521">
        <f t="shared" si="28"/>
        <v>0</v>
      </c>
      <c r="AD41" s="521">
        <f t="shared" si="29"/>
        <v>0</v>
      </c>
    </row>
    <row r="42" spans="1:30" ht="50.4" customHeight="1">
      <c r="A42" s="748">
        <v>25</v>
      </c>
      <c r="B42" s="855">
        <v>7000020196</v>
      </c>
      <c r="C42" s="855">
        <v>270</v>
      </c>
      <c r="D42" s="854" t="s">
        <v>562</v>
      </c>
      <c r="E42" s="855">
        <v>1000055981</v>
      </c>
      <c r="F42" s="855">
        <v>72169990</v>
      </c>
      <c r="G42" s="706"/>
      <c r="H42" s="856">
        <v>18</v>
      </c>
      <c r="I42" s="534"/>
      <c r="J42" s="854" t="s">
        <v>568</v>
      </c>
      <c r="K42" s="854" t="s">
        <v>297</v>
      </c>
      <c r="L42" s="854">
        <v>60</v>
      </c>
      <c r="M42" s="707"/>
      <c r="N42" s="524" t="str">
        <f t="shared" si="15"/>
        <v>INCLUDED</v>
      </c>
      <c r="O42" s="731">
        <f t="shared" si="16"/>
        <v>0</v>
      </c>
      <c r="P42" s="731">
        <f t="shared" si="17"/>
        <v>0</v>
      </c>
      <c r="Q42" s="732">
        <f>Discount!$H$36</f>
        <v>0</v>
      </c>
      <c r="R42" s="732">
        <f t="shared" si="18"/>
        <v>0</v>
      </c>
      <c r="S42" s="732">
        <f t="shared" si="19"/>
        <v>0</v>
      </c>
      <c r="T42" s="733">
        <f t="shared" si="20"/>
        <v>0</v>
      </c>
      <c r="V42" s="835">
        <f t="shared" si="21"/>
        <v>0</v>
      </c>
      <c r="W42" s="733">
        <f t="shared" si="22"/>
        <v>0</v>
      </c>
      <c r="X42" s="733">
        <f t="shared" si="23"/>
        <v>0.18</v>
      </c>
      <c r="Y42" s="733">
        <f t="shared" si="24"/>
        <v>0</v>
      </c>
      <c r="Z42" s="733">
        <f t="shared" si="25"/>
        <v>0.18</v>
      </c>
      <c r="AA42" s="733">
        <f t="shared" si="26"/>
        <v>0</v>
      </c>
      <c r="AB42" s="521">
        <f t="shared" si="27"/>
        <v>0</v>
      </c>
      <c r="AC42" s="521">
        <f t="shared" si="28"/>
        <v>0</v>
      </c>
      <c r="AD42" s="521">
        <f t="shared" si="29"/>
        <v>0</v>
      </c>
    </row>
    <row r="43" spans="1:30" ht="50.4" customHeight="1">
      <c r="A43" s="748">
        <v>26</v>
      </c>
      <c r="B43" s="855">
        <v>7000020196</v>
      </c>
      <c r="C43" s="855">
        <v>280</v>
      </c>
      <c r="D43" s="854" t="s">
        <v>562</v>
      </c>
      <c r="E43" s="855">
        <v>1000055983</v>
      </c>
      <c r="F43" s="855">
        <v>72169990</v>
      </c>
      <c r="G43" s="706"/>
      <c r="H43" s="856">
        <v>18</v>
      </c>
      <c r="I43" s="534"/>
      <c r="J43" s="854" t="s">
        <v>538</v>
      </c>
      <c r="K43" s="854" t="s">
        <v>297</v>
      </c>
      <c r="L43" s="854">
        <v>24</v>
      </c>
      <c r="M43" s="707"/>
      <c r="N43" s="524" t="str">
        <f t="shared" si="15"/>
        <v>INCLUDED</v>
      </c>
      <c r="O43" s="731">
        <f t="shared" si="16"/>
        <v>0</v>
      </c>
      <c r="P43" s="731">
        <f t="shared" si="17"/>
        <v>0</v>
      </c>
      <c r="Q43" s="732">
        <f>Discount!$H$36</f>
        <v>0</v>
      </c>
      <c r="R43" s="732">
        <f t="shared" si="18"/>
        <v>0</v>
      </c>
      <c r="S43" s="732">
        <f t="shared" si="19"/>
        <v>0</v>
      </c>
      <c r="T43" s="733">
        <f t="shared" si="20"/>
        <v>0</v>
      </c>
      <c r="V43" s="835">
        <f t="shared" si="21"/>
        <v>0</v>
      </c>
      <c r="W43" s="733">
        <f t="shared" si="22"/>
        <v>0</v>
      </c>
      <c r="X43" s="733">
        <f t="shared" si="23"/>
        <v>0.18</v>
      </c>
      <c r="Y43" s="733">
        <f t="shared" si="24"/>
        <v>0</v>
      </c>
      <c r="Z43" s="733">
        <f t="shared" si="25"/>
        <v>0.18</v>
      </c>
      <c r="AA43" s="733">
        <f t="shared" si="26"/>
        <v>0</v>
      </c>
      <c r="AB43" s="521">
        <f t="shared" si="27"/>
        <v>0</v>
      </c>
      <c r="AC43" s="521">
        <f t="shared" si="28"/>
        <v>0</v>
      </c>
      <c r="AD43" s="521">
        <f t="shared" si="29"/>
        <v>0</v>
      </c>
    </row>
    <row r="44" spans="1:30" ht="50.4" customHeight="1">
      <c r="A44" s="748">
        <v>27</v>
      </c>
      <c r="B44" s="855">
        <v>7000020196</v>
      </c>
      <c r="C44" s="855">
        <v>290</v>
      </c>
      <c r="D44" s="854" t="s">
        <v>562</v>
      </c>
      <c r="E44" s="855">
        <v>1000055980</v>
      </c>
      <c r="F44" s="855">
        <v>72169990</v>
      </c>
      <c r="G44" s="706"/>
      <c r="H44" s="856">
        <v>18</v>
      </c>
      <c r="I44" s="534"/>
      <c r="J44" s="854" t="s">
        <v>537</v>
      </c>
      <c r="K44" s="854" t="s">
        <v>297</v>
      </c>
      <c r="L44" s="854">
        <v>24</v>
      </c>
      <c r="M44" s="707"/>
      <c r="N44" s="524" t="str">
        <f t="shared" si="15"/>
        <v>INCLUDED</v>
      </c>
      <c r="O44" s="731">
        <f t="shared" si="16"/>
        <v>0</v>
      </c>
      <c r="P44" s="731">
        <f t="shared" si="17"/>
        <v>0</v>
      </c>
      <c r="Q44" s="732">
        <f>Discount!$H$36</f>
        <v>0</v>
      </c>
      <c r="R44" s="732">
        <f t="shared" si="18"/>
        <v>0</v>
      </c>
      <c r="S44" s="732">
        <f t="shared" si="19"/>
        <v>0</v>
      </c>
      <c r="T44" s="733">
        <f t="shared" si="20"/>
        <v>0</v>
      </c>
      <c r="V44" s="835">
        <f t="shared" si="21"/>
        <v>0</v>
      </c>
      <c r="W44" s="733">
        <f t="shared" si="22"/>
        <v>0</v>
      </c>
      <c r="X44" s="733">
        <f t="shared" si="23"/>
        <v>0.18</v>
      </c>
      <c r="Y44" s="733">
        <f t="shared" si="24"/>
        <v>0</v>
      </c>
      <c r="Z44" s="733">
        <f t="shared" si="25"/>
        <v>0.18</v>
      </c>
      <c r="AA44" s="733">
        <f t="shared" si="26"/>
        <v>0</v>
      </c>
      <c r="AB44" s="521">
        <f t="shared" si="27"/>
        <v>0</v>
      </c>
      <c r="AC44" s="521">
        <f t="shared" si="28"/>
        <v>0</v>
      </c>
      <c r="AD44" s="521">
        <f t="shared" si="29"/>
        <v>0</v>
      </c>
    </row>
    <row r="45" spans="1:30" ht="50.4" customHeight="1">
      <c r="A45" s="748">
        <v>28</v>
      </c>
      <c r="B45" s="855">
        <v>7000020196</v>
      </c>
      <c r="C45" s="855">
        <v>300</v>
      </c>
      <c r="D45" s="854" t="s">
        <v>562</v>
      </c>
      <c r="E45" s="855">
        <v>1000055977</v>
      </c>
      <c r="F45" s="855">
        <v>72169990</v>
      </c>
      <c r="G45" s="706"/>
      <c r="H45" s="856">
        <v>18</v>
      </c>
      <c r="I45" s="534"/>
      <c r="J45" s="854" t="s">
        <v>540</v>
      </c>
      <c r="K45" s="854" t="s">
        <v>297</v>
      </c>
      <c r="L45" s="854">
        <v>12</v>
      </c>
      <c r="M45" s="707"/>
      <c r="N45" s="524" t="str">
        <f t="shared" si="15"/>
        <v>INCLUDED</v>
      </c>
      <c r="O45" s="731">
        <f t="shared" si="16"/>
        <v>0</v>
      </c>
      <c r="P45" s="731">
        <f t="shared" si="17"/>
        <v>0</v>
      </c>
      <c r="Q45" s="732">
        <f>Discount!$H$36</f>
        <v>0</v>
      </c>
      <c r="R45" s="732">
        <f t="shared" si="18"/>
        <v>0</v>
      </c>
      <c r="S45" s="732">
        <f t="shared" si="19"/>
        <v>0</v>
      </c>
      <c r="T45" s="733">
        <f t="shared" si="20"/>
        <v>0</v>
      </c>
      <c r="V45" s="835">
        <f t="shared" si="21"/>
        <v>0</v>
      </c>
      <c r="W45" s="733">
        <f t="shared" si="22"/>
        <v>0</v>
      </c>
      <c r="X45" s="733">
        <f t="shared" si="23"/>
        <v>0.18</v>
      </c>
      <c r="Y45" s="733">
        <f t="shared" si="24"/>
        <v>0</v>
      </c>
      <c r="Z45" s="733">
        <f t="shared" si="25"/>
        <v>0.18</v>
      </c>
      <c r="AA45" s="733">
        <f t="shared" si="26"/>
        <v>0</v>
      </c>
      <c r="AB45" s="521">
        <f t="shared" si="27"/>
        <v>0</v>
      </c>
      <c r="AC45" s="521">
        <f t="shared" si="28"/>
        <v>0</v>
      </c>
      <c r="AD45" s="521">
        <f t="shared" si="29"/>
        <v>0</v>
      </c>
    </row>
    <row r="46" spans="1:30" ht="50.4" customHeight="1">
      <c r="A46" s="748">
        <v>29</v>
      </c>
      <c r="B46" s="855">
        <v>7000020196</v>
      </c>
      <c r="C46" s="855">
        <v>310</v>
      </c>
      <c r="D46" s="854" t="s">
        <v>523</v>
      </c>
      <c r="E46" s="855">
        <v>1000032055</v>
      </c>
      <c r="F46" s="855">
        <v>72159090</v>
      </c>
      <c r="G46" s="706"/>
      <c r="H46" s="856">
        <v>18</v>
      </c>
      <c r="I46" s="534"/>
      <c r="J46" s="854" t="s">
        <v>541</v>
      </c>
      <c r="K46" s="854" t="s">
        <v>542</v>
      </c>
      <c r="L46" s="854">
        <v>5</v>
      </c>
      <c r="M46" s="707"/>
      <c r="N46" s="524" t="str">
        <f t="shared" si="15"/>
        <v>INCLUDED</v>
      </c>
      <c r="O46" s="731">
        <f t="shared" si="16"/>
        <v>0</v>
      </c>
      <c r="P46" s="731">
        <f t="shared" si="17"/>
        <v>0</v>
      </c>
      <c r="Q46" s="732">
        <f>Discount!$H$36</f>
        <v>0</v>
      </c>
      <c r="R46" s="732">
        <f t="shared" si="18"/>
        <v>0</v>
      </c>
      <c r="S46" s="732">
        <f t="shared" si="19"/>
        <v>0</v>
      </c>
      <c r="T46" s="733">
        <f t="shared" si="20"/>
        <v>0</v>
      </c>
      <c r="V46" s="835">
        <f t="shared" si="21"/>
        <v>0</v>
      </c>
      <c r="W46" s="733">
        <f t="shared" si="22"/>
        <v>0</v>
      </c>
      <c r="X46" s="733">
        <f t="shared" si="23"/>
        <v>0.18</v>
      </c>
      <c r="Y46" s="733">
        <f t="shared" si="24"/>
        <v>0</v>
      </c>
      <c r="Z46" s="733">
        <f t="shared" si="25"/>
        <v>0.18</v>
      </c>
      <c r="AA46" s="733">
        <f t="shared" si="26"/>
        <v>0</v>
      </c>
      <c r="AB46" s="521">
        <f t="shared" si="27"/>
        <v>0</v>
      </c>
      <c r="AC46" s="521">
        <f t="shared" si="28"/>
        <v>0</v>
      </c>
      <c r="AD46" s="521">
        <f t="shared" si="29"/>
        <v>0</v>
      </c>
    </row>
    <row r="47" spans="1:30" ht="50.4" customHeight="1">
      <c r="A47" s="748">
        <v>30</v>
      </c>
      <c r="B47" s="855">
        <v>7000020196</v>
      </c>
      <c r="C47" s="855">
        <v>320</v>
      </c>
      <c r="D47" s="854" t="s">
        <v>525</v>
      </c>
      <c r="E47" s="855">
        <v>1000055443</v>
      </c>
      <c r="F47" s="855">
        <v>85371000</v>
      </c>
      <c r="G47" s="706"/>
      <c r="H47" s="856">
        <v>18</v>
      </c>
      <c r="I47" s="534"/>
      <c r="J47" s="854" t="s">
        <v>571</v>
      </c>
      <c r="K47" s="854" t="s">
        <v>297</v>
      </c>
      <c r="L47" s="854">
        <v>6</v>
      </c>
      <c r="M47" s="707"/>
      <c r="N47" s="524" t="str">
        <f t="shared" si="15"/>
        <v>INCLUDED</v>
      </c>
      <c r="O47" s="731">
        <f t="shared" si="16"/>
        <v>0</v>
      </c>
      <c r="P47" s="731">
        <f t="shared" si="17"/>
        <v>0</v>
      </c>
      <c r="Q47" s="732">
        <f>Discount!$H$36</f>
        <v>0</v>
      </c>
      <c r="R47" s="732">
        <f t="shared" si="18"/>
        <v>0</v>
      </c>
      <c r="S47" s="732">
        <f t="shared" si="19"/>
        <v>0</v>
      </c>
      <c r="T47" s="733">
        <f t="shared" si="20"/>
        <v>0</v>
      </c>
      <c r="V47" s="835">
        <f t="shared" si="21"/>
        <v>0</v>
      </c>
      <c r="W47" s="733">
        <f t="shared" si="22"/>
        <v>0</v>
      </c>
      <c r="X47" s="733">
        <f t="shared" si="23"/>
        <v>0.18</v>
      </c>
      <c r="Y47" s="733">
        <f t="shared" si="24"/>
        <v>0</v>
      </c>
      <c r="Z47" s="733">
        <f t="shared" si="25"/>
        <v>0.18</v>
      </c>
      <c r="AA47" s="733">
        <f t="shared" si="26"/>
        <v>0</v>
      </c>
      <c r="AB47" s="521">
        <f t="shared" si="27"/>
        <v>0</v>
      </c>
      <c r="AC47" s="521">
        <f t="shared" si="28"/>
        <v>0</v>
      </c>
      <c r="AD47" s="521">
        <f t="shared" si="29"/>
        <v>0</v>
      </c>
    </row>
    <row r="48" spans="1:30" ht="50.4" customHeight="1">
      <c r="A48" s="748">
        <v>31</v>
      </c>
      <c r="B48" s="855">
        <v>7000020196</v>
      </c>
      <c r="C48" s="855">
        <v>330</v>
      </c>
      <c r="D48" s="854" t="s">
        <v>525</v>
      </c>
      <c r="E48" s="855">
        <v>1000001330</v>
      </c>
      <c r="F48" s="855">
        <v>85371000</v>
      </c>
      <c r="G48" s="706"/>
      <c r="H48" s="856">
        <v>18</v>
      </c>
      <c r="I48" s="534"/>
      <c r="J48" s="854" t="s">
        <v>682</v>
      </c>
      <c r="K48" s="854" t="s">
        <v>297</v>
      </c>
      <c r="L48" s="854">
        <v>2</v>
      </c>
      <c r="M48" s="707"/>
      <c r="N48" s="524" t="str">
        <f t="shared" si="15"/>
        <v>INCLUDED</v>
      </c>
      <c r="O48" s="731">
        <f t="shared" si="16"/>
        <v>0</v>
      </c>
      <c r="P48" s="731">
        <f t="shared" si="17"/>
        <v>0</v>
      </c>
      <c r="Q48" s="732">
        <f>Discount!$H$36</f>
        <v>0</v>
      </c>
      <c r="R48" s="732">
        <f t="shared" si="18"/>
        <v>0</v>
      </c>
      <c r="S48" s="732">
        <f t="shared" si="19"/>
        <v>0</v>
      </c>
      <c r="T48" s="733">
        <f t="shared" si="20"/>
        <v>0</v>
      </c>
      <c r="V48" s="835">
        <f t="shared" si="21"/>
        <v>0</v>
      </c>
      <c r="W48" s="733">
        <f t="shared" si="22"/>
        <v>0</v>
      </c>
      <c r="X48" s="733">
        <f t="shared" si="23"/>
        <v>0.18</v>
      </c>
      <c r="Y48" s="733">
        <f t="shared" si="24"/>
        <v>0</v>
      </c>
      <c r="Z48" s="733">
        <f t="shared" si="25"/>
        <v>0.18</v>
      </c>
      <c r="AA48" s="733">
        <f t="shared" si="26"/>
        <v>0</v>
      </c>
      <c r="AB48" s="521">
        <f t="shared" si="27"/>
        <v>0</v>
      </c>
      <c r="AC48" s="521">
        <f t="shared" si="28"/>
        <v>0</v>
      </c>
      <c r="AD48" s="521">
        <f t="shared" si="29"/>
        <v>0</v>
      </c>
    </row>
    <row r="49" spans="1:30" ht="50.4" customHeight="1">
      <c r="A49" s="748">
        <v>32</v>
      </c>
      <c r="B49" s="855">
        <v>7000020196</v>
      </c>
      <c r="C49" s="855">
        <v>340</v>
      </c>
      <c r="D49" s="854" t="s">
        <v>525</v>
      </c>
      <c r="E49" s="855">
        <v>1000001166</v>
      </c>
      <c r="F49" s="855">
        <v>85371000</v>
      </c>
      <c r="G49" s="706"/>
      <c r="H49" s="856">
        <v>18</v>
      </c>
      <c r="I49" s="534"/>
      <c r="J49" s="854" t="s">
        <v>683</v>
      </c>
      <c r="K49" s="854" t="s">
        <v>298</v>
      </c>
      <c r="L49" s="854">
        <v>1</v>
      </c>
      <c r="M49" s="707"/>
      <c r="N49" s="524" t="str">
        <f t="shared" si="15"/>
        <v>INCLUDED</v>
      </c>
      <c r="O49" s="731">
        <f t="shared" si="16"/>
        <v>0</v>
      </c>
      <c r="P49" s="731">
        <f t="shared" si="17"/>
        <v>0</v>
      </c>
      <c r="Q49" s="732">
        <f>Discount!$H$36</f>
        <v>0</v>
      </c>
      <c r="R49" s="732">
        <f t="shared" si="18"/>
        <v>0</v>
      </c>
      <c r="S49" s="732">
        <f t="shared" si="19"/>
        <v>0</v>
      </c>
      <c r="T49" s="733">
        <f t="shared" si="20"/>
        <v>0</v>
      </c>
      <c r="V49" s="835">
        <f t="shared" si="21"/>
        <v>0</v>
      </c>
      <c r="W49" s="733">
        <f t="shared" si="22"/>
        <v>0</v>
      </c>
      <c r="X49" s="733">
        <f t="shared" si="23"/>
        <v>0.18</v>
      </c>
      <c r="Y49" s="733">
        <f t="shared" si="24"/>
        <v>0</v>
      </c>
      <c r="Z49" s="733">
        <f t="shared" si="25"/>
        <v>0.18</v>
      </c>
      <c r="AA49" s="733">
        <f t="shared" si="26"/>
        <v>0</v>
      </c>
      <c r="AB49" s="521">
        <f t="shared" si="27"/>
        <v>0</v>
      </c>
      <c r="AC49" s="521">
        <f t="shared" si="28"/>
        <v>0</v>
      </c>
      <c r="AD49" s="521">
        <f t="shared" si="29"/>
        <v>0</v>
      </c>
    </row>
    <row r="50" spans="1:30" ht="50.4" customHeight="1">
      <c r="A50" s="748">
        <v>33</v>
      </c>
      <c r="B50" s="855">
        <v>7000020196</v>
      </c>
      <c r="C50" s="855">
        <v>350</v>
      </c>
      <c r="D50" s="854" t="s">
        <v>525</v>
      </c>
      <c r="E50" s="855">
        <v>1000001167</v>
      </c>
      <c r="F50" s="855">
        <v>85371000</v>
      </c>
      <c r="G50" s="706"/>
      <c r="H50" s="856">
        <v>18</v>
      </c>
      <c r="I50" s="534"/>
      <c r="J50" s="854" t="s">
        <v>545</v>
      </c>
      <c r="K50" s="854" t="s">
        <v>298</v>
      </c>
      <c r="L50" s="854">
        <v>1</v>
      </c>
      <c r="M50" s="707"/>
      <c r="N50" s="524" t="str">
        <f t="shared" si="15"/>
        <v>INCLUDED</v>
      </c>
      <c r="O50" s="731">
        <f t="shared" si="16"/>
        <v>0</v>
      </c>
      <c r="P50" s="731">
        <f t="shared" si="17"/>
        <v>0</v>
      </c>
      <c r="Q50" s="732">
        <f>Discount!$H$36</f>
        <v>0</v>
      </c>
      <c r="R50" s="732">
        <f t="shared" si="18"/>
        <v>0</v>
      </c>
      <c r="S50" s="732">
        <f t="shared" si="19"/>
        <v>0</v>
      </c>
      <c r="T50" s="733">
        <f t="shared" si="20"/>
        <v>0</v>
      </c>
      <c r="V50" s="835">
        <f t="shared" si="21"/>
        <v>0</v>
      </c>
      <c r="W50" s="733">
        <f t="shared" si="22"/>
        <v>0</v>
      </c>
      <c r="X50" s="733">
        <f t="shared" si="23"/>
        <v>0.18</v>
      </c>
      <c r="Y50" s="733">
        <f t="shared" si="24"/>
        <v>0</v>
      </c>
      <c r="Z50" s="733">
        <f t="shared" si="25"/>
        <v>0.18</v>
      </c>
      <c r="AA50" s="733">
        <f t="shared" si="26"/>
        <v>0</v>
      </c>
      <c r="AB50" s="521">
        <f t="shared" si="27"/>
        <v>0</v>
      </c>
      <c r="AC50" s="521">
        <f t="shared" si="28"/>
        <v>0</v>
      </c>
      <c r="AD50" s="521">
        <f t="shared" si="29"/>
        <v>0</v>
      </c>
    </row>
    <row r="51" spans="1:30" ht="50.4" customHeight="1">
      <c r="A51" s="748">
        <v>34</v>
      </c>
      <c r="B51" s="855">
        <v>7000020196</v>
      </c>
      <c r="C51" s="855">
        <v>360</v>
      </c>
      <c r="D51" s="854" t="s">
        <v>526</v>
      </c>
      <c r="E51" s="855">
        <v>1000001333</v>
      </c>
      <c r="F51" s="855">
        <v>85371000</v>
      </c>
      <c r="G51" s="706"/>
      <c r="H51" s="856">
        <v>18</v>
      </c>
      <c r="I51" s="534"/>
      <c r="J51" s="854" t="s">
        <v>547</v>
      </c>
      <c r="K51" s="854" t="s">
        <v>297</v>
      </c>
      <c r="L51" s="854">
        <v>6</v>
      </c>
      <c r="M51" s="707"/>
      <c r="N51" s="524" t="str">
        <f t="shared" ref="N51:N60" si="30">IF(M51=0, "INCLUDED", IF(ISERROR(M51*L51), M51, M51*L51))</f>
        <v>INCLUDED</v>
      </c>
      <c r="O51" s="731">
        <f t="shared" ref="O51:O60" si="31">IF(N51="Included",0,N51)</f>
        <v>0</v>
      </c>
      <c r="P51" s="731">
        <f t="shared" ref="P51:P60" si="32">IF( I51="",H51*(IF(N51="Included",0,N51))/100,I51*(IF(N51="Included",0,N51)))</f>
        <v>0</v>
      </c>
      <c r="Q51" s="732">
        <f>Discount!$H$36</f>
        <v>0</v>
      </c>
      <c r="R51" s="732">
        <f t="shared" ref="R51:R60" si="33">Q51*O51</f>
        <v>0</v>
      </c>
      <c r="S51" s="732">
        <f t="shared" ref="S51:S60" si="34">IF(I51="",H51*R51/100,I51*R51)</f>
        <v>0</v>
      </c>
      <c r="T51" s="733">
        <f t="shared" ref="T51:T60" si="35">M51*L51</f>
        <v>0</v>
      </c>
      <c r="V51" s="835">
        <f t="shared" ref="V51:V60" si="36">ROUND(M51,2)</f>
        <v>0</v>
      </c>
      <c r="W51" s="733">
        <f t="shared" ref="W51:W60" si="37">L51*V51</f>
        <v>0</v>
      </c>
      <c r="X51" s="733">
        <f t="shared" ref="X51:X60" si="38">IF(I51="",H51/100,I51)</f>
        <v>0.18</v>
      </c>
      <c r="Y51" s="733">
        <f t="shared" ref="Y51:Y60" si="39">IF(X51=0.12,0.12,0)</f>
        <v>0</v>
      </c>
      <c r="Z51" s="733">
        <f t="shared" ref="Z51:Z60" si="40">IF(X51=0.18,0.18,0)</f>
        <v>0.18</v>
      </c>
      <c r="AA51" s="733">
        <f t="shared" ref="AA51:AA60" si="41">IF(X51=0.28,0.28,0)</f>
        <v>0</v>
      </c>
      <c r="AB51" s="521">
        <f t="shared" ref="AB51:AB60" si="42">W51*Y51</f>
        <v>0</v>
      </c>
      <c r="AC51" s="521">
        <f t="shared" ref="AC51:AC60" si="43">W51*Z51</f>
        <v>0</v>
      </c>
      <c r="AD51" s="521">
        <f t="shared" ref="AD51:AD60" si="44">W51*AA51</f>
        <v>0</v>
      </c>
    </row>
    <row r="52" spans="1:30" ht="135.6" customHeight="1">
      <c r="A52" s="748">
        <v>35</v>
      </c>
      <c r="B52" s="855">
        <v>7000020196</v>
      </c>
      <c r="C52" s="855">
        <v>370</v>
      </c>
      <c r="D52" s="854" t="s">
        <v>563</v>
      </c>
      <c r="E52" s="855">
        <v>1000030433</v>
      </c>
      <c r="F52" s="855">
        <v>85287390</v>
      </c>
      <c r="G52" s="706"/>
      <c r="H52" s="856">
        <v>18</v>
      </c>
      <c r="I52" s="534"/>
      <c r="J52" s="854" t="s">
        <v>572</v>
      </c>
      <c r="K52" s="854" t="s">
        <v>298</v>
      </c>
      <c r="L52" s="854">
        <v>1</v>
      </c>
      <c r="M52" s="707"/>
      <c r="N52" s="524" t="str">
        <f t="shared" si="30"/>
        <v>INCLUDED</v>
      </c>
      <c r="O52" s="731">
        <f t="shared" si="31"/>
        <v>0</v>
      </c>
      <c r="P52" s="731">
        <f t="shared" si="32"/>
        <v>0</v>
      </c>
      <c r="Q52" s="732">
        <f>Discount!$H$36</f>
        <v>0</v>
      </c>
      <c r="R52" s="732">
        <f t="shared" si="33"/>
        <v>0</v>
      </c>
      <c r="S52" s="732">
        <f t="shared" si="34"/>
        <v>0</v>
      </c>
      <c r="T52" s="733">
        <f t="shared" si="35"/>
        <v>0</v>
      </c>
      <c r="V52" s="835">
        <f t="shared" si="36"/>
        <v>0</v>
      </c>
      <c r="W52" s="733">
        <f t="shared" si="37"/>
        <v>0</v>
      </c>
      <c r="X52" s="733">
        <f t="shared" si="38"/>
        <v>0.18</v>
      </c>
      <c r="Y52" s="733">
        <f t="shared" si="39"/>
        <v>0</v>
      </c>
      <c r="Z52" s="733">
        <f t="shared" si="40"/>
        <v>0.18</v>
      </c>
      <c r="AA52" s="733">
        <f t="shared" si="41"/>
        <v>0</v>
      </c>
      <c r="AB52" s="521">
        <f t="shared" si="42"/>
        <v>0</v>
      </c>
      <c r="AC52" s="521">
        <f t="shared" si="43"/>
        <v>0</v>
      </c>
      <c r="AD52" s="521">
        <f t="shared" si="44"/>
        <v>0</v>
      </c>
    </row>
    <row r="53" spans="1:30" ht="50.4" customHeight="1">
      <c r="A53" s="748">
        <v>36</v>
      </c>
      <c r="B53" s="855">
        <v>7000020196</v>
      </c>
      <c r="C53" s="855">
        <v>390</v>
      </c>
      <c r="D53" s="854" t="s">
        <v>663</v>
      </c>
      <c r="E53" s="855">
        <v>1000001568</v>
      </c>
      <c r="F53" s="855">
        <v>85176210</v>
      </c>
      <c r="G53" s="706"/>
      <c r="H53" s="856">
        <v>18</v>
      </c>
      <c r="I53" s="534"/>
      <c r="J53" s="854" t="s">
        <v>684</v>
      </c>
      <c r="K53" s="854" t="s">
        <v>297</v>
      </c>
      <c r="L53" s="854">
        <v>4</v>
      </c>
      <c r="M53" s="707"/>
      <c r="N53" s="524" t="str">
        <f t="shared" si="30"/>
        <v>INCLUDED</v>
      </c>
      <c r="O53" s="731">
        <f t="shared" si="31"/>
        <v>0</v>
      </c>
      <c r="P53" s="731">
        <f t="shared" si="32"/>
        <v>0</v>
      </c>
      <c r="Q53" s="732">
        <f>Discount!$H$36</f>
        <v>0</v>
      </c>
      <c r="R53" s="732">
        <f t="shared" si="33"/>
        <v>0</v>
      </c>
      <c r="S53" s="732">
        <f t="shared" si="34"/>
        <v>0</v>
      </c>
      <c r="T53" s="733">
        <f t="shared" si="35"/>
        <v>0</v>
      </c>
      <c r="V53" s="835">
        <f t="shared" si="36"/>
        <v>0</v>
      </c>
      <c r="W53" s="733">
        <f t="shared" si="37"/>
        <v>0</v>
      </c>
      <c r="X53" s="733">
        <f t="shared" si="38"/>
        <v>0.18</v>
      </c>
      <c r="Y53" s="733">
        <f t="shared" si="39"/>
        <v>0</v>
      </c>
      <c r="Z53" s="733">
        <f t="shared" si="40"/>
        <v>0.18</v>
      </c>
      <c r="AA53" s="733">
        <f t="shared" si="41"/>
        <v>0</v>
      </c>
      <c r="AB53" s="521">
        <f t="shared" si="42"/>
        <v>0</v>
      </c>
      <c r="AC53" s="521">
        <f t="shared" si="43"/>
        <v>0</v>
      </c>
      <c r="AD53" s="521">
        <f t="shared" si="44"/>
        <v>0</v>
      </c>
    </row>
    <row r="54" spans="1:30" ht="50.4" customHeight="1">
      <c r="A54" s="748">
        <v>37</v>
      </c>
      <c r="B54" s="855">
        <v>7000020196</v>
      </c>
      <c r="C54" s="855">
        <v>380</v>
      </c>
      <c r="D54" s="854" t="s">
        <v>663</v>
      </c>
      <c r="E54" s="855">
        <v>1000001694</v>
      </c>
      <c r="F54" s="855">
        <v>85462040</v>
      </c>
      <c r="G54" s="706"/>
      <c r="H54" s="856">
        <v>18</v>
      </c>
      <c r="I54" s="534"/>
      <c r="J54" s="854" t="s">
        <v>685</v>
      </c>
      <c r="K54" s="854" t="s">
        <v>297</v>
      </c>
      <c r="L54" s="854">
        <v>12</v>
      </c>
      <c r="M54" s="707"/>
      <c r="N54" s="524" t="str">
        <f t="shared" si="30"/>
        <v>INCLUDED</v>
      </c>
      <c r="O54" s="731">
        <f t="shared" si="31"/>
        <v>0</v>
      </c>
      <c r="P54" s="731">
        <f t="shared" si="32"/>
        <v>0</v>
      </c>
      <c r="Q54" s="732">
        <f>Discount!$H$36</f>
        <v>0</v>
      </c>
      <c r="R54" s="732">
        <f t="shared" si="33"/>
        <v>0</v>
      </c>
      <c r="S54" s="732">
        <f t="shared" si="34"/>
        <v>0</v>
      </c>
      <c r="T54" s="733">
        <f t="shared" si="35"/>
        <v>0</v>
      </c>
      <c r="V54" s="835">
        <f t="shared" si="36"/>
        <v>0</v>
      </c>
      <c r="W54" s="733">
        <f t="shared" si="37"/>
        <v>0</v>
      </c>
      <c r="X54" s="733">
        <f t="shared" si="38"/>
        <v>0.18</v>
      </c>
      <c r="Y54" s="733">
        <f t="shared" si="39"/>
        <v>0</v>
      </c>
      <c r="Z54" s="733">
        <f t="shared" si="40"/>
        <v>0.18</v>
      </c>
      <c r="AA54" s="733">
        <f t="shared" si="41"/>
        <v>0</v>
      </c>
      <c r="AB54" s="521">
        <f t="shared" si="42"/>
        <v>0</v>
      </c>
      <c r="AC54" s="521">
        <f t="shared" si="43"/>
        <v>0</v>
      </c>
      <c r="AD54" s="521">
        <f t="shared" si="44"/>
        <v>0</v>
      </c>
    </row>
    <row r="55" spans="1:30" ht="50.4" customHeight="1">
      <c r="A55" s="748">
        <v>38</v>
      </c>
      <c r="B55" s="855">
        <v>7000020196</v>
      </c>
      <c r="C55" s="855">
        <v>700</v>
      </c>
      <c r="D55" s="854" t="s">
        <v>527</v>
      </c>
      <c r="E55" s="855">
        <v>1000056265</v>
      </c>
      <c r="F55" s="855">
        <v>85446020</v>
      </c>
      <c r="G55" s="706"/>
      <c r="H55" s="856">
        <v>18</v>
      </c>
      <c r="I55" s="534"/>
      <c r="J55" s="854" t="s">
        <v>573</v>
      </c>
      <c r="K55" s="854" t="s">
        <v>542</v>
      </c>
      <c r="L55" s="854">
        <v>2</v>
      </c>
      <c r="M55" s="707"/>
      <c r="N55" s="524" t="str">
        <f t="shared" si="30"/>
        <v>INCLUDED</v>
      </c>
      <c r="O55" s="731">
        <f t="shared" si="31"/>
        <v>0</v>
      </c>
      <c r="P55" s="731">
        <f t="shared" si="32"/>
        <v>0</v>
      </c>
      <c r="Q55" s="732">
        <f>Discount!$H$36</f>
        <v>0</v>
      </c>
      <c r="R55" s="732">
        <f t="shared" si="33"/>
        <v>0</v>
      </c>
      <c r="S55" s="732">
        <f t="shared" si="34"/>
        <v>0</v>
      </c>
      <c r="T55" s="733">
        <f t="shared" si="35"/>
        <v>0</v>
      </c>
      <c r="V55" s="835">
        <f t="shared" si="36"/>
        <v>0</v>
      </c>
      <c r="W55" s="733">
        <f t="shared" si="37"/>
        <v>0</v>
      </c>
      <c r="X55" s="733">
        <f t="shared" si="38"/>
        <v>0.18</v>
      </c>
      <c r="Y55" s="733">
        <f t="shared" si="39"/>
        <v>0</v>
      </c>
      <c r="Z55" s="733">
        <f t="shared" si="40"/>
        <v>0.18</v>
      </c>
      <c r="AA55" s="733">
        <f t="shared" si="41"/>
        <v>0</v>
      </c>
      <c r="AB55" s="521">
        <f t="shared" si="42"/>
        <v>0</v>
      </c>
      <c r="AC55" s="521">
        <f t="shared" si="43"/>
        <v>0</v>
      </c>
      <c r="AD55" s="521">
        <f t="shared" si="44"/>
        <v>0</v>
      </c>
    </row>
    <row r="56" spans="1:30" ht="50.4" customHeight="1">
      <c r="A56" s="748">
        <v>39</v>
      </c>
      <c r="B56" s="855">
        <v>7000020196</v>
      </c>
      <c r="C56" s="855">
        <v>710</v>
      </c>
      <c r="D56" s="854" t="s">
        <v>527</v>
      </c>
      <c r="E56" s="855">
        <v>1000056264</v>
      </c>
      <c r="F56" s="855">
        <v>85446020</v>
      </c>
      <c r="G56" s="706"/>
      <c r="H56" s="856">
        <v>18</v>
      </c>
      <c r="I56" s="534"/>
      <c r="J56" s="854" t="s">
        <v>554</v>
      </c>
      <c r="K56" s="854" t="s">
        <v>542</v>
      </c>
      <c r="L56" s="854">
        <v>3</v>
      </c>
      <c r="M56" s="707"/>
      <c r="N56" s="524" t="str">
        <f t="shared" si="30"/>
        <v>INCLUDED</v>
      </c>
      <c r="O56" s="731">
        <f t="shared" si="31"/>
        <v>0</v>
      </c>
      <c r="P56" s="731">
        <f t="shared" si="32"/>
        <v>0</v>
      </c>
      <c r="Q56" s="732">
        <f>Discount!$H$36</f>
        <v>0</v>
      </c>
      <c r="R56" s="732">
        <f t="shared" si="33"/>
        <v>0</v>
      </c>
      <c r="S56" s="732">
        <f t="shared" si="34"/>
        <v>0</v>
      </c>
      <c r="T56" s="733">
        <f t="shared" si="35"/>
        <v>0</v>
      </c>
      <c r="V56" s="835">
        <f t="shared" si="36"/>
        <v>0</v>
      </c>
      <c r="W56" s="733">
        <f t="shared" si="37"/>
        <v>0</v>
      </c>
      <c r="X56" s="733">
        <f t="shared" si="38"/>
        <v>0.18</v>
      </c>
      <c r="Y56" s="733">
        <f t="shared" si="39"/>
        <v>0</v>
      </c>
      <c r="Z56" s="733">
        <f t="shared" si="40"/>
        <v>0.18</v>
      </c>
      <c r="AA56" s="733">
        <f t="shared" si="41"/>
        <v>0</v>
      </c>
      <c r="AB56" s="521">
        <f t="shared" si="42"/>
        <v>0</v>
      </c>
      <c r="AC56" s="521">
        <f t="shared" si="43"/>
        <v>0</v>
      </c>
      <c r="AD56" s="521">
        <f t="shared" si="44"/>
        <v>0</v>
      </c>
    </row>
    <row r="57" spans="1:30" ht="50.4" customHeight="1">
      <c r="A57" s="748">
        <v>40</v>
      </c>
      <c r="B57" s="855">
        <v>7000020196</v>
      </c>
      <c r="C57" s="855">
        <v>720</v>
      </c>
      <c r="D57" s="854" t="s">
        <v>527</v>
      </c>
      <c r="E57" s="855">
        <v>1000031887</v>
      </c>
      <c r="F57" s="855">
        <v>85446020</v>
      </c>
      <c r="G57" s="706"/>
      <c r="H57" s="856">
        <v>18</v>
      </c>
      <c r="I57" s="534"/>
      <c r="J57" s="854" t="s">
        <v>548</v>
      </c>
      <c r="K57" s="854" t="s">
        <v>542</v>
      </c>
      <c r="L57" s="854">
        <v>4</v>
      </c>
      <c r="M57" s="707"/>
      <c r="N57" s="524" t="str">
        <f t="shared" si="30"/>
        <v>INCLUDED</v>
      </c>
      <c r="O57" s="731">
        <f t="shared" si="31"/>
        <v>0</v>
      </c>
      <c r="P57" s="731">
        <f t="shared" si="32"/>
        <v>0</v>
      </c>
      <c r="Q57" s="732">
        <f>Discount!$H$36</f>
        <v>0</v>
      </c>
      <c r="R57" s="732">
        <f t="shared" si="33"/>
        <v>0</v>
      </c>
      <c r="S57" s="732">
        <f t="shared" si="34"/>
        <v>0</v>
      </c>
      <c r="T57" s="733">
        <f t="shared" si="35"/>
        <v>0</v>
      </c>
      <c r="V57" s="835">
        <f t="shared" si="36"/>
        <v>0</v>
      </c>
      <c r="W57" s="733">
        <f t="shared" si="37"/>
        <v>0</v>
      </c>
      <c r="X57" s="733">
        <f t="shared" si="38"/>
        <v>0.18</v>
      </c>
      <c r="Y57" s="733">
        <f t="shared" si="39"/>
        <v>0</v>
      </c>
      <c r="Z57" s="733">
        <f t="shared" si="40"/>
        <v>0.18</v>
      </c>
      <c r="AA57" s="733">
        <f t="shared" si="41"/>
        <v>0</v>
      </c>
      <c r="AB57" s="521">
        <f t="shared" si="42"/>
        <v>0</v>
      </c>
      <c r="AC57" s="521">
        <f t="shared" si="43"/>
        <v>0</v>
      </c>
      <c r="AD57" s="521">
        <f t="shared" si="44"/>
        <v>0</v>
      </c>
    </row>
    <row r="58" spans="1:30" ht="50.4" customHeight="1">
      <c r="A58" s="748">
        <v>41</v>
      </c>
      <c r="B58" s="855">
        <v>7000020196</v>
      </c>
      <c r="C58" s="855">
        <v>730</v>
      </c>
      <c r="D58" s="854" t="s">
        <v>527</v>
      </c>
      <c r="E58" s="855">
        <v>1000031987</v>
      </c>
      <c r="F58" s="855">
        <v>85446020</v>
      </c>
      <c r="G58" s="706"/>
      <c r="H58" s="856">
        <v>18</v>
      </c>
      <c r="I58" s="534"/>
      <c r="J58" s="854" t="s">
        <v>549</v>
      </c>
      <c r="K58" s="854" t="s">
        <v>542</v>
      </c>
      <c r="L58" s="854">
        <v>6</v>
      </c>
      <c r="M58" s="707"/>
      <c r="N58" s="524" t="str">
        <f t="shared" si="30"/>
        <v>INCLUDED</v>
      </c>
      <c r="O58" s="731">
        <f t="shared" si="31"/>
        <v>0</v>
      </c>
      <c r="P58" s="731">
        <f t="shared" si="32"/>
        <v>0</v>
      </c>
      <c r="Q58" s="732">
        <f>Discount!$H$36</f>
        <v>0</v>
      </c>
      <c r="R58" s="732">
        <f t="shared" si="33"/>
        <v>0</v>
      </c>
      <c r="S58" s="732">
        <f t="shared" si="34"/>
        <v>0</v>
      </c>
      <c r="T58" s="733">
        <f t="shared" si="35"/>
        <v>0</v>
      </c>
      <c r="V58" s="835">
        <f t="shared" si="36"/>
        <v>0</v>
      </c>
      <c r="W58" s="733">
        <f t="shared" si="37"/>
        <v>0</v>
      </c>
      <c r="X58" s="733">
        <f t="shared" si="38"/>
        <v>0.18</v>
      </c>
      <c r="Y58" s="733">
        <f t="shared" si="39"/>
        <v>0</v>
      </c>
      <c r="Z58" s="733">
        <f t="shared" si="40"/>
        <v>0.18</v>
      </c>
      <c r="AA58" s="733">
        <f t="shared" si="41"/>
        <v>0</v>
      </c>
      <c r="AB58" s="521">
        <f t="shared" si="42"/>
        <v>0</v>
      </c>
      <c r="AC58" s="521">
        <f t="shared" si="43"/>
        <v>0</v>
      </c>
      <c r="AD58" s="521">
        <f t="shared" si="44"/>
        <v>0</v>
      </c>
    </row>
    <row r="59" spans="1:30" ht="50.4" customHeight="1">
      <c r="A59" s="748">
        <v>42</v>
      </c>
      <c r="B59" s="855">
        <v>7000020196</v>
      </c>
      <c r="C59" s="855">
        <v>740</v>
      </c>
      <c r="D59" s="854" t="s">
        <v>527</v>
      </c>
      <c r="E59" s="855">
        <v>1000031964</v>
      </c>
      <c r="F59" s="855">
        <v>85446020</v>
      </c>
      <c r="G59" s="706"/>
      <c r="H59" s="856">
        <v>18</v>
      </c>
      <c r="I59" s="534"/>
      <c r="J59" s="854" t="s">
        <v>550</v>
      </c>
      <c r="K59" s="854" t="s">
        <v>542</v>
      </c>
      <c r="L59" s="854">
        <v>7</v>
      </c>
      <c r="M59" s="707"/>
      <c r="N59" s="524" t="str">
        <f t="shared" si="30"/>
        <v>INCLUDED</v>
      </c>
      <c r="O59" s="731">
        <f t="shared" si="31"/>
        <v>0</v>
      </c>
      <c r="P59" s="731">
        <f t="shared" si="32"/>
        <v>0</v>
      </c>
      <c r="Q59" s="732">
        <f>Discount!$H$36</f>
        <v>0</v>
      </c>
      <c r="R59" s="732">
        <f t="shared" si="33"/>
        <v>0</v>
      </c>
      <c r="S59" s="732">
        <f t="shared" si="34"/>
        <v>0</v>
      </c>
      <c r="T59" s="733">
        <f t="shared" si="35"/>
        <v>0</v>
      </c>
      <c r="V59" s="835">
        <f t="shared" si="36"/>
        <v>0</v>
      </c>
      <c r="W59" s="733">
        <f t="shared" si="37"/>
        <v>0</v>
      </c>
      <c r="X59" s="733">
        <f t="shared" si="38"/>
        <v>0.18</v>
      </c>
      <c r="Y59" s="733">
        <f t="shared" si="39"/>
        <v>0</v>
      </c>
      <c r="Z59" s="733">
        <f t="shared" si="40"/>
        <v>0.18</v>
      </c>
      <c r="AA59" s="733">
        <f t="shared" si="41"/>
        <v>0</v>
      </c>
      <c r="AB59" s="521">
        <f t="shared" si="42"/>
        <v>0</v>
      </c>
      <c r="AC59" s="521">
        <f t="shared" si="43"/>
        <v>0</v>
      </c>
      <c r="AD59" s="521">
        <f t="shared" si="44"/>
        <v>0</v>
      </c>
    </row>
    <row r="60" spans="1:30" ht="50.4" customHeight="1">
      <c r="A60" s="748">
        <v>43</v>
      </c>
      <c r="B60" s="855">
        <v>7000020196</v>
      </c>
      <c r="C60" s="855">
        <v>750</v>
      </c>
      <c r="D60" s="854" t="s">
        <v>527</v>
      </c>
      <c r="E60" s="855">
        <v>1000031943</v>
      </c>
      <c r="F60" s="855">
        <v>85446020</v>
      </c>
      <c r="G60" s="706"/>
      <c r="H60" s="856">
        <v>18</v>
      </c>
      <c r="I60" s="534"/>
      <c r="J60" s="854" t="s">
        <v>551</v>
      </c>
      <c r="K60" s="854" t="s">
        <v>542</v>
      </c>
      <c r="L60" s="854">
        <v>2</v>
      </c>
      <c r="M60" s="707"/>
      <c r="N60" s="524" t="str">
        <f t="shared" si="30"/>
        <v>INCLUDED</v>
      </c>
      <c r="O60" s="731">
        <f t="shared" si="31"/>
        <v>0</v>
      </c>
      <c r="P60" s="731">
        <f t="shared" si="32"/>
        <v>0</v>
      </c>
      <c r="Q60" s="732">
        <f>Discount!$H$36</f>
        <v>0</v>
      </c>
      <c r="R60" s="732">
        <f t="shared" si="33"/>
        <v>0</v>
      </c>
      <c r="S60" s="732">
        <f t="shared" si="34"/>
        <v>0</v>
      </c>
      <c r="T60" s="733">
        <f t="shared" si="35"/>
        <v>0</v>
      </c>
      <c r="V60" s="835">
        <f t="shared" si="36"/>
        <v>0</v>
      </c>
      <c r="W60" s="733">
        <f t="shared" si="37"/>
        <v>0</v>
      </c>
      <c r="X60" s="733">
        <f t="shared" si="38"/>
        <v>0.18</v>
      </c>
      <c r="Y60" s="733">
        <f t="shared" si="39"/>
        <v>0</v>
      </c>
      <c r="Z60" s="733">
        <f t="shared" si="40"/>
        <v>0.18</v>
      </c>
      <c r="AA60" s="733">
        <f t="shared" si="41"/>
        <v>0</v>
      </c>
      <c r="AB60" s="521">
        <f t="shared" si="42"/>
        <v>0</v>
      </c>
      <c r="AC60" s="521">
        <f t="shared" si="43"/>
        <v>0</v>
      </c>
      <c r="AD60" s="521">
        <f t="shared" si="44"/>
        <v>0</v>
      </c>
    </row>
    <row r="61" spans="1:30" ht="50.4" customHeight="1">
      <c r="A61" s="748">
        <v>44</v>
      </c>
      <c r="B61" s="855">
        <v>7000020196</v>
      </c>
      <c r="C61" s="855">
        <v>760</v>
      </c>
      <c r="D61" s="854" t="s">
        <v>527</v>
      </c>
      <c r="E61" s="855">
        <v>1000031985</v>
      </c>
      <c r="F61" s="855">
        <v>85446020</v>
      </c>
      <c r="G61" s="706"/>
      <c r="H61" s="856">
        <v>18</v>
      </c>
      <c r="I61" s="534"/>
      <c r="J61" s="854" t="s">
        <v>552</v>
      </c>
      <c r="K61" s="854" t="s">
        <v>542</v>
      </c>
      <c r="L61" s="854">
        <v>3</v>
      </c>
      <c r="M61" s="707"/>
      <c r="N61" s="524" t="str">
        <f t="shared" si="15"/>
        <v>INCLUDED</v>
      </c>
      <c r="O61" s="731">
        <f t="shared" si="16"/>
        <v>0</v>
      </c>
      <c r="P61" s="731">
        <f t="shared" si="17"/>
        <v>0</v>
      </c>
      <c r="Q61" s="732">
        <f>Discount!$H$36</f>
        <v>0</v>
      </c>
      <c r="R61" s="732">
        <f t="shared" si="18"/>
        <v>0</v>
      </c>
      <c r="S61" s="732">
        <f t="shared" si="19"/>
        <v>0</v>
      </c>
      <c r="T61" s="733">
        <f t="shared" si="20"/>
        <v>0</v>
      </c>
      <c r="V61" s="835">
        <f t="shared" si="21"/>
        <v>0</v>
      </c>
      <c r="W61" s="733">
        <f t="shared" si="22"/>
        <v>0</v>
      </c>
      <c r="X61" s="733">
        <f t="shared" si="23"/>
        <v>0.18</v>
      </c>
      <c r="Y61" s="733">
        <f t="shared" si="24"/>
        <v>0</v>
      </c>
      <c r="Z61" s="733">
        <f t="shared" si="25"/>
        <v>0.18</v>
      </c>
      <c r="AA61" s="733">
        <f t="shared" si="26"/>
        <v>0</v>
      </c>
      <c r="AB61" s="521">
        <f t="shared" si="27"/>
        <v>0</v>
      </c>
      <c r="AC61" s="521">
        <f t="shared" si="28"/>
        <v>0</v>
      </c>
      <c r="AD61" s="521">
        <f t="shared" si="29"/>
        <v>0</v>
      </c>
    </row>
    <row r="62" spans="1:30" ht="50.4" customHeight="1">
      <c r="A62" s="748">
        <v>45</v>
      </c>
      <c r="B62" s="855">
        <v>7000020196</v>
      </c>
      <c r="C62" s="855">
        <v>770</v>
      </c>
      <c r="D62" s="854" t="s">
        <v>527</v>
      </c>
      <c r="E62" s="855">
        <v>1000031953</v>
      </c>
      <c r="F62" s="855">
        <v>85446020</v>
      </c>
      <c r="G62" s="706"/>
      <c r="H62" s="856">
        <v>18</v>
      </c>
      <c r="I62" s="534"/>
      <c r="J62" s="854" t="s">
        <v>750</v>
      </c>
      <c r="K62" s="854" t="s">
        <v>542</v>
      </c>
      <c r="L62" s="854">
        <v>4</v>
      </c>
      <c r="M62" s="707"/>
      <c r="N62" s="524" t="str">
        <f t="shared" si="15"/>
        <v>INCLUDED</v>
      </c>
      <c r="O62" s="731">
        <f t="shared" si="16"/>
        <v>0</v>
      </c>
      <c r="P62" s="731">
        <f t="shared" si="17"/>
        <v>0</v>
      </c>
      <c r="Q62" s="732">
        <f>Discount!$H$36</f>
        <v>0</v>
      </c>
      <c r="R62" s="732">
        <f t="shared" si="18"/>
        <v>0</v>
      </c>
      <c r="S62" s="732">
        <f t="shared" si="19"/>
        <v>0</v>
      </c>
      <c r="T62" s="733">
        <f t="shared" si="20"/>
        <v>0</v>
      </c>
      <c r="V62" s="835">
        <f t="shared" si="21"/>
        <v>0</v>
      </c>
      <c r="W62" s="733">
        <f t="shared" si="22"/>
        <v>0</v>
      </c>
      <c r="X62" s="733">
        <f t="shared" si="23"/>
        <v>0.18</v>
      </c>
      <c r="Y62" s="733">
        <f t="shared" si="24"/>
        <v>0</v>
      </c>
      <c r="Z62" s="733">
        <f t="shared" si="25"/>
        <v>0.18</v>
      </c>
      <c r="AA62" s="733">
        <f t="shared" si="26"/>
        <v>0</v>
      </c>
      <c r="AB62" s="521">
        <f t="shared" si="27"/>
        <v>0</v>
      </c>
      <c r="AC62" s="521">
        <f t="shared" si="28"/>
        <v>0</v>
      </c>
      <c r="AD62" s="521">
        <f t="shared" si="29"/>
        <v>0</v>
      </c>
    </row>
    <row r="63" spans="1:30" ht="50.4" customHeight="1">
      <c r="A63" s="748">
        <v>46</v>
      </c>
      <c r="B63" s="855">
        <v>7000020196</v>
      </c>
      <c r="C63" s="855">
        <v>780</v>
      </c>
      <c r="D63" s="854" t="s">
        <v>527</v>
      </c>
      <c r="E63" s="855">
        <v>1000031957</v>
      </c>
      <c r="F63" s="855">
        <v>85446020</v>
      </c>
      <c r="G63" s="706"/>
      <c r="H63" s="856">
        <v>18</v>
      </c>
      <c r="I63" s="534"/>
      <c r="J63" s="854" t="s">
        <v>555</v>
      </c>
      <c r="K63" s="854" t="s">
        <v>542</v>
      </c>
      <c r="L63" s="854">
        <v>4</v>
      </c>
      <c r="M63" s="707"/>
      <c r="N63" s="524" t="str">
        <f t="shared" si="15"/>
        <v>INCLUDED</v>
      </c>
      <c r="O63" s="731">
        <f t="shared" si="16"/>
        <v>0</v>
      </c>
      <c r="P63" s="731">
        <f t="shared" si="17"/>
        <v>0</v>
      </c>
      <c r="Q63" s="732">
        <f>Discount!$H$36</f>
        <v>0</v>
      </c>
      <c r="R63" s="732">
        <f t="shared" si="18"/>
        <v>0</v>
      </c>
      <c r="S63" s="732">
        <f t="shared" si="19"/>
        <v>0</v>
      </c>
      <c r="T63" s="733">
        <f t="shared" si="20"/>
        <v>0</v>
      </c>
      <c r="V63" s="835">
        <f t="shared" si="21"/>
        <v>0</v>
      </c>
      <c r="W63" s="733">
        <f t="shared" si="22"/>
        <v>0</v>
      </c>
      <c r="X63" s="733">
        <f t="shared" si="23"/>
        <v>0.18</v>
      </c>
      <c r="Y63" s="733">
        <f t="shared" si="24"/>
        <v>0</v>
      </c>
      <c r="Z63" s="733">
        <f t="shared" si="25"/>
        <v>0.18</v>
      </c>
      <c r="AA63" s="733">
        <f t="shared" si="26"/>
        <v>0</v>
      </c>
      <c r="AB63" s="521">
        <f t="shared" si="27"/>
        <v>0</v>
      </c>
      <c r="AC63" s="521">
        <f t="shared" si="28"/>
        <v>0</v>
      </c>
      <c r="AD63" s="521">
        <f t="shared" si="29"/>
        <v>0</v>
      </c>
    </row>
    <row r="64" spans="1:30" ht="50.4" customHeight="1">
      <c r="A64" s="748">
        <v>47</v>
      </c>
      <c r="B64" s="855">
        <v>7000020196</v>
      </c>
      <c r="C64" s="855">
        <v>400</v>
      </c>
      <c r="D64" s="854" t="s">
        <v>564</v>
      </c>
      <c r="E64" s="855">
        <v>1000006284</v>
      </c>
      <c r="F64" s="855">
        <v>84151090</v>
      </c>
      <c r="G64" s="706"/>
      <c r="H64" s="856">
        <v>28</v>
      </c>
      <c r="I64" s="534"/>
      <c r="J64" s="854" t="s">
        <v>575</v>
      </c>
      <c r="K64" s="854" t="s">
        <v>298</v>
      </c>
      <c r="L64" s="854">
        <v>2</v>
      </c>
      <c r="M64" s="707"/>
      <c r="N64" s="524" t="str">
        <f t="shared" si="15"/>
        <v>INCLUDED</v>
      </c>
      <c r="O64" s="731">
        <f t="shared" si="16"/>
        <v>0</v>
      </c>
      <c r="P64" s="731">
        <f t="shared" si="17"/>
        <v>0</v>
      </c>
      <c r="Q64" s="732">
        <f>Discount!$H$36</f>
        <v>0</v>
      </c>
      <c r="R64" s="732">
        <f t="shared" si="18"/>
        <v>0</v>
      </c>
      <c r="S64" s="732">
        <f t="shared" si="19"/>
        <v>0</v>
      </c>
      <c r="T64" s="733">
        <f t="shared" si="20"/>
        <v>0</v>
      </c>
      <c r="V64" s="835">
        <f t="shared" si="21"/>
        <v>0</v>
      </c>
      <c r="W64" s="733">
        <f t="shared" si="22"/>
        <v>0</v>
      </c>
      <c r="X64" s="733">
        <f t="shared" si="23"/>
        <v>0.28000000000000003</v>
      </c>
      <c r="Y64" s="733">
        <f t="shared" si="24"/>
        <v>0</v>
      </c>
      <c r="Z64" s="733">
        <f t="shared" si="25"/>
        <v>0</v>
      </c>
      <c r="AA64" s="733">
        <f t="shared" si="26"/>
        <v>0.28000000000000003</v>
      </c>
      <c r="AB64" s="521">
        <f t="shared" si="27"/>
        <v>0</v>
      </c>
      <c r="AC64" s="521">
        <f t="shared" si="28"/>
        <v>0</v>
      </c>
      <c r="AD64" s="521">
        <f t="shared" si="29"/>
        <v>0</v>
      </c>
    </row>
    <row r="65" spans="1:30" ht="50.4" customHeight="1">
      <c r="A65" s="748">
        <v>48</v>
      </c>
      <c r="B65" s="855">
        <v>7000020196</v>
      </c>
      <c r="C65" s="855">
        <v>410</v>
      </c>
      <c r="D65" s="854" t="s">
        <v>528</v>
      </c>
      <c r="E65" s="855">
        <v>1000012018</v>
      </c>
      <c r="F65" s="855">
        <v>85311020</v>
      </c>
      <c r="G65" s="706"/>
      <c r="H65" s="856">
        <v>18</v>
      </c>
      <c r="I65" s="534"/>
      <c r="J65" s="854" t="s">
        <v>576</v>
      </c>
      <c r="K65" s="854" t="s">
        <v>298</v>
      </c>
      <c r="L65" s="854">
        <v>2</v>
      </c>
      <c r="M65" s="707"/>
      <c r="N65" s="524" t="str">
        <f t="shared" si="15"/>
        <v>INCLUDED</v>
      </c>
      <c r="O65" s="731">
        <f t="shared" si="16"/>
        <v>0</v>
      </c>
      <c r="P65" s="731">
        <f t="shared" si="17"/>
        <v>0</v>
      </c>
      <c r="Q65" s="732">
        <f>Discount!$H$36</f>
        <v>0</v>
      </c>
      <c r="R65" s="732">
        <f t="shared" si="18"/>
        <v>0</v>
      </c>
      <c r="S65" s="732">
        <f t="shared" si="19"/>
        <v>0</v>
      </c>
      <c r="T65" s="733">
        <f t="shared" si="20"/>
        <v>0</v>
      </c>
      <c r="V65" s="835">
        <f t="shared" si="21"/>
        <v>0</v>
      </c>
      <c r="W65" s="733">
        <f t="shared" si="22"/>
        <v>0</v>
      </c>
      <c r="X65" s="733">
        <f t="shared" si="23"/>
        <v>0.18</v>
      </c>
      <c r="Y65" s="733">
        <f t="shared" si="24"/>
        <v>0</v>
      </c>
      <c r="Z65" s="733">
        <f t="shared" si="25"/>
        <v>0.18</v>
      </c>
      <c r="AA65" s="733">
        <f t="shared" si="26"/>
        <v>0</v>
      </c>
      <c r="AB65" s="521">
        <f t="shared" si="27"/>
        <v>0</v>
      </c>
      <c r="AC65" s="521">
        <f t="shared" si="28"/>
        <v>0</v>
      </c>
      <c r="AD65" s="521">
        <f t="shared" si="29"/>
        <v>0</v>
      </c>
    </row>
    <row r="66" spans="1:30" ht="50.4" customHeight="1">
      <c r="A66" s="748">
        <v>49</v>
      </c>
      <c r="B66" s="855">
        <v>7000020196</v>
      </c>
      <c r="C66" s="855">
        <v>420</v>
      </c>
      <c r="D66" s="854" t="s">
        <v>529</v>
      </c>
      <c r="E66" s="855">
        <v>1000038387</v>
      </c>
      <c r="F66" s="855">
        <v>94051090</v>
      </c>
      <c r="G66" s="706"/>
      <c r="H66" s="856">
        <v>18</v>
      </c>
      <c r="I66" s="534"/>
      <c r="J66" s="854" t="s">
        <v>559</v>
      </c>
      <c r="K66" s="854" t="s">
        <v>297</v>
      </c>
      <c r="L66" s="854">
        <v>35</v>
      </c>
      <c r="M66" s="707"/>
      <c r="N66" s="524" t="str">
        <f t="shared" si="15"/>
        <v>INCLUDED</v>
      </c>
      <c r="O66" s="731">
        <f t="shared" si="16"/>
        <v>0</v>
      </c>
      <c r="P66" s="731">
        <f t="shared" si="17"/>
        <v>0</v>
      </c>
      <c r="Q66" s="732">
        <f>Discount!$H$36</f>
        <v>0</v>
      </c>
      <c r="R66" s="732">
        <f t="shared" si="18"/>
        <v>0</v>
      </c>
      <c r="S66" s="732">
        <f t="shared" si="19"/>
        <v>0</v>
      </c>
      <c r="T66" s="733">
        <f t="shared" si="20"/>
        <v>0</v>
      </c>
      <c r="V66" s="835">
        <f t="shared" si="21"/>
        <v>0</v>
      </c>
      <c r="W66" s="733">
        <f t="shared" si="22"/>
        <v>0</v>
      </c>
      <c r="X66" s="733">
        <f t="shared" si="23"/>
        <v>0.18</v>
      </c>
      <c r="Y66" s="733">
        <f t="shared" si="24"/>
        <v>0</v>
      </c>
      <c r="Z66" s="733">
        <f t="shared" si="25"/>
        <v>0.18</v>
      </c>
      <c r="AA66" s="733">
        <f t="shared" si="26"/>
        <v>0</v>
      </c>
      <c r="AB66" s="521">
        <f t="shared" si="27"/>
        <v>0</v>
      </c>
      <c r="AC66" s="521">
        <f t="shared" si="28"/>
        <v>0</v>
      </c>
      <c r="AD66" s="521">
        <f t="shared" si="29"/>
        <v>0</v>
      </c>
    </row>
    <row r="67" spans="1:30" ht="50.4" customHeight="1">
      <c r="A67" s="748">
        <v>50</v>
      </c>
      <c r="B67" s="855">
        <v>7000020196</v>
      </c>
      <c r="C67" s="855">
        <v>430</v>
      </c>
      <c r="D67" s="854" t="s">
        <v>529</v>
      </c>
      <c r="E67" s="855">
        <v>1000038325</v>
      </c>
      <c r="F67" s="855">
        <v>94059900</v>
      </c>
      <c r="G67" s="706"/>
      <c r="H67" s="856">
        <v>18</v>
      </c>
      <c r="I67" s="534"/>
      <c r="J67" s="854" t="s">
        <v>560</v>
      </c>
      <c r="K67" s="854" t="s">
        <v>297</v>
      </c>
      <c r="L67" s="854">
        <v>35</v>
      </c>
      <c r="M67" s="707"/>
      <c r="N67" s="524" t="str">
        <f t="shared" si="15"/>
        <v>INCLUDED</v>
      </c>
      <c r="O67" s="731">
        <f t="shared" si="16"/>
        <v>0</v>
      </c>
      <c r="P67" s="731">
        <f t="shared" si="17"/>
        <v>0</v>
      </c>
      <c r="Q67" s="732">
        <f>Discount!$H$36</f>
        <v>0</v>
      </c>
      <c r="R67" s="732">
        <f t="shared" si="18"/>
        <v>0</v>
      </c>
      <c r="S67" s="732">
        <f t="shared" si="19"/>
        <v>0</v>
      </c>
      <c r="T67" s="733">
        <f t="shared" si="20"/>
        <v>0</v>
      </c>
      <c r="V67" s="835">
        <f t="shared" si="21"/>
        <v>0</v>
      </c>
      <c r="W67" s="733">
        <f t="shared" si="22"/>
        <v>0</v>
      </c>
      <c r="X67" s="733">
        <f t="shared" si="23"/>
        <v>0.18</v>
      </c>
      <c r="Y67" s="733">
        <f t="shared" si="24"/>
        <v>0</v>
      </c>
      <c r="Z67" s="733">
        <f t="shared" si="25"/>
        <v>0.18</v>
      </c>
      <c r="AA67" s="733">
        <f t="shared" si="26"/>
        <v>0</v>
      </c>
      <c r="AB67" s="521">
        <f t="shared" si="27"/>
        <v>0</v>
      </c>
      <c r="AC67" s="521">
        <f t="shared" si="28"/>
        <v>0</v>
      </c>
      <c r="AD67" s="521">
        <f t="shared" si="29"/>
        <v>0</v>
      </c>
    </row>
    <row r="68" spans="1:30" ht="50.4" customHeight="1">
      <c r="A68" s="748">
        <v>51</v>
      </c>
      <c r="B68" s="855">
        <v>7000020196</v>
      </c>
      <c r="C68" s="855">
        <v>440</v>
      </c>
      <c r="D68" s="854" t="s">
        <v>529</v>
      </c>
      <c r="E68" s="855">
        <v>1000013795</v>
      </c>
      <c r="F68" s="855">
        <v>94059900</v>
      </c>
      <c r="G68" s="706"/>
      <c r="H68" s="856">
        <v>18</v>
      </c>
      <c r="I68" s="534"/>
      <c r="J68" s="854" t="s">
        <v>578</v>
      </c>
      <c r="K68" s="854" t="s">
        <v>579</v>
      </c>
      <c r="L68" s="854">
        <v>2</v>
      </c>
      <c r="M68" s="707"/>
      <c r="N68" s="524" t="str">
        <f t="shared" si="15"/>
        <v>INCLUDED</v>
      </c>
      <c r="O68" s="731">
        <f t="shared" si="16"/>
        <v>0</v>
      </c>
      <c r="P68" s="731">
        <f t="shared" si="17"/>
        <v>0</v>
      </c>
      <c r="Q68" s="732">
        <f>Discount!$H$36</f>
        <v>0</v>
      </c>
      <c r="R68" s="732">
        <f t="shared" si="18"/>
        <v>0</v>
      </c>
      <c r="S68" s="732">
        <f t="shared" si="19"/>
        <v>0</v>
      </c>
      <c r="T68" s="733">
        <f t="shared" si="20"/>
        <v>0</v>
      </c>
      <c r="V68" s="835">
        <f t="shared" si="21"/>
        <v>0</v>
      </c>
      <c r="W68" s="733">
        <f t="shared" si="22"/>
        <v>0</v>
      </c>
      <c r="X68" s="733">
        <f t="shared" si="23"/>
        <v>0.18</v>
      </c>
      <c r="Y68" s="733">
        <f t="shared" si="24"/>
        <v>0</v>
      </c>
      <c r="Z68" s="733">
        <f t="shared" si="25"/>
        <v>0.18</v>
      </c>
      <c r="AA68" s="733">
        <f t="shared" si="26"/>
        <v>0</v>
      </c>
      <c r="AB68" s="521">
        <f t="shared" si="27"/>
        <v>0</v>
      </c>
      <c r="AC68" s="521">
        <f t="shared" si="28"/>
        <v>0</v>
      </c>
      <c r="AD68" s="521">
        <f t="shared" si="29"/>
        <v>0</v>
      </c>
    </row>
    <row r="69" spans="1:30" ht="50.4" customHeight="1">
      <c r="A69" s="748">
        <v>52</v>
      </c>
      <c r="B69" s="855">
        <v>7000020196</v>
      </c>
      <c r="C69" s="855">
        <v>450</v>
      </c>
      <c r="D69" s="854" t="s">
        <v>529</v>
      </c>
      <c r="E69" s="855">
        <v>1000014547</v>
      </c>
      <c r="F69" s="855">
        <v>85371000</v>
      </c>
      <c r="G69" s="706"/>
      <c r="H69" s="856">
        <v>18</v>
      </c>
      <c r="I69" s="534"/>
      <c r="J69" s="854" t="s">
        <v>557</v>
      </c>
      <c r="K69" s="854" t="s">
        <v>297</v>
      </c>
      <c r="L69" s="854">
        <v>3</v>
      </c>
      <c r="M69" s="707"/>
      <c r="N69" s="524" t="str">
        <f t="shared" si="15"/>
        <v>INCLUDED</v>
      </c>
      <c r="O69" s="731">
        <f t="shared" si="16"/>
        <v>0</v>
      </c>
      <c r="P69" s="731">
        <f t="shared" si="17"/>
        <v>0</v>
      </c>
      <c r="Q69" s="732">
        <f>Discount!$H$36</f>
        <v>0</v>
      </c>
      <c r="R69" s="732">
        <f t="shared" si="18"/>
        <v>0</v>
      </c>
      <c r="S69" s="732">
        <f t="shared" si="19"/>
        <v>0</v>
      </c>
      <c r="T69" s="733">
        <f t="shared" si="20"/>
        <v>0</v>
      </c>
      <c r="V69" s="835">
        <f t="shared" si="21"/>
        <v>0</v>
      </c>
      <c r="W69" s="733">
        <f t="shared" si="22"/>
        <v>0</v>
      </c>
      <c r="X69" s="733">
        <f t="shared" si="23"/>
        <v>0.18</v>
      </c>
      <c r="Y69" s="733">
        <f t="shared" si="24"/>
        <v>0</v>
      </c>
      <c r="Z69" s="733">
        <f t="shared" si="25"/>
        <v>0.18</v>
      </c>
      <c r="AA69" s="733">
        <f t="shared" si="26"/>
        <v>0</v>
      </c>
      <c r="AB69" s="521">
        <f t="shared" si="27"/>
        <v>0</v>
      </c>
      <c r="AC69" s="521">
        <f t="shared" si="28"/>
        <v>0</v>
      </c>
      <c r="AD69" s="521">
        <f t="shared" si="29"/>
        <v>0</v>
      </c>
    </row>
    <row r="70" spans="1:30" ht="50.4" customHeight="1">
      <c r="A70" s="748">
        <v>53</v>
      </c>
      <c r="B70" s="855">
        <v>7000020196</v>
      </c>
      <c r="C70" s="855">
        <v>460</v>
      </c>
      <c r="D70" s="854" t="s">
        <v>529</v>
      </c>
      <c r="E70" s="855">
        <v>1000020262</v>
      </c>
      <c r="F70" s="855">
        <v>85371000</v>
      </c>
      <c r="G70" s="706"/>
      <c r="H70" s="856">
        <v>18</v>
      </c>
      <c r="I70" s="534"/>
      <c r="J70" s="854" t="s">
        <v>686</v>
      </c>
      <c r="K70" s="854" t="s">
        <v>297</v>
      </c>
      <c r="L70" s="854">
        <v>4</v>
      </c>
      <c r="M70" s="707"/>
      <c r="N70" s="524" t="str">
        <f t="shared" ref="N70:N75" si="45">IF(M70=0, "INCLUDED", IF(ISERROR(M70*L70), M70, M70*L70))</f>
        <v>INCLUDED</v>
      </c>
      <c r="O70" s="731">
        <f t="shared" ref="O70:O75" si="46">IF(N70="Included",0,N70)</f>
        <v>0</v>
      </c>
      <c r="P70" s="731">
        <f t="shared" ref="P70:P75" si="47">IF( I70="",H70*(IF(N70="Included",0,N70))/100,I70*(IF(N70="Included",0,N70)))</f>
        <v>0</v>
      </c>
      <c r="Q70" s="732">
        <f>Discount!$H$36</f>
        <v>0</v>
      </c>
      <c r="R70" s="732">
        <f t="shared" ref="R70:R75" si="48">Q70*O70</f>
        <v>0</v>
      </c>
      <c r="S70" s="732">
        <f t="shared" ref="S70:S75" si="49">IF(I70="",H70*R70/100,I70*R70)</f>
        <v>0</v>
      </c>
      <c r="T70" s="733">
        <f t="shared" ref="T70:T75" si="50">M70*L70</f>
        <v>0</v>
      </c>
      <c r="V70" s="835">
        <f t="shared" ref="V70:V75" si="51">ROUND(M70,2)</f>
        <v>0</v>
      </c>
      <c r="W70" s="733">
        <f t="shared" ref="W70:W75" si="52">L70*V70</f>
        <v>0</v>
      </c>
      <c r="X70" s="733">
        <f t="shared" ref="X70:X75" si="53">IF(I70="",H70/100,I70)</f>
        <v>0.18</v>
      </c>
      <c r="Y70" s="733">
        <f t="shared" ref="Y70:Y75" si="54">IF(X70=0.12,0.12,0)</f>
        <v>0</v>
      </c>
      <c r="Z70" s="733">
        <f t="shared" ref="Z70:Z75" si="55">IF(X70=0.18,0.18,0)</f>
        <v>0.18</v>
      </c>
      <c r="AA70" s="733">
        <f t="shared" ref="AA70:AA75" si="56">IF(X70=0.28,0.28,0)</f>
        <v>0</v>
      </c>
      <c r="AB70" s="521">
        <f t="shared" ref="AB70:AB75" si="57">W70*Y70</f>
        <v>0</v>
      </c>
      <c r="AC70" s="521">
        <f t="shared" ref="AC70:AC75" si="58">W70*Z70</f>
        <v>0</v>
      </c>
      <c r="AD70" s="521">
        <f t="shared" ref="AD70:AD75" si="59">W70*AA70</f>
        <v>0</v>
      </c>
    </row>
    <row r="71" spans="1:30" ht="50.4" customHeight="1">
      <c r="A71" s="748">
        <v>54</v>
      </c>
      <c r="B71" s="855">
        <v>7000020196</v>
      </c>
      <c r="C71" s="855">
        <v>470</v>
      </c>
      <c r="D71" s="854" t="s">
        <v>529</v>
      </c>
      <c r="E71" s="855">
        <v>1000001050</v>
      </c>
      <c r="F71" s="855">
        <v>94059900</v>
      </c>
      <c r="G71" s="706"/>
      <c r="H71" s="856">
        <v>18</v>
      </c>
      <c r="I71" s="534"/>
      <c r="J71" s="854" t="s">
        <v>687</v>
      </c>
      <c r="K71" s="854" t="s">
        <v>297</v>
      </c>
      <c r="L71" s="854">
        <v>2</v>
      </c>
      <c r="M71" s="707"/>
      <c r="N71" s="524" t="str">
        <f t="shared" si="45"/>
        <v>INCLUDED</v>
      </c>
      <c r="O71" s="731">
        <f t="shared" si="46"/>
        <v>0</v>
      </c>
      <c r="P71" s="731">
        <f t="shared" si="47"/>
        <v>0</v>
      </c>
      <c r="Q71" s="732">
        <f>Discount!$H$36</f>
        <v>0</v>
      </c>
      <c r="R71" s="732">
        <f t="shared" si="48"/>
        <v>0</v>
      </c>
      <c r="S71" s="732">
        <f t="shared" si="49"/>
        <v>0</v>
      </c>
      <c r="T71" s="733">
        <f t="shared" si="50"/>
        <v>0</v>
      </c>
      <c r="V71" s="835">
        <f t="shared" si="51"/>
        <v>0</v>
      </c>
      <c r="W71" s="733">
        <f t="shared" si="52"/>
        <v>0</v>
      </c>
      <c r="X71" s="733">
        <f t="shared" si="53"/>
        <v>0.18</v>
      </c>
      <c r="Y71" s="733">
        <f t="shared" si="54"/>
        <v>0</v>
      </c>
      <c r="Z71" s="733">
        <f t="shared" si="55"/>
        <v>0.18</v>
      </c>
      <c r="AA71" s="733">
        <f t="shared" si="56"/>
        <v>0</v>
      </c>
      <c r="AB71" s="521">
        <f t="shared" si="57"/>
        <v>0</v>
      </c>
      <c r="AC71" s="521">
        <f t="shared" si="58"/>
        <v>0</v>
      </c>
      <c r="AD71" s="521">
        <f t="shared" si="59"/>
        <v>0</v>
      </c>
    </row>
    <row r="72" spans="1:30" ht="50.4" customHeight="1">
      <c r="A72" s="748">
        <v>55</v>
      </c>
      <c r="B72" s="855">
        <v>7000020196</v>
      </c>
      <c r="C72" s="855">
        <v>480</v>
      </c>
      <c r="D72" s="854" t="s">
        <v>529</v>
      </c>
      <c r="E72" s="855">
        <v>1000004952</v>
      </c>
      <c r="F72" s="855">
        <v>94059900</v>
      </c>
      <c r="G72" s="706"/>
      <c r="H72" s="856">
        <v>18</v>
      </c>
      <c r="I72" s="534"/>
      <c r="J72" s="854" t="s">
        <v>688</v>
      </c>
      <c r="K72" s="854" t="s">
        <v>297</v>
      </c>
      <c r="L72" s="854">
        <v>2</v>
      </c>
      <c r="M72" s="707"/>
      <c r="N72" s="524" t="str">
        <f t="shared" si="45"/>
        <v>INCLUDED</v>
      </c>
      <c r="O72" s="731">
        <f t="shared" si="46"/>
        <v>0</v>
      </c>
      <c r="P72" s="731">
        <f t="shared" si="47"/>
        <v>0</v>
      </c>
      <c r="Q72" s="732">
        <f>Discount!$H$36</f>
        <v>0</v>
      </c>
      <c r="R72" s="732">
        <f t="shared" si="48"/>
        <v>0</v>
      </c>
      <c r="S72" s="732">
        <f t="shared" si="49"/>
        <v>0</v>
      </c>
      <c r="T72" s="733">
        <f t="shared" si="50"/>
        <v>0</v>
      </c>
      <c r="V72" s="835">
        <f t="shared" si="51"/>
        <v>0</v>
      </c>
      <c r="W72" s="733">
        <f t="shared" si="52"/>
        <v>0</v>
      </c>
      <c r="X72" s="733">
        <f t="shared" si="53"/>
        <v>0.18</v>
      </c>
      <c r="Y72" s="733">
        <f t="shared" si="54"/>
        <v>0</v>
      </c>
      <c r="Z72" s="733">
        <f t="shared" si="55"/>
        <v>0.18</v>
      </c>
      <c r="AA72" s="733">
        <f t="shared" si="56"/>
        <v>0</v>
      </c>
      <c r="AB72" s="521">
        <f t="shared" si="57"/>
        <v>0</v>
      </c>
      <c r="AC72" s="521">
        <f t="shared" si="58"/>
        <v>0</v>
      </c>
      <c r="AD72" s="521">
        <f t="shared" si="59"/>
        <v>0</v>
      </c>
    </row>
    <row r="73" spans="1:30" ht="50.4" customHeight="1">
      <c r="A73" s="748">
        <v>56</v>
      </c>
      <c r="B73" s="855">
        <v>7000020196</v>
      </c>
      <c r="C73" s="855">
        <v>490</v>
      </c>
      <c r="D73" s="854" t="s">
        <v>664</v>
      </c>
      <c r="E73" s="855">
        <v>1000025935</v>
      </c>
      <c r="F73" s="855">
        <v>85389000</v>
      </c>
      <c r="G73" s="706"/>
      <c r="H73" s="856">
        <v>18</v>
      </c>
      <c r="I73" s="534"/>
      <c r="J73" s="854" t="s">
        <v>689</v>
      </c>
      <c r="K73" s="854" t="s">
        <v>298</v>
      </c>
      <c r="L73" s="854">
        <v>1</v>
      </c>
      <c r="M73" s="707"/>
      <c r="N73" s="524" t="str">
        <f t="shared" si="45"/>
        <v>INCLUDED</v>
      </c>
      <c r="O73" s="731">
        <f t="shared" si="46"/>
        <v>0</v>
      </c>
      <c r="P73" s="731">
        <f t="shared" si="47"/>
        <v>0</v>
      </c>
      <c r="Q73" s="732">
        <f>Discount!$H$36</f>
        <v>0</v>
      </c>
      <c r="R73" s="732">
        <f t="shared" si="48"/>
        <v>0</v>
      </c>
      <c r="S73" s="732">
        <f t="shared" si="49"/>
        <v>0</v>
      </c>
      <c r="T73" s="733">
        <f t="shared" si="50"/>
        <v>0</v>
      </c>
      <c r="V73" s="835">
        <f t="shared" si="51"/>
        <v>0</v>
      </c>
      <c r="W73" s="733">
        <f t="shared" si="52"/>
        <v>0</v>
      </c>
      <c r="X73" s="733">
        <f t="shared" si="53"/>
        <v>0.18</v>
      </c>
      <c r="Y73" s="733">
        <f t="shared" si="54"/>
        <v>0</v>
      </c>
      <c r="Z73" s="733">
        <f t="shared" si="55"/>
        <v>0.18</v>
      </c>
      <c r="AA73" s="733">
        <f t="shared" si="56"/>
        <v>0</v>
      </c>
      <c r="AB73" s="521">
        <f t="shared" si="57"/>
        <v>0</v>
      </c>
      <c r="AC73" s="521">
        <f t="shared" si="58"/>
        <v>0</v>
      </c>
      <c r="AD73" s="521">
        <f t="shared" si="59"/>
        <v>0</v>
      </c>
    </row>
    <row r="74" spans="1:30" ht="50.4" customHeight="1">
      <c r="A74" s="748">
        <v>57</v>
      </c>
      <c r="B74" s="855">
        <v>7000020196</v>
      </c>
      <c r="C74" s="855">
        <v>500</v>
      </c>
      <c r="D74" s="854" t="s">
        <v>664</v>
      </c>
      <c r="E74" s="855">
        <v>1000025936</v>
      </c>
      <c r="F74" s="855">
        <v>85353090</v>
      </c>
      <c r="G74" s="706"/>
      <c r="H74" s="856">
        <v>18</v>
      </c>
      <c r="I74" s="534"/>
      <c r="J74" s="854" t="s">
        <v>690</v>
      </c>
      <c r="K74" s="854" t="s">
        <v>298</v>
      </c>
      <c r="L74" s="854">
        <v>1</v>
      </c>
      <c r="M74" s="707"/>
      <c r="N74" s="524" t="str">
        <f t="shared" si="45"/>
        <v>INCLUDED</v>
      </c>
      <c r="O74" s="731">
        <f t="shared" si="46"/>
        <v>0</v>
      </c>
      <c r="P74" s="731">
        <f t="shared" si="47"/>
        <v>0</v>
      </c>
      <c r="Q74" s="732">
        <f>Discount!$H$36</f>
        <v>0</v>
      </c>
      <c r="R74" s="732">
        <f t="shared" si="48"/>
        <v>0</v>
      </c>
      <c r="S74" s="732">
        <f t="shared" si="49"/>
        <v>0</v>
      </c>
      <c r="T74" s="733">
        <f t="shared" si="50"/>
        <v>0</v>
      </c>
      <c r="V74" s="835">
        <f t="shared" si="51"/>
        <v>0</v>
      </c>
      <c r="W74" s="733">
        <f t="shared" si="52"/>
        <v>0</v>
      </c>
      <c r="X74" s="733">
        <f t="shared" si="53"/>
        <v>0.18</v>
      </c>
      <c r="Y74" s="733">
        <f t="shared" si="54"/>
        <v>0</v>
      </c>
      <c r="Z74" s="733">
        <f t="shared" si="55"/>
        <v>0.18</v>
      </c>
      <c r="AA74" s="733">
        <f t="shared" si="56"/>
        <v>0</v>
      </c>
      <c r="AB74" s="521">
        <f t="shared" si="57"/>
        <v>0</v>
      </c>
      <c r="AC74" s="521">
        <f t="shared" si="58"/>
        <v>0</v>
      </c>
      <c r="AD74" s="521">
        <f t="shared" si="59"/>
        <v>0</v>
      </c>
    </row>
    <row r="75" spans="1:30" ht="50.4" customHeight="1">
      <c r="A75" s="748">
        <v>58</v>
      </c>
      <c r="B75" s="855">
        <v>7000020196</v>
      </c>
      <c r="C75" s="855">
        <v>510</v>
      </c>
      <c r="D75" s="854" t="s">
        <v>664</v>
      </c>
      <c r="E75" s="855">
        <v>1000025933</v>
      </c>
      <c r="F75" s="855">
        <v>85389000</v>
      </c>
      <c r="G75" s="706"/>
      <c r="H75" s="856">
        <v>18</v>
      </c>
      <c r="I75" s="534"/>
      <c r="J75" s="854" t="s">
        <v>691</v>
      </c>
      <c r="K75" s="854" t="s">
        <v>298</v>
      </c>
      <c r="L75" s="854">
        <v>1</v>
      </c>
      <c r="M75" s="707"/>
      <c r="N75" s="524" t="str">
        <f t="shared" si="45"/>
        <v>INCLUDED</v>
      </c>
      <c r="O75" s="731">
        <f t="shared" si="46"/>
        <v>0</v>
      </c>
      <c r="P75" s="731">
        <f t="shared" si="47"/>
        <v>0</v>
      </c>
      <c r="Q75" s="732">
        <f>Discount!$H$36</f>
        <v>0</v>
      </c>
      <c r="R75" s="732">
        <f t="shared" si="48"/>
        <v>0</v>
      </c>
      <c r="S75" s="732">
        <f t="shared" si="49"/>
        <v>0</v>
      </c>
      <c r="T75" s="733">
        <f t="shared" si="50"/>
        <v>0</v>
      </c>
      <c r="V75" s="835">
        <f t="shared" si="51"/>
        <v>0</v>
      </c>
      <c r="W75" s="733">
        <f t="shared" si="52"/>
        <v>0</v>
      </c>
      <c r="X75" s="733">
        <f t="shared" si="53"/>
        <v>0.18</v>
      </c>
      <c r="Y75" s="733">
        <f t="shared" si="54"/>
        <v>0</v>
      </c>
      <c r="Z75" s="733">
        <f t="shared" si="55"/>
        <v>0.18</v>
      </c>
      <c r="AA75" s="733">
        <f t="shared" si="56"/>
        <v>0</v>
      </c>
      <c r="AB75" s="521">
        <f t="shared" si="57"/>
        <v>0</v>
      </c>
      <c r="AC75" s="521">
        <f t="shared" si="58"/>
        <v>0</v>
      </c>
      <c r="AD75" s="521">
        <f t="shared" si="59"/>
        <v>0</v>
      </c>
    </row>
    <row r="76" spans="1:30" ht="50.4" customHeight="1">
      <c r="A76" s="748">
        <v>59</v>
      </c>
      <c r="B76" s="855">
        <v>7000020196</v>
      </c>
      <c r="C76" s="855">
        <v>520</v>
      </c>
      <c r="D76" s="854" t="s">
        <v>664</v>
      </c>
      <c r="E76" s="855">
        <v>1000025934</v>
      </c>
      <c r="F76" s="855">
        <v>85359090</v>
      </c>
      <c r="G76" s="706"/>
      <c r="H76" s="856">
        <v>18</v>
      </c>
      <c r="I76" s="534"/>
      <c r="J76" s="854" t="s">
        <v>692</v>
      </c>
      <c r="K76" s="854" t="s">
        <v>298</v>
      </c>
      <c r="L76" s="854">
        <v>1</v>
      </c>
      <c r="M76" s="707"/>
      <c r="N76" s="524" t="str">
        <f t="shared" si="15"/>
        <v>INCLUDED</v>
      </c>
      <c r="O76" s="731">
        <f t="shared" si="16"/>
        <v>0</v>
      </c>
      <c r="P76" s="731">
        <f t="shared" si="17"/>
        <v>0</v>
      </c>
      <c r="Q76" s="732">
        <f>Discount!$H$36</f>
        <v>0</v>
      </c>
      <c r="R76" s="732">
        <f t="shared" si="18"/>
        <v>0</v>
      </c>
      <c r="S76" s="732">
        <f t="shared" si="19"/>
        <v>0</v>
      </c>
      <c r="T76" s="733">
        <f t="shared" si="20"/>
        <v>0</v>
      </c>
      <c r="V76" s="835">
        <f t="shared" si="21"/>
        <v>0</v>
      </c>
      <c r="W76" s="733">
        <f t="shared" si="22"/>
        <v>0</v>
      </c>
      <c r="X76" s="733">
        <f t="shared" si="23"/>
        <v>0.18</v>
      </c>
      <c r="Y76" s="733">
        <f t="shared" si="24"/>
        <v>0</v>
      </c>
      <c r="Z76" s="733">
        <f t="shared" si="25"/>
        <v>0.18</v>
      </c>
      <c r="AA76" s="733">
        <f t="shared" si="26"/>
        <v>0</v>
      </c>
      <c r="AB76" s="521">
        <f t="shared" si="27"/>
        <v>0</v>
      </c>
      <c r="AC76" s="521">
        <f t="shared" si="28"/>
        <v>0</v>
      </c>
      <c r="AD76" s="521">
        <f t="shared" si="29"/>
        <v>0</v>
      </c>
    </row>
    <row r="77" spans="1:30" ht="50.4" customHeight="1">
      <c r="A77" s="748">
        <v>60</v>
      </c>
      <c r="B77" s="855">
        <v>7000020196</v>
      </c>
      <c r="C77" s="855">
        <v>530</v>
      </c>
      <c r="D77" s="854" t="s">
        <v>664</v>
      </c>
      <c r="E77" s="855">
        <v>1000019912</v>
      </c>
      <c r="F77" s="855">
        <v>85371000</v>
      </c>
      <c r="G77" s="706"/>
      <c r="H77" s="856">
        <v>18</v>
      </c>
      <c r="I77" s="534"/>
      <c r="J77" s="854" t="s">
        <v>582</v>
      </c>
      <c r="K77" s="854" t="s">
        <v>579</v>
      </c>
      <c r="L77" s="854">
        <v>1</v>
      </c>
      <c r="M77" s="707"/>
      <c r="N77" s="524" t="str">
        <f t="shared" si="15"/>
        <v>INCLUDED</v>
      </c>
      <c r="O77" s="731">
        <f t="shared" si="16"/>
        <v>0</v>
      </c>
      <c r="P77" s="731">
        <f t="shared" si="17"/>
        <v>0</v>
      </c>
      <c r="Q77" s="732">
        <f>Discount!$H$36</f>
        <v>0</v>
      </c>
      <c r="R77" s="732">
        <f t="shared" si="18"/>
        <v>0</v>
      </c>
      <c r="S77" s="732">
        <f t="shared" si="19"/>
        <v>0</v>
      </c>
      <c r="T77" s="733">
        <f t="shared" si="20"/>
        <v>0</v>
      </c>
      <c r="V77" s="835">
        <f t="shared" si="21"/>
        <v>0</v>
      </c>
      <c r="W77" s="733">
        <f t="shared" si="22"/>
        <v>0</v>
      </c>
      <c r="X77" s="733">
        <f t="shared" si="23"/>
        <v>0.18</v>
      </c>
      <c r="Y77" s="733">
        <f t="shared" si="24"/>
        <v>0</v>
      </c>
      <c r="Z77" s="733">
        <f t="shared" si="25"/>
        <v>0.18</v>
      </c>
      <c r="AA77" s="733">
        <f t="shared" si="26"/>
        <v>0</v>
      </c>
      <c r="AB77" s="521">
        <f t="shared" si="27"/>
        <v>0</v>
      </c>
      <c r="AC77" s="521">
        <f t="shared" si="28"/>
        <v>0</v>
      </c>
      <c r="AD77" s="521">
        <f t="shared" si="29"/>
        <v>0</v>
      </c>
    </row>
    <row r="78" spans="1:30" ht="50.4" customHeight="1">
      <c r="A78" s="748">
        <v>61</v>
      </c>
      <c r="B78" s="855">
        <v>7000020196</v>
      </c>
      <c r="C78" s="855">
        <v>540</v>
      </c>
      <c r="D78" s="854" t="s">
        <v>664</v>
      </c>
      <c r="E78" s="855">
        <v>1000019927</v>
      </c>
      <c r="F78" s="855">
        <v>85389000</v>
      </c>
      <c r="G78" s="706"/>
      <c r="H78" s="856">
        <v>18</v>
      </c>
      <c r="I78" s="534"/>
      <c r="J78" s="854" t="s">
        <v>583</v>
      </c>
      <c r="K78" s="854" t="s">
        <v>579</v>
      </c>
      <c r="L78" s="854">
        <v>1</v>
      </c>
      <c r="M78" s="707"/>
      <c r="N78" s="524" t="str">
        <f t="shared" si="15"/>
        <v>INCLUDED</v>
      </c>
      <c r="O78" s="731">
        <f t="shared" si="16"/>
        <v>0</v>
      </c>
      <c r="P78" s="731">
        <f t="shared" si="17"/>
        <v>0</v>
      </c>
      <c r="Q78" s="732">
        <f>Discount!$H$36</f>
        <v>0</v>
      </c>
      <c r="R78" s="732">
        <f t="shared" si="18"/>
        <v>0</v>
      </c>
      <c r="S78" s="732">
        <f t="shared" si="19"/>
        <v>0</v>
      </c>
      <c r="T78" s="733">
        <f t="shared" si="20"/>
        <v>0</v>
      </c>
      <c r="V78" s="835">
        <f t="shared" si="21"/>
        <v>0</v>
      </c>
      <c r="W78" s="733">
        <f t="shared" si="22"/>
        <v>0</v>
      </c>
      <c r="X78" s="733">
        <f t="shared" si="23"/>
        <v>0.18</v>
      </c>
      <c r="Y78" s="733">
        <f t="shared" si="24"/>
        <v>0</v>
      </c>
      <c r="Z78" s="733">
        <f t="shared" si="25"/>
        <v>0.18</v>
      </c>
      <c r="AA78" s="733">
        <f t="shared" si="26"/>
        <v>0</v>
      </c>
      <c r="AB78" s="521">
        <f t="shared" si="27"/>
        <v>0</v>
      </c>
      <c r="AC78" s="521">
        <f t="shared" si="28"/>
        <v>0</v>
      </c>
      <c r="AD78" s="521">
        <f t="shared" si="29"/>
        <v>0</v>
      </c>
    </row>
    <row r="79" spans="1:30" ht="50.4" customHeight="1">
      <c r="A79" s="748">
        <v>62</v>
      </c>
      <c r="B79" s="855">
        <v>7000020196</v>
      </c>
      <c r="C79" s="855">
        <v>550</v>
      </c>
      <c r="D79" s="854" t="s">
        <v>664</v>
      </c>
      <c r="E79" s="855">
        <v>1000025930</v>
      </c>
      <c r="F79" s="855">
        <v>85354010</v>
      </c>
      <c r="G79" s="706"/>
      <c r="H79" s="856">
        <v>18</v>
      </c>
      <c r="I79" s="534"/>
      <c r="J79" s="854" t="s">
        <v>693</v>
      </c>
      <c r="K79" s="854" t="s">
        <v>298</v>
      </c>
      <c r="L79" s="854">
        <v>1</v>
      </c>
      <c r="M79" s="707"/>
      <c r="N79" s="524" t="str">
        <f t="shared" si="15"/>
        <v>INCLUDED</v>
      </c>
      <c r="O79" s="731">
        <f t="shared" si="16"/>
        <v>0</v>
      </c>
      <c r="P79" s="731">
        <f t="shared" si="17"/>
        <v>0</v>
      </c>
      <c r="Q79" s="732">
        <f>Discount!$H$36</f>
        <v>0</v>
      </c>
      <c r="R79" s="732">
        <f t="shared" si="18"/>
        <v>0</v>
      </c>
      <c r="S79" s="732">
        <f t="shared" si="19"/>
        <v>0</v>
      </c>
      <c r="T79" s="733">
        <f t="shared" si="20"/>
        <v>0</v>
      </c>
      <c r="V79" s="835">
        <f t="shared" si="21"/>
        <v>0</v>
      </c>
      <c r="W79" s="733">
        <f t="shared" si="22"/>
        <v>0</v>
      </c>
      <c r="X79" s="733">
        <f t="shared" si="23"/>
        <v>0.18</v>
      </c>
      <c r="Y79" s="733">
        <f t="shared" si="24"/>
        <v>0</v>
      </c>
      <c r="Z79" s="733">
        <f t="shared" si="25"/>
        <v>0.18</v>
      </c>
      <c r="AA79" s="733">
        <f t="shared" si="26"/>
        <v>0</v>
      </c>
      <c r="AB79" s="521">
        <f t="shared" si="27"/>
        <v>0</v>
      </c>
      <c r="AC79" s="521">
        <f t="shared" si="28"/>
        <v>0</v>
      </c>
      <c r="AD79" s="521">
        <f t="shared" si="29"/>
        <v>0</v>
      </c>
    </row>
    <row r="80" spans="1:30" ht="26.4" customHeight="1">
      <c r="A80" s="860" t="s">
        <v>592</v>
      </c>
      <c r="B80" s="851" t="s">
        <v>694</v>
      </c>
      <c r="C80" s="857"/>
      <c r="D80" s="858"/>
      <c r="E80" s="858"/>
      <c r="F80" s="858"/>
      <c r="G80" s="743"/>
      <c r="H80" s="743"/>
      <c r="I80" s="743"/>
      <c r="J80" s="743"/>
      <c r="K80" s="743"/>
      <c r="L80" s="743"/>
      <c r="M80" s="743"/>
      <c r="N80" s="743"/>
      <c r="O80" s="731"/>
      <c r="P80" s="731"/>
      <c r="Q80" s="732"/>
      <c r="R80" s="732"/>
      <c r="S80" s="732"/>
      <c r="T80" s="733"/>
      <c r="V80" s="835"/>
      <c r="W80" s="733"/>
      <c r="X80" s="733"/>
      <c r="Y80" s="733"/>
      <c r="Z80" s="733"/>
      <c r="AA80" s="733"/>
    </row>
    <row r="81" spans="1:30" ht="50.4" customHeight="1">
      <c r="A81" s="748">
        <v>63</v>
      </c>
      <c r="B81" s="854">
        <v>7000020195</v>
      </c>
      <c r="C81" s="854">
        <v>10</v>
      </c>
      <c r="D81" s="854" t="s">
        <v>695</v>
      </c>
      <c r="E81" s="854">
        <v>1000005817</v>
      </c>
      <c r="F81" s="854">
        <v>85352919</v>
      </c>
      <c r="G81" s="706"/>
      <c r="H81" s="856">
        <v>18</v>
      </c>
      <c r="I81" s="534"/>
      <c r="J81" s="854" t="s">
        <v>701</v>
      </c>
      <c r="K81" s="854" t="s">
        <v>297</v>
      </c>
      <c r="L81" s="854">
        <v>1</v>
      </c>
      <c r="M81" s="707"/>
      <c r="N81" s="524" t="str">
        <f t="shared" si="15"/>
        <v>INCLUDED</v>
      </c>
      <c r="O81" s="731">
        <f t="shared" si="16"/>
        <v>0</v>
      </c>
      <c r="P81" s="731">
        <f t="shared" si="17"/>
        <v>0</v>
      </c>
      <c r="Q81" s="732">
        <f>Discount!$H$36</f>
        <v>0</v>
      </c>
      <c r="R81" s="732">
        <f t="shared" si="18"/>
        <v>0</v>
      </c>
      <c r="S81" s="732">
        <f t="shared" si="19"/>
        <v>0</v>
      </c>
      <c r="T81" s="733">
        <f t="shared" si="20"/>
        <v>0</v>
      </c>
      <c r="V81" s="835">
        <f t="shared" si="21"/>
        <v>0</v>
      </c>
      <c r="W81" s="733">
        <f t="shared" si="22"/>
        <v>0</v>
      </c>
      <c r="X81" s="733">
        <f t="shared" si="23"/>
        <v>0.18</v>
      </c>
      <c r="Y81" s="733">
        <f t="shared" si="24"/>
        <v>0</v>
      </c>
      <c r="Z81" s="733">
        <f t="shared" si="25"/>
        <v>0.18</v>
      </c>
      <c r="AA81" s="733">
        <f t="shared" si="26"/>
        <v>0</v>
      </c>
      <c r="AB81" s="521">
        <f t="shared" si="27"/>
        <v>0</v>
      </c>
      <c r="AC81" s="521">
        <f t="shared" si="28"/>
        <v>0</v>
      </c>
      <c r="AD81" s="521">
        <f t="shared" si="29"/>
        <v>0</v>
      </c>
    </row>
    <row r="82" spans="1:30" ht="50.4" customHeight="1">
      <c r="A82" s="748">
        <v>64</v>
      </c>
      <c r="B82" s="854">
        <v>7000020195</v>
      </c>
      <c r="C82" s="854">
        <v>20</v>
      </c>
      <c r="D82" s="854" t="s">
        <v>695</v>
      </c>
      <c r="E82" s="854">
        <v>1000005811</v>
      </c>
      <c r="F82" s="854">
        <v>85359090</v>
      </c>
      <c r="G82" s="706"/>
      <c r="H82" s="856">
        <v>18</v>
      </c>
      <c r="I82" s="534"/>
      <c r="J82" s="854" t="s">
        <v>702</v>
      </c>
      <c r="K82" s="854" t="s">
        <v>297</v>
      </c>
      <c r="L82" s="854">
        <v>3</v>
      </c>
      <c r="M82" s="707"/>
      <c r="N82" s="524" t="str">
        <f t="shared" si="15"/>
        <v>INCLUDED</v>
      </c>
      <c r="O82" s="731">
        <f t="shared" si="16"/>
        <v>0</v>
      </c>
      <c r="P82" s="731">
        <f t="shared" si="17"/>
        <v>0</v>
      </c>
      <c r="Q82" s="732">
        <f>Discount!$H$36</f>
        <v>0</v>
      </c>
      <c r="R82" s="732">
        <f t="shared" si="18"/>
        <v>0</v>
      </c>
      <c r="S82" s="732">
        <f t="shared" si="19"/>
        <v>0</v>
      </c>
      <c r="T82" s="733">
        <f t="shared" si="20"/>
        <v>0</v>
      </c>
      <c r="V82" s="835">
        <f t="shared" si="21"/>
        <v>0</v>
      </c>
      <c r="W82" s="733">
        <f t="shared" si="22"/>
        <v>0</v>
      </c>
      <c r="X82" s="733">
        <f t="shared" si="23"/>
        <v>0.18</v>
      </c>
      <c r="Y82" s="733">
        <f t="shared" si="24"/>
        <v>0</v>
      </c>
      <c r="Z82" s="733">
        <f t="shared" si="25"/>
        <v>0.18</v>
      </c>
      <c r="AA82" s="733">
        <f t="shared" si="26"/>
        <v>0</v>
      </c>
      <c r="AB82" s="521">
        <f t="shared" si="27"/>
        <v>0</v>
      </c>
      <c r="AC82" s="521">
        <f t="shared" si="28"/>
        <v>0</v>
      </c>
      <c r="AD82" s="521">
        <f t="shared" si="29"/>
        <v>0</v>
      </c>
    </row>
    <row r="83" spans="1:30" ht="50.4" customHeight="1">
      <c r="A83" s="748">
        <v>65</v>
      </c>
      <c r="B83" s="854">
        <v>7000020195</v>
      </c>
      <c r="C83" s="854">
        <v>30</v>
      </c>
      <c r="D83" s="854" t="s">
        <v>695</v>
      </c>
      <c r="E83" s="854">
        <v>1000005850</v>
      </c>
      <c r="F83" s="854">
        <v>85353090</v>
      </c>
      <c r="G83" s="706"/>
      <c r="H83" s="856">
        <v>18</v>
      </c>
      <c r="I83" s="534"/>
      <c r="J83" s="854" t="s">
        <v>703</v>
      </c>
      <c r="K83" s="854" t="s">
        <v>297</v>
      </c>
      <c r="L83" s="854">
        <v>1</v>
      </c>
      <c r="M83" s="707"/>
      <c r="N83" s="524" t="str">
        <f t="shared" si="15"/>
        <v>INCLUDED</v>
      </c>
      <c r="O83" s="731">
        <f t="shared" si="16"/>
        <v>0</v>
      </c>
      <c r="P83" s="731">
        <f t="shared" si="17"/>
        <v>0</v>
      </c>
      <c r="Q83" s="732">
        <f>Discount!$H$36</f>
        <v>0</v>
      </c>
      <c r="R83" s="732">
        <f t="shared" si="18"/>
        <v>0</v>
      </c>
      <c r="S83" s="732">
        <f t="shared" si="19"/>
        <v>0</v>
      </c>
      <c r="T83" s="733">
        <f t="shared" si="20"/>
        <v>0</v>
      </c>
      <c r="V83" s="835">
        <f t="shared" si="21"/>
        <v>0</v>
      </c>
      <c r="W83" s="733">
        <f t="shared" si="22"/>
        <v>0</v>
      </c>
      <c r="X83" s="733">
        <f t="shared" si="23"/>
        <v>0.18</v>
      </c>
      <c r="Y83" s="733">
        <f t="shared" si="24"/>
        <v>0</v>
      </c>
      <c r="Z83" s="733">
        <f t="shared" si="25"/>
        <v>0.18</v>
      </c>
      <c r="AA83" s="733">
        <f t="shared" si="26"/>
        <v>0</v>
      </c>
      <c r="AB83" s="521">
        <f t="shared" si="27"/>
        <v>0</v>
      </c>
      <c r="AC83" s="521">
        <f t="shared" si="28"/>
        <v>0</v>
      </c>
      <c r="AD83" s="521">
        <f t="shared" si="29"/>
        <v>0</v>
      </c>
    </row>
    <row r="84" spans="1:30" ht="50.4" customHeight="1">
      <c r="A84" s="748">
        <v>66</v>
      </c>
      <c r="B84" s="854">
        <v>7000020195</v>
      </c>
      <c r="C84" s="854">
        <v>40</v>
      </c>
      <c r="D84" s="854" t="s">
        <v>695</v>
      </c>
      <c r="E84" s="854">
        <v>1000005841</v>
      </c>
      <c r="F84" s="854">
        <v>85353090</v>
      </c>
      <c r="G84" s="706"/>
      <c r="H84" s="856">
        <v>18</v>
      </c>
      <c r="I84" s="534"/>
      <c r="J84" s="854" t="s">
        <v>704</v>
      </c>
      <c r="K84" s="854" t="s">
        <v>297</v>
      </c>
      <c r="L84" s="854">
        <v>3</v>
      </c>
      <c r="M84" s="707"/>
      <c r="N84" s="524" t="str">
        <f t="shared" si="15"/>
        <v>INCLUDED</v>
      </c>
      <c r="O84" s="731">
        <f t="shared" si="16"/>
        <v>0</v>
      </c>
      <c r="P84" s="731">
        <f t="shared" si="17"/>
        <v>0</v>
      </c>
      <c r="Q84" s="732">
        <f>Discount!$H$36</f>
        <v>0</v>
      </c>
      <c r="R84" s="732">
        <f t="shared" si="18"/>
        <v>0</v>
      </c>
      <c r="S84" s="732">
        <f t="shared" si="19"/>
        <v>0</v>
      </c>
      <c r="T84" s="733">
        <f t="shared" si="20"/>
        <v>0</v>
      </c>
      <c r="V84" s="835">
        <f t="shared" si="21"/>
        <v>0</v>
      </c>
      <c r="W84" s="733">
        <f t="shared" si="22"/>
        <v>0</v>
      </c>
      <c r="X84" s="733">
        <f t="shared" si="23"/>
        <v>0.18</v>
      </c>
      <c r="Y84" s="733">
        <f t="shared" si="24"/>
        <v>0</v>
      </c>
      <c r="Z84" s="733">
        <f t="shared" si="25"/>
        <v>0.18</v>
      </c>
      <c r="AA84" s="733">
        <f t="shared" si="26"/>
        <v>0</v>
      </c>
      <c r="AB84" s="521">
        <f t="shared" si="27"/>
        <v>0</v>
      </c>
      <c r="AC84" s="521">
        <f t="shared" si="28"/>
        <v>0</v>
      </c>
      <c r="AD84" s="521">
        <f t="shared" si="29"/>
        <v>0</v>
      </c>
    </row>
    <row r="85" spans="1:30" ht="50.4" customHeight="1">
      <c r="A85" s="748">
        <v>67</v>
      </c>
      <c r="B85" s="854">
        <v>7000020195</v>
      </c>
      <c r="C85" s="854">
        <v>50</v>
      </c>
      <c r="D85" s="854" t="s">
        <v>695</v>
      </c>
      <c r="E85" s="854">
        <v>1000005792</v>
      </c>
      <c r="F85" s="854">
        <v>85353090</v>
      </c>
      <c r="G85" s="706"/>
      <c r="H85" s="856">
        <v>18</v>
      </c>
      <c r="I85" s="534"/>
      <c r="J85" s="854" t="s">
        <v>705</v>
      </c>
      <c r="K85" s="854" t="s">
        <v>297</v>
      </c>
      <c r="L85" s="854">
        <v>6</v>
      </c>
      <c r="M85" s="707"/>
      <c r="N85" s="524" t="str">
        <f t="shared" si="15"/>
        <v>INCLUDED</v>
      </c>
      <c r="O85" s="731">
        <f t="shared" si="16"/>
        <v>0</v>
      </c>
      <c r="P85" s="731">
        <f t="shared" si="17"/>
        <v>0</v>
      </c>
      <c r="Q85" s="732">
        <f>Discount!$H$36</f>
        <v>0</v>
      </c>
      <c r="R85" s="732">
        <f t="shared" si="18"/>
        <v>0</v>
      </c>
      <c r="S85" s="732">
        <f t="shared" si="19"/>
        <v>0</v>
      </c>
      <c r="T85" s="733">
        <f t="shared" si="20"/>
        <v>0</v>
      </c>
      <c r="V85" s="835">
        <f t="shared" si="21"/>
        <v>0</v>
      </c>
      <c r="W85" s="733">
        <f t="shared" si="22"/>
        <v>0</v>
      </c>
      <c r="X85" s="733">
        <f t="shared" si="23"/>
        <v>0.18</v>
      </c>
      <c r="Y85" s="733">
        <f t="shared" si="24"/>
        <v>0</v>
      </c>
      <c r="Z85" s="733">
        <f t="shared" si="25"/>
        <v>0.18</v>
      </c>
      <c r="AA85" s="733">
        <f t="shared" si="26"/>
        <v>0</v>
      </c>
      <c r="AB85" s="521">
        <f t="shared" si="27"/>
        <v>0</v>
      </c>
      <c r="AC85" s="521">
        <f t="shared" si="28"/>
        <v>0</v>
      </c>
      <c r="AD85" s="521">
        <f t="shared" si="29"/>
        <v>0</v>
      </c>
    </row>
    <row r="86" spans="1:30" ht="50.4" customHeight="1">
      <c r="A86" s="748">
        <v>68</v>
      </c>
      <c r="B86" s="854">
        <v>7000020195</v>
      </c>
      <c r="C86" s="854">
        <v>60</v>
      </c>
      <c r="D86" s="854" t="s">
        <v>695</v>
      </c>
      <c r="E86" s="854">
        <v>1000005791</v>
      </c>
      <c r="F86" s="854">
        <v>85462040</v>
      </c>
      <c r="G86" s="706"/>
      <c r="H86" s="856">
        <v>18</v>
      </c>
      <c r="I86" s="534"/>
      <c r="J86" s="854" t="s">
        <v>706</v>
      </c>
      <c r="K86" s="854" t="s">
        <v>297</v>
      </c>
      <c r="L86" s="854">
        <v>6</v>
      </c>
      <c r="M86" s="707"/>
      <c r="N86" s="524" t="str">
        <f t="shared" si="15"/>
        <v>INCLUDED</v>
      </c>
      <c r="O86" s="731">
        <f t="shared" si="16"/>
        <v>0</v>
      </c>
      <c r="P86" s="731">
        <f t="shared" si="17"/>
        <v>0</v>
      </c>
      <c r="Q86" s="732">
        <f>Discount!$H$36</f>
        <v>0</v>
      </c>
      <c r="R86" s="732">
        <f t="shared" si="18"/>
        <v>0</v>
      </c>
      <c r="S86" s="732">
        <f t="shared" si="19"/>
        <v>0</v>
      </c>
      <c r="T86" s="733">
        <f t="shared" si="20"/>
        <v>0</v>
      </c>
      <c r="V86" s="835">
        <f t="shared" si="21"/>
        <v>0</v>
      </c>
      <c r="W86" s="733">
        <f t="shared" si="22"/>
        <v>0</v>
      </c>
      <c r="X86" s="733">
        <f t="shared" si="23"/>
        <v>0.18</v>
      </c>
      <c r="Y86" s="733">
        <f t="shared" si="24"/>
        <v>0</v>
      </c>
      <c r="Z86" s="733">
        <f t="shared" si="25"/>
        <v>0.18</v>
      </c>
      <c r="AA86" s="733">
        <f t="shared" si="26"/>
        <v>0</v>
      </c>
      <c r="AB86" s="521">
        <f t="shared" si="27"/>
        <v>0</v>
      </c>
      <c r="AC86" s="521">
        <f t="shared" si="28"/>
        <v>0</v>
      </c>
      <c r="AD86" s="521">
        <f t="shared" si="29"/>
        <v>0</v>
      </c>
    </row>
    <row r="87" spans="1:30" ht="50.4" customHeight="1">
      <c r="A87" s="748">
        <v>69</v>
      </c>
      <c r="B87" s="854">
        <v>7000020195</v>
      </c>
      <c r="C87" s="854">
        <v>70</v>
      </c>
      <c r="D87" s="854" t="s">
        <v>695</v>
      </c>
      <c r="E87" s="854">
        <v>1000020421</v>
      </c>
      <c r="F87" s="854">
        <v>85354010</v>
      </c>
      <c r="G87" s="706"/>
      <c r="H87" s="856">
        <v>18</v>
      </c>
      <c r="I87" s="534"/>
      <c r="J87" s="854" t="s">
        <v>707</v>
      </c>
      <c r="K87" s="854" t="s">
        <v>297</v>
      </c>
      <c r="L87" s="854">
        <v>3</v>
      </c>
      <c r="M87" s="707"/>
      <c r="N87" s="524" t="str">
        <f t="shared" si="15"/>
        <v>INCLUDED</v>
      </c>
      <c r="O87" s="731">
        <f t="shared" si="16"/>
        <v>0</v>
      </c>
      <c r="P87" s="731">
        <f t="shared" si="17"/>
        <v>0</v>
      </c>
      <c r="Q87" s="732">
        <f>Discount!$H$36</f>
        <v>0</v>
      </c>
      <c r="R87" s="732">
        <f t="shared" si="18"/>
        <v>0</v>
      </c>
      <c r="S87" s="732">
        <f t="shared" si="19"/>
        <v>0</v>
      </c>
      <c r="T87" s="733">
        <f t="shared" si="20"/>
        <v>0</v>
      </c>
      <c r="V87" s="835">
        <f t="shared" si="21"/>
        <v>0</v>
      </c>
      <c r="W87" s="733">
        <f t="shared" si="22"/>
        <v>0</v>
      </c>
      <c r="X87" s="733">
        <f t="shared" si="23"/>
        <v>0.18</v>
      </c>
      <c r="Y87" s="733">
        <f t="shared" si="24"/>
        <v>0</v>
      </c>
      <c r="Z87" s="733">
        <f t="shared" si="25"/>
        <v>0.18</v>
      </c>
      <c r="AA87" s="733">
        <f t="shared" si="26"/>
        <v>0</v>
      </c>
      <c r="AB87" s="521">
        <f t="shared" si="27"/>
        <v>0</v>
      </c>
      <c r="AC87" s="521">
        <f t="shared" si="28"/>
        <v>0</v>
      </c>
      <c r="AD87" s="521">
        <f t="shared" si="29"/>
        <v>0</v>
      </c>
    </row>
    <row r="88" spans="1:30" ht="50.4" customHeight="1">
      <c r="A88" s="748">
        <v>70</v>
      </c>
      <c r="B88" s="854">
        <v>7000020195</v>
      </c>
      <c r="C88" s="854">
        <v>80</v>
      </c>
      <c r="D88" s="854" t="s">
        <v>696</v>
      </c>
      <c r="E88" s="854">
        <v>1000004489</v>
      </c>
      <c r="F88" s="854">
        <v>85352913</v>
      </c>
      <c r="G88" s="706"/>
      <c r="H88" s="856">
        <v>18</v>
      </c>
      <c r="I88" s="534"/>
      <c r="J88" s="854" t="s">
        <v>708</v>
      </c>
      <c r="K88" s="854" t="s">
        <v>297</v>
      </c>
      <c r="L88" s="854">
        <v>1</v>
      </c>
      <c r="M88" s="707"/>
      <c r="N88" s="524" t="str">
        <f t="shared" si="15"/>
        <v>INCLUDED</v>
      </c>
      <c r="O88" s="731">
        <f t="shared" si="16"/>
        <v>0</v>
      </c>
      <c r="P88" s="731">
        <f t="shared" si="17"/>
        <v>0</v>
      </c>
      <c r="Q88" s="732">
        <f>Discount!$H$36</f>
        <v>0</v>
      </c>
      <c r="R88" s="732">
        <f t="shared" si="18"/>
        <v>0</v>
      </c>
      <c r="S88" s="732">
        <f t="shared" si="19"/>
        <v>0</v>
      </c>
      <c r="T88" s="733">
        <f t="shared" si="20"/>
        <v>0</v>
      </c>
      <c r="V88" s="835">
        <f t="shared" si="21"/>
        <v>0</v>
      </c>
      <c r="W88" s="733">
        <f t="shared" si="22"/>
        <v>0</v>
      </c>
      <c r="X88" s="733">
        <f t="shared" si="23"/>
        <v>0.18</v>
      </c>
      <c r="Y88" s="733">
        <f t="shared" si="24"/>
        <v>0</v>
      </c>
      <c r="Z88" s="733">
        <f t="shared" si="25"/>
        <v>0.18</v>
      </c>
      <c r="AA88" s="733">
        <f t="shared" si="26"/>
        <v>0</v>
      </c>
      <c r="AB88" s="521">
        <f t="shared" si="27"/>
        <v>0</v>
      </c>
      <c r="AC88" s="521">
        <f t="shared" si="28"/>
        <v>0</v>
      </c>
      <c r="AD88" s="521">
        <f t="shared" si="29"/>
        <v>0</v>
      </c>
    </row>
    <row r="89" spans="1:30" ht="50.4" customHeight="1">
      <c r="A89" s="748">
        <v>71</v>
      </c>
      <c r="B89" s="854">
        <v>7000020195</v>
      </c>
      <c r="C89" s="854">
        <v>90</v>
      </c>
      <c r="D89" s="854" t="s">
        <v>696</v>
      </c>
      <c r="E89" s="854">
        <v>1000004461</v>
      </c>
      <c r="F89" s="854">
        <v>85359090</v>
      </c>
      <c r="G89" s="706"/>
      <c r="H89" s="856">
        <v>18</v>
      </c>
      <c r="I89" s="534"/>
      <c r="J89" s="854" t="s">
        <v>709</v>
      </c>
      <c r="K89" s="854" t="s">
        <v>297</v>
      </c>
      <c r="L89" s="854">
        <v>3</v>
      </c>
      <c r="M89" s="707"/>
      <c r="N89" s="524" t="str">
        <f t="shared" ref="N89:N200" si="60">IF(M89=0, "INCLUDED", IF(ISERROR(M89*L89), M89, M89*L89))</f>
        <v>INCLUDED</v>
      </c>
      <c r="O89" s="731">
        <f t="shared" ref="O89:O200" si="61">IF(N89="Included",0,N89)</f>
        <v>0</v>
      </c>
      <c r="P89" s="731">
        <f t="shared" ref="P89:P200" si="62">IF( I89="",H89*(IF(N89="Included",0,N89))/100,I89*(IF(N89="Included",0,N89)))</f>
        <v>0</v>
      </c>
      <c r="Q89" s="732">
        <f>Discount!$H$36</f>
        <v>0</v>
      </c>
      <c r="R89" s="732">
        <f t="shared" ref="R89:R200" si="63">Q89*O89</f>
        <v>0</v>
      </c>
      <c r="S89" s="732">
        <f t="shared" ref="S89:S200" si="64">IF(I89="",H89*R89/100,I89*R89)</f>
        <v>0</v>
      </c>
      <c r="T89" s="733">
        <f t="shared" ref="T89:T200" si="65">M89*L89</f>
        <v>0</v>
      </c>
      <c r="V89" s="835">
        <f t="shared" ref="V89:V200" si="66">ROUND(M89,2)</f>
        <v>0</v>
      </c>
      <c r="W89" s="733">
        <f t="shared" ref="W89:W200" si="67">L89*V89</f>
        <v>0</v>
      </c>
      <c r="X89" s="733">
        <f t="shared" ref="X89:X200" si="68">IF(I89="",H89/100,I89)</f>
        <v>0.18</v>
      </c>
      <c r="Y89" s="733">
        <f t="shared" ref="Y89:Y200" si="69">IF(X89=0.12,0.12,0)</f>
        <v>0</v>
      </c>
      <c r="Z89" s="733">
        <f t="shared" ref="Z89:Z200" si="70">IF(X89=0.18,0.18,0)</f>
        <v>0.18</v>
      </c>
      <c r="AA89" s="733">
        <f t="shared" ref="AA89:AA200" si="71">IF(X89=0.28,0.28,0)</f>
        <v>0</v>
      </c>
      <c r="AB89" s="521">
        <f t="shared" ref="AB89:AB200" si="72">W89*Y89</f>
        <v>0</v>
      </c>
      <c r="AC89" s="521">
        <f t="shared" ref="AC89:AC200" si="73">W89*Z89</f>
        <v>0</v>
      </c>
      <c r="AD89" s="521">
        <f t="shared" ref="AD89:AD200" si="74">W89*AA89</f>
        <v>0</v>
      </c>
    </row>
    <row r="90" spans="1:30" ht="50.4" customHeight="1">
      <c r="A90" s="748">
        <v>72</v>
      </c>
      <c r="B90" s="854">
        <v>7000020195</v>
      </c>
      <c r="C90" s="854">
        <v>100</v>
      </c>
      <c r="D90" s="854" t="s">
        <v>696</v>
      </c>
      <c r="E90" s="854">
        <v>1000004483</v>
      </c>
      <c r="F90" s="854">
        <v>85353090</v>
      </c>
      <c r="G90" s="706"/>
      <c r="H90" s="856">
        <v>18</v>
      </c>
      <c r="I90" s="534"/>
      <c r="J90" s="854" t="s">
        <v>710</v>
      </c>
      <c r="K90" s="854" t="s">
        <v>297</v>
      </c>
      <c r="L90" s="854">
        <v>1</v>
      </c>
      <c r="M90" s="707"/>
      <c r="N90" s="524" t="str">
        <f t="shared" si="60"/>
        <v>INCLUDED</v>
      </c>
      <c r="O90" s="731">
        <f t="shared" si="61"/>
        <v>0</v>
      </c>
      <c r="P90" s="731">
        <f t="shared" si="62"/>
        <v>0</v>
      </c>
      <c r="Q90" s="732">
        <f>Discount!$H$36</f>
        <v>0</v>
      </c>
      <c r="R90" s="732">
        <f t="shared" si="63"/>
        <v>0</v>
      </c>
      <c r="S90" s="732">
        <f t="shared" si="64"/>
        <v>0</v>
      </c>
      <c r="T90" s="733">
        <f t="shared" si="65"/>
        <v>0</v>
      </c>
      <c r="V90" s="835">
        <f t="shared" si="66"/>
        <v>0</v>
      </c>
      <c r="W90" s="733">
        <f t="shared" si="67"/>
        <v>0</v>
      </c>
      <c r="X90" s="733">
        <f t="shared" si="68"/>
        <v>0.18</v>
      </c>
      <c r="Y90" s="733">
        <f t="shared" si="69"/>
        <v>0</v>
      </c>
      <c r="Z90" s="733">
        <f t="shared" si="70"/>
        <v>0.18</v>
      </c>
      <c r="AA90" s="733">
        <f t="shared" si="71"/>
        <v>0</v>
      </c>
      <c r="AB90" s="521">
        <f t="shared" si="72"/>
        <v>0</v>
      </c>
      <c r="AC90" s="521">
        <f t="shared" si="73"/>
        <v>0</v>
      </c>
      <c r="AD90" s="521">
        <f t="shared" si="74"/>
        <v>0</v>
      </c>
    </row>
    <row r="91" spans="1:30" ht="50.4" customHeight="1">
      <c r="A91" s="748">
        <v>73</v>
      </c>
      <c r="B91" s="854">
        <v>7000020195</v>
      </c>
      <c r="C91" s="854">
        <v>110</v>
      </c>
      <c r="D91" s="854" t="s">
        <v>696</v>
      </c>
      <c r="E91" s="854">
        <v>1000004481</v>
      </c>
      <c r="F91" s="854">
        <v>85353090</v>
      </c>
      <c r="G91" s="706"/>
      <c r="H91" s="856">
        <v>18</v>
      </c>
      <c r="I91" s="534"/>
      <c r="J91" s="854" t="s">
        <v>711</v>
      </c>
      <c r="K91" s="854" t="s">
        <v>297</v>
      </c>
      <c r="L91" s="854">
        <v>3</v>
      </c>
      <c r="M91" s="707"/>
      <c r="N91" s="524" t="str">
        <f t="shared" si="60"/>
        <v>INCLUDED</v>
      </c>
      <c r="O91" s="731">
        <f t="shared" si="61"/>
        <v>0</v>
      </c>
      <c r="P91" s="731">
        <f t="shared" si="62"/>
        <v>0</v>
      </c>
      <c r="Q91" s="732">
        <f>Discount!$H$36</f>
        <v>0</v>
      </c>
      <c r="R91" s="732">
        <f t="shared" si="63"/>
        <v>0</v>
      </c>
      <c r="S91" s="732">
        <f t="shared" si="64"/>
        <v>0</v>
      </c>
      <c r="T91" s="733">
        <f t="shared" si="65"/>
        <v>0</v>
      </c>
      <c r="V91" s="835">
        <f t="shared" si="66"/>
        <v>0</v>
      </c>
      <c r="W91" s="733">
        <f t="shared" si="67"/>
        <v>0</v>
      </c>
      <c r="X91" s="733">
        <f t="shared" si="68"/>
        <v>0.18</v>
      </c>
      <c r="Y91" s="733">
        <f t="shared" si="69"/>
        <v>0</v>
      </c>
      <c r="Z91" s="733">
        <f t="shared" si="70"/>
        <v>0.18</v>
      </c>
      <c r="AA91" s="733">
        <f t="shared" si="71"/>
        <v>0</v>
      </c>
      <c r="AB91" s="521">
        <f t="shared" si="72"/>
        <v>0</v>
      </c>
      <c r="AC91" s="521">
        <f t="shared" si="73"/>
        <v>0</v>
      </c>
      <c r="AD91" s="521">
        <f t="shared" si="74"/>
        <v>0</v>
      </c>
    </row>
    <row r="92" spans="1:30" ht="50.4" customHeight="1">
      <c r="A92" s="748">
        <v>74</v>
      </c>
      <c r="B92" s="854">
        <v>7000020195</v>
      </c>
      <c r="C92" s="854">
        <v>120</v>
      </c>
      <c r="D92" s="854" t="s">
        <v>696</v>
      </c>
      <c r="E92" s="854">
        <v>1000004480</v>
      </c>
      <c r="F92" s="854">
        <v>85353090</v>
      </c>
      <c r="G92" s="706"/>
      <c r="H92" s="856">
        <v>18</v>
      </c>
      <c r="I92" s="534"/>
      <c r="J92" s="854" t="s">
        <v>712</v>
      </c>
      <c r="K92" s="854" t="s">
        <v>297</v>
      </c>
      <c r="L92" s="854">
        <v>3</v>
      </c>
      <c r="M92" s="707"/>
      <c r="N92" s="524" t="str">
        <f t="shared" si="60"/>
        <v>INCLUDED</v>
      </c>
      <c r="O92" s="731">
        <f t="shared" si="61"/>
        <v>0</v>
      </c>
      <c r="P92" s="731">
        <f t="shared" si="62"/>
        <v>0</v>
      </c>
      <c r="Q92" s="732">
        <f>Discount!$H$36</f>
        <v>0</v>
      </c>
      <c r="R92" s="732">
        <f t="shared" si="63"/>
        <v>0</v>
      </c>
      <c r="S92" s="732">
        <f t="shared" si="64"/>
        <v>0</v>
      </c>
      <c r="T92" s="733">
        <f t="shared" si="65"/>
        <v>0</v>
      </c>
      <c r="V92" s="835">
        <f t="shared" si="66"/>
        <v>0</v>
      </c>
      <c r="W92" s="733">
        <f t="shared" si="67"/>
        <v>0</v>
      </c>
      <c r="X92" s="733">
        <f t="shared" si="68"/>
        <v>0.18</v>
      </c>
      <c r="Y92" s="733">
        <f t="shared" si="69"/>
        <v>0</v>
      </c>
      <c r="Z92" s="733">
        <f t="shared" si="70"/>
        <v>0.18</v>
      </c>
      <c r="AA92" s="733">
        <f t="shared" si="71"/>
        <v>0</v>
      </c>
      <c r="AB92" s="521">
        <f t="shared" si="72"/>
        <v>0</v>
      </c>
      <c r="AC92" s="521">
        <f t="shared" si="73"/>
        <v>0</v>
      </c>
      <c r="AD92" s="521">
        <f t="shared" si="74"/>
        <v>0</v>
      </c>
    </row>
    <row r="93" spans="1:30" ht="50.4" customHeight="1">
      <c r="A93" s="748">
        <v>75</v>
      </c>
      <c r="B93" s="854">
        <v>7000020195</v>
      </c>
      <c r="C93" s="854">
        <v>130</v>
      </c>
      <c r="D93" s="854" t="s">
        <v>696</v>
      </c>
      <c r="E93" s="854">
        <v>1000020419</v>
      </c>
      <c r="F93" s="854">
        <v>85354010</v>
      </c>
      <c r="G93" s="706"/>
      <c r="H93" s="856">
        <v>18</v>
      </c>
      <c r="I93" s="534"/>
      <c r="J93" s="854" t="s">
        <v>533</v>
      </c>
      <c r="K93" s="854" t="s">
        <v>297</v>
      </c>
      <c r="L93" s="854">
        <v>3</v>
      </c>
      <c r="M93" s="707"/>
      <c r="N93" s="524" t="str">
        <f t="shared" si="60"/>
        <v>INCLUDED</v>
      </c>
      <c r="O93" s="731">
        <f t="shared" si="61"/>
        <v>0</v>
      </c>
      <c r="P93" s="731">
        <f t="shared" si="62"/>
        <v>0</v>
      </c>
      <c r="Q93" s="732">
        <f>Discount!$H$36</f>
        <v>0</v>
      </c>
      <c r="R93" s="732">
        <f t="shared" si="63"/>
        <v>0</v>
      </c>
      <c r="S93" s="732">
        <f t="shared" si="64"/>
        <v>0</v>
      </c>
      <c r="T93" s="733">
        <f t="shared" si="65"/>
        <v>0</v>
      </c>
      <c r="V93" s="835">
        <f t="shared" si="66"/>
        <v>0</v>
      </c>
      <c r="W93" s="733">
        <f t="shared" si="67"/>
        <v>0</v>
      </c>
      <c r="X93" s="733">
        <f t="shared" si="68"/>
        <v>0.18</v>
      </c>
      <c r="Y93" s="733">
        <f t="shared" si="69"/>
        <v>0</v>
      </c>
      <c r="Z93" s="733">
        <f t="shared" si="70"/>
        <v>0.18</v>
      </c>
      <c r="AA93" s="733">
        <f t="shared" si="71"/>
        <v>0</v>
      </c>
      <c r="AB93" s="521">
        <f t="shared" si="72"/>
        <v>0</v>
      </c>
      <c r="AC93" s="521">
        <f t="shared" si="73"/>
        <v>0</v>
      </c>
      <c r="AD93" s="521">
        <f t="shared" si="74"/>
        <v>0</v>
      </c>
    </row>
    <row r="94" spans="1:30" ht="50.4" customHeight="1">
      <c r="A94" s="748">
        <v>76</v>
      </c>
      <c r="B94" s="854">
        <v>7000020195</v>
      </c>
      <c r="C94" s="854">
        <v>140</v>
      </c>
      <c r="D94" s="854" t="s">
        <v>696</v>
      </c>
      <c r="E94" s="854">
        <v>1000004401</v>
      </c>
      <c r="F94" s="854">
        <v>85462040</v>
      </c>
      <c r="G94" s="706"/>
      <c r="H94" s="856">
        <v>18</v>
      </c>
      <c r="I94" s="534"/>
      <c r="J94" s="854" t="s">
        <v>713</v>
      </c>
      <c r="K94" s="854" t="s">
        <v>297</v>
      </c>
      <c r="L94" s="854">
        <v>18</v>
      </c>
      <c r="M94" s="707"/>
      <c r="N94" s="524" t="str">
        <f t="shared" si="60"/>
        <v>INCLUDED</v>
      </c>
      <c r="O94" s="731">
        <f t="shared" si="61"/>
        <v>0</v>
      </c>
      <c r="P94" s="731">
        <f t="shared" si="62"/>
        <v>0</v>
      </c>
      <c r="Q94" s="732">
        <f>Discount!$H$36</f>
        <v>0</v>
      </c>
      <c r="R94" s="732">
        <f t="shared" si="63"/>
        <v>0</v>
      </c>
      <c r="S94" s="732">
        <f t="shared" si="64"/>
        <v>0</v>
      </c>
      <c r="T94" s="733">
        <f t="shared" si="65"/>
        <v>0</v>
      </c>
      <c r="V94" s="835">
        <f t="shared" si="66"/>
        <v>0</v>
      </c>
      <c r="W94" s="733">
        <f t="shared" si="67"/>
        <v>0</v>
      </c>
      <c r="X94" s="733">
        <f t="shared" si="68"/>
        <v>0.18</v>
      </c>
      <c r="Y94" s="733">
        <f t="shared" si="69"/>
        <v>0</v>
      </c>
      <c r="Z94" s="733">
        <f t="shared" si="70"/>
        <v>0.18</v>
      </c>
      <c r="AA94" s="733">
        <f t="shared" si="71"/>
        <v>0</v>
      </c>
      <c r="AB94" s="521">
        <f t="shared" si="72"/>
        <v>0</v>
      </c>
      <c r="AC94" s="521">
        <f t="shared" si="73"/>
        <v>0</v>
      </c>
      <c r="AD94" s="521">
        <f t="shared" si="74"/>
        <v>0</v>
      </c>
    </row>
    <row r="95" spans="1:30" ht="50.4" customHeight="1">
      <c r="A95" s="748">
        <v>77</v>
      </c>
      <c r="B95" s="854">
        <v>7000020195</v>
      </c>
      <c r="C95" s="854">
        <v>150</v>
      </c>
      <c r="D95" s="854" t="s">
        <v>697</v>
      </c>
      <c r="E95" s="854">
        <v>1000011351</v>
      </c>
      <c r="F95" s="854">
        <v>72169990</v>
      </c>
      <c r="G95" s="706"/>
      <c r="H95" s="856">
        <v>18</v>
      </c>
      <c r="I95" s="534"/>
      <c r="J95" s="854" t="s">
        <v>714</v>
      </c>
      <c r="K95" s="854" t="s">
        <v>298</v>
      </c>
      <c r="L95" s="854">
        <v>1</v>
      </c>
      <c r="M95" s="707"/>
      <c r="N95" s="524" t="str">
        <f t="shared" si="60"/>
        <v>INCLUDED</v>
      </c>
      <c r="O95" s="731">
        <f t="shared" si="61"/>
        <v>0</v>
      </c>
      <c r="P95" s="731">
        <f t="shared" si="62"/>
        <v>0</v>
      </c>
      <c r="Q95" s="732">
        <f>Discount!$H$36</f>
        <v>0</v>
      </c>
      <c r="R95" s="732">
        <f t="shared" si="63"/>
        <v>0</v>
      </c>
      <c r="S95" s="732">
        <f t="shared" si="64"/>
        <v>0</v>
      </c>
      <c r="T95" s="733">
        <f t="shared" si="65"/>
        <v>0</v>
      </c>
      <c r="V95" s="835">
        <f t="shared" si="66"/>
        <v>0</v>
      </c>
      <c r="W95" s="733">
        <f t="shared" si="67"/>
        <v>0</v>
      </c>
      <c r="X95" s="733">
        <f t="shared" si="68"/>
        <v>0.18</v>
      </c>
      <c r="Y95" s="733">
        <f t="shared" si="69"/>
        <v>0</v>
      </c>
      <c r="Z95" s="733">
        <f t="shared" si="70"/>
        <v>0.18</v>
      </c>
      <c r="AA95" s="733">
        <f t="shared" si="71"/>
        <v>0</v>
      </c>
      <c r="AB95" s="521">
        <f t="shared" si="72"/>
        <v>0</v>
      </c>
      <c r="AC95" s="521">
        <f t="shared" si="73"/>
        <v>0</v>
      </c>
      <c r="AD95" s="521">
        <f t="shared" si="74"/>
        <v>0</v>
      </c>
    </row>
    <row r="96" spans="1:30" ht="127.8" customHeight="1">
      <c r="A96" s="748">
        <v>78</v>
      </c>
      <c r="B96" s="854">
        <v>7000020195</v>
      </c>
      <c r="C96" s="854">
        <v>160</v>
      </c>
      <c r="D96" s="854" t="s">
        <v>697</v>
      </c>
      <c r="E96" s="854">
        <v>1000015788</v>
      </c>
      <c r="F96" s="854">
        <v>85049010</v>
      </c>
      <c r="G96" s="706"/>
      <c r="H96" s="856">
        <v>18</v>
      </c>
      <c r="I96" s="534"/>
      <c r="J96" s="854" t="s">
        <v>715</v>
      </c>
      <c r="K96" s="854" t="s">
        <v>716</v>
      </c>
      <c r="L96" s="854">
        <v>1</v>
      </c>
      <c r="M96" s="707"/>
      <c r="N96" s="524" t="str">
        <f t="shared" si="60"/>
        <v>INCLUDED</v>
      </c>
      <c r="O96" s="731">
        <f t="shared" si="61"/>
        <v>0</v>
      </c>
      <c r="P96" s="731">
        <f t="shared" si="62"/>
        <v>0</v>
      </c>
      <c r="Q96" s="732">
        <f>Discount!$H$36</f>
        <v>0</v>
      </c>
      <c r="R96" s="732">
        <f t="shared" si="63"/>
        <v>0</v>
      </c>
      <c r="S96" s="732">
        <f t="shared" si="64"/>
        <v>0</v>
      </c>
      <c r="T96" s="733">
        <f t="shared" si="65"/>
        <v>0</v>
      </c>
      <c r="V96" s="835">
        <f t="shared" si="66"/>
        <v>0</v>
      </c>
      <c r="W96" s="733">
        <f t="shared" si="67"/>
        <v>0</v>
      </c>
      <c r="X96" s="733">
        <f t="shared" si="68"/>
        <v>0.18</v>
      </c>
      <c r="Y96" s="733">
        <f t="shared" si="69"/>
        <v>0</v>
      </c>
      <c r="Z96" s="733">
        <f t="shared" si="70"/>
        <v>0.18</v>
      </c>
      <c r="AA96" s="733">
        <f t="shared" si="71"/>
        <v>0</v>
      </c>
      <c r="AB96" s="521">
        <f t="shared" si="72"/>
        <v>0</v>
      </c>
      <c r="AC96" s="521">
        <f t="shared" si="73"/>
        <v>0</v>
      </c>
      <c r="AD96" s="521">
        <f t="shared" si="74"/>
        <v>0</v>
      </c>
    </row>
    <row r="97" spans="1:30" ht="63.6" customHeight="1">
      <c r="A97" s="748">
        <v>79</v>
      </c>
      <c r="B97" s="854">
        <v>7000020195</v>
      </c>
      <c r="C97" s="854">
        <v>170</v>
      </c>
      <c r="D97" s="854" t="s">
        <v>698</v>
      </c>
      <c r="E97" s="854">
        <v>1000055997</v>
      </c>
      <c r="F97" s="854">
        <v>72169990</v>
      </c>
      <c r="G97" s="706"/>
      <c r="H97" s="856">
        <v>18</v>
      </c>
      <c r="I97" s="534"/>
      <c r="J97" s="854" t="s">
        <v>717</v>
      </c>
      <c r="K97" s="854" t="s">
        <v>297</v>
      </c>
      <c r="L97" s="854">
        <v>3</v>
      </c>
      <c r="M97" s="707"/>
      <c r="N97" s="524" t="str">
        <f t="shared" si="60"/>
        <v>INCLUDED</v>
      </c>
      <c r="O97" s="731">
        <f t="shared" si="61"/>
        <v>0</v>
      </c>
      <c r="P97" s="731">
        <f t="shared" si="62"/>
        <v>0</v>
      </c>
      <c r="Q97" s="732">
        <f>Discount!$H$36</f>
        <v>0</v>
      </c>
      <c r="R97" s="732">
        <f t="shared" si="63"/>
        <v>0</v>
      </c>
      <c r="S97" s="732">
        <f t="shared" si="64"/>
        <v>0</v>
      </c>
      <c r="T97" s="733">
        <f t="shared" si="65"/>
        <v>0</v>
      </c>
      <c r="V97" s="835">
        <f t="shared" si="66"/>
        <v>0</v>
      </c>
      <c r="W97" s="733">
        <f t="shared" si="67"/>
        <v>0</v>
      </c>
      <c r="X97" s="733">
        <f t="shared" si="68"/>
        <v>0.18</v>
      </c>
      <c r="Y97" s="733">
        <f t="shared" si="69"/>
        <v>0</v>
      </c>
      <c r="Z97" s="733">
        <f t="shared" si="70"/>
        <v>0.18</v>
      </c>
      <c r="AA97" s="733">
        <f t="shared" si="71"/>
        <v>0</v>
      </c>
      <c r="AB97" s="521">
        <f t="shared" si="72"/>
        <v>0</v>
      </c>
      <c r="AC97" s="521">
        <f t="shared" si="73"/>
        <v>0</v>
      </c>
      <c r="AD97" s="521">
        <f t="shared" si="74"/>
        <v>0</v>
      </c>
    </row>
    <row r="98" spans="1:30" ht="50.4" customHeight="1">
      <c r="A98" s="748">
        <v>80</v>
      </c>
      <c r="B98" s="854">
        <v>7000020195</v>
      </c>
      <c r="C98" s="854">
        <v>180</v>
      </c>
      <c r="D98" s="854" t="s">
        <v>698</v>
      </c>
      <c r="E98" s="854">
        <v>1000055995</v>
      </c>
      <c r="F98" s="854">
        <v>72169990</v>
      </c>
      <c r="G98" s="706"/>
      <c r="H98" s="856">
        <v>18</v>
      </c>
      <c r="I98" s="534"/>
      <c r="J98" s="854" t="s">
        <v>718</v>
      </c>
      <c r="K98" s="854" t="s">
        <v>297</v>
      </c>
      <c r="L98" s="854">
        <v>3</v>
      </c>
      <c r="M98" s="707"/>
      <c r="N98" s="524" t="str">
        <f t="shared" si="60"/>
        <v>INCLUDED</v>
      </c>
      <c r="O98" s="731">
        <f t="shared" si="61"/>
        <v>0</v>
      </c>
      <c r="P98" s="731">
        <f t="shared" si="62"/>
        <v>0</v>
      </c>
      <c r="Q98" s="732">
        <f>Discount!$H$36</f>
        <v>0</v>
      </c>
      <c r="R98" s="732">
        <f t="shared" si="63"/>
        <v>0</v>
      </c>
      <c r="S98" s="732">
        <f t="shared" si="64"/>
        <v>0</v>
      </c>
      <c r="T98" s="733">
        <f t="shared" si="65"/>
        <v>0</v>
      </c>
      <c r="V98" s="835">
        <f t="shared" si="66"/>
        <v>0</v>
      </c>
      <c r="W98" s="733">
        <f t="shared" si="67"/>
        <v>0</v>
      </c>
      <c r="X98" s="733">
        <f t="shared" si="68"/>
        <v>0.18</v>
      </c>
      <c r="Y98" s="733">
        <f t="shared" si="69"/>
        <v>0</v>
      </c>
      <c r="Z98" s="733">
        <f t="shared" si="70"/>
        <v>0.18</v>
      </c>
      <c r="AA98" s="733">
        <f t="shared" si="71"/>
        <v>0</v>
      </c>
      <c r="AB98" s="521">
        <f t="shared" si="72"/>
        <v>0</v>
      </c>
      <c r="AC98" s="521">
        <f t="shared" si="73"/>
        <v>0</v>
      </c>
      <c r="AD98" s="521">
        <f t="shared" si="74"/>
        <v>0</v>
      </c>
    </row>
    <row r="99" spans="1:30" ht="50.4" customHeight="1">
      <c r="A99" s="748">
        <v>81</v>
      </c>
      <c r="B99" s="854">
        <v>7000020195</v>
      </c>
      <c r="C99" s="854">
        <v>190</v>
      </c>
      <c r="D99" s="854" t="s">
        <v>698</v>
      </c>
      <c r="E99" s="854">
        <v>1000055993</v>
      </c>
      <c r="F99" s="854">
        <v>72169990</v>
      </c>
      <c r="G99" s="706"/>
      <c r="H99" s="856">
        <v>18</v>
      </c>
      <c r="I99" s="534"/>
      <c r="J99" s="854" t="s">
        <v>719</v>
      </c>
      <c r="K99" s="854" t="s">
        <v>297</v>
      </c>
      <c r="L99" s="854">
        <v>3</v>
      </c>
      <c r="M99" s="707"/>
      <c r="N99" s="524" t="str">
        <f t="shared" ref="N99:N100" si="75">IF(M99=0, "INCLUDED", IF(ISERROR(M99*L99), M99, M99*L99))</f>
        <v>INCLUDED</v>
      </c>
      <c r="O99" s="731">
        <f t="shared" ref="O99:O100" si="76">IF(N99="Included",0,N99)</f>
        <v>0</v>
      </c>
      <c r="P99" s="731">
        <f t="shared" ref="P99:P100" si="77">IF( I99="",H99*(IF(N99="Included",0,N99))/100,I99*(IF(N99="Included",0,N99)))</f>
        <v>0</v>
      </c>
      <c r="Q99" s="732">
        <f>Discount!$H$36</f>
        <v>0</v>
      </c>
      <c r="R99" s="732">
        <f t="shared" ref="R99:R100" si="78">Q99*O99</f>
        <v>0</v>
      </c>
      <c r="S99" s="732">
        <f t="shared" ref="S99:S100" si="79">IF(I99="",H99*R99/100,I99*R99)</f>
        <v>0</v>
      </c>
      <c r="T99" s="733">
        <f t="shared" ref="T99:T100" si="80">M99*L99</f>
        <v>0</v>
      </c>
      <c r="V99" s="835">
        <f t="shared" ref="V99:V100" si="81">ROUND(M99,2)</f>
        <v>0</v>
      </c>
      <c r="W99" s="733">
        <f t="shared" ref="W99:W100" si="82">L99*V99</f>
        <v>0</v>
      </c>
      <c r="X99" s="733">
        <f t="shared" ref="X99:X100" si="83">IF(I99="",H99/100,I99)</f>
        <v>0.18</v>
      </c>
      <c r="Y99" s="733">
        <f t="shared" ref="Y99:Y100" si="84">IF(X99=0.12,0.12,0)</f>
        <v>0</v>
      </c>
      <c r="Z99" s="733">
        <f t="shared" ref="Z99:Z100" si="85">IF(X99=0.18,0.18,0)</f>
        <v>0.18</v>
      </c>
      <c r="AA99" s="733">
        <f t="shared" ref="AA99:AA100" si="86">IF(X99=0.28,0.28,0)</f>
        <v>0</v>
      </c>
      <c r="AB99" s="521">
        <f t="shared" ref="AB99:AB100" si="87">W99*Y99</f>
        <v>0</v>
      </c>
      <c r="AC99" s="521">
        <f t="shared" ref="AC99:AC100" si="88">W99*Z99</f>
        <v>0</v>
      </c>
      <c r="AD99" s="521">
        <f t="shared" ref="AD99:AD100" si="89">W99*AA99</f>
        <v>0</v>
      </c>
    </row>
    <row r="100" spans="1:30" ht="50.4" customHeight="1">
      <c r="A100" s="748">
        <v>82</v>
      </c>
      <c r="B100" s="854">
        <v>7000020195</v>
      </c>
      <c r="C100" s="854">
        <v>200</v>
      </c>
      <c r="D100" s="854" t="s">
        <v>521</v>
      </c>
      <c r="E100" s="854">
        <v>1000011320</v>
      </c>
      <c r="F100" s="854">
        <v>72169990</v>
      </c>
      <c r="G100" s="706"/>
      <c r="H100" s="856">
        <v>18</v>
      </c>
      <c r="I100" s="534"/>
      <c r="J100" s="854" t="s">
        <v>566</v>
      </c>
      <c r="K100" s="854" t="s">
        <v>298</v>
      </c>
      <c r="L100" s="854">
        <v>1</v>
      </c>
      <c r="M100" s="707"/>
      <c r="N100" s="524" t="str">
        <f t="shared" si="75"/>
        <v>INCLUDED</v>
      </c>
      <c r="O100" s="731">
        <f t="shared" si="76"/>
        <v>0</v>
      </c>
      <c r="P100" s="731">
        <f t="shared" si="77"/>
        <v>0</v>
      </c>
      <c r="Q100" s="732">
        <f>Discount!$H$36</f>
        <v>0</v>
      </c>
      <c r="R100" s="732">
        <f t="shared" si="78"/>
        <v>0</v>
      </c>
      <c r="S100" s="732">
        <f t="shared" si="79"/>
        <v>0</v>
      </c>
      <c r="T100" s="733">
        <f t="shared" si="80"/>
        <v>0</v>
      </c>
      <c r="V100" s="835">
        <f t="shared" si="81"/>
        <v>0</v>
      </c>
      <c r="W100" s="733">
        <f t="shared" si="82"/>
        <v>0</v>
      </c>
      <c r="X100" s="733">
        <f t="shared" si="83"/>
        <v>0.18</v>
      </c>
      <c r="Y100" s="733">
        <f t="shared" si="84"/>
        <v>0</v>
      </c>
      <c r="Z100" s="733">
        <f t="shared" si="85"/>
        <v>0.18</v>
      </c>
      <c r="AA100" s="733">
        <f t="shared" si="86"/>
        <v>0</v>
      </c>
      <c r="AB100" s="521">
        <f t="shared" si="87"/>
        <v>0</v>
      </c>
      <c r="AC100" s="521">
        <f t="shared" si="88"/>
        <v>0</v>
      </c>
      <c r="AD100" s="521">
        <f t="shared" si="89"/>
        <v>0</v>
      </c>
    </row>
    <row r="101" spans="1:30" ht="50.4" customHeight="1">
      <c r="A101" s="748">
        <v>83</v>
      </c>
      <c r="B101" s="854">
        <v>7000020195</v>
      </c>
      <c r="C101" s="854">
        <v>210</v>
      </c>
      <c r="D101" s="854" t="s">
        <v>561</v>
      </c>
      <c r="E101" s="854">
        <v>1000055984</v>
      </c>
      <c r="F101" s="854">
        <v>72169990</v>
      </c>
      <c r="G101" s="706"/>
      <c r="H101" s="856">
        <v>18</v>
      </c>
      <c r="I101" s="534"/>
      <c r="J101" s="854" t="s">
        <v>720</v>
      </c>
      <c r="K101" s="854" t="s">
        <v>297</v>
      </c>
      <c r="L101" s="854">
        <v>3</v>
      </c>
      <c r="M101" s="707"/>
      <c r="N101" s="524" t="str">
        <f t="shared" si="60"/>
        <v>INCLUDED</v>
      </c>
      <c r="O101" s="731">
        <f t="shared" si="61"/>
        <v>0</v>
      </c>
      <c r="P101" s="731">
        <f t="shared" si="62"/>
        <v>0</v>
      </c>
      <c r="Q101" s="732">
        <f>Discount!$H$36</f>
        <v>0</v>
      </c>
      <c r="R101" s="732">
        <f t="shared" si="63"/>
        <v>0</v>
      </c>
      <c r="S101" s="732">
        <f t="shared" si="64"/>
        <v>0</v>
      </c>
      <c r="T101" s="733">
        <f t="shared" si="65"/>
        <v>0</v>
      </c>
      <c r="V101" s="835">
        <f t="shared" si="66"/>
        <v>0</v>
      </c>
      <c r="W101" s="733">
        <f t="shared" si="67"/>
        <v>0</v>
      </c>
      <c r="X101" s="733">
        <f t="shared" si="68"/>
        <v>0.18</v>
      </c>
      <c r="Y101" s="733">
        <f t="shared" si="69"/>
        <v>0</v>
      </c>
      <c r="Z101" s="733">
        <f t="shared" si="70"/>
        <v>0.18</v>
      </c>
      <c r="AA101" s="733">
        <f t="shared" si="71"/>
        <v>0</v>
      </c>
      <c r="AB101" s="521">
        <f t="shared" si="72"/>
        <v>0</v>
      </c>
      <c r="AC101" s="521">
        <f t="shared" si="73"/>
        <v>0</v>
      </c>
      <c r="AD101" s="521">
        <f t="shared" si="74"/>
        <v>0</v>
      </c>
    </row>
    <row r="102" spans="1:30" ht="50.4" customHeight="1">
      <c r="A102" s="748">
        <v>84</v>
      </c>
      <c r="B102" s="854">
        <v>7000020195</v>
      </c>
      <c r="C102" s="854">
        <v>220</v>
      </c>
      <c r="D102" s="854" t="s">
        <v>561</v>
      </c>
      <c r="E102" s="854">
        <v>1000055991</v>
      </c>
      <c r="F102" s="854">
        <v>72169990</v>
      </c>
      <c r="G102" s="706"/>
      <c r="H102" s="856">
        <v>18</v>
      </c>
      <c r="I102" s="534"/>
      <c r="J102" s="854" t="s">
        <v>721</v>
      </c>
      <c r="K102" s="854" t="s">
        <v>297</v>
      </c>
      <c r="L102" s="854">
        <v>3</v>
      </c>
      <c r="M102" s="707"/>
      <c r="N102" s="524" t="str">
        <f t="shared" si="60"/>
        <v>INCLUDED</v>
      </c>
      <c r="O102" s="731">
        <f t="shared" si="61"/>
        <v>0</v>
      </c>
      <c r="P102" s="731">
        <f t="shared" si="62"/>
        <v>0</v>
      </c>
      <c r="Q102" s="732">
        <f>Discount!$H$36</f>
        <v>0</v>
      </c>
      <c r="R102" s="732">
        <f t="shared" si="63"/>
        <v>0</v>
      </c>
      <c r="S102" s="732">
        <f t="shared" si="64"/>
        <v>0</v>
      </c>
      <c r="T102" s="733">
        <f t="shared" si="65"/>
        <v>0</v>
      </c>
      <c r="V102" s="835">
        <f t="shared" si="66"/>
        <v>0</v>
      </c>
      <c r="W102" s="733">
        <f t="shared" si="67"/>
        <v>0</v>
      </c>
      <c r="X102" s="733">
        <f t="shared" si="68"/>
        <v>0.18</v>
      </c>
      <c r="Y102" s="733">
        <f t="shared" si="69"/>
        <v>0</v>
      </c>
      <c r="Z102" s="733">
        <f t="shared" si="70"/>
        <v>0.18</v>
      </c>
      <c r="AA102" s="733">
        <f t="shared" si="71"/>
        <v>0</v>
      </c>
      <c r="AB102" s="521">
        <f t="shared" si="72"/>
        <v>0</v>
      </c>
      <c r="AC102" s="521">
        <f t="shared" si="73"/>
        <v>0</v>
      </c>
      <c r="AD102" s="521">
        <f t="shared" si="74"/>
        <v>0</v>
      </c>
    </row>
    <row r="103" spans="1:30" ht="50.4" customHeight="1">
      <c r="A103" s="748">
        <v>85</v>
      </c>
      <c r="B103" s="854">
        <v>7000020195</v>
      </c>
      <c r="C103" s="854">
        <v>230</v>
      </c>
      <c r="D103" s="854" t="s">
        <v>561</v>
      </c>
      <c r="E103" s="854">
        <v>1000055986</v>
      </c>
      <c r="F103" s="854">
        <v>72169990</v>
      </c>
      <c r="G103" s="706"/>
      <c r="H103" s="856">
        <v>18</v>
      </c>
      <c r="I103" s="534"/>
      <c r="J103" s="854" t="s">
        <v>722</v>
      </c>
      <c r="K103" s="854" t="s">
        <v>297</v>
      </c>
      <c r="L103" s="854">
        <v>3</v>
      </c>
      <c r="M103" s="707"/>
      <c r="N103" s="524" t="str">
        <f t="shared" si="60"/>
        <v>INCLUDED</v>
      </c>
      <c r="O103" s="731">
        <f t="shared" si="61"/>
        <v>0</v>
      </c>
      <c r="P103" s="731">
        <f t="shared" si="62"/>
        <v>0</v>
      </c>
      <c r="Q103" s="732">
        <f>Discount!$H$36</f>
        <v>0</v>
      </c>
      <c r="R103" s="732">
        <f t="shared" si="63"/>
        <v>0</v>
      </c>
      <c r="S103" s="732">
        <f t="shared" si="64"/>
        <v>0</v>
      </c>
      <c r="T103" s="733">
        <f t="shared" si="65"/>
        <v>0</v>
      </c>
      <c r="V103" s="835">
        <f t="shared" si="66"/>
        <v>0</v>
      </c>
      <c r="W103" s="733">
        <f t="shared" si="67"/>
        <v>0</v>
      </c>
      <c r="X103" s="733">
        <f t="shared" si="68"/>
        <v>0.18</v>
      </c>
      <c r="Y103" s="733">
        <f t="shared" si="69"/>
        <v>0</v>
      </c>
      <c r="Z103" s="733">
        <f t="shared" si="70"/>
        <v>0.18</v>
      </c>
      <c r="AA103" s="733">
        <f t="shared" si="71"/>
        <v>0</v>
      </c>
      <c r="AB103" s="521">
        <f t="shared" si="72"/>
        <v>0</v>
      </c>
      <c r="AC103" s="521">
        <f t="shared" si="73"/>
        <v>0</v>
      </c>
      <c r="AD103" s="521">
        <f t="shared" si="74"/>
        <v>0</v>
      </c>
    </row>
    <row r="104" spans="1:30" ht="50.4" customHeight="1">
      <c r="A104" s="748">
        <v>86</v>
      </c>
      <c r="B104" s="854">
        <v>7000020195</v>
      </c>
      <c r="C104" s="854">
        <v>240</v>
      </c>
      <c r="D104" s="854" t="s">
        <v>561</v>
      </c>
      <c r="E104" s="854">
        <v>1000055988</v>
      </c>
      <c r="F104" s="854">
        <v>72169990</v>
      </c>
      <c r="G104" s="706"/>
      <c r="H104" s="856">
        <v>18</v>
      </c>
      <c r="I104" s="534"/>
      <c r="J104" s="854" t="s">
        <v>723</v>
      </c>
      <c r="K104" s="854" t="s">
        <v>297</v>
      </c>
      <c r="L104" s="854">
        <v>3</v>
      </c>
      <c r="M104" s="707"/>
      <c r="N104" s="524" t="str">
        <f t="shared" si="60"/>
        <v>INCLUDED</v>
      </c>
      <c r="O104" s="731">
        <f t="shared" si="61"/>
        <v>0</v>
      </c>
      <c r="P104" s="731">
        <f t="shared" si="62"/>
        <v>0</v>
      </c>
      <c r="Q104" s="732">
        <f>Discount!$H$36</f>
        <v>0</v>
      </c>
      <c r="R104" s="732">
        <f t="shared" si="63"/>
        <v>0</v>
      </c>
      <c r="S104" s="732">
        <f t="shared" si="64"/>
        <v>0</v>
      </c>
      <c r="T104" s="733">
        <f t="shared" si="65"/>
        <v>0</v>
      </c>
      <c r="V104" s="835">
        <f t="shared" si="66"/>
        <v>0</v>
      </c>
      <c r="W104" s="733">
        <f t="shared" si="67"/>
        <v>0</v>
      </c>
      <c r="X104" s="733">
        <f t="shared" si="68"/>
        <v>0.18</v>
      </c>
      <c r="Y104" s="733">
        <f t="shared" si="69"/>
        <v>0</v>
      </c>
      <c r="Z104" s="733">
        <f t="shared" si="70"/>
        <v>0.18</v>
      </c>
      <c r="AA104" s="733">
        <f t="shared" si="71"/>
        <v>0</v>
      </c>
      <c r="AB104" s="521">
        <f t="shared" si="72"/>
        <v>0</v>
      </c>
      <c r="AC104" s="521">
        <f t="shared" si="73"/>
        <v>0</v>
      </c>
      <c r="AD104" s="521">
        <f t="shared" si="74"/>
        <v>0</v>
      </c>
    </row>
    <row r="105" spans="1:30" ht="50.4" customHeight="1">
      <c r="A105" s="748">
        <v>87</v>
      </c>
      <c r="B105" s="854">
        <v>7000020195</v>
      </c>
      <c r="C105" s="854">
        <v>250</v>
      </c>
      <c r="D105" s="854" t="s">
        <v>588</v>
      </c>
      <c r="E105" s="854">
        <v>1000009713</v>
      </c>
      <c r="F105" s="854">
        <v>85389000</v>
      </c>
      <c r="G105" s="706"/>
      <c r="H105" s="856">
        <v>18</v>
      </c>
      <c r="I105" s="534"/>
      <c r="J105" s="854" t="s">
        <v>590</v>
      </c>
      <c r="K105" s="854" t="s">
        <v>297</v>
      </c>
      <c r="L105" s="854">
        <v>1</v>
      </c>
      <c r="M105" s="707"/>
      <c r="N105" s="524" t="str">
        <f t="shared" si="60"/>
        <v>INCLUDED</v>
      </c>
      <c r="O105" s="731">
        <f t="shared" si="61"/>
        <v>0</v>
      </c>
      <c r="P105" s="731">
        <f t="shared" si="62"/>
        <v>0</v>
      </c>
      <c r="Q105" s="732">
        <f>Discount!$H$36</f>
        <v>0</v>
      </c>
      <c r="R105" s="732">
        <f t="shared" si="63"/>
        <v>0</v>
      </c>
      <c r="S105" s="732">
        <f t="shared" si="64"/>
        <v>0</v>
      </c>
      <c r="T105" s="733">
        <f t="shared" si="65"/>
        <v>0</v>
      </c>
      <c r="V105" s="835">
        <f t="shared" si="66"/>
        <v>0</v>
      </c>
      <c r="W105" s="733">
        <f t="shared" si="67"/>
        <v>0</v>
      </c>
      <c r="X105" s="733">
        <f t="shared" si="68"/>
        <v>0.18</v>
      </c>
      <c r="Y105" s="733">
        <f t="shared" si="69"/>
        <v>0</v>
      </c>
      <c r="Z105" s="733">
        <f t="shared" si="70"/>
        <v>0.18</v>
      </c>
      <c r="AA105" s="733">
        <f t="shared" si="71"/>
        <v>0</v>
      </c>
      <c r="AB105" s="521">
        <f t="shared" si="72"/>
        <v>0</v>
      </c>
      <c r="AC105" s="521">
        <f t="shared" si="73"/>
        <v>0</v>
      </c>
      <c r="AD105" s="521">
        <f t="shared" si="74"/>
        <v>0</v>
      </c>
    </row>
    <row r="106" spans="1:30" ht="50.4" customHeight="1">
      <c r="A106" s="748">
        <v>88</v>
      </c>
      <c r="B106" s="854">
        <v>7000020195</v>
      </c>
      <c r="C106" s="854">
        <v>260</v>
      </c>
      <c r="D106" s="854" t="s">
        <v>588</v>
      </c>
      <c r="E106" s="854">
        <v>1000009714</v>
      </c>
      <c r="F106" s="854">
        <v>85364900</v>
      </c>
      <c r="G106" s="706"/>
      <c r="H106" s="856">
        <v>18</v>
      </c>
      <c r="I106" s="534"/>
      <c r="J106" s="854" t="s">
        <v>724</v>
      </c>
      <c r="K106" s="854" t="s">
        <v>297</v>
      </c>
      <c r="L106" s="854">
        <v>1</v>
      </c>
      <c r="M106" s="707"/>
      <c r="N106" s="524" t="str">
        <f t="shared" si="60"/>
        <v>INCLUDED</v>
      </c>
      <c r="O106" s="731">
        <f t="shared" si="61"/>
        <v>0</v>
      </c>
      <c r="P106" s="731">
        <f t="shared" si="62"/>
        <v>0</v>
      </c>
      <c r="Q106" s="732">
        <f>Discount!$H$36</f>
        <v>0</v>
      </c>
      <c r="R106" s="732">
        <f t="shared" si="63"/>
        <v>0</v>
      </c>
      <c r="S106" s="732">
        <f t="shared" si="64"/>
        <v>0</v>
      </c>
      <c r="T106" s="733">
        <f t="shared" si="65"/>
        <v>0</v>
      </c>
      <c r="V106" s="835">
        <f t="shared" si="66"/>
        <v>0</v>
      </c>
      <c r="W106" s="733">
        <f t="shared" si="67"/>
        <v>0</v>
      </c>
      <c r="X106" s="733">
        <f t="shared" si="68"/>
        <v>0.18</v>
      </c>
      <c r="Y106" s="733">
        <f t="shared" si="69"/>
        <v>0</v>
      </c>
      <c r="Z106" s="733">
        <f t="shared" si="70"/>
        <v>0.18</v>
      </c>
      <c r="AA106" s="733">
        <f t="shared" si="71"/>
        <v>0</v>
      </c>
      <c r="AB106" s="521">
        <f t="shared" si="72"/>
        <v>0</v>
      </c>
      <c r="AC106" s="521">
        <f t="shared" si="73"/>
        <v>0</v>
      </c>
      <c r="AD106" s="521">
        <f t="shared" si="74"/>
        <v>0</v>
      </c>
    </row>
    <row r="107" spans="1:30" ht="50.4" customHeight="1">
      <c r="A107" s="748">
        <v>89</v>
      </c>
      <c r="B107" s="854">
        <v>7000020195</v>
      </c>
      <c r="C107" s="854">
        <v>270</v>
      </c>
      <c r="D107" s="854" t="s">
        <v>699</v>
      </c>
      <c r="E107" s="854">
        <v>1000055448</v>
      </c>
      <c r="F107" s="854">
        <v>85371000</v>
      </c>
      <c r="G107" s="706"/>
      <c r="H107" s="856">
        <v>18</v>
      </c>
      <c r="I107" s="534"/>
      <c r="J107" s="854" t="s">
        <v>725</v>
      </c>
      <c r="K107" s="854" t="s">
        <v>297</v>
      </c>
      <c r="L107" s="854">
        <v>1</v>
      </c>
      <c r="M107" s="707"/>
      <c r="N107" s="524" t="str">
        <f t="shared" si="60"/>
        <v>INCLUDED</v>
      </c>
      <c r="O107" s="731">
        <f t="shared" si="61"/>
        <v>0</v>
      </c>
      <c r="P107" s="731">
        <f t="shared" si="62"/>
        <v>0</v>
      </c>
      <c r="Q107" s="732">
        <f>Discount!$H$36</f>
        <v>0</v>
      </c>
      <c r="R107" s="732">
        <f t="shared" si="63"/>
        <v>0</v>
      </c>
      <c r="S107" s="732">
        <f t="shared" si="64"/>
        <v>0</v>
      </c>
      <c r="T107" s="733">
        <f t="shared" si="65"/>
        <v>0</v>
      </c>
      <c r="V107" s="835">
        <f t="shared" si="66"/>
        <v>0</v>
      </c>
      <c r="W107" s="733">
        <f t="shared" si="67"/>
        <v>0</v>
      </c>
      <c r="X107" s="733">
        <f t="shared" si="68"/>
        <v>0.18</v>
      </c>
      <c r="Y107" s="733">
        <f t="shared" si="69"/>
        <v>0</v>
      </c>
      <c r="Z107" s="733">
        <f t="shared" si="70"/>
        <v>0.18</v>
      </c>
      <c r="AA107" s="733">
        <f t="shared" si="71"/>
        <v>0</v>
      </c>
      <c r="AB107" s="521">
        <f t="shared" si="72"/>
        <v>0</v>
      </c>
      <c r="AC107" s="521">
        <f t="shared" si="73"/>
        <v>0</v>
      </c>
      <c r="AD107" s="521">
        <f t="shared" si="74"/>
        <v>0</v>
      </c>
    </row>
    <row r="108" spans="1:30" ht="50.4" customHeight="1">
      <c r="A108" s="748">
        <v>90</v>
      </c>
      <c r="B108" s="854">
        <v>7000020195</v>
      </c>
      <c r="C108" s="854">
        <v>280</v>
      </c>
      <c r="D108" s="854" t="s">
        <v>699</v>
      </c>
      <c r="E108" s="854">
        <v>1000005789</v>
      </c>
      <c r="F108" s="854">
        <v>85371000</v>
      </c>
      <c r="G108" s="706"/>
      <c r="H108" s="856">
        <v>18</v>
      </c>
      <c r="I108" s="534"/>
      <c r="J108" s="854" t="s">
        <v>726</v>
      </c>
      <c r="K108" s="854" t="s">
        <v>297</v>
      </c>
      <c r="L108" s="854">
        <v>1</v>
      </c>
      <c r="M108" s="707"/>
      <c r="N108" s="524" t="str">
        <f t="shared" si="60"/>
        <v>INCLUDED</v>
      </c>
      <c r="O108" s="731">
        <f t="shared" si="61"/>
        <v>0</v>
      </c>
      <c r="P108" s="731">
        <f t="shared" si="62"/>
        <v>0</v>
      </c>
      <c r="Q108" s="732">
        <f>Discount!$H$36</f>
        <v>0</v>
      </c>
      <c r="R108" s="732">
        <f t="shared" si="63"/>
        <v>0</v>
      </c>
      <c r="S108" s="732">
        <f t="shared" si="64"/>
        <v>0</v>
      </c>
      <c r="T108" s="733">
        <f t="shared" si="65"/>
        <v>0</v>
      </c>
      <c r="V108" s="835">
        <f t="shared" si="66"/>
        <v>0</v>
      </c>
      <c r="W108" s="733">
        <f t="shared" si="67"/>
        <v>0</v>
      </c>
      <c r="X108" s="733">
        <f t="shared" si="68"/>
        <v>0.18</v>
      </c>
      <c r="Y108" s="733">
        <f t="shared" si="69"/>
        <v>0</v>
      </c>
      <c r="Z108" s="733">
        <f t="shared" si="70"/>
        <v>0.18</v>
      </c>
      <c r="AA108" s="733">
        <f t="shared" si="71"/>
        <v>0</v>
      </c>
      <c r="AB108" s="521">
        <f t="shared" si="72"/>
        <v>0</v>
      </c>
      <c r="AC108" s="521">
        <f t="shared" si="73"/>
        <v>0</v>
      </c>
      <c r="AD108" s="521">
        <f t="shared" si="74"/>
        <v>0</v>
      </c>
    </row>
    <row r="109" spans="1:30" ht="50.4" customHeight="1">
      <c r="A109" s="748">
        <v>91</v>
      </c>
      <c r="B109" s="854">
        <v>7000020195</v>
      </c>
      <c r="C109" s="854">
        <v>290</v>
      </c>
      <c r="D109" s="854" t="s">
        <v>524</v>
      </c>
      <c r="E109" s="854">
        <v>1000055446</v>
      </c>
      <c r="F109" s="854">
        <v>85371000</v>
      </c>
      <c r="G109" s="706"/>
      <c r="H109" s="856">
        <v>18</v>
      </c>
      <c r="I109" s="534"/>
      <c r="J109" s="854" t="s">
        <v>570</v>
      </c>
      <c r="K109" s="854" t="s">
        <v>297</v>
      </c>
      <c r="L109" s="854">
        <v>1</v>
      </c>
      <c r="M109" s="707"/>
      <c r="N109" s="524" t="str">
        <f t="shared" ref="N109:N110" si="90">IF(M109=0, "INCLUDED", IF(ISERROR(M109*L109), M109, M109*L109))</f>
        <v>INCLUDED</v>
      </c>
      <c r="O109" s="731">
        <f t="shared" ref="O109:O110" si="91">IF(N109="Included",0,N109)</f>
        <v>0</v>
      </c>
      <c r="P109" s="731">
        <f t="shared" ref="P109:P110" si="92">IF( I109="",H109*(IF(N109="Included",0,N109))/100,I109*(IF(N109="Included",0,N109)))</f>
        <v>0</v>
      </c>
      <c r="Q109" s="732">
        <f>Discount!$H$36</f>
        <v>0</v>
      </c>
      <c r="R109" s="732">
        <f t="shared" ref="R109:R110" si="93">Q109*O109</f>
        <v>0</v>
      </c>
      <c r="S109" s="732">
        <f t="shared" ref="S109:S110" si="94">IF(I109="",H109*R109/100,I109*R109)</f>
        <v>0</v>
      </c>
      <c r="T109" s="733">
        <f t="shared" ref="T109:T110" si="95">M109*L109</f>
        <v>0</v>
      </c>
      <c r="V109" s="835">
        <f t="shared" ref="V109:V110" si="96">ROUND(M109,2)</f>
        <v>0</v>
      </c>
      <c r="W109" s="733">
        <f t="shared" ref="W109:W110" si="97">L109*V109</f>
        <v>0</v>
      </c>
      <c r="X109" s="733">
        <f t="shared" ref="X109:X110" si="98">IF(I109="",H109/100,I109)</f>
        <v>0.18</v>
      </c>
      <c r="Y109" s="733">
        <f t="shared" ref="Y109:Y110" si="99">IF(X109=0.12,0.12,0)</f>
        <v>0</v>
      </c>
      <c r="Z109" s="733">
        <f t="shared" ref="Z109:Z110" si="100">IF(X109=0.18,0.18,0)</f>
        <v>0.18</v>
      </c>
      <c r="AA109" s="733">
        <f t="shared" ref="AA109:AA110" si="101">IF(X109=0.28,0.28,0)</f>
        <v>0</v>
      </c>
      <c r="AB109" s="521">
        <f t="shared" ref="AB109:AB110" si="102">W109*Y109</f>
        <v>0</v>
      </c>
      <c r="AC109" s="521">
        <f t="shared" ref="AC109:AC110" si="103">W109*Z109</f>
        <v>0</v>
      </c>
      <c r="AD109" s="521">
        <f t="shared" ref="AD109:AD110" si="104">W109*AA109</f>
        <v>0</v>
      </c>
    </row>
    <row r="110" spans="1:30" ht="50.4" customHeight="1">
      <c r="A110" s="748">
        <v>92</v>
      </c>
      <c r="B110" s="854">
        <v>7000020195</v>
      </c>
      <c r="C110" s="854">
        <v>300</v>
      </c>
      <c r="D110" s="854" t="s">
        <v>526</v>
      </c>
      <c r="E110" s="854">
        <v>1000005535</v>
      </c>
      <c r="F110" s="854">
        <v>85371000</v>
      </c>
      <c r="G110" s="706"/>
      <c r="H110" s="856">
        <v>18</v>
      </c>
      <c r="I110" s="534"/>
      <c r="J110" s="854" t="s">
        <v>727</v>
      </c>
      <c r="K110" s="854" t="s">
        <v>297</v>
      </c>
      <c r="L110" s="854">
        <v>1</v>
      </c>
      <c r="M110" s="707"/>
      <c r="N110" s="524" t="str">
        <f t="shared" si="90"/>
        <v>INCLUDED</v>
      </c>
      <c r="O110" s="731">
        <f t="shared" si="91"/>
        <v>0</v>
      </c>
      <c r="P110" s="731">
        <f t="shared" si="92"/>
        <v>0</v>
      </c>
      <c r="Q110" s="732">
        <f>Discount!$H$36</f>
        <v>0</v>
      </c>
      <c r="R110" s="732">
        <f t="shared" si="93"/>
        <v>0</v>
      </c>
      <c r="S110" s="732">
        <f t="shared" si="94"/>
        <v>0</v>
      </c>
      <c r="T110" s="733">
        <f t="shared" si="95"/>
        <v>0</v>
      </c>
      <c r="V110" s="835">
        <f t="shared" si="96"/>
        <v>0</v>
      </c>
      <c r="W110" s="733">
        <f t="shared" si="97"/>
        <v>0</v>
      </c>
      <c r="X110" s="733">
        <f t="shared" si="98"/>
        <v>0.18</v>
      </c>
      <c r="Y110" s="733">
        <f t="shared" si="99"/>
        <v>0</v>
      </c>
      <c r="Z110" s="733">
        <f t="shared" si="100"/>
        <v>0.18</v>
      </c>
      <c r="AA110" s="733">
        <f t="shared" si="101"/>
        <v>0</v>
      </c>
      <c r="AB110" s="521">
        <f t="shared" si="102"/>
        <v>0</v>
      </c>
      <c r="AC110" s="521">
        <f t="shared" si="103"/>
        <v>0</v>
      </c>
      <c r="AD110" s="521">
        <f t="shared" si="104"/>
        <v>0</v>
      </c>
    </row>
    <row r="111" spans="1:30" ht="50.4" customHeight="1">
      <c r="A111" s="748">
        <v>93</v>
      </c>
      <c r="B111" s="854">
        <v>7000020195</v>
      </c>
      <c r="C111" s="854">
        <v>310</v>
      </c>
      <c r="D111" s="854" t="s">
        <v>526</v>
      </c>
      <c r="E111" s="854">
        <v>1000003409</v>
      </c>
      <c r="F111" s="854">
        <v>85371000</v>
      </c>
      <c r="G111" s="706"/>
      <c r="H111" s="856">
        <v>18</v>
      </c>
      <c r="I111" s="534"/>
      <c r="J111" s="854" t="s">
        <v>546</v>
      </c>
      <c r="K111" s="854" t="s">
        <v>297</v>
      </c>
      <c r="L111" s="854">
        <v>1</v>
      </c>
      <c r="M111" s="707"/>
      <c r="N111" s="524" t="str">
        <f t="shared" si="60"/>
        <v>INCLUDED</v>
      </c>
      <c r="O111" s="731">
        <f t="shared" si="61"/>
        <v>0</v>
      </c>
      <c r="P111" s="731">
        <f t="shared" si="62"/>
        <v>0</v>
      </c>
      <c r="Q111" s="732">
        <f>Discount!$H$36</f>
        <v>0</v>
      </c>
      <c r="R111" s="732">
        <f t="shared" si="63"/>
        <v>0</v>
      </c>
      <c r="S111" s="732">
        <f t="shared" si="64"/>
        <v>0</v>
      </c>
      <c r="T111" s="733">
        <f t="shared" si="65"/>
        <v>0</v>
      </c>
      <c r="V111" s="835">
        <f t="shared" si="66"/>
        <v>0</v>
      </c>
      <c r="W111" s="733">
        <f t="shared" si="67"/>
        <v>0</v>
      </c>
      <c r="X111" s="733">
        <f t="shared" si="68"/>
        <v>0.18</v>
      </c>
      <c r="Y111" s="733">
        <f t="shared" si="69"/>
        <v>0</v>
      </c>
      <c r="Z111" s="733">
        <f t="shared" si="70"/>
        <v>0.18</v>
      </c>
      <c r="AA111" s="733">
        <f t="shared" si="71"/>
        <v>0</v>
      </c>
      <c r="AB111" s="521">
        <f t="shared" si="72"/>
        <v>0</v>
      </c>
      <c r="AC111" s="521">
        <f t="shared" si="73"/>
        <v>0</v>
      </c>
      <c r="AD111" s="521">
        <f t="shared" si="74"/>
        <v>0</v>
      </c>
    </row>
    <row r="112" spans="1:30" ht="72.599999999999994" customHeight="1">
      <c r="A112" s="748">
        <v>94</v>
      </c>
      <c r="B112" s="854">
        <v>7000020195</v>
      </c>
      <c r="C112" s="854">
        <v>490</v>
      </c>
      <c r="D112" s="854" t="s">
        <v>527</v>
      </c>
      <c r="E112" s="854">
        <v>1000032050</v>
      </c>
      <c r="F112" s="854">
        <v>85446020</v>
      </c>
      <c r="G112" s="706"/>
      <c r="H112" s="856">
        <v>18</v>
      </c>
      <c r="I112" s="534"/>
      <c r="J112" s="854" t="s">
        <v>791</v>
      </c>
      <c r="K112" s="854" t="s">
        <v>542</v>
      </c>
      <c r="L112" s="854">
        <v>1.5</v>
      </c>
      <c r="M112" s="707"/>
      <c r="N112" s="524" t="str">
        <f t="shared" si="60"/>
        <v>INCLUDED</v>
      </c>
      <c r="O112" s="731">
        <f t="shared" si="61"/>
        <v>0</v>
      </c>
      <c r="P112" s="731">
        <f t="shared" si="62"/>
        <v>0</v>
      </c>
      <c r="Q112" s="732">
        <f>Discount!$H$36</f>
        <v>0</v>
      </c>
      <c r="R112" s="732">
        <f t="shared" si="63"/>
        <v>0</v>
      </c>
      <c r="S112" s="732">
        <f t="shared" si="64"/>
        <v>0</v>
      </c>
      <c r="T112" s="733">
        <f t="shared" si="65"/>
        <v>0</v>
      </c>
      <c r="V112" s="835">
        <f t="shared" si="66"/>
        <v>0</v>
      </c>
      <c r="W112" s="733">
        <f t="shared" si="67"/>
        <v>0</v>
      </c>
      <c r="X112" s="733">
        <f t="shared" si="68"/>
        <v>0.18</v>
      </c>
      <c r="Y112" s="733">
        <f t="shared" si="69"/>
        <v>0</v>
      </c>
      <c r="Z112" s="733">
        <f t="shared" si="70"/>
        <v>0.18</v>
      </c>
      <c r="AA112" s="733">
        <f t="shared" si="71"/>
        <v>0</v>
      </c>
      <c r="AB112" s="521">
        <f t="shared" si="72"/>
        <v>0</v>
      </c>
      <c r="AC112" s="521">
        <f t="shared" si="73"/>
        <v>0</v>
      </c>
      <c r="AD112" s="521">
        <f t="shared" si="74"/>
        <v>0</v>
      </c>
    </row>
    <row r="113" spans="1:30" ht="50.4" customHeight="1">
      <c r="A113" s="748">
        <v>95</v>
      </c>
      <c r="B113" s="854">
        <v>7000020195</v>
      </c>
      <c r="C113" s="854">
        <v>500</v>
      </c>
      <c r="D113" s="854" t="s">
        <v>527</v>
      </c>
      <c r="E113" s="854">
        <v>1000056265</v>
      </c>
      <c r="F113" s="854">
        <v>85446020</v>
      </c>
      <c r="G113" s="706"/>
      <c r="H113" s="856">
        <v>18</v>
      </c>
      <c r="I113" s="534"/>
      <c r="J113" s="854" t="s">
        <v>573</v>
      </c>
      <c r="K113" s="854" t="s">
        <v>542</v>
      </c>
      <c r="L113" s="854">
        <v>5</v>
      </c>
      <c r="M113" s="707"/>
      <c r="N113" s="524" t="str">
        <f t="shared" si="60"/>
        <v>INCLUDED</v>
      </c>
      <c r="O113" s="731">
        <f t="shared" si="61"/>
        <v>0</v>
      </c>
      <c r="P113" s="731">
        <f t="shared" si="62"/>
        <v>0</v>
      </c>
      <c r="Q113" s="732">
        <f>Discount!$H$36</f>
        <v>0</v>
      </c>
      <c r="R113" s="732">
        <f t="shared" si="63"/>
        <v>0</v>
      </c>
      <c r="S113" s="732">
        <f t="shared" si="64"/>
        <v>0</v>
      </c>
      <c r="T113" s="733">
        <f t="shared" si="65"/>
        <v>0</v>
      </c>
      <c r="V113" s="835">
        <f t="shared" si="66"/>
        <v>0</v>
      </c>
      <c r="W113" s="733">
        <f t="shared" si="67"/>
        <v>0</v>
      </c>
      <c r="X113" s="733">
        <f t="shared" si="68"/>
        <v>0.18</v>
      </c>
      <c r="Y113" s="733">
        <f t="shared" si="69"/>
        <v>0</v>
      </c>
      <c r="Z113" s="733">
        <f t="shared" si="70"/>
        <v>0.18</v>
      </c>
      <c r="AA113" s="733">
        <f t="shared" si="71"/>
        <v>0</v>
      </c>
      <c r="AB113" s="521">
        <f t="shared" si="72"/>
        <v>0</v>
      </c>
      <c r="AC113" s="521">
        <f t="shared" si="73"/>
        <v>0</v>
      </c>
      <c r="AD113" s="521">
        <f t="shared" si="74"/>
        <v>0</v>
      </c>
    </row>
    <row r="114" spans="1:30" ht="50.4" customHeight="1">
      <c r="A114" s="748">
        <v>96</v>
      </c>
      <c r="B114" s="854">
        <v>7000020195</v>
      </c>
      <c r="C114" s="854">
        <v>510</v>
      </c>
      <c r="D114" s="854" t="s">
        <v>527</v>
      </c>
      <c r="E114" s="854">
        <v>1000056264</v>
      </c>
      <c r="F114" s="854">
        <v>85446020</v>
      </c>
      <c r="G114" s="706"/>
      <c r="H114" s="856">
        <v>18</v>
      </c>
      <c r="I114" s="534"/>
      <c r="J114" s="854" t="s">
        <v>554</v>
      </c>
      <c r="K114" s="854" t="s">
        <v>542</v>
      </c>
      <c r="L114" s="854">
        <v>5</v>
      </c>
      <c r="M114" s="707"/>
      <c r="N114" s="524" t="str">
        <f t="shared" si="60"/>
        <v>INCLUDED</v>
      </c>
      <c r="O114" s="731">
        <f t="shared" si="61"/>
        <v>0</v>
      </c>
      <c r="P114" s="731">
        <f t="shared" si="62"/>
        <v>0</v>
      </c>
      <c r="Q114" s="732">
        <f>Discount!$H$36</f>
        <v>0</v>
      </c>
      <c r="R114" s="732">
        <f t="shared" si="63"/>
        <v>0</v>
      </c>
      <c r="S114" s="732">
        <f t="shared" si="64"/>
        <v>0</v>
      </c>
      <c r="T114" s="733">
        <f t="shared" si="65"/>
        <v>0</v>
      </c>
      <c r="V114" s="835">
        <f t="shared" si="66"/>
        <v>0</v>
      </c>
      <c r="W114" s="733">
        <f t="shared" si="67"/>
        <v>0</v>
      </c>
      <c r="X114" s="733">
        <f t="shared" si="68"/>
        <v>0.18</v>
      </c>
      <c r="Y114" s="733">
        <f t="shared" si="69"/>
        <v>0</v>
      </c>
      <c r="Z114" s="733">
        <f t="shared" si="70"/>
        <v>0.18</v>
      </c>
      <c r="AA114" s="733">
        <f t="shared" si="71"/>
        <v>0</v>
      </c>
      <c r="AB114" s="521">
        <f t="shared" si="72"/>
        <v>0</v>
      </c>
      <c r="AC114" s="521">
        <f t="shared" si="73"/>
        <v>0</v>
      </c>
      <c r="AD114" s="521">
        <f t="shared" si="74"/>
        <v>0</v>
      </c>
    </row>
    <row r="115" spans="1:30" ht="50.4" customHeight="1">
      <c r="A115" s="748">
        <v>97</v>
      </c>
      <c r="B115" s="854">
        <v>7000020195</v>
      </c>
      <c r="C115" s="854">
        <v>520</v>
      </c>
      <c r="D115" s="854" t="s">
        <v>527</v>
      </c>
      <c r="E115" s="854">
        <v>1000031887</v>
      </c>
      <c r="F115" s="854">
        <v>85446020</v>
      </c>
      <c r="G115" s="706"/>
      <c r="H115" s="856">
        <v>18</v>
      </c>
      <c r="I115" s="534"/>
      <c r="J115" s="854" t="s">
        <v>548</v>
      </c>
      <c r="K115" s="854" t="s">
        <v>542</v>
      </c>
      <c r="L115" s="854">
        <v>6</v>
      </c>
      <c r="M115" s="707"/>
      <c r="N115" s="524" t="str">
        <f t="shared" si="60"/>
        <v>INCLUDED</v>
      </c>
      <c r="O115" s="731">
        <f t="shared" si="61"/>
        <v>0</v>
      </c>
      <c r="P115" s="731">
        <f t="shared" si="62"/>
        <v>0</v>
      </c>
      <c r="Q115" s="732">
        <f>Discount!$H$36</f>
        <v>0</v>
      </c>
      <c r="R115" s="732">
        <f t="shared" si="63"/>
        <v>0</v>
      </c>
      <c r="S115" s="732">
        <f t="shared" si="64"/>
        <v>0</v>
      </c>
      <c r="T115" s="733">
        <f t="shared" si="65"/>
        <v>0</v>
      </c>
      <c r="V115" s="835">
        <f t="shared" si="66"/>
        <v>0</v>
      </c>
      <c r="W115" s="733">
        <f t="shared" si="67"/>
        <v>0</v>
      </c>
      <c r="X115" s="733">
        <f t="shared" si="68"/>
        <v>0.18</v>
      </c>
      <c r="Y115" s="733">
        <f t="shared" si="69"/>
        <v>0</v>
      </c>
      <c r="Z115" s="733">
        <f t="shared" si="70"/>
        <v>0.18</v>
      </c>
      <c r="AA115" s="733">
        <f t="shared" si="71"/>
        <v>0</v>
      </c>
      <c r="AB115" s="521">
        <f t="shared" si="72"/>
        <v>0</v>
      </c>
      <c r="AC115" s="521">
        <f t="shared" si="73"/>
        <v>0</v>
      </c>
      <c r="AD115" s="521">
        <f t="shared" si="74"/>
        <v>0</v>
      </c>
    </row>
    <row r="116" spans="1:30" ht="50.4" customHeight="1">
      <c r="A116" s="748">
        <v>98</v>
      </c>
      <c r="B116" s="854">
        <v>7000020195</v>
      </c>
      <c r="C116" s="854">
        <v>530</v>
      </c>
      <c r="D116" s="854" t="s">
        <v>527</v>
      </c>
      <c r="E116" s="854">
        <v>1000031987</v>
      </c>
      <c r="F116" s="854">
        <v>85446020</v>
      </c>
      <c r="G116" s="706"/>
      <c r="H116" s="856">
        <v>18</v>
      </c>
      <c r="I116" s="534"/>
      <c r="J116" s="854" t="s">
        <v>549</v>
      </c>
      <c r="K116" s="854" t="s">
        <v>542</v>
      </c>
      <c r="L116" s="854">
        <v>10</v>
      </c>
      <c r="M116" s="707"/>
      <c r="N116" s="524" t="str">
        <f t="shared" si="60"/>
        <v>INCLUDED</v>
      </c>
      <c r="O116" s="731">
        <f t="shared" si="61"/>
        <v>0</v>
      </c>
      <c r="P116" s="731">
        <f t="shared" si="62"/>
        <v>0</v>
      </c>
      <c r="Q116" s="732">
        <f>Discount!$H$36</f>
        <v>0</v>
      </c>
      <c r="R116" s="732">
        <f t="shared" si="63"/>
        <v>0</v>
      </c>
      <c r="S116" s="732">
        <f t="shared" si="64"/>
        <v>0</v>
      </c>
      <c r="T116" s="733">
        <f t="shared" si="65"/>
        <v>0</v>
      </c>
      <c r="V116" s="835">
        <f t="shared" si="66"/>
        <v>0</v>
      </c>
      <c r="W116" s="733">
        <f t="shared" si="67"/>
        <v>0</v>
      </c>
      <c r="X116" s="733">
        <f t="shared" si="68"/>
        <v>0.18</v>
      </c>
      <c r="Y116" s="733">
        <f t="shared" si="69"/>
        <v>0</v>
      </c>
      <c r="Z116" s="733">
        <f t="shared" si="70"/>
        <v>0.18</v>
      </c>
      <c r="AA116" s="733">
        <f t="shared" si="71"/>
        <v>0</v>
      </c>
      <c r="AB116" s="521">
        <f t="shared" si="72"/>
        <v>0</v>
      </c>
      <c r="AC116" s="521">
        <f t="shared" si="73"/>
        <v>0</v>
      </c>
      <c r="AD116" s="521">
        <f t="shared" si="74"/>
        <v>0</v>
      </c>
    </row>
    <row r="117" spans="1:30" ht="50.4" customHeight="1">
      <c r="A117" s="748">
        <v>99</v>
      </c>
      <c r="B117" s="854">
        <v>7000020195</v>
      </c>
      <c r="C117" s="854">
        <v>540</v>
      </c>
      <c r="D117" s="854" t="s">
        <v>527</v>
      </c>
      <c r="E117" s="854">
        <v>1000031964</v>
      </c>
      <c r="F117" s="854">
        <v>85446020</v>
      </c>
      <c r="G117" s="706"/>
      <c r="H117" s="856">
        <v>18</v>
      </c>
      <c r="I117" s="534"/>
      <c r="J117" s="854" t="s">
        <v>550</v>
      </c>
      <c r="K117" s="854" t="s">
        <v>542</v>
      </c>
      <c r="L117" s="854">
        <v>6</v>
      </c>
      <c r="M117" s="707"/>
      <c r="N117" s="524" t="str">
        <f t="shared" si="60"/>
        <v>INCLUDED</v>
      </c>
      <c r="O117" s="731">
        <f t="shared" si="61"/>
        <v>0</v>
      </c>
      <c r="P117" s="731">
        <f t="shared" si="62"/>
        <v>0</v>
      </c>
      <c r="Q117" s="732">
        <f>Discount!$H$36</f>
        <v>0</v>
      </c>
      <c r="R117" s="732">
        <f t="shared" si="63"/>
        <v>0</v>
      </c>
      <c r="S117" s="732">
        <f t="shared" si="64"/>
        <v>0</v>
      </c>
      <c r="T117" s="733">
        <f t="shared" si="65"/>
        <v>0</v>
      </c>
      <c r="V117" s="835">
        <f t="shared" si="66"/>
        <v>0</v>
      </c>
      <c r="W117" s="733">
        <f t="shared" si="67"/>
        <v>0</v>
      </c>
      <c r="X117" s="733">
        <f t="shared" si="68"/>
        <v>0.18</v>
      </c>
      <c r="Y117" s="733">
        <f t="shared" si="69"/>
        <v>0</v>
      </c>
      <c r="Z117" s="733">
        <f t="shared" si="70"/>
        <v>0.18</v>
      </c>
      <c r="AA117" s="733">
        <f t="shared" si="71"/>
        <v>0</v>
      </c>
      <c r="AB117" s="521">
        <f t="shared" si="72"/>
        <v>0</v>
      </c>
      <c r="AC117" s="521">
        <f t="shared" si="73"/>
        <v>0</v>
      </c>
      <c r="AD117" s="521">
        <f t="shared" si="74"/>
        <v>0</v>
      </c>
    </row>
    <row r="118" spans="1:30" ht="50.4" customHeight="1">
      <c r="A118" s="748">
        <v>100</v>
      </c>
      <c r="B118" s="854">
        <v>7000020195</v>
      </c>
      <c r="C118" s="854">
        <v>550</v>
      </c>
      <c r="D118" s="854" t="s">
        <v>527</v>
      </c>
      <c r="E118" s="854">
        <v>1000031943</v>
      </c>
      <c r="F118" s="854">
        <v>85446020</v>
      </c>
      <c r="G118" s="706"/>
      <c r="H118" s="856">
        <v>18</v>
      </c>
      <c r="I118" s="534"/>
      <c r="J118" s="854" t="s">
        <v>551</v>
      </c>
      <c r="K118" s="854" t="s">
        <v>542</v>
      </c>
      <c r="L118" s="854">
        <v>3</v>
      </c>
      <c r="M118" s="707"/>
      <c r="N118" s="524" t="str">
        <f t="shared" si="60"/>
        <v>INCLUDED</v>
      </c>
      <c r="O118" s="731">
        <f t="shared" si="61"/>
        <v>0</v>
      </c>
      <c r="P118" s="731">
        <f t="shared" si="62"/>
        <v>0</v>
      </c>
      <c r="Q118" s="732">
        <f>Discount!$H$36</f>
        <v>0</v>
      </c>
      <c r="R118" s="732">
        <f t="shared" si="63"/>
        <v>0</v>
      </c>
      <c r="S118" s="732">
        <f t="shared" si="64"/>
        <v>0</v>
      </c>
      <c r="T118" s="733">
        <f t="shared" si="65"/>
        <v>0</v>
      </c>
      <c r="V118" s="835">
        <f t="shared" si="66"/>
        <v>0</v>
      </c>
      <c r="W118" s="733">
        <f t="shared" si="67"/>
        <v>0</v>
      </c>
      <c r="X118" s="733">
        <f t="shared" si="68"/>
        <v>0.18</v>
      </c>
      <c r="Y118" s="733">
        <f t="shared" si="69"/>
        <v>0</v>
      </c>
      <c r="Z118" s="733">
        <f t="shared" si="70"/>
        <v>0.18</v>
      </c>
      <c r="AA118" s="733">
        <f t="shared" si="71"/>
        <v>0</v>
      </c>
      <c r="AB118" s="521">
        <f t="shared" si="72"/>
        <v>0</v>
      </c>
      <c r="AC118" s="521">
        <f t="shared" si="73"/>
        <v>0</v>
      </c>
      <c r="AD118" s="521">
        <f t="shared" si="74"/>
        <v>0</v>
      </c>
    </row>
    <row r="119" spans="1:30" ht="50.4" customHeight="1">
      <c r="A119" s="748">
        <v>101</v>
      </c>
      <c r="B119" s="854">
        <v>7000020195</v>
      </c>
      <c r="C119" s="854">
        <v>560</v>
      </c>
      <c r="D119" s="854" t="s">
        <v>527</v>
      </c>
      <c r="E119" s="854">
        <v>1000031985</v>
      </c>
      <c r="F119" s="854">
        <v>85446020</v>
      </c>
      <c r="G119" s="706"/>
      <c r="H119" s="856">
        <v>18</v>
      </c>
      <c r="I119" s="534"/>
      <c r="J119" s="854" t="s">
        <v>552</v>
      </c>
      <c r="K119" s="854" t="s">
        <v>542</v>
      </c>
      <c r="L119" s="854">
        <v>3</v>
      </c>
      <c r="M119" s="707"/>
      <c r="N119" s="524" t="str">
        <f t="shared" si="60"/>
        <v>INCLUDED</v>
      </c>
      <c r="O119" s="731">
        <f t="shared" si="61"/>
        <v>0</v>
      </c>
      <c r="P119" s="731">
        <f t="shared" si="62"/>
        <v>0</v>
      </c>
      <c r="Q119" s="732">
        <f>Discount!$H$36</f>
        <v>0</v>
      </c>
      <c r="R119" s="732">
        <f t="shared" si="63"/>
        <v>0</v>
      </c>
      <c r="S119" s="732">
        <f t="shared" si="64"/>
        <v>0</v>
      </c>
      <c r="T119" s="733">
        <f t="shared" si="65"/>
        <v>0</v>
      </c>
      <c r="V119" s="835">
        <f t="shared" si="66"/>
        <v>0</v>
      </c>
      <c r="W119" s="733">
        <f t="shared" si="67"/>
        <v>0</v>
      </c>
      <c r="X119" s="733">
        <f t="shared" si="68"/>
        <v>0.18</v>
      </c>
      <c r="Y119" s="733">
        <f t="shared" si="69"/>
        <v>0</v>
      </c>
      <c r="Z119" s="733">
        <f t="shared" si="70"/>
        <v>0.18</v>
      </c>
      <c r="AA119" s="733">
        <f t="shared" si="71"/>
        <v>0</v>
      </c>
      <c r="AB119" s="521">
        <f t="shared" si="72"/>
        <v>0</v>
      </c>
      <c r="AC119" s="521">
        <f t="shared" si="73"/>
        <v>0</v>
      </c>
      <c r="AD119" s="521">
        <f t="shared" si="74"/>
        <v>0</v>
      </c>
    </row>
    <row r="120" spans="1:30" ht="50.4" customHeight="1">
      <c r="A120" s="748">
        <v>102</v>
      </c>
      <c r="B120" s="854">
        <v>7000020195</v>
      </c>
      <c r="C120" s="854">
        <v>570</v>
      </c>
      <c r="D120" s="854" t="s">
        <v>527</v>
      </c>
      <c r="E120" s="854">
        <v>1000031953</v>
      </c>
      <c r="F120" s="854">
        <v>85446020</v>
      </c>
      <c r="G120" s="706"/>
      <c r="H120" s="856">
        <v>18</v>
      </c>
      <c r="I120" s="534"/>
      <c r="J120" s="854" t="s">
        <v>750</v>
      </c>
      <c r="K120" s="854" t="s">
        <v>542</v>
      </c>
      <c r="L120" s="854">
        <v>2</v>
      </c>
      <c r="M120" s="707"/>
      <c r="N120" s="524" t="str">
        <f t="shared" si="60"/>
        <v>INCLUDED</v>
      </c>
      <c r="O120" s="731">
        <f t="shared" si="61"/>
        <v>0</v>
      </c>
      <c r="P120" s="731">
        <f t="shared" si="62"/>
        <v>0</v>
      </c>
      <c r="Q120" s="732">
        <f>Discount!$H$36</f>
        <v>0</v>
      </c>
      <c r="R120" s="732">
        <f t="shared" si="63"/>
        <v>0</v>
      </c>
      <c r="S120" s="732">
        <f t="shared" si="64"/>
        <v>0</v>
      </c>
      <c r="T120" s="733">
        <f t="shared" si="65"/>
        <v>0</v>
      </c>
      <c r="V120" s="835">
        <f t="shared" si="66"/>
        <v>0</v>
      </c>
      <c r="W120" s="733">
        <f t="shared" si="67"/>
        <v>0</v>
      </c>
      <c r="X120" s="733">
        <f t="shared" si="68"/>
        <v>0.18</v>
      </c>
      <c r="Y120" s="733">
        <f t="shared" si="69"/>
        <v>0</v>
      </c>
      <c r="Z120" s="733">
        <f t="shared" si="70"/>
        <v>0.18</v>
      </c>
      <c r="AA120" s="733">
        <f t="shared" si="71"/>
        <v>0</v>
      </c>
      <c r="AB120" s="521">
        <f t="shared" si="72"/>
        <v>0</v>
      </c>
      <c r="AC120" s="521">
        <f t="shared" si="73"/>
        <v>0</v>
      </c>
      <c r="AD120" s="521">
        <f t="shared" si="74"/>
        <v>0</v>
      </c>
    </row>
    <row r="121" spans="1:30" ht="50.4" customHeight="1">
      <c r="A121" s="748">
        <v>103</v>
      </c>
      <c r="B121" s="854">
        <v>7000020195</v>
      </c>
      <c r="C121" s="854">
        <v>580</v>
      </c>
      <c r="D121" s="854" t="s">
        <v>527</v>
      </c>
      <c r="E121" s="854">
        <v>1000031957</v>
      </c>
      <c r="F121" s="854">
        <v>85446020</v>
      </c>
      <c r="G121" s="706"/>
      <c r="H121" s="856">
        <v>18</v>
      </c>
      <c r="I121" s="534"/>
      <c r="J121" s="854" t="s">
        <v>555</v>
      </c>
      <c r="K121" s="854" t="s">
        <v>542</v>
      </c>
      <c r="L121" s="854">
        <v>2</v>
      </c>
      <c r="M121" s="707"/>
      <c r="N121" s="524" t="str">
        <f t="shared" ref="N121:N128" si="105">IF(M121=0, "INCLUDED", IF(ISERROR(M121*L121), M121, M121*L121))</f>
        <v>INCLUDED</v>
      </c>
      <c r="O121" s="731">
        <f t="shared" ref="O121:O128" si="106">IF(N121="Included",0,N121)</f>
        <v>0</v>
      </c>
      <c r="P121" s="731">
        <f t="shared" ref="P121:P128" si="107">IF( I121="",H121*(IF(N121="Included",0,N121))/100,I121*(IF(N121="Included",0,N121)))</f>
        <v>0</v>
      </c>
      <c r="Q121" s="732">
        <f>Discount!$H$36</f>
        <v>0</v>
      </c>
      <c r="R121" s="732">
        <f t="shared" ref="R121:R128" si="108">Q121*O121</f>
        <v>0</v>
      </c>
      <c r="S121" s="732">
        <f t="shared" ref="S121:S128" si="109">IF(I121="",H121*R121/100,I121*R121)</f>
        <v>0</v>
      </c>
      <c r="T121" s="733">
        <f t="shared" ref="T121:T128" si="110">M121*L121</f>
        <v>0</v>
      </c>
      <c r="V121" s="835">
        <f t="shared" ref="V121:V128" si="111">ROUND(M121,2)</f>
        <v>0</v>
      </c>
      <c r="W121" s="733">
        <f t="shared" ref="W121:W128" si="112">L121*V121</f>
        <v>0</v>
      </c>
      <c r="X121" s="733">
        <f t="shared" ref="X121:X128" si="113">IF(I121="",H121/100,I121)</f>
        <v>0.18</v>
      </c>
      <c r="Y121" s="733">
        <f t="shared" ref="Y121:Y128" si="114">IF(X121=0.12,0.12,0)</f>
        <v>0</v>
      </c>
      <c r="Z121" s="733">
        <f t="shared" ref="Z121:Z128" si="115">IF(X121=0.18,0.18,0)</f>
        <v>0.18</v>
      </c>
      <c r="AA121" s="733">
        <f t="shared" ref="AA121:AA128" si="116">IF(X121=0.28,0.28,0)</f>
        <v>0</v>
      </c>
      <c r="AB121" s="521">
        <f t="shared" ref="AB121:AB128" si="117">W121*Y121</f>
        <v>0</v>
      </c>
      <c r="AC121" s="521">
        <f t="shared" ref="AC121:AC128" si="118">W121*Z121</f>
        <v>0</v>
      </c>
      <c r="AD121" s="521">
        <f t="shared" ref="AD121:AD128" si="119">W121*AA121</f>
        <v>0</v>
      </c>
    </row>
    <row r="122" spans="1:30" ht="72.599999999999994" customHeight="1">
      <c r="A122" s="748">
        <v>104</v>
      </c>
      <c r="B122" s="854">
        <v>7000020195</v>
      </c>
      <c r="C122" s="854">
        <v>320</v>
      </c>
      <c r="D122" s="854" t="s">
        <v>528</v>
      </c>
      <c r="E122" s="854">
        <v>1000055460</v>
      </c>
      <c r="F122" s="854">
        <v>84248990</v>
      </c>
      <c r="G122" s="706"/>
      <c r="H122" s="856">
        <v>18</v>
      </c>
      <c r="I122" s="534"/>
      <c r="J122" s="854" t="s">
        <v>728</v>
      </c>
      <c r="K122" s="854" t="s">
        <v>298</v>
      </c>
      <c r="L122" s="854">
        <v>3</v>
      </c>
      <c r="M122" s="707"/>
      <c r="N122" s="524" t="str">
        <f t="shared" si="105"/>
        <v>INCLUDED</v>
      </c>
      <c r="O122" s="731">
        <f t="shared" si="106"/>
        <v>0</v>
      </c>
      <c r="P122" s="731">
        <f t="shared" si="107"/>
        <v>0</v>
      </c>
      <c r="Q122" s="732">
        <f>Discount!$H$36</f>
        <v>0</v>
      </c>
      <c r="R122" s="732">
        <f t="shared" si="108"/>
        <v>0</v>
      </c>
      <c r="S122" s="732">
        <f t="shared" si="109"/>
        <v>0</v>
      </c>
      <c r="T122" s="733">
        <f t="shared" si="110"/>
        <v>0</v>
      </c>
      <c r="V122" s="835">
        <f t="shared" si="111"/>
        <v>0</v>
      </c>
      <c r="W122" s="733">
        <f t="shared" si="112"/>
        <v>0</v>
      </c>
      <c r="X122" s="733">
        <f t="shared" si="113"/>
        <v>0.18</v>
      </c>
      <c r="Y122" s="733">
        <f t="shared" si="114"/>
        <v>0</v>
      </c>
      <c r="Z122" s="733">
        <f t="shared" si="115"/>
        <v>0.18</v>
      </c>
      <c r="AA122" s="733">
        <f t="shared" si="116"/>
        <v>0</v>
      </c>
      <c r="AB122" s="521">
        <f t="shared" si="117"/>
        <v>0</v>
      </c>
      <c r="AC122" s="521">
        <f t="shared" si="118"/>
        <v>0</v>
      </c>
      <c r="AD122" s="521">
        <f t="shared" si="119"/>
        <v>0</v>
      </c>
    </row>
    <row r="123" spans="1:30" ht="50.4" customHeight="1">
      <c r="A123" s="748">
        <v>105</v>
      </c>
      <c r="B123" s="854">
        <v>7000020195</v>
      </c>
      <c r="C123" s="854">
        <v>330</v>
      </c>
      <c r="D123" s="854" t="s">
        <v>529</v>
      </c>
      <c r="E123" s="854">
        <v>1000001894</v>
      </c>
      <c r="F123" s="854">
        <v>94059900</v>
      </c>
      <c r="G123" s="706"/>
      <c r="H123" s="856">
        <v>18</v>
      </c>
      <c r="I123" s="534"/>
      <c r="J123" s="854" t="s">
        <v>558</v>
      </c>
      <c r="K123" s="854" t="s">
        <v>297</v>
      </c>
      <c r="L123" s="854">
        <v>1</v>
      </c>
      <c r="M123" s="707"/>
      <c r="N123" s="524" t="str">
        <f t="shared" si="105"/>
        <v>INCLUDED</v>
      </c>
      <c r="O123" s="731">
        <f t="shared" si="106"/>
        <v>0</v>
      </c>
      <c r="P123" s="731">
        <f t="shared" si="107"/>
        <v>0</v>
      </c>
      <c r="Q123" s="732">
        <f>Discount!$H$36</f>
        <v>0</v>
      </c>
      <c r="R123" s="732">
        <f t="shared" si="108"/>
        <v>0</v>
      </c>
      <c r="S123" s="732">
        <f t="shared" si="109"/>
        <v>0</v>
      </c>
      <c r="T123" s="733">
        <f t="shared" si="110"/>
        <v>0</v>
      </c>
      <c r="V123" s="835">
        <f t="shared" si="111"/>
        <v>0</v>
      </c>
      <c r="W123" s="733">
        <f t="shared" si="112"/>
        <v>0</v>
      </c>
      <c r="X123" s="733">
        <f t="shared" si="113"/>
        <v>0.18</v>
      </c>
      <c r="Y123" s="733">
        <f t="shared" si="114"/>
        <v>0</v>
      </c>
      <c r="Z123" s="733">
        <f t="shared" si="115"/>
        <v>0.18</v>
      </c>
      <c r="AA123" s="733">
        <f t="shared" si="116"/>
        <v>0</v>
      </c>
      <c r="AB123" s="521">
        <f t="shared" si="117"/>
        <v>0</v>
      </c>
      <c r="AC123" s="521">
        <f t="shared" si="118"/>
        <v>0</v>
      </c>
      <c r="AD123" s="521">
        <f t="shared" si="119"/>
        <v>0</v>
      </c>
    </row>
    <row r="124" spans="1:30" ht="50.4" customHeight="1">
      <c r="A124" s="748">
        <v>106</v>
      </c>
      <c r="B124" s="854">
        <v>7000020195</v>
      </c>
      <c r="C124" s="854">
        <v>340</v>
      </c>
      <c r="D124" s="854" t="s">
        <v>529</v>
      </c>
      <c r="E124" s="854">
        <v>1000038387</v>
      </c>
      <c r="F124" s="854">
        <v>94051090</v>
      </c>
      <c r="G124" s="706"/>
      <c r="H124" s="856">
        <v>18</v>
      </c>
      <c r="I124" s="534"/>
      <c r="J124" s="854" t="s">
        <v>559</v>
      </c>
      <c r="K124" s="854" t="s">
        <v>297</v>
      </c>
      <c r="L124" s="854">
        <v>10</v>
      </c>
      <c r="M124" s="707"/>
      <c r="N124" s="524" t="str">
        <f t="shared" si="105"/>
        <v>INCLUDED</v>
      </c>
      <c r="O124" s="731">
        <f t="shared" si="106"/>
        <v>0</v>
      </c>
      <c r="P124" s="731">
        <f t="shared" si="107"/>
        <v>0</v>
      </c>
      <c r="Q124" s="732">
        <f>Discount!$H$36</f>
        <v>0</v>
      </c>
      <c r="R124" s="732">
        <f t="shared" si="108"/>
        <v>0</v>
      </c>
      <c r="S124" s="732">
        <f t="shared" si="109"/>
        <v>0</v>
      </c>
      <c r="T124" s="733">
        <f t="shared" si="110"/>
        <v>0</v>
      </c>
      <c r="V124" s="835">
        <f t="shared" si="111"/>
        <v>0</v>
      </c>
      <c r="W124" s="733">
        <f t="shared" si="112"/>
        <v>0</v>
      </c>
      <c r="X124" s="733">
        <f t="shared" si="113"/>
        <v>0.18</v>
      </c>
      <c r="Y124" s="733">
        <f t="shared" si="114"/>
        <v>0</v>
      </c>
      <c r="Z124" s="733">
        <f t="shared" si="115"/>
        <v>0.18</v>
      </c>
      <c r="AA124" s="733">
        <f t="shared" si="116"/>
        <v>0</v>
      </c>
      <c r="AB124" s="521">
        <f t="shared" si="117"/>
        <v>0</v>
      </c>
      <c r="AC124" s="521">
        <f t="shared" si="118"/>
        <v>0</v>
      </c>
      <c r="AD124" s="521">
        <f t="shared" si="119"/>
        <v>0</v>
      </c>
    </row>
    <row r="125" spans="1:30" ht="50.4" customHeight="1">
      <c r="A125" s="748">
        <v>107</v>
      </c>
      <c r="B125" s="854">
        <v>7000020195</v>
      </c>
      <c r="C125" s="854">
        <v>350</v>
      </c>
      <c r="D125" s="854" t="s">
        <v>529</v>
      </c>
      <c r="E125" s="854">
        <v>1000038325</v>
      </c>
      <c r="F125" s="854">
        <v>94059900</v>
      </c>
      <c r="G125" s="706"/>
      <c r="H125" s="856">
        <v>18</v>
      </c>
      <c r="I125" s="534"/>
      <c r="J125" s="854" t="s">
        <v>560</v>
      </c>
      <c r="K125" s="854" t="s">
        <v>297</v>
      </c>
      <c r="L125" s="854">
        <v>10</v>
      </c>
      <c r="M125" s="707"/>
      <c r="N125" s="524" t="str">
        <f t="shared" si="105"/>
        <v>INCLUDED</v>
      </c>
      <c r="O125" s="731">
        <f t="shared" si="106"/>
        <v>0</v>
      </c>
      <c r="P125" s="731">
        <f t="shared" si="107"/>
        <v>0</v>
      </c>
      <c r="Q125" s="732">
        <f>Discount!$H$36</f>
        <v>0</v>
      </c>
      <c r="R125" s="732">
        <f t="shared" si="108"/>
        <v>0</v>
      </c>
      <c r="S125" s="732">
        <f t="shared" si="109"/>
        <v>0</v>
      </c>
      <c r="T125" s="733">
        <f t="shared" si="110"/>
        <v>0</v>
      </c>
      <c r="V125" s="835">
        <f t="shared" si="111"/>
        <v>0</v>
      </c>
      <c r="W125" s="733">
        <f t="shared" si="112"/>
        <v>0</v>
      </c>
      <c r="X125" s="733">
        <f t="shared" si="113"/>
        <v>0.18</v>
      </c>
      <c r="Y125" s="733">
        <f t="shared" si="114"/>
        <v>0</v>
      </c>
      <c r="Z125" s="733">
        <f t="shared" si="115"/>
        <v>0.18</v>
      </c>
      <c r="AA125" s="733">
        <f t="shared" si="116"/>
        <v>0</v>
      </c>
      <c r="AB125" s="521">
        <f t="shared" si="117"/>
        <v>0</v>
      </c>
      <c r="AC125" s="521">
        <f t="shared" si="118"/>
        <v>0</v>
      </c>
      <c r="AD125" s="521">
        <f t="shared" si="119"/>
        <v>0</v>
      </c>
    </row>
    <row r="126" spans="1:30" ht="50.4" customHeight="1">
      <c r="A126" s="748">
        <v>108</v>
      </c>
      <c r="B126" s="854">
        <v>7000020195</v>
      </c>
      <c r="C126" s="854">
        <v>360</v>
      </c>
      <c r="D126" s="854" t="s">
        <v>529</v>
      </c>
      <c r="E126" s="854">
        <v>1000038385</v>
      </c>
      <c r="F126" s="854">
        <v>94059900</v>
      </c>
      <c r="G126" s="706"/>
      <c r="H126" s="856">
        <v>18</v>
      </c>
      <c r="I126" s="534"/>
      <c r="J126" s="854" t="s">
        <v>580</v>
      </c>
      <c r="K126" s="854" t="s">
        <v>297</v>
      </c>
      <c r="L126" s="854">
        <v>6</v>
      </c>
      <c r="M126" s="707"/>
      <c r="N126" s="524" t="str">
        <f t="shared" si="105"/>
        <v>INCLUDED</v>
      </c>
      <c r="O126" s="731">
        <f t="shared" si="106"/>
        <v>0</v>
      </c>
      <c r="P126" s="731">
        <f t="shared" si="107"/>
        <v>0</v>
      </c>
      <c r="Q126" s="732">
        <f>Discount!$H$36</f>
        <v>0</v>
      </c>
      <c r="R126" s="732">
        <f t="shared" si="108"/>
        <v>0</v>
      </c>
      <c r="S126" s="732">
        <f t="shared" si="109"/>
        <v>0</v>
      </c>
      <c r="T126" s="733">
        <f t="shared" si="110"/>
        <v>0</v>
      </c>
      <c r="V126" s="835">
        <f t="shared" si="111"/>
        <v>0</v>
      </c>
      <c r="W126" s="733">
        <f t="shared" si="112"/>
        <v>0</v>
      </c>
      <c r="X126" s="733">
        <f t="shared" si="113"/>
        <v>0.18</v>
      </c>
      <c r="Y126" s="733">
        <f t="shared" si="114"/>
        <v>0</v>
      </c>
      <c r="Z126" s="733">
        <f t="shared" si="115"/>
        <v>0.18</v>
      </c>
      <c r="AA126" s="733">
        <f t="shared" si="116"/>
        <v>0</v>
      </c>
      <c r="AB126" s="521">
        <f t="shared" si="117"/>
        <v>0</v>
      </c>
      <c r="AC126" s="521">
        <f t="shared" si="118"/>
        <v>0</v>
      </c>
      <c r="AD126" s="521">
        <f t="shared" si="119"/>
        <v>0</v>
      </c>
    </row>
    <row r="127" spans="1:30" ht="50.4" customHeight="1">
      <c r="A127" s="748">
        <v>109</v>
      </c>
      <c r="B127" s="854">
        <v>7000020195</v>
      </c>
      <c r="C127" s="854">
        <v>370</v>
      </c>
      <c r="D127" s="854" t="s">
        <v>664</v>
      </c>
      <c r="E127" s="854">
        <v>1000027625</v>
      </c>
      <c r="F127" s="854">
        <v>85352919</v>
      </c>
      <c r="G127" s="706"/>
      <c r="H127" s="856">
        <v>18</v>
      </c>
      <c r="I127" s="534"/>
      <c r="J127" s="854" t="s">
        <v>729</v>
      </c>
      <c r="K127" s="854" t="s">
        <v>716</v>
      </c>
      <c r="L127" s="854">
        <v>1</v>
      </c>
      <c r="M127" s="707"/>
      <c r="N127" s="524" t="str">
        <f t="shared" si="105"/>
        <v>INCLUDED</v>
      </c>
      <c r="O127" s="731">
        <f t="shared" si="106"/>
        <v>0</v>
      </c>
      <c r="P127" s="731">
        <f t="shared" si="107"/>
        <v>0</v>
      </c>
      <c r="Q127" s="732">
        <f>Discount!$H$36</f>
        <v>0</v>
      </c>
      <c r="R127" s="732">
        <f t="shared" si="108"/>
        <v>0</v>
      </c>
      <c r="S127" s="732">
        <f t="shared" si="109"/>
        <v>0</v>
      </c>
      <c r="T127" s="733">
        <f t="shared" si="110"/>
        <v>0</v>
      </c>
      <c r="V127" s="835">
        <f t="shared" si="111"/>
        <v>0</v>
      </c>
      <c r="W127" s="733">
        <f t="shared" si="112"/>
        <v>0</v>
      </c>
      <c r="X127" s="733">
        <f t="shared" si="113"/>
        <v>0.18</v>
      </c>
      <c r="Y127" s="733">
        <f t="shared" si="114"/>
        <v>0</v>
      </c>
      <c r="Z127" s="733">
        <f t="shared" si="115"/>
        <v>0.18</v>
      </c>
      <c r="AA127" s="733">
        <f t="shared" si="116"/>
        <v>0</v>
      </c>
      <c r="AB127" s="521">
        <f t="shared" si="117"/>
        <v>0</v>
      </c>
      <c r="AC127" s="521">
        <f t="shared" si="118"/>
        <v>0</v>
      </c>
      <c r="AD127" s="521">
        <f t="shared" si="119"/>
        <v>0</v>
      </c>
    </row>
    <row r="128" spans="1:30" ht="50.4" customHeight="1">
      <c r="A128" s="748">
        <v>110</v>
      </c>
      <c r="B128" s="854">
        <v>7000020195</v>
      </c>
      <c r="C128" s="854">
        <v>380</v>
      </c>
      <c r="D128" s="854" t="s">
        <v>664</v>
      </c>
      <c r="E128" s="854">
        <v>1000028091</v>
      </c>
      <c r="F128" s="854">
        <v>85353090</v>
      </c>
      <c r="G128" s="706"/>
      <c r="H128" s="856">
        <v>18</v>
      </c>
      <c r="I128" s="534"/>
      <c r="J128" s="854" t="s">
        <v>730</v>
      </c>
      <c r="K128" s="854" t="s">
        <v>716</v>
      </c>
      <c r="L128" s="854">
        <v>1</v>
      </c>
      <c r="M128" s="707"/>
      <c r="N128" s="524" t="str">
        <f t="shared" si="105"/>
        <v>INCLUDED</v>
      </c>
      <c r="O128" s="731">
        <f t="shared" si="106"/>
        <v>0</v>
      </c>
      <c r="P128" s="731">
        <f t="shared" si="107"/>
        <v>0</v>
      </c>
      <c r="Q128" s="732">
        <f>Discount!$H$36</f>
        <v>0</v>
      </c>
      <c r="R128" s="732">
        <f t="shared" si="108"/>
        <v>0</v>
      </c>
      <c r="S128" s="732">
        <f t="shared" si="109"/>
        <v>0</v>
      </c>
      <c r="T128" s="733">
        <f t="shared" si="110"/>
        <v>0</v>
      </c>
      <c r="V128" s="835">
        <f t="shared" si="111"/>
        <v>0</v>
      </c>
      <c r="W128" s="733">
        <f t="shared" si="112"/>
        <v>0</v>
      </c>
      <c r="X128" s="733">
        <f t="shared" si="113"/>
        <v>0.18</v>
      </c>
      <c r="Y128" s="733">
        <f t="shared" si="114"/>
        <v>0</v>
      </c>
      <c r="Z128" s="733">
        <f t="shared" si="115"/>
        <v>0.18</v>
      </c>
      <c r="AA128" s="733">
        <f t="shared" si="116"/>
        <v>0</v>
      </c>
      <c r="AB128" s="521">
        <f t="shared" si="117"/>
        <v>0</v>
      </c>
      <c r="AC128" s="521">
        <f t="shared" si="118"/>
        <v>0</v>
      </c>
      <c r="AD128" s="521">
        <f t="shared" si="119"/>
        <v>0</v>
      </c>
    </row>
    <row r="129" spans="1:30" ht="50.4" customHeight="1">
      <c r="A129" s="748">
        <v>111</v>
      </c>
      <c r="B129" s="854">
        <v>7000020195</v>
      </c>
      <c r="C129" s="854">
        <v>390</v>
      </c>
      <c r="D129" s="854" t="s">
        <v>664</v>
      </c>
      <c r="E129" s="854">
        <v>1000054976</v>
      </c>
      <c r="F129" s="854">
        <v>85352919</v>
      </c>
      <c r="G129" s="706"/>
      <c r="H129" s="856">
        <v>18</v>
      </c>
      <c r="I129" s="534"/>
      <c r="J129" s="854" t="s">
        <v>731</v>
      </c>
      <c r="K129" s="854" t="s">
        <v>716</v>
      </c>
      <c r="L129" s="854">
        <v>1</v>
      </c>
      <c r="M129" s="707"/>
      <c r="N129" s="524" t="str">
        <f t="shared" ref="N129:N130" si="120">IF(M129=0, "INCLUDED", IF(ISERROR(M129*L129), M129, M129*L129))</f>
        <v>INCLUDED</v>
      </c>
      <c r="O129" s="731">
        <f t="shared" ref="O129:O130" si="121">IF(N129="Included",0,N129)</f>
        <v>0</v>
      </c>
      <c r="P129" s="731">
        <f t="shared" ref="P129:P130" si="122">IF( I129="",H129*(IF(N129="Included",0,N129))/100,I129*(IF(N129="Included",0,N129)))</f>
        <v>0</v>
      </c>
      <c r="Q129" s="732">
        <f>Discount!$H$36</f>
        <v>0</v>
      </c>
      <c r="R129" s="732">
        <f t="shared" ref="R129:R130" si="123">Q129*O129</f>
        <v>0</v>
      </c>
      <c r="S129" s="732">
        <f t="shared" ref="S129:S130" si="124">IF(I129="",H129*R129/100,I129*R129)</f>
        <v>0</v>
      </c>
      <c r="T129" s="733">
        <f t="shared" ref="T129:T130" si="125">M129*L129</f>
        <v>0</v>
      </c>
      <c r="V129" s="835">
        <f t="shared" ref="V129:V130" si="126">ROUND(M129,2)</f>
        <v>0</v>
      </c>
      <c r="W129" s="733">
        <f t="shared" ref="W129:W130" si="127">L129*V129</f>
        <v>0</v>
      </c>
      <c r="X129" s="733">
        <f t="shared" ref="X129:X130" si="128">IF(I129="",H129/100,I129)</f>
        <v>0.18</v>
      </c>
      <c r="Y129" s="733">
        <f t="shared" ref="Y129:Y130" si="129">IF(X129=0.12,0.12,0)</f>
        <v>0</v>
      </c>
      <c r="Z129" s="733">
        <f t="shared" ref="Z129:Z130" si="130">IF(X129=0.18,0.18,0)</f>
        <v>0.18</v>
      </c>
      <c r="AA129" s="733">
        <f t="shared" ref="AA129:AA130" si="131">IF(X129=0.28,0.28,0)</f>
        <v>0</v>
      </c>
      <c r="AB129" s="521">
        <f t="shared" ref="AB129:AB130" si="132">W129*Y129</f>
        <v>0</v>
      </c>
      <c r="AC129" s="521">
        <f t="shared" ref="AC129:AC130" si="133">W129*Z129</f>
        <v>0</v>
      </c>
      <c r="AD129" s="521">
        <f t="shared" ref="AD129:AD130" si="134">W129*AA129</f>
        <v>0</v>
      </c>
    </row>
    <row r="130" spans="1:30" ht="50.4" customHeight="1">
      <c r="A130" s="748">
        <v>112</v>
      </c>
      <c r="B130" s="854">
        <v>7000020195</v>
      </c>
      <c r="C130" s="854">
        <v>400</v>
      </c>
      <c r="D130" s="854" t="s">
        <v>664</v>
      </c>
      <c r="E130" s="854">
        <v>1000028372</v>
      </c>
      <c r="F130" s="854">
        <v>85354010</v>
      </c>
      <c r="G130" s="706"/>
      <c r="H130" s="856">
        <v>18</v>
      </c>
      <c r="I130" s="534"/>
      <c r="J130" s="854" t="s">
        <v>732</v>
      </c>
      <c r="K130" s="854" t="s">
        <v>579</v>
      </c>
      <c r="L130" s="854">
        <v>1</v>
      </c>
      <c r="M130" s="707"/>
      <c r="N130" s="524" t="str">
        <f t="shared" si="120"/>
        <v>INCLUDED</v>
      </c>
      <c r="O130" s="731">
        <f t="shared" si="121"/>
        <v>0</v>
      </c>
      <c r="P130" s="731">
        <f t="shared" si="122"/>
        <v>0</v>
      </c>
      <c r="Q130" s="732">
        <f>Discount!$H$36</f>
        <v>0</v>
      </c>
      <c r="R130" s="732">
        <f t="shared" si="123"/>
        <v>0</v>
      </c>
      <c r="S130" s="732">
        <f t="shared" si="124"/>
        <v>0</v>
      </c>
      <c r="T130" s="733">
        <f t="shared" si="125"/>
        <v>0</v>
      </c>
      <c r="V130" s="835">
        <f t="shared" si="126"/>
        <v>0</v>
      </c>
      <c r="W130" s="733">
        <f t="shared" si="127"/>
        <v>0</v>
      </c>
      <c r="X130" s="733">
        <f t="shared" si="128"/>
        <v>0.18</v>
      </c>
      <c r="Y130" s="733">
        <f t="shared" si="129"/>
        <v>0</v>
      </c>
      <c r="Z130" s="733">
        <f t="shared" si="130"/>
        <v>0.18</v>
      </c>
      <c r="AA130" s="733">
        <f t="shared" si="131"/>
        <v>0</v>
      </c>
      <c r="AB130" s="521">
        <f t="shared" si="132"/>
        <v>0</v>
      </c>
      <c r="AC130" s="521">
        <f t="shared" si="133"/>
        <v>0</v>
      </c>
      <c r="AD130" s="521">
        <f t="shared" si="134"/>
        <v>0</v>
      </c>
    </row>
    <row r="131" spans="1:30" ht="50.4" customHeight="1">
      <c r="A131" s="748">
        <v>113</v>
      </c>
      <c r="B131" s="854">
        <v>7000020195</v>
      </c>
      <c r="C131" s="854">
        <v>410</v>
      </c>
      <c r="D131" s="854" t="s">
        <v>664</v>
      </c>
      <c r="E131" s="854">
        <v>1000019918</v>
      </c>
      <c r="F131" s="854">
        <v>85359090</v>
      </c>
      <c r="G131" s="706"/>
      <c r="H131" s="856">
        <v>18</v>
      </c>
      <c r="I131" s="534"/>
      <c r="J131" s="854" t="s">
        <v>733</v>
      </c>
      <c r="K131" s="854" t="s">
        <v>579</v>
      </c>
      <c r="L131" s="854">
        <v>1</v>
      </c>
      <c r="M131" s="707"/>
      <c r="N131" s="524" t="str">
        <f t="shared" si="60"/>
        <v>INCLUDED</v>
      </c>
      <c r="O131" s="731">
        <f t="shared" si="61"/>
        <v>0</v>
      </c>
      <c r="P131" s="731">
        <f t="shared" si="62"/>
        <v>0</v>
      </c>
      <c r="Q131" s="732">
        <f>Discount!$H$36</f>
        <v>0</v>
      </c>
      <c r="R131" s="732">
        <f t="shared" si="63"/>
        <v>0</v>
      </c>
      <c r="S131" s="732">
        <f t="shared" si="64"/>
        <v>0</v>
      </c>
      <c r="T131" s="733">
        <f t="shared" si="65"/>
        <v>0</v>
      </c>
      <c r="V131" s="835">
        <f t="shared" si="66"/>
        <v>0</v>
      </c>
      <c r="W131" s="733">
        <f t="shared" si="67"/>
        <v>0</v>
      </c>
      <c r="X131" s="733">
        <f t="shared" si="68"/>
        <v>0.18</v>
      </c>
      <c r="Y131" s="733">
        <f t="shared" si="69"/>
        <v>0</v>
      </c>
      <c r="Z131" s="733">
        <f t="shared" si="70"/>
        <v>0.18</v>
      </c>
      <c r="AA131" s="733">
        <f t="shared" si="71"/>
        <v>0</v>
      </c>
      <c r="AB131" s="521">
        <f t="shared" si="72"/>
        <v>0</v>
      </c>
      <c r="AC131" s="521">
        <f t="shared" si="73"/>
        <v>0</v>
      </c>
      <c r="AD131" s="521">
        <f t="shared" si="74"/>
        <v>0</v>
      </c>
    </row>
    <row r="132" spans="1:30" ht="50.4" customHeight="1">
      <c r="A132" s="748">
        <v>114</v>
      </c>
      <c r="B132" s="854">
        <v>7000020195</v>
      </c>
      <c r="C132" s="854">
        <v>420</v>
      </c>
      <c r="D132" s="854" t="s">
        <v>664</v>
      </c>
      <c r="E132" s="854">
        <v>1000019919</v>
      </c>
      <c r="F132" s="854">
        <v>85353090</v>
      </c>
      <c r="G132" s="706"/>
      <c r="H132" s="856">
        <v>18</v>
      </c>
      <c r="I132" s="534"/>
      <c r="J132" s="854" t="s">
        <v>734</v>
      </c>
      <c r="K132" s="854" t="s">
        <v>579</v>
      </c>
      <c r="L132" s="854">
        <v>1</v>
      </c>
      <c r="M132" s="707"/>
      <c r="N132" s="524" t="str">
        <f t="shared" si="60"/>
        <v>INCLUDED</v>
      </c>
      <c r="O132" s="731">
        <f t="shared" si="61"/>
        <v>0</v>
      </c>
      <c r="P132" s="731">
        <f t="shared" si="62"/>
        <v>0</v>
      </c>
      <c r="Q132" s="732">
        <f>Discount!$H$36</f>
        <v>0</v>
      </c>
      <c r="R132" s="732">
        <f t="shared" si="63"/>
        <v>0</v>
      </c>
      <c r="S132" s="732">
        <f t="shared" si="64"/>
        <v>0</v>
      </c>
      <c r="T132" s="733">
        <f t="shared" si="65"/>
        <v>0</v>
      </c>
      <c r="V132" s="835">
        <f t="shared" si="66"/>
        <v>0</v>
      </c>
      <c r="W132" s="733">
        <f t="shared" si="67"/>
        <v>0</v>
      </c>
      <c r="X132" s="733">
        <f t="shared" si="68"/>
        <v>0.18</v>
      </c>
      <c r="Y132" s="733">
        <f t="shared" si="69"/>
        <v>0</v>
      </c>
      <c r="Z132" s="733">
        <f t="shared" si="70"/>
        <v>0.18</v>
      </c>
      <c r="AA132" s="733">
        <f t="shared" si="71"/>
        <v>0</v>
      </c>
      <c r="AB132" s="521">
        <f t="shared" si="72"/>
        <v>0</v>
      </c>
      <c r="AC132" s="521">
        <f t="shared" si="73"/>
        <v>0</v>
      </c>
      <c r="AD132" s="521">
        <f t="shared" si="74"/>
        <v>0</v>
      </c>
    </row>
    <row r="133" spans="1:30" ht="50.4" customHeight="1">
      <c r="A133" s="748">
        <v>115</v>
      </c>
      <c r="B133" s="854">
        <v>7000020195</v>
      </c>
      <c r="C133" s="854">
        <v>430</v>
      </c>
      <c r="D133" s="854" t="s">
        <v>664</v>
      </c>
      <c r="E133" s="854">
        <v>1000024186</v>
      </c>
      <c r="F133" s="854">
        <v>85354010</v>
      </c>
      <c r="G133" s="706"/>
      <c r="H133" s="856">
        <v>18</v>
      </c>
      <c r="I133" s="534"/>
      <c r="J133" s="854" t="s">
        <v>735</v>
      </c>
      <c r="K133" s="854" t="s">
        <v>579</v>
      </c>
      <c r="L133" s="854">
        <v>1</v>
      </c>
      <c r="M133" s="707"/>
      <c r="N133" s="524" t="str">
        <f t="shared" ref="N133:N134" si="135">IF(M133=0, "INCLUDED", IF(ISERROR(M133*L133), M133, M133*L133))</f>
        <v>INCLUDED</v>
      </c>
      <c r="O133" s="731">
        <f t="shared" ref="O133:O134" si="136">IF(N133="Included",0,N133)</f>
        <v>0</v>
      </c>
      <c r="P133" s="731">
        <f t="shared" ref="P133:P134" si="137">IF( I133="",H133*(IF(N133="Included",0,N133))/100,I133*(IF(N133="Included",0,N133)))</f>
        <v>0</v>
      </c>
      <c r="Q133" s="732">
        <f>Discount!$H$36</f>
        <v>0</v>
      </c>
      <c r="R133" s="732">
        <f t="shared" ref="R133:R134" si="138">Q133*O133</f>
        <v>0</v>
      </c>
      <c r="S133" s="732">
        <f t="shared" ref="S133:S134" si="139">IF(I133="",H133*R133/100,I133*R133)</f>
        <v>0</v>
      </c>
      <c r="T133" s="733">
        <f t="shared" ref="T133:T134" si="140">M133*L133</f>
        <v>0</v>
      </c>
      <c r="V133" s="835">
        <f t="shared" ref="V133:V134" si="141">ROUND(M133,2)</f>
        <v>0</v>
      </c>
      <c r="W133" s="733">
        <f t="shared" ref="W133:W134" si="142">L133*V133</f>
        <v>0</v>
      </c>
      <c r="X133" s="733">
        <f t="shared" ref="X133:X134" si="143">IF(I133="",H133/100,I133)</f>
        <v>0.18</v>
      </c>
      <c r="Y133" s="733">
        <f t="shared" ref="Y133:Y134" si="144">IF(X133=0.12,0.12,0)</f>
        <v>0</v>
      </c>
      <c r="Z133" s="733">
        <f t="shared" ref="Z133:Z134" si="145">IF(X133=0.18,0.18,0)</f>
        <v>0.18</v>
      </c>
      <c r="AA133" s="733">
        <f t="shared" ref="AA133:AA134" si="146">IF(X133=0.28,0.28,0)</f>
        <v>0</v>
      </c>
      <c r="AB133" s="521">
        <f t="shared" ref="AB133:AB134" si="147">W133*Y133</f>
        <v>0</v>
      </c>
      <c r="AC133" s="521">
        <f t="shared" ref="AC133:AC134" si="148">W133*Z133</f>
        <v>0</v>
      </c>
      <c r="AD133" s="521">
        <f t="shared" ref="AD133:AD134" si="149">W133*AA133</f>
        <v>0</v>
      </c>
    </row>
    <row r="134" spans="1:30" ht="50.4" customHeight="1">
      <c r="A134" s="748">
        <v>116</v>
      </c>
      <c r="B134" s="854">
        <v>7000020195</v>
      </c>
      <c r="C134" s="854">
        <v>440</v>
      </c>
      <c r="D134" s="854" t="s">
        <v>664</v>
      </c>
      <c r="E134" s="854">
        <v>1000019912</v>
      </c>
      <c r="F134" s="854">
        <v>85371000</v>
      </c>
      <c r="G134" s="706"/>
      <c r="H134" s="856">
        <v>18</v>
      </c>
      <c r="I134" s="534"/>
      <c r="J134" s="854" t="s">
        <v>582</v>
      </c>
      <c r="K134" s="854" t="s">
        <v>579</v>
      </c>
      <c r="L134" s="854">
        <v>1</v>
      </c>
      <c r="M134" s="707"/>
      <c r="N134" s="524" t="str">
        <f t="shared" si="135"/>
        <v>INCLUDED</v>
      </c>
      <c r="O134" s="731">
        <f t="shared" si="136"/>
        <v>0</v>
      </c>
      <c r="P134" s="731">
        <f t="shared" si="137"/>
        <v>0</v>
      </c>
      <c r="Q134" s="732">
        <f>Discount!$H$36</f>
        <v>0</v>
      </c>
      <c r="R134" s="732">
        <f t="shared" si="138"/>
        <v>0</v>
      </c>
      <c r="S134" s="732">
        <f t="shared" si="139"/>
        <v>0</v>
      </c>
      <c r="T134" s="733">
        <f t="shared" si="140"/>
        <v>0</v>
      </c>
      <c r="V134" s="835">
        <f t="shared" si="141"/>
        <v>0</v>
      </c>
      <c r="W134" s="733">
        <f t="shared" si="142"/>
        <v>0</v>
      </c>
      <c r="X134" s="733">
        <f t="shared" si="143"/>
        <v>0.18</v>
      </c>
      <c r="Y134" s="733">
        <f t="shared" si="144"/>
        <v>0</v>
      </c>
      <c r="Z134" s="733">
        <f t="shared" si="145"/>
        <v>0.18</v>
      </c>
      <c r="AA134" s="733">
        <f t="shared" si="146"/>
        <v>0</v>
      </c>
      <c r="AB134" s="521">
        <f t="shared" si="147"/>
        <v>0</v>
      </c>
      <c r="AC134" s="521">
        <f t="shared" si="148"/>
        <v>0</v>
      </c>
      <c r="AD134" s="521">
        <f t="shared" si="149"/>
        <v>0</v>
      </c>
    </row>
    <row r="135" spans="1:30" ht="50.4" customHeight="1">
      <c r="A135" s="748">
        <v>117</v>
      </c>
      <c r="B135" s="854">
        <v>7000020195</v>
      </c>
      <c r="C135" s="854">
        <v>450</v>
      </c>
      <c r="D135" s="854" t="s">
        <v>664</v>
      </c>
      <c r="E135" s="854">
        <v>1000019927</v>
      </c>
      <c r="F135" s="854">
        <v>85389000</v>
      </c>
      <c r="G135" s="706"/>
      <c r="H135" s="856">
        <v>18</v>
      </c>
      <c r="I135" s="534"/>
      <c r="J135" s="854" t="s">
        <v>583</v>
      </c>
      <c r="K135" s="854" t="s">
        <v>579</v>
      </c>
      <c r="L135" s="854">
        <v>1</v>
      </c>
      <c r="M135" s="707"/>
      <c r="N135" s="524" t="str">
        <f t="shared" si="60"/>
        <v>INCLUDED</v>
      </c>
      <c r="O135" s="731">
        <f t="shared" si="61"/>
        <v>0</v>
      </c>
      <c r="P135" s="731">
        <f t="shared" si="62"/>
        <v>0</v>
      </c>
      <c r="Q135" s="732">
        <f>Discount!$H$36</f>
        <v>0</v>
      </c>
      <c r="R135" s="732">
        <f t="shared" si="63"/>
        <v>0</v>
      </c>
      <c r="S135" s="732">
        <f t="shared" si="64"/>
        <v>0</v>
      </c>
      <c r="T135" s="733">
        <f t="shared" si="65"/>
        <v>0</v>
      </c>
      <c r="V135" s="835">
        <f t="shared" si="66"/>
        <v>0</v>
      </c>
      <c r="W135" s="733">
        <f t="shared" si="67"/>
        <v>0</v>
      </c>
      <c r="X135" s="733">
        <f t="shared" si="68"/>
        <v>0.18</v>
      </c>
      <c r="Y135" s="733">
        <f t="shared" si="69"/>
        <v>0</v>
      </c>
      <c r="Z135" s="733">
        <f t="shared" si="70"/>
        <v>0.18</v>
      </c>
      <c r="AA135" s="733">
        <f t="shared" si="71"/>
        <v>0</v>
      </c>
      <c r="AB135" s="521">
        <f t="shared" si="72"/>
        <v>0</v>
      </c>
      <c r="AC135" s="521">
        <f t="shared" si="73"/>
        <v>0</v>
      </c>
      <c r="AD135" s="521">
        <f t="shared" si="74"/>
        <v>0</v>
      </c>
    </row>
    <row r="136" spans="1:30" ht="50.4" customHeight="1">
      <c r="A136" s="748">
        <v>118</v>
      </c>
      <c r="B136" s="854">
        <v>7000020195</v>
      </c>
      <c r="C136" s="854">
        <v>460</v>
      </c>
      <c r="D136" s="854" t="s">
        <v>664</v>
      </c>
      <c r="E136" s="854">
        <v>1000032289</v>
      </c>
      <c r="F136" s="854">
        <v>84819090</v>
      </c>
      <c r="G136" s="706"/>
      <c r="H136" s="856">
        <v>18</v>
      </c>
      <c r="I136" s="534"/>
      <c r="J136" s="854" t="s">
        <v>581</v>
      </c>
      <c r="K136" s="854" t="s">
        <v>298</v>
      </c>
      <c r="L136" s="854">
        <v>1</v>
      </c>
      <c r="M136" s="707"/>
      <c r="N136" s="524" t="str">
        <f t="shared" si="60"/>
        <v>INCLUDED</v>
      </c>
      <c r="O136" s="731">
        <f t="shared" si="61"/>
        <v>0</v>
      </c>
      <c r="P136" s="731">
        <f t="shared" si="62"/>
        <v>0</v>
      </c>
      <c r="Q136" s="732">
        <f>Discount!$H$36</f>
        <v>0</v>
      </c>
      <c r="R136" s="732">
        <f t="shared" si="63"/>
        <v>0</v>
      </c>
      <c r="S136" s="732">
        <f t="shared" si="64"/>
        <v>0</v>
      </c>
      <c r="T136" s="733">
        <f t="shared" si="65"/>
        <v>0</v>
      </c>
      <c r="V136" s="835">
        <f t="shared" si="66"/>
        <v>0</v>
      </c>
      <c r="W136" s="733">
        <f t="shared" si="67"/>
        <v>0</v>
      </c>
      <c r="X136" s="733">
        <f t="shared" si="68"/>
        <v>0.18</v>
      </c>
      <c r="Y136" s="733">
        <f t="shared" si="69"/>
        <v>0</v>
      </c>
      <c r="Z136" s="733">
        <f t="shared" si="70"/>
        <v>0.18</v>
      </c>
      <c r="AA136" s="733">
        <f t="shared" si="71"/>
        <v>0</v>
      </c>
      <c r="AB136" s="521">
        <f t="shared" si="72"/>
        <v>0</v>
      </c>
      <c r="AC136" s="521">
        <f t="shared" si="73"/>
        <v>0</v>
      </c>
      <c r="AD136" s="521">
        <f t="shared" si="74"/>
        <v>0</v>
      </c>
    </row>
    <row r="137" spans="1:30" ht="50.4" customHeight="1">
      <c r="A137" s="748">
        <v>119</v>
      </c>
      <c r="B137" s="854">
        <v>7000020195</v>
      </c>
      <c r="C137" s="854">
        <v>470</v>
      </c>
      <c r="D137" s="854" t="s">
        <v>664</v>
      </c>
      <c r="E137" s="854">
        <v>1000025941</v>
      </c>
      <c r="F137" s="854">
        <v>85389000</v>
      </c>
      <c r="G137" s="706"/>
      <c r="H137" s="856">
        <v>18</v>
      </c>
      <c r="I137" s="534"/>
      <c r="J137" s="854" t="s">
        <v>736</v>
      </c>
      <c r="K137" s="854" t="s">
        <v>298</v>
      </c>
      <c r="L137" s="854">
        <v>1</v>
      </c>
      <c r="M137" s="707"/>
      <c r="N137" s="524" t="str">
        <f t="shared" si="60"/>
        <v>INCLUDED</v>
      </c>
      <c r="O137" s="731">
        <f t="shared" si="61"/>
        <v>0</v>
      </c>
      <c r="P137" s="731">
        <f t="shared" si="62"/>
        <v>0</v>
      </c>
      <c r="Q137" s="732">
        <f>Discount!$H$36</f>
        <v>0</v>
      </c>
      <c r="R137" s="732">
        <f t="shared" si="63"/>
        <v>0</v>
      </c>
      <c r="S137" s="732">
        <f t="shared" si="64"/>
        <v>0</v>
      </c>
      <c r="T137" s="733">
        <f t="shared" si="65"/>
        <v>0</v>
      </c>
      <c r="V137" s="835">
        <f t="shared" si="66"/>
        <v>0</v>
      </c>
      <c r="W137" s="733">
        <f t="shared" si="67"/>
        <v>0</v>
      </c>
      <c r="X137" s="733">
        <f t="shared" si="68"/>
        <v>0.18</v>
      </c>
      <c r="Y137" s="733">
        <f t="shared" si="69"/>
        <v>0</v>
      </c>
      <c r="Z137" s="733">
        <f t="shared" si="70"/>
        <v>0.18</v>
      </c>
      <c r="AA137" s="733">
        <f t="shared" si="71"/>
        <v>0</v>
      </c>
      <c r="AB137" s="521">
        <f t="shared" si="72"/>
        <v>0</v>
      </c>
      <c r="AC137" s="521">
        <f t="shared" si="73"/>
        <v>0</v>
      </c>
      <c r="AD137" s="521">
        <f t="shared" si="74"/>
        <v>0</v>
      </c>
    </row>
    <row r="138" spans="1:30" ht="50.4" customHeight="1">
      <c r="A138" s="748">
        <v>120</v>
      </c>
      <c r="B138" s="854">
        <v>7000020195</v>
      </c>
      <c r="C138" s="854">
        <v>480</v>
      </c>
      <c r="D138" s="854" t="s">
        <v>700</v>
      </c>
      <c r="E138" s="854">
        <v>1000001998</v>
      </c>
      <c r="F138" s="854">
        <v>85049010</v>
      </c>
      <c r="G138" s="706"/>
      <c r="H138" s="856">
        <v>18</v>
      </c>
      <c r="I138" s="534"/>
      <c r="J138" s="854" t="s">
        <v>737</v>
      </c>
      <c r="K138" s="854" t="s">
        <v>298</v>
      </c>
      <c r="L138" s="854">
        <v>1</v>
      </c>
      <c r="M138" s="707"/>
      <c r="N138" s="524" t="str">
        <f t="shared" si="60"/>
        <v>INCLUDED</v>
      </c>
      <c r="O138" s="731">
        <f t="shared" si="61"/>
        <v>0</v>
      </c>
      <c r="P138" s="731">
        <f t="shared" si="62"/>
        <v>0</v>
      </c>
      <c r="Q138" s="732">
        <f>Discount!$H$36</f>
        <v>0</v>
      </c>
      <c r="R138" s="732">
        <f t="shared" si="63"/>
        <v>0</v>
      </c>
      <c r="S138" s="732">
        <f t="shared" si="64"/>
        <v>0</v>
      </c>
      <c r="T138" s="733">
        <f t="shared" si="65"/>
        <v>0</v>
      </c>
      <c r="V138" s="835">
        <f t="shared" si="66"/>
        <v>0</v>
      </c>
      <c r="W138" s="733">
        <f t="shared" si="67"/>
        <v>0</v>
      </c>
      <c r="X138" s="733">
        <f t="shared" si="68"/>
        <v>0.18</v>
      </c>
      <c r="Y138" s="733">
        <f t="shared" si="69"/>
        <v>0</v>
      </c>
      <c r="Z138" s="733">
        <f t="shared" si="70"/>
        <v>0.18</v>
      </c>
      <c r="AA138" s="733">
        <f t="shared" si="71"/>
        <v>0</v>
      </c>
      <c r="AB138" s="521">
        <f t="shared" si="72"/>
        <v>0</v>
      </c>
      <c r="AC138" s="521">
        <f t="shared" si="73"/>
        <v>0</v>
      </c>
      <c r="AD138" s="521">
        <f t="shared" si="74"/>
        <v>0</v>
      </c>
    </row>
    <row r="139" spans="1:30" ht="21.6" customHeight="1">
      <c r="A139" s="860" t="s">
        <v>593</v>
      </c>
      <c r="B139" s="850" t="s">
        <v>740</v>
      </c>
      <c r="C139" s="857"/>
      <c r="D139" s="858"/>
      <c r="E139" s="858"/>
      <c r="F139" s="858"/>
      <c r="G139" s="858"/>
      <c r="H139" s="858"/>
      <c r="I139" s="858"/>
      <c r="J139" s="858"/>
      <c r="K139" s="858"/>
      <c r="L139" s="858"/>
      <c r="M139" s="858"/>
      <c r="N139" s="858"/>
      <c r="O139" s="731"/>
      <c r="P139" s="731"/>
      <c r="Q139" s="732"/>
      <c r="R139" s="732"/>
      <c r="S139" s="732"/>
      <c r="T139" s="733"/>
      <c r="V139" s="835"/>
      <c r="W139" s="733"/>
      <c r="X139" s="733"/>
      <c r="Y139" s="733"/>
      <c r="Z139" s="733"/>
      <c r="AA139" s="733"/>
    </row>
    <row r="140" spans="1:30" ht="70.2" customHeight="1">
      <c r="A140" s="748">
        <v>121</v>
      </c>
      <c r="B140" s="854">
        <v>7000020197</v>
      </c>
      <c r="C140" s="854">
        <v>10</v>
      </c>
      <c r="D140" s="854" t="s">
        <v>738</v>
      </c>
      <c r="E140" s="854">
        <v>1000001693</v>
      </c>
      <c r="F140" s="854">
        <v>85389000</v>
      </c>
      <c r="G140" s="706"/>
      <c r="H140" s="856">
        <v>18</v>
      </c>
      <c r="I140" s="534"/>
      <c r="J140" s="854" t="s">
        <v>741</v>
      </c>
      <c r="K140" s="854" t="s">
        <v>628</v>
      </c>
      <c r="L140" s="854">
        <v>400</v>
      </c>
      <c r="M140" s="707"/>
      <c r="N140" s="524" t="str">
        <f t="shared" si="60"/>
        <v>INCLUDED</v>
      </c>
      <c r="O140" s="731">
        <f t="shared" si="61"/>
        <v>0</v>
      </c>
      <c r="P140" s="731">
        <f t="shared" si="62"/>
        <v>0</v>
      </c>
      <c r="Q140" s="732">
        <f>Discount!$H$36</f>
        <v>0</v>
      </c>
      <c r="R140" s="732">
        <f t="shared" si="63"/>
        <v>0</v>
      </c>
      <c r="S140" s="732">
        <f t="shared" si="64"/>
        <v>0</v>
      </c>
      <c r="T140" s="733">
        <f t="shared" si="65"/>
        <v>0</v>
      </c>
      <c r="V140" s="835">
        <f t="shared" si="66"/>
        <v>0</v>
      </c>
      <c r="W140" s="733">
        <f t="shared" si="67"/>
        <v>0</v>
      </c>
      <c r="X140" s="733">
        <f t="shared" si="68"/>
        <v>0.18</v>
      </c>
      <c r="Y140" s="733">
        <f t="shared" si="69"/>
        <v>0</v>
      </c>
      <c r="Z140" s="733">
        <f t="shared" si="70"/>
        <v>0.18</v>
      </c>
      <c r="AA140" s="733">
        <f t="shared" si="71"/>
        <v>0</v>
      </c>
      <c r="AB140" s="521">
        <f t="shared" si="72"/>
        <v>0</v>
      </c>
      <c r="AC140" s="521">
        <f t="shared" si="73"/>
        <v>0</v>
      </c>
      <c r="AD140" s="521">
        <f t="shared" si="74"/>
        <v>0</v>
      </c>
    </row>
    <row r="141" spans="1:30" ht="50.4" customHeight="1">
      <c r="A141" s="748">
        <v>122</v>
      </c>
      <c r="B141" s="854">
        <v>7000020197</v>
      </c>
      <c r="C141" s="854">
        <v>20</v>
      </c>
      <c r="D141" s="854" t="s">
        <v>738</v>
      </c>
      <c r="E141" s="854">
        <v>1000032764</v>
      </c>
      <c r="F141" s="854">
        <v>85389000</v>
      </c>
      <c r="G141" s="706"/>
      <c r="H141" s="856">
        <v>18</v>
      </c>
      <c r="I141" s="534"/>
      <c r="J141" s="854" t="s">
        <v>742</v>
      </c>
      <c r="K141" s="854" t="s">
        <v>298</v>
      </c>
      <c r="L141" s="854">
        <v>6</v>
      </c>
      <c r="M141" s="707"/>
      <c r="N141" s="524" t="str">
        <f t="shared" si="60"/>
        <v>INCLUDED</v>
      </c>
      <c r="O141" s="731">
        <f t="shared" si="61"/>
        <v>0</v>
      </c>
      <c r="P141" s="731">
        <f t="shared" si="62"/>
        <v>0</v>
      </c>
      <c r="Q141" s="732">
        <f>Discount!$H$36</f>
        <v>0</v>
      </c>
      <c r="R141" s="732">
        <f t="shared" si="63"/>
        <v>0</v>
      </c>
      <c r="S141" s="732">
        <f t="shared" si="64"/>
        <v>0</v>
      </c>
      <c r="T141" s="733">
        <f t="shared" si="65"/>
        <v>0</v>
      </c>
      <c r="V141" s="835">
        <f t="shared" si="66"/>
        <v>0</v>
      </c>
      <c r="W141" s="733">
        <f t="shared" si="67"/>
        <v>0</v>
      </c>
      <c r="X141" s="733">
        <f t="shared" si="68"/>
        <v>0.18</v>
      </c>
      <c r="Y141" s="733">
        <f t="shared" si="69"/>
        <v>0</v>
      </c>
      <c r="Z141" s="733">
        <f t="shared" si="70"/>
        <v>0.18</v>
      </c>
      <c r="AA141" s="733">
        <f t="shared" si="71"/>
        <v>0</v>
      </c>
      <c r="AB141" s="521">
        <f t="shared" si="72"/>
        <v>0</v>
      </c>
      <c r="AC141" s="521">
        <f t="shared" si="73"/>
        <v>0</v>
      </c>
      <c r="AD141" s="521">
        <f t="shared" si="74"/>
        <v>0</v>
      </c>
    </row>
    <row r="142" spans="1:30" ht="50.4" customHeight="1">
      <c r="A142" s="748">
        <v>123</v>
      </c>
      <c r="B142" s="854">
        <v>7000020197</v>
      </c>
      <c r="C142" s="854">
        <v>30</v>
      </c>
      <c r="D142" s="854" t="s">
        <v>696</v>
      </c>
      <c r="E142" s="854">
        <v>1000004490</v>
      </c>
      <c r="F142" s="854">
        <v>85352913</v>
      </c>
      <c r="G142" s="706"/>
      <c r="H142" s="856">
        <v>18</v>
      </c>
      <c r="I142" s="534"/>
      <c r="J142" s="854" t="s">
        <v>743</v>
      </c>
      <c r="K142" s="854" t="s">
        <v>297</v>
      </c>
      <c r="L142" s="854">
        <v>1</v>
      </c>
      <c r="M142" s="707"/>
      <c r="N142" s="524" t="str">
        <f t="shared" si="60"/>
        <v>INCLUDED</v>
      </c>
      <c r="O142" s="731">
        <f t="shared" si="61"/>
        <v>0</v>
      </c>
      <c r="P142" s="731">
        <f t="shared" si="62"/>
        <v>0</v>
      </c>
      <c r="Q142" s="732">
        <f>Discount!$H$36</f>
        <v>0</v>
      </c>
      <c r="R142" s="732">
        <f t="shared" si="63"/>
        <v>0</v>
      </c>
      <c r="S142" s="732">
        <f t="shared" si="64"/>
        <v>0</v>
      </c>
      <c r="T142" s="733">
        <f t="shared" si="65"/>
        <v>0</v>
      </c>
      <c r="V142" s="835">
        <f t="shared" si="66"/>
        <v>0</v>
      </c>
      <c r="W142" s="733">
        <f t="shared" si="67"/>
        <v>0</v>
      </c>
      <c r="X142" s="733">
        <f t="shared" si="68"/>
        <v>0.18</v>
      </c>
      <c r="Y142" s="733">
        <f t="shared" si="69"/>
        <v>0</v>
      </c>
      <c r="Z142" s="733">
        <f t="shared" si="70"/>
        <v>0.18</v>
      </c>
      <c r="AA142" s="733">
        <f t="shared" si="71"/>
        <v>0</v>
      </c>
      <c r="AB142" s="521">
        <f t="shared" si="72"/>
        <v>0</v>
      </c>
      <c r="AC142" s="521">
        <f t="shared" si="73"/>
        <v>0</v>
      </c>
      <c r="AD142" s="521">
        <f t="shared" si="74"/>
        <v>0</v>
      </c>
    </row>
    <row r="143" spans="1:30" ht="50.4" customHeight="1">
      <c r="A143" s="748">
        <v>124</v>
      </c>
      <c r="B143" s="854">
        <v>7000020197</v>
      </c>
      <c r="C143" s="854">
        <v>40</v>
      </c>
      <c r="D143" s="854" t="s">
        <v>696</v>
      </c>
      <c r="E143" s="854">
        <v>1000004489</v>
      </c>
      <c r="F143" s="854">
        <v>85352913</v>
      </c>
      <c r="G143" s="706"/>
      <c r="H143" s="856">
        <v>18</v>
      </c>
      <c r="I143" s="534"/>
      <c r="J143" s="854" t="s">
        <v>708</v>
      </c>
      <c r="K143" s="854" t="s">
        <v>297</v>
      </c>
      <c r="L143" s="854">
        <v>1</v>
      </c>
      <c r="M143" s="707"/>
      <c r="N143" s="524" t="str">
        <f t="shared" si="60"/>
        <v>INCLUDED</v>
      </c>
      <c r="O143" s="731">
        <f t="shared" si="61"/>
        <v>0</v>
      </c>
      <c r="P143" s="731">
        <f t="shared" si="62"/>
        <v>0</v>
      </c>
      <c r="Q143" s="732">
        <f>Discount!$H$36</f>
        <v>0</v>
      </c>
      <c r="R143" s="732">
        <f t="shared" si="63"/>
        <v>0</v>
      </c>
      <c r="S143" s="732">
        <f t="shared" si="64"/>
        <v>0</v>
      </c>
      <c r="T143" s="733">
        <f t="shared" si="65"/>
        <v>0</v>
      </c>
      <c r="V143" s="835">
        <f t="shared" si="66"/>
        <v>0</v>
      </c>
      <c r="W143" s="733">
        <f t="shared" si="67"/>
        <v>0</v>
      </c>
      <c r="X143" s="733">
        <f t="shared" si="68"/>
        <v>0.18</v>
      </c>
      <c r="Y143" s="733">
        <f t="shared" si="69"/>
        <v>0</v>
      </c>
      <c r="Z143" s="733">
        <f t="shared" si="70"/>
        <v>0.18</v>
      </c>
      <c r="AA143" s="733">
        <f t="shared" si="71"/>
        <v>0</v>
      </c>
      <c r="AB143" s="521">
        <f t="shared" si="72"/>
        <v>0</v>
      </c>
      <c r="AC143" s="521">
        <f t="shared" si="73"/>
        <v>0</v>
      </c>
      <c r="AD143" s="521">
        <f t="shared" si="74"/>
        <v>0</v>
      </c>
    </row>
    <row r="144" spans="1:30" ht="50.4" customHeight="1">
      <c r="A144" s="748">
        <v>125</v>
      </c>
      <c r="B144" s="854">
        <v>7000020197</v>
      </c>
      <c r="C144" s="854">
        <v>50</v>
      </c>
      <c r="D144" s="854" t="s">
        <v>696</v>
      </c>
      <c r="E144" s="854">
        <v>1000004461</v>
      </c>
      <c r="F144" s="854">
        <v>85359090</v>
      </c>
      <c r="G144" s="706"/>
      <c r="H144" s="856">
        <v>18</v>
      </c>
      <c r="I144" s="534"/>
      <c r="J144" s="854" t="s">
        <v>709</v>
      </c>
      <c r="K144" s="854" t="s">
        <v>297</v>
      </c>
      <c r="L144" s="854">
        <v>6</v>
      </c>
      <c r="M144" s="707"/>
      <c r="N144" s="524" t="str">
        <f t="shared" si="60"/>
        <v>INCLUDED</v>
      </c>
      <c r="O144" s="731">
        <f t="shared" si="61"/>
        <v>0</v>
      </c>
      <c r="P144" s="731">
        <f t="shared" si="62"/>
        <v>0</v>
      </c>
      <c r="Q144" s="732">
        <f>Discount!$H$36</f>
        <v>0</v>
      </c>
      <c r="R144" s="732">
        <f t="shared" si="63"/>
        <v>0</v>
      </c>
      <c r="S144" s="732">
        <f t="shared" si="64"/>
        <v>0</v>
      </c>
      <c r="T144" s="733">
        <f t="shared" si="65"/>
        <v>0</v>
      </c>
      <c r="V144" s="835">
        <f t="shared" si="66"/>
        <v>0</v>
      </c>
      <c r="W144" s="733">
        <f t="shared" si="67"/>
        <v>0</v>
      </c>
      <c r="X144" s="733">
        <f t="shared" si="68"/>
        <v>0.18</v>
      </c>
      <c r="Y144" s="733">
        <f t="shared" si="69"/>
        <v>0</v>
      </c>
      <c r="Z144" s="733">
        <f t="shared" si="70"/>
        <v>0.18</v>
      </c>
      <c r="AA144" s="733">
        <f t="shared" si="71"/>
        <v>0</v>
      </c>
      <c r="AB144" s="521">
        <f t="shared" si="72"/>
        <v>0</v>
      </c>
      <c r="AC144" s="521">
        <f t="shared" si="73"/>
        <v>0</v>
      </c>
      <c r="AD144" s="521">
        <f t="shared" si="74"/>
        <v>0</v>
      </c>
    </row>
    <row r="145" spans="1:30" ht="50.4" customHeight="1">
      <c r="A145" s="748">
        <v>126</v>
      </c>
      <c r="B145" s="854">
        <v>7000020197</v>
      </c>
      <c r="C145" s="854">
        <v>60</v>
      </c>
      <c r="D145" s="854" t="s">
        <v>696</v>
      </c>
      <c r="E145" s="854">
        <v>1000004483</v>
      </c>
      <c r="F145" s="854">
        <v>85353090</v>
      </c>
      <c r="G145" s="706"/>
      <c r="H145" s="856">
        <v>18</v>
      </c>
      <c r="I145" s="534"/>
      <c r="J145" s="854" t="s">
        <v>710</v>
      </c>
      <c r="K145" s="854" t="s">
        <v>297</v>
      </c>
      <c r="L145" s="854">
        <v>6</v>
      </c>
      <c r="M145" s="707"/>
      <c r="N145" s="524" t="str">
        <f t="shared" si="60"/>
        <v>INCLUDED</v>
      </c>
      <c r="O145" s="731">
        <f t="shared" si="61"/>
        <v>0</v>
      </c>
      <c r="P145" s="731">
        <f t="shared" si="62"/>
        <v>0</v>
      </c>
      <c r="Q145" s="732">
        <f>Discount!$H$36</f>
        <v>0</v>
      </c>
      <c r="R145" s="732">
        <f t="shared" si="63"/>
        <v>0</v>
      </c>
      <c r="S145" s="732">
        <f t="shared" si="64"/>
        <v>0</v>
      </c>
      <c r="T145" s="733">
        <f t="shared" si="65"/>
        <v>0</v>
      </c>
      <c r="V145" s="835">
        <f t="shared" si="66"/>
        <v>0</v>
      </c>
      <c r="W145" s="733">
        <f t="shared" si="67"/>
        <v>0</v>
      </c>
      <c r="X145" s="733">
        <f t="shared" si="68"/>
        <v>0.18</v>
      </c>
      <c r="Y145" s="733">
        <f t="shared" si="69"/>
        <v>0</v>
      </c>
      <c r="Z145" s="733">
        <f t="shared" si="70"/>
        <v>0.18</v>
      </c>
      <c r="AA145" s="733">
        <f t="shared" si="71"/>
        <v>0</v>
      </c>
      <c r="AB145" s="521">
        <f t="shared" si="72"/>
        <v>0</v>
      </c>
      <c r="AC145" s="521">
        <f t="shared" si="73"/>
        <v>0</v>
      </c>
      <c r="AD145" s="521">
        <f t="shared" si="74"/>
        <v>0</v>
      </c>
    </row>
    <row r="146" spans="1:30" ht="50.4" customHeight="1">
      <c r="A146" s="748">
        <v>127</v>
      </c>
      <c r="B146" s="854">
        <v>7000020197</v>
      </c>
      <c r="C146" s="854">
        <v>70</v>
      </c>
      <c r="D146" s="854" t="s">
        <v>696</v>
      </c>
      <c r="E146" s="854">
        <v>1000020419</v>
      </c>
      <c r="F146" s="854">
        <v>85354010</v>
      </c>
      <c r="G146" s="706"/>
      <c r="H146" s="856">
        <v>18</v>
      </c>
      <c r="I146" s="534"/>
      <c r="J146" s="854" t="s">
        <v>533</v>
      </c>
      <c r="K146" s="854" t="s">
        <v>297</v>
      </c>
      <c r="L146" s="854">
        <v>3</v>
      </c>
      <c r="M146" s="707"/>
      <c r="N146" s="524" t="str">
        <f t="shared" si="60"/>
        <v>INCLUDED</v>
      </c>
      <c r="O146" s="731">
        <f t="shared" si="61"/>
        <v>0</v>
      </c>
      <c r="P146" s="731">
        <f t="shared" si="62"/>
        <v>0</v>
      </c>
      <c r="Q146" s="732">
        <f>Discount!$H$36</f>
        <v>0</v>
      </c>
      <c r="R146" s="732">
        <f t="shared" si="63"/>
        <v>0</v>
      </c>
      <c r="S146" s="732">
        <f t="shared" si="64"/>
        <v>0</v>
      </c>
      <c r="T146" s="733">
        <f t="shared" si="65"/>
        <v>0</v>
      </c>
      <c r="V146" s="835">
        <f t="shared" si="66"/>
        <v>0</v>
      </c>
      <c r="W146" s="733">
        <f t="shared" si="67"/>
        <v>0</v>
      </c>
      <c r="X146" s="733">
        <f t="shared" si="68"/>
        <v>0.18</v>
      </c>
      <c r="Y146" s="733">
        <f t="shared" si="69"/>
        <v>0</v>
      </c>
      <c r="Z146" s="733">
        <f t="shared" si="70"/>
        <v>0.18</v>
      </c>
      <c r="AA146" s="733">
        <f t="shared" si="71"/>
        <v>0</v>
      </c>
      <c r="AB146" s="521">
        <f t="shared" si="72"/>
        <v>0</v>
      </c>
      <c r="AC146" s="521">
        <f t="shared" si="73"/>
        <v>0</v>
      </c>
      <c r="AD146" s="521">
        <f t="shared" si="74"/>
        <v>0</v>
      </c>
    </row>
    <row r="147" spans="1:30" ht="50.4" customHeight="1">
      <c r="A147" s="748">
        <v>128</v>
      </c>
      <c r="B147" s="854">
        <v>7000020197</v>
      </c>
      <c r="C147" s="854">
        <v>80</v>
      </c>
      <c r="D147" s="854" t="s">
        <v>696</v>
      </c>
      <c r="E147" s="854">
        <v>1000004401</v>
      </c>
      <c r="F147" s="854">
        <v>85462040</v>
      </c>
      <c r="G147" s="706"/>
      <c r="H147" s="856">
        <v>18</v>
      </c>
      <c r="I147" s="534"/>
      <c r="J147" s="854" t="s">
        <v>713</v>
      </c>
      <c r="K147" s="854" t="s">
        <v>297</v>
      </c>
      <c r="L147" s="854">
        <v>10</v>
      </c>
      <c r="M147" s="707"/>
      <c r="N147" s="524" t="str">
        <f t="shared" si="60"/>
        <v>INCLUDED</v>
      </c>
      <c r="O147" s="731">
        <f t="shared" si="61"/>
        <v>0</v>
      </c>
      <c r="P147" s="731">
        <f t="shared" si="62"/>
        <v>0</v>
      </c>
      <c r="Q147" s="732">
        <f>Discount!$H$36</f>
        <v>0</v>
      </c>
      <c r="R147" s="732">
        <f t="shared" si="63"/>
        <v>0</v>
      </c>
      <c r="S147" s="732">
        <f t="shared" si="64"/>
        <v>0</v>
      </c>
      <c r="T147" s="733">
        <f t="shared" si="65"/>
        <v>0</v>
      </c>
      <c r="V147" s="835">
        <f t="shared" si="66"/>
        <v>0</v>
      </c>
      <c r="W147" s="733">
        <f t="shared" si="67"/>
        <v>0</v>
      </c>
      <c r="X147" s="733">
        <f t="shared" si="68"/>
        <v>0.18</v>
      </c>
      <c r="Y147" s="733">
        <f t="shared" si="69"/>
        <v>0</v>
      </c>
      <c r="Z147" s="733">
        <f t="shared" si="70"/>
        <v>0.18</v>
      </c>
      <c r="AA147" s="733">
        <f t="shared" si="71"/>
        <v>0</v>
      </c>
      <c r="AB147" s="521">
        <f t="shared" si="72"/>
        <v>0</v>
      </c>
      <c r="AC147" s="521">
        <f t="shared" si="73"/>
        <v>0</v>
      </c>
      <c r="AD147" s="521">
        <f t="shared" si="74"/>
        <v>0</v>
      </c>
    </row>
    <row r="148" spans="1:30" ht="50.4" customHeight="1">
      <c r="A148" s="748">
        <v>129</v>
      </c>
      <c r="B148" s="854">
        <v>7000020197</v>
      </c>
      <c r="C148" s="854">
        <v>90</v>
      </c>
      <c r="D148" s="854" t="s">
        <v>662</v>
      </c>
      <c r="E148" s="854">
        <v>1000001683</v>
      </c>
      <c r="F148" s="854">
        <v>85352912</v>
      </c>
      <c r="G148" s="706"/>
      <c r="H148" s="856">
        <v>18</v>
      </c>
      <c r="I148" s="534"/>
      <c r="J148" s="854" t="s">
        <v>665</v>
      </c>
      <c r="K148" s="854" t="s">
        <v>297</v>
      </c>
      <c r="L148" s="854">
        <v>1</v>
      </c>
      <c r="M148" s="707"/>
      <c r="N148" s="524" t="str">
        <f t="shared" si="60"/>
        <v>INCLUDED</v>
      </c>
      <c r="O148" s="731">
        <f t="shared" si="61"/>
        <v>0</v>
      </c>
      <c r="P148" s="731">
        <f t="shared" si="62"/>
        <v>0</v>
      </c>
      <c r="Q148" s="732">
        <f>Discount!$H$36</f>
        <v>0</v>
      </c>
      <c r="R148" s="732">
        <f t="shared" si="63"/>
        <v>0</v>
      </c>
      <c r="S148" s="732">
        <f t="shared" si="64"/>
        <v>0</v>
      </c>
      <c r="T148" s="733">
        <f t="shared" si="65"/>
        <v>0</v>
      </c>
      <c r="V148" s="835">
        <f t="shared" si="66"/>
        <v>0</v>
      </c>
      <c r="W148" s="733">
        <f t="shared" si="67"/>
        <v>0</v>
      </c>
      <c r="X148" s="733">
        <f t="shared" si="68"/>
        <v>0.18</v>
      </c>
      <c r="Y148" s="733">
        <f t="shared" si="69"/>
        <v>0</v>
      </c>
      <c r="Z148" s="733">
        <f t="shared" si="70"/>
        <v>0.18</v>
      </c>
      <c r="AA148" s="733">
        <f t="shared" si="71"/>
        <v>0</v>
      </c>
      <c r="AB148" s="521">
        <f t="shared" si="72"/>
        <v>0</v>
      </c>
      <c r="AC148" s="521">
        <f t="shared" si="73"/>
        <v>0</v>
      </c>
      <c r="AD148" s="521">
        <f t="shared" si="74"/>
        <v>0</v>
      </c>
    </row>
    <row r="149" spans="1:30" ht="50.4" customHeight="1">
      <c r="A149" s="748">
        <v>130</v>
      </c>
      <c r="B149" s="854">
        <v>7000020197</v>
      </c>
      <c r="C149" s="854">
        <v>100</v>
      </c>
      <c r="D149" s="854" t="s">
        <v>662</v>
      </c>
      <c r="E149" s="854">
        <v>1000001684</v>
      </c>
      <c r="F149" s="854">
        <v>85359090</v>
      </c>
      <c r="G149" s="706"/>
      <c r="H149" s="856">
        <v>18</v>
      </c>
      <c r="I149" s="534"/>
      <c r="J149" s="854" t="s">
        <v>666</v>
      </c>
      <c r="K149" s="854" t="s">
        <v>297</v>
      </c>
      <c r="L149" s="854">
        <v>3</v>
      </c>
      <c r="M149" s="707"/>
      <c r="N149" s="524" t="str">
        <f t="shared" si="60"/>
        <v>INCLUDED</v>
      </c>
      <c r="O149" s="731">
        <f t="shared" si="61"/>
        <v>0</v>
      </c>
      <c r="P149" s="731">
        <f t="shared" si="62"/>
        <v>0</v>
      </c>
      <c r="Q149" s="732">
        <f>Discount!$H$36</f>
        <v>0</v>
      </c>
      <c r="R149" s="732">
        <f t="shared" si="63"/>
        <v>0</v>
      </c>
      <c r="S149" s="732">
        <f t="shared" si="64"/>
        <v>0</v>
      </c>
      <c r="T149" s="733">
        <f t="shared" si="65"/>
        <v>0</v>
      </c>
      <c r="V149" s="835">
        <f t="shared" si="66"/>
        <v>0</v>
      </c>
      <c r="W149" s="733">
        <f t="shared" si="67"/>
        <v>0</v>
      </c>
      <c r="X149" s="733">
        <f t="shared" si="68"/>
        <v>0.18</v>
      </c>
      <c r="Y149" s="733">
        <f t="shared" si="69"/>
        <v>0</v>
      </c>
      <c r="Z149" s="733">
        <f t="shared" si="70"/>
        <v>0.18</v>
      </c>
      <c r="AA149" s="733">
        <f t="shared" si="71"/>
        <v>0</v>
      </c>
      <c r="AB149" s="521">
        <f t="shared" si="72"/>
        <v>0</v>
      </c>
      <c r="AC149" s="521">
        <f t="shared" si="73"/>
        <v>0</v>
      </c>
      <c r="AD149" s="521">
        <f t="shared" si="74"/>
        <v>0</v>
      </c>
    </row>
    <row r="150" spans="1:30" ht="50.4" customHeight="1">
      <c r="A150" s="748">
        <v>131</v>
      </c>
      <c r="B150" s="854">
        <v>7000020197</v>
      </c>
      <c r="C150" s="854">
        <v>110</v>
      </c>
      <c r="D150" s="854" t="s">
        <v>662</v>
      </c>
      <c r="E150" s="854">
        <v>1000001688</v>
      </c>
      <c r="F150" s="854">
        <v>85353090</v>
      </c>
      <c r="G150" s="706"/>
      <c r="H150" s="856">
        <v>18</v>
      </c>
      <c r="I150" s="534"/>
      <c r="J150" s="854" t="s">
        <v>668</v>
      </c>
      <c r="K150" s="854" t="s">
        <v>297</v>
      </c>
      <c r="L150" s="854">
        <v>1</v>
      </c>
      <c r="M150" s="707"/>
      <c r="N150" s="524" t="str">
        <f t="shared" si="60"/>
        <v>INCLUDED</v>
      </c>
      <c r="O150" s="731">
        <f t="shared" si="61"/>
        <v>0</v>
      </c>
      <c r="P150" s="731">
        <f t="shared" si="62"/>
        <v>0</v>
      </c>
      <c r="Q150" s="732">
        <f>Discount!$H$36</f>
        <v>0</v>
      </c>
      <c r="R150" s="732">
        <f t="shared" si="63"/>
        <v>0</v>
      </c>
      <c r="S150" s="732">
        <f t="shared" si="64"/>
        <v>0</v>
      </c>
      <c r="T150" s="733">
        <f t="shared" si="65"/>
        <v>0</v>
      </c>
      <c r="V150" s="835">
        <f t="shared" si="66"/>
        <v>0</v>
      </c>
      <c r="W150" s="733">
        <f t="shared" si="67"/>
        <v>0</v>
      </c>
      <c r="X150" s="733">
        <f t="shared" si="68"/>
        <v>0.18</v>
      </c>
      <c r="Y150" s="733">
        <f t="shared" si="69"/>
        <v>0</v>
      </c>
      <c r="Z150" s="733">
        <f t="shared" si="70"/>
        <v>0.18</v>
      </c>
      <c r="AA150" s="733">
        <f t="shared" si="71"/>
        <v>0</v>
      </c>
      <c r="AB150" s="521">
        <f t="shared" si="72"/>
        <v>0</v>
      </c>
      <c r="AC150" s="521">
        <f t="shared" si="73"/>
        <v>0</v>
      </c>
      <c r="AD150" s="521">
        <f t="shared" si="74"/>
        <v>0</v>
      </c>
    </row>
    <row r="151" spans="1:30" ht="50.4" customHeight="1">
      <c r="A151" s="748">
        <v>132</v>
      </c>
      <c r="B151" s="854">
        <v>7000020197</v>
      </c>
      <c r="C151" s="854">
        <v>120</v>
      </c>
      <c r="D151" s="854" t="s">
        <v>662</v>
      </c>
      <c r="E151" s="854">
        <v>1000001689</v>
      </c>
      <c r="F151" s="854">
        <v>85353090</v>
      </c>
      <c r="G151" s="706"/>
      <c r="H151" s="856">
        <v>18</v>
      </c>
      <c r="I151" s="534"/>
      <c r="J151" s="854" t="s">
        <v>669</v>
      </c>
      <c r="K151" s="854" t="s">
        <v>297</v>
      </c>
      <c r="L151" s="854">
        <v>1</v>
      </c>
      <c r="M151" s="707"/>
      <c r="N151" s="524" t="str">
        <f t="shared" ref="N151:N160" si="150">IF(M151=0, "INCLUDED", IF(ISERROR(M151*L151), M151, M151*L151))</f>
        <v>INCLUDED</v>
      </c>
      <c r="O151" s="731">
        <f t="shared" ref="O151:O160" si="151">IF(N151="Included",0,N151)</f>
        <v>0</v>
      </c>
      <c r="P151" s="731">
        <f t="shared" ref="P151:P160" si="152">IF( I151="",H151*(IF(N151="Included",0,N151))/100,I151*(IF(N151="Included",0,N151)))</f>
        <v>0</v>
      </c>
      <c r="Q151" s="732">
        <f>Discount!$H$36</f>
        <v>0</v>
      </c>
      <c r="R151" s="732">
        <f t="shared" ref="R151:R160" si="153">Q151*O151</f>
        <v>0</v>
      </c>
      <c r="S151" s="732">
        <f t="shared" ref="S151:S160" si="154">IF(I151="",H151*R151/100,I151*R151)</f>
        <v>0</v>
      </c>
      <c r="T151" s="733">
        <f t="shared" ref="T151:T160" si="155">M151*L151</f>
        <v>0</v>
      </c>
      <c r="V151" s="835">
        <f t="shared" ref="V151:V160" si="156">ROUND(M151,2)</f>
        <v>0</v>
      </c>
      <c r="W151" s="733">
        <f t="shared" ref="W151:W160" si="157">L151*V151</f>
        <v>0</v>
      </c>
      <c r="X151" s="733">
        <f t="shared" ref="X151:X160" si="158">IF(I151="",H151/100,I151)</f>
        <v>0.18</v>
      </c>
      <c r="Y151" s="733">
        <f t="shared" ref="Y151:Y160" si="159">IF(X151=0.12,0.12,0)</f>
        <v>0</v>
      </c>
      <c r="Z151" s="733">
        <f t="shared" ref="Z151:Z160" si="160">IF(X151=0.18,0.18,0)</f>
        <v>0.18</v>
      </c>
      <c r="AA151" s="733">
        <f t="shared" ref="AA151:AA160" si="161">IF(X151=0.28,0.28,0)</f>
        <v>0</v>
      </c>
      <c r="AB151" s="521">
        <f t="shared" ref="AB151:AB160" si="162">W151*Y151</f>
        <v>0</v>
      </c>
      <c r="AC151" s="521">
        <f t="shared" ref="AC151:AC160" si="163">W151*Z151</f>
        <v>0</v>
      </c>
      <c r="AD151" s="521">
        <f t="shared" ref="AD151:AD160" si="164">W151*AA151</f>
        <v>0</v>
      </c>
    </row>
    <row r="152" spans="1:30" ht="50.4" customHeight="1">
      <c r="A152" s="748">
        <v>133</v>
      </c>
      <c r="B152" s="854">
        <v>7000020197</v>
      </c>
      <c r="C152" s="854">
        <v>130</v>
      </c>
      <c r="D152" s="854" t="s">
        <v>662</v>
      </c>
      <c r="E152" s="854">
        <v>1000032777</v>
      </c>
      <c r="F152" s="854">
        <v>85353090</v>
      </c>
      <c r="G152" s="706"/>
      <c r="H152" s="856">
        <v>18</v>
      </c>
      <c r="I152" s="534"/>
      <c r="J152" s="854" t="s">
        <v>670</v>
      </c>
      <c r="K152" s="854" t="s">
        <v>297</v>
      </c>
      <c r="L152" s="854">
        <v>2</v>
      </c>
      <c r="M152" s="707"/>
      <c r="N152" s="524" t="str">
        <f t="shared" si="150"/>
        <v>INCLUDED</v>
      </c>
      <c r="O152" s="731">
        <f t="shared" si="151"/>
        <v>0</v>
      </c>
      <c r="P152" s="731">
        <f t="shared" si="152"/>
        <v>0</v>
      </c>
      <c r="Q152" s="732">
        <f>Discount!$H$36</f>
        <v>0</v>
      </c>
      <c r="R152" s="732">
        <f t="shared" si="153"/>
        <v>0</v>
      </c>
      <c r="S152" s="732">
        <f t="shared" si="154"/>
        <v>0</v>
      </c>
      <c r="T152" s="733">
        <f t="shared" si="155"/>
        <v>0</v>
      </c>
      <c r="V152" s="835">
        <f t="shared" si="156"/>
        <v>0</v>
      </c>
      <c r="W152" s="733">
        <f t="shared" si="157"/>
        <v>0</v>
      </c>
      <c r="X152" s="733">
        <f t="shared" si="158"/>
        <v>0.18</v>
      </c>
      <c r="Y152" s="733">
        <f t="shared" si="159"/>
        <v>0</v>
      </c>
      <c r="Z152" s="733">
        <f t="shared" si="160"/>
        <v>0.18</v>
      </c>
      <c r="AA152" s="733">
        <f t="shared" si="161"/>
        <v>0</v>
      </c>
      <c r="AB152" s="521">
        <f t="shared" si="162"/>
        <v>0</v>
      </c>
      <c r="AC152" s="521">
        <f t="shared" si="163"/>
        <v>0</v>
      </c>
      <c r="AD152" s="521">
        <f t="shared" si="164"/>
        <v>0</v>
      </c>
    </row>
    <row r="153" spans="1:30" ht="50.4" customHeight="1">
      <c r="A153" s="748">
        <v>134</v>
      </c>
      <c r="B153" s="854">
        <v>7000020197</v>
      </c>
      <c r="C153" s="854">
        <v>140</v>
      </c>
      <c r="D153" s="854" t="s">
        <v>662</v>
      </c>
      <c r="E153" s="854">
        <v>1000020417</v>
      </c>
      <c r="F153" s="854">
        <v>85354010</v>
      </c>
      <c r="G153" s="706"/>
      <c r="H153" s="856">
        <v>18</v>
      </c>
      <c r="I153" s="534"/>
      <c r="J153" s="854" t="s">
        <v>534</v>
      </c>
      <c r="K153" s="854" t="s">
        <v>297</v>
      </c>
      <c r="L153" s="854">
        <v>3</v>
      </c>
      <c r="M153" s="707"/>
      <c r="N153" s="524" t="str">
        <f t="shared" si="150"/>
        <v>INCLUDED</v>
      </c>
      <c r="O153" s="731">
        <f t="shared" si="151"/>
        <v>0</v>
      </c>
      <c r="P153" s="731">
        <f t="shared" si="152"/>
        <v>0</v>
      </c>
      <c r="Q153" s="732">
        <f>Discount!$H$36</f>
        <v>0</v>
      </c>
      <c r="R153" s="732">
        <f t="shared" si="153"/>
        <v>0</v>
      </c>
      <c r="S153" s="732">
        <f t="shared" si="154"/>
        <v>0</v>
      </c>
      <c r="T153" s="733">
        <f t="shared" si="155"/>
        <v>0</v>
      </c>
      <c r="V153" s="835">
        <f t="shared" si="156"/>
        <v>0</v>
      </c>
      <c r="W153" s="733">
        <f t="shared" si="157"/>
        <v>0</v>
      </c>
      <c r="X153" s="733">
        <f t="shared" si="158"/>
        <v>0.18</v>
      </c>
      <c r="Y153" s="733">
        <f t="shared" si="159"/>
        <v>0</v>
      </c>
      <c r="Z153" s="733">
        <f t="shared" si="160"/>
        <v>0.18</v>
      </c>
      <c r="AA153" s="733">
        <f t="shared" si="161"/>
        <v>0</v>
      </c>
      <c r="AB153" s="521">
        <f t="shared" si="162"/>
        <v>0</v>
      </c>
      <c r="AC153" s="521">
        <f t="shared" si="163"/>
        <v>0</v>
      </c>
      <c r="AD153" s="521">
        <f t="shared" si="164"/>
        <v>0</v>
      </c>
    </row>
    <row r="154" spans="1:30" ht="50.4" customHeight="1">
      <c r="A154" s="748">
        <v>135</v>
      </c>
      <c r="B154" s="854">
        <v>7000020197</v>
      </c>
      <c r="C154" s="854">
        <v>150</v>
      </c>
      <c r="D154" s="854" t="s">
        <v>662</v>
      </c>
      <c r="E154" s="854">
        <v>1000001695</v>
      </c>
      <c r="F154" s="854">
        <v>85462040</v>
      </c>
      <c r="G154" s="706"/>
      <c r="H154" s="856">
        <v>18</v>
      </c>
      <c r="I154" s="534"/>
      <c r="J154" s="854" t="s">
        <v>671</v>
      </c>
      <c r="K154" s="854" t="s">
        <v>297</v>
      </c>
      <c r="L154" s="854">
        <v>20</v>
      </c>
      <c r="M154" s="707"/>
      <c r="N154" s="524" t="str">
        <f t="shared" si="150"/>
        <v>INCLUDED</v>
      </c>
      <c r="O154" s="731">
        <f t="shared" si="151"/>
        <v>0</v>
      </c>
      <c r="P154" s="731">
        <f t="shared" si="152"/>
        <v>0</v>
      </c>
      <c r="Q154" s="732">
        <f>Discount!$H$36</f>
        <v>0</v>
      </c>
      <c r="R154" s="732">
        <f t="shared" si="153"/>
        <v>0</v>
      </c>
      <c r="S154" s="732">
        <f t="shared" si="154"/>
        <v>0</v>
      </c>
      <c r="T154" s="733">
        <f t="shared" si="155"/>
        <v>0</v>
      </c>
      <c r="V154" s="835">
        <f t="shared" si="156"/>
        <v>0</v>
      </c>
      <c r="W154" s="733">
        <f t="shared" si="157"/>
        <v>0</v>
      </c>
      <c r="X154" s="733">
        <f t="shared" si="158"/>
        <v>0.18</v>
      </c>
      <c r="Y154" s="733">
        <f t="shared" si="159"/>
        <v>0</v>
      </c>
      <c r="Z154" s="733">
        <f t="shared" si="160"/>
        <v>0.18</v>
      </c>
      <c r="AA154" s="733">
        <f t="shared" si="161"/>
        <v>0</v>
      </c>
      <c r="AB154" s="521">
        <f t="shared" si="162"/>
        <v>0</v>
      </c>
      <c r="AC154" s="521">
        <f t="shared" si="163"/>
        <v>0</v>
      </c>
      <c r="AD154" s="521">
        <f t="shared" si="164"/>
        <v>0</v>
      </c>
    </row>
    <row r="155" spans="1:30" ht="50.4" customHeight="1">
      <c r="A155" s="748">
        <v>136</v>
      </c>
      <c r="B155" s="854">
        <v>7000020197</v>
      </c>
      <c r="C155" s="854">
        <v>160</v>
      </c>
      <c r="D155" s="854" t="s">
        <v>521</v>
      </c>
      <c r="E155" s="854">
        <v>1000011326</v>
      </c>
      <c r="F155" s="854">
        <v>72169990</v>
      </c>
      <c r="G155" s="706"/>
      <c r="H155" s="856">
        <v>18</v>
      </c>
      <c r="I155" s="534"/>
      <c r="J155" s="854" t="s">
        <v>744</v>
      </c>
      <c r="K155" s="854" t="s">
        <v>298</v>
      </c>
      <c r="L155" s="854">
        <v>1</v>
      </c>
      <c r="M155" s="707"/>
      <c r="N155" s="524" t="str">
        <f t="shared" si="150"/>
        <v>INCLUDED</v>
      </c>
      <c r="O155" s="731">
        <f t="shared" si="151"/>
        <v>0</v>
      </c>
      <c r="P155" s="731">
        <f t="shared" si="152"/>
        <v>0</v>
      </c>
      <c r="Q155" s="732">
        <f>Discount!$H$36</f>
        <v>0</v>
      </c>
      <c r="R155" s="732">
        <f t="shared" si="153"/>
        <v>0</v>
      </c>
      <c r="S155" s="732">
        <f t="shared" si="154"/>
        <v>0</v>
      </c>
      <c r="T155" s="733">
        <f t="shared" si="155"/>
        <v>0</v>
      </c>
      <c r="V155" s="835">
        <f t="shared" si="156"/>
        <v>0</v>
      </c>
      <c r="W155" s="733">
        <f t="shared" si="157"/>
        <v>0</v>
      </c>
      <c r="X155" s="733">
        <f t="shared" si="158"/>
        <v>0.18</v>
      </c>
      <c r="Y155" s="733">
        <f t="shared" si="159"/>
        <v>0</v>
      </c>
      <c r="Z155" s="733">
        <f t="shared" si="160"/>
        <v>0.18</v>
      </c>
      <c r="AA155" s="733">
        <f t="shared" si="161"/>
        <v>0</v>
      </c>
      <c r="AB155" s="521">
        <f t="shared" si="162"/>
        <v>0</v>
      </c>
      <c r="AC155" s="521">
        <f t="shared" si="163"/>
        <v>0</v>
      </c>
      <c r="AD155" s="521">
        <f t="shared" si="164"/>
        <v>0</v>
      </c>
    </row>
    <row r="156" spans="1:30" ht="50.4" customHeight="1">
      <c r="A156" s="748">
        <v>137</v>
      </c>
      <c r="B156" s="854">
        <v>7000020197</v>
      </c>
      <c r="C156" s="854">
        <v>170</v>
      </c>
      <c r="D156" s="854" t="s">
        <v>521</v>
      </c>
      <c r="E156" s="854">
        <v>1000011327</v>
      </c>
      <c r="F156" s="854">
        <v>72169990</v>
      </c>
      <c r="G156" s="706"/>
      <c r="H156" s="856">
        <v>18</v>
      </c>
      <c r="I156" s="534"/>
      <c r="J156" s="854" t="s">
        <v>535</v>
      </c>
      <c r="K156" s="854" t="s">
        <v>298</v>
      </c>
      <c r="L156" s="854">
        <v>1</v>
      </c>
      <c r="M156" s="707"/>
      <c r="N156" s="524" t="str">
        <f t="shared" si="150"/>
        <v>INCLUDED</v>
      </c>
      <c r="O156" s="731">
        <f t="shared" si="151"/>
        <v>0</v>
      </c>
      <c r="P156" s="731">
        <f t="shared" si="152"/>
        <v>0</v>
      </c>
      <c r="Q156" s="732">
        <f>Discount!$H$36</f>
        <v>0</v>
      </c>
      <c r="R156" s="732">
        <f t="shared" si="153"/>
        <v>0</v>
      </c>
      <c r="S156" s="732">
        <f t="shared" si="154"/>
        <v>0</v>
      </c>
      <c r="T156" s="733">
        <f t="shared" si="155"/>
        <v>0</v>
      </c>
      <c r="V156" s="835">
        <f t="shared" si="156"/>
        <v>0</v>
      </c>
      <c r="W156" s="733">
        <f t="shared" si="157"/>
        <v>0</v>
      </c>
      <c r="X156" s="733">
        <f t="shared" si="158"/>
        <v>0.18</v>
      </c>
      <c r="Y156" s="733">
        <f t="shared" si="159"/>
        <v>0</v>
      </c>
      <c r="Z156" s="733">
        <f t="shared" si="160"/>
        <v>0.18</v>
      </c>
      <c r="AA156" s="733">
        <f t="shared" si="161"/>
        <v>0</v>
      </c>
      <c r="AB156" s="521">
        <f t="shared" si="162"/>
        <v>0</v>
      </c>
      <c r="AC156" s="521">
        <f t="shared" si="163"/>
        <v>0</v>
      </c>
      <c r="AD156" s="521">
        <f t="shared" si="164"/>
        <v>0</v>
      </c>
    </row>
    <row r="157" spans="1:30" ht="50.4" customHeight="1">
      <c r="A157" s="748">
        <v>138</v>
      </c>
      <c r="B157" s="854">
        <v>7000020197</v>
      </c>
      <c r="C157" s="854">
        <v>180</v>
      </c>
      <c r="D157" s="854" t="s">
        <v>561</v>
      </c>
      <c r="E157" s="854">
        <v>1000055986</v>
      </c>
      <c r="F157" s="854">
        <v>72169990</v>
      </c>
      <c r="G157" s="706"/>
      <c r="H157" s="856">
        <v>18</v>
      </c>
      <c r="I157" s="534"/>
      <c r="J157" s="854" t="s">
        <v>722</v>
      </c>
      <c r="K157" s="854" t="s">
        <v>297</v>
      </c>
      <c r="L157" s="854">
        <v>9</v>
      </c>
      <c r="M157" s="707"/>
      <c r="N157" s="524" t="str">
        <f t="shared" si="150"/>
        <v>INCLUDED</v>
      </c>
      <c r="O157" s="731">
        <f t="shared" si="151"/>
        <v>0</v>
      </c>
      <c r="P157" s="731">
        <f t="shared" si="152"/>
        <v>0</v>
      </c>
      <c r="Q157" s="732">
        <f>Discount!$H$36</f>
        <v>0</v>
      </c>
      <c r="R157" s="732">
        <f t="shared" si="153"/>
        <v>0</v>
      </c>
      <c r="S157" s="732">
        <f t="shared" si="154"/>
        <v>0</v>
      </c>
      <c r="T157" s="733">
        <f t="shared" si="155"/>
        <v>0</v>
      </c>
      <c r="V157" s="835">
        <f t="shared" si="156"/>
        <v>0</v>
      </c>
      <c r="W157" s="733">
        <f t="shared" si="157"/>
        <v>0</v>
      </c>
      <c r="X157" s="733">
        <f t="shared" si="158"/>
        <v>0.18</v>
      </c>
      <c r="Y157" s="733">
        <f t="shared" si="159"/>
        <v>0</v>
      </c>
      <c r="Z157" s="733">
        <f t="shared" si="160"/>
        <v>0.18</v>
      </c>
      <c r="AA157" s="733">
        <f t="shared" si="161"/>
        <v>0</v>
      </c>
      <c r="AB157" s="521">
        <f t="shared" si="162"/>
        <v>0</v>
      </c>
      <c r="AC157" s="521">
        <f t="shared" si="163"/>
        <v>0</v>
      </c>
      <c r="AD157" s="521">
        <f t="shared" si="164"/>
        <v>0</v>
      </c>
    </row>
    <row r="158" spans="1:30" ht="50.4" customHeight="1">
      <c r="A158" s="748">
        <v>139</v>
      </c>
      <c r="B158" s="854">
        <v>7000020197</v>
      </c>
      <c r="C158" s="854">
        <v>190</v>
      </c>
      <c r="D158" s="854" t="s">
        <v>522</v>
      </c>
      <c r="E158" s="854">
        <v>1000011264</v>
      </c>
      <c r="F158" s="854">
        <v>72169990</v>
      </c>
      <c r="G158" s="706"/>
      <c r="H158" s="856">
        <v>18</v>
      </c>
      <c r="I158" s="534"/>
      <c r="J158" s="854" t="s">
        <v>536</v>
      </c>
      <c r="K158" s="854" t="s">
        <v>298</v>
      </c>
      <c r="L158" s="854">
        <v>1</v>
      </c>
      <c r="M158" s="707"/>
      <c r="N158" s="524" t="str">
        <f t="shared" si="150"/>
        <v>INCLUDED</v>
      </c>
      <c r="O158" s="731">
        <f t="shared" si="151"/>
        <v>0</v>
      </c>
      <c r="P158" s="731">
        <f t="shared" si="152"/>
        <v>0</v>
      </c>
      <c r="Q158" s="732">
        <f>Discount!$H$36</f>
        <v>0</v>
      </c>
      <c r="R158" s="732">
        <f t="shared" si="153"/>
        <v>0</v>
      </c>
      <c r="S158" s="732">
        <f t="shared" si="154"/>
        <v>0</v>
      </c>
      <c r="T158" s="733">
        <f t="shared" si="155"/>
        <v>0</v>
      </c>
      <c r="V158" s="835">
        <f t="shared" si="156"/>
        <v>0</v>
      </c>
      <c r="W158" s="733">
        <f t="shared" si="157"/>
        <v>0</v>
      </c>
      <c r="X158" s="733">
        <f t="shared" si="158"/>
        <v>0.18</v>
      </c>
      <c r="Y158" s="733">
        <f t="shared" si="159"/>
        <v>0</v>
      </c>
      <c r="Z158" s="733">
        <f t="shared" si="160"/>
        <v>0.18</v>
      </c>
      <c r="AA158" s="733">
        <f t="shared" si="161"/>
        <v>0</v>
      </c>
      <c r="AB158" s="521">
        <f t="shared" si="162"/>
        <v>0</v>
      </c>
      <c r="AC158" s="521">
        <f t="shared" si="163"/>
        <v>0</v>
      </c>
      <c r="AD158" s="521">
        <f t="shared" si="164"/>
        <v>0</v>
      </c>
    </row>
    <row r="159" spans="1:30" ht="50.4" customHeight="1">
      <c r="A159" s="748">
        <v>140</v>
      </c>
      <c r="B159" s="854">
        <v>7000020197</v>
      </c>
      <c r="C159" s="854">
        <v>200</v>
      </c>
      <c r="D159" s="854" t="s">
        <v>523</v>
      </c>
      <c r="E159" s="854">
        <v>1000032055</v>
      </c>
      <c r="F159" s="854">
        <v>72159090</v>
      </c>
      <c r="G159" s="706"/>
      <c r="H159" s="856">
        <v>18</v>
      </c>
      <c r="I159" s="534"/>
      <c r="J159" s="854" t="s">
        <v>541</v>
      </c>
      <c r="K159" s="854" t="s">
        <v>542</v>
      </c>
      <c r="L159" s="854">
        <v>4</v>
      </c>
      <c r="M159" s="707"/>
      <c r="N159" s="524" t="str">
        <f t="shared" si="150"/>
        <v>INCLUDED</v>
      </c>
      <c r="O159" s="731">
        <f t="shared" si="151"/>
        <v>0</v>
      </c>
      <c r="P159" s="731">
        <f t="shared" si="152"/>
        <v>0</v>
      </c>
      <c r="Q159" s="732">
        <f>Discount!$H$36</f>
        <v>0</v>
      </c>
      <c r="R159" s="732">
        <f t="shared" si="153"/>
        <v>0</v>
      </c>
      <c r="S159" s="732">
        <f t="shared" si="154"/>
        <v>0</v>
      </c>
      <c r="T159" s="733">
        <f t="shared" si="155"/>
        <v>0</v>
      </c>
      <c r="V159" s="835">
        <f t="shared" si="156"/>
        <v>0</v>
      </c>
      <c r="W159" s="733">
        <f t="shared" si="157"/>
        <v>0</v>
      </c>
      <c r="X159" s="733">
        <f t="shared" si="158"/>
        <v>0.18</v>
      </c>
      <c r="Y159" s="733">
        <f t="shared" si="159"/>
        <v>0</v>
      </c>
      <c r="Z159" s="733">
        <f t="shared" si="160"/>
        <v>0.18</v>
      </c>
      <c r="AA159" s="733">
        <f t="shared" si="161"/>
        <v>0</v>
      </c>
      <c r="AB159" s="521">
        <f t="shared" si="162"/>
        <v>0</v>
      </c>
      <c r="AC159" s="521">
        <f t="shared" si="163"/>
        <v>0</v>
      </c>
      <c r="AD159" s="521">
        <f t="shared" si="164"/>
        <v>0</v>
      </c>
    </row>
    <row r="160" spans="1:30" ht="50.4" customHeight="1">
      <c r="A160" s="748">
        <v>141</v>
      </c>
      <c r="B160" s="854">
        <v>7000020197</v>
      </c>
      <c r="C160" s="854">
        <v>210</v>
      </c>
      <c r="D160" s="854" t="s">
        <v>524</v>
      </c>
      <c r="E160" s="854">
        <v>1000055446</v>
      </c>
      <c r="F160" s="854">
        <v>85371000</v>
      </c>
      <c r="G160" s="706"/>
      <c r="H160" s="856">
        <v>18</v>
      </c>
      <c r="I160" s="534"/>
      <c r="J160" s="854" t="s">
        <v>570</v>
      </c>
      <c r="K160" s="854" t="s">
        <v>297</v>
      </c>
      <c r="L160" s="854">
        <v>2</v>
      </c>
      <c r="M160" s="707"/>
      <c r="N160" s="524" t="str">
        <f t="shared" si="150"/>
        <v>INCLUDED</v>
      </c>
      <c r="O160" s="731">
        <f t="shared" si="151"/>
        <v>0</v>
      </c>
      <c r="P160" s="731">
        <f t="shared" si="152"/>
        <v>0</v>
      </c>
      <c r="Q160" s="732">
        <f>Discount!$H$36</f>
        <v>0</v>
      </c>
      <c r="R160" s="732">
        <f t="shared" si="153"/>
        <v>0</v>
      </c>
      <c r="S160" s="732">
        <f t="shared" si="154"/>
        <v>0</v>
      </c>
      <c r="T160" s="733">
        <f t="shared" si="155"/>
        <v>0</v>
      </c>
      <c r="V160" s="835">
        <f t="shared" si="156"/>
        <v>0</v>
      </c>
      <c r="W160" s="733">
        <f t="shared" si="157"/>
        <v>0</v>
      </c>
      <c r="X160" s="733">
        <f t="shared" si="158"/>
        <v>0.18</v>
      </c>
      <c r="Y160" s="733">
        <f t="shared" si="159"/>
        <v>0</v>
      </c>
      <c r="Z160" s="733">
        <f t="shared" si="160"/>
        <v>0.18</v>
      </c>
      <c r="AA160" s="733">
        <f t="shared" si="161"/>
        <v>0</v>
      </c>
      <c r="AB160" s="521">
        <f t="shared" si="162"/>
        <v>0</v>
      </c>
      <c r="AC160" s="521">
        <f t="shared" si="163"/>
        <v>0</v>
      </c>
      <c r="AD160" s="521">
        <f t="shared" si="164"/>
        <v>0</v>
      </c>
    </row>
    <row r="161" spans="1:30" ht="50.4" customHeight="1">
      <c r="A161" s="748">
        <v>142</v>
      </c>
      <c r="B161" s="854">
        <v>7000020197</v>
      </c>
      <c r="C161" s="854">
        <v>220</v>
      </c>
      <c r="D161" s="854" t="s">
        <v>524</v>
      </c>
      <c r="E161" s="854">
        <v>1000004274</v>
      </c>
      <c r="F161" s="854">
        <v>85371000</v>
      </c>
      <c r="G161" s="706"/>
      <c r="H161" s="856">
        <v>18</v>
      </c>
      <c r="I161" s="534"/>
      <c r="J161" s="854" t="s">
        <v>543</v>
      </c>
      <c r="K161" s="854" t="s">
        <v>297</v>
      </c>
      <c r="L161" s="854">
        <v>1</v>
      </c>
      <c r="M161" s="707"/>
      <c r="N161" s="524" t="str">
        <f t="shared" si="60"/>
        <v>INCLUDED</v>
      </c>
      <c r="O161" s="731">
        <f t="shared" si="61"/>
        <v>0</v>
      </c>
      <c r="P161" s="731">
        <f t="shared" si="62"/>
        <v>0</v>
      </c>
      <c r="Q161" s="732">
        <f>Discount!$H$36</f>
        <v>0</v>
      </c>
      <c r="R161" s="732">
        <f t="shared" si="63"/>
        <v>0</v>
      </c>
      <c r="S161" s="732">
        <f t="shared" si="64"/>
        <v>0</v>
      </c>
      <c r="T161" s="733">
        <f t="shared" si="65"/>
        <v>0</v>
      </c>
      <c r="V161" s="835">
        <f t="shared" si="66"/>
        <v>0</v>
      </c>
      <c r="W161" s="733">
        <f t="shared" si="67"/>
        <v>0</v>
      </c>
      <c r="X161" s="733">
        <f t="shared" si="68"/>
        <v>0.18</v>
      </c>
      <c r="Y161" s="733">
        <f t="shared" si="69"/>
        <v>0</v>
      </c>
      <c r="Z161" s="733">
        <f t="shared" si="70"/>
        <v>0.18</v>
      </c>
      <c r="AA161" s="733">
        <f t="shared" si="71"/>
        <v>0</v>
      </c>
      <c r="AB161" s="521">
        <f t="shared" si="72"/>
        <v>0</v>
      </c>
      <c r="AC161" s="521">
        <f t="shared" si="73"/>
        <v>0</v>
      </c>
      <c r="AD161" s="521">
        <f t="shared" si="74"/>
        <v>0</v>
      </c>
    </row>
    <row r="162" spans="1:30" ht="50.4" customHeight="1">
      <c r="A162" s="748">
        <v>143</v>
      </c>
      <c r="B162" s="854">
        <v>7000020197</v>
      </c>
      <c r="C162" s="854">
        <v>230</v>
      </c>
      <c r="D162" s="854" t="s">
        <v>524</v>
      </c>
      <c r="E162" s="854">
        <v>1000002146</v>
      </c>
      <c r="F162" s="854">
        <v>85371000</v>
      </c>
      <c r="G162" s="706"/>
      <c r="H162" s="856">
        <v>18</v>
      </c>
      <c r="I162" s="534"/>
      <c r="J162" s="854" t="s">
        <v>544</v>
      </c>
      <c r="K162" s="854" t="s">
        <v>298</v>
      </c>
      <c r="L162" s="854">
        <v>1</v>
      </c>
      <c r="M162" s="707"/>
      <c r="N162" s="524" t="str">
        <f t="shared" si="60"/>
        <v>INCLUDED</v>
      </c>
      <c r="O162" s="731">
        <f t="shared" si="61"/>
        <v>0</v>
      </c>
      <c r="P162" s="731">
        <f t="shared" si="62"/>
        <v>0</v>
      </c>
      <c r="Q162" s="732">
        <f>Discount!$H$36</f>
        <v>0</v>
      </c>
      <c r="R162" s="732">
        <f t="shared" si="63"/>
        <v>0</v>
      </c>
      <c r="S162" s="732">
        <f t="shared" si="64"/>
        <v>0</v>
      </c>
      <c r="T162" s="733">
        <f t="shared" si="65"/>
        <v>0</v>
      </c>
      <c r="V162" s="835">
        <f t="shared" si="66"/>
        <v>0</v>
      </c>
      <c r="W162" s="733">
        <f t="shared" si="67"/>
        <v>0</v>
      </c>
      <c r="X162" s="733">
        <f t="shared" si="68"/>
        <v>0.18</v>
      </c>
      <c r="Y162" s="733">
        <f t="shared" si="69"/>
        <v>0</v>
      </c>
      <c r="Z162" s="733">
        <f t="shared" si="70"/>
        <v>0.18</v>
      </c>
      <c r="AA162" s="733">
        <f t="shared" si="71"/>
        <v>0</v>
      </c>
      <c r="AB162" s="521">
        <f t="shared" si="72"/>
        <v>0</v>
      </c>
      <c r="AC162" s="521">
        <f t="shared" si="73"/>
        <v>0</v>
      </c>
      <c r="AD162" s="521">
        <f t="shared" si="74"/>
        <v>0</v>
      </c>
    </row>
    <row r="163" spans="1:30" ht="50.4" customHeight="1">
      <c r="A163" s="748">
        <v>144</v>
      </c>
      <c r="B163" s="854">
        <v>7000020197</v>
      </c>
      <c r="C163" s="854">
        <v>240</v>
      </c>
      <c r="D163" s="854" t="s">
        <v>525</v>
      </c>
      <c r="E163" s="854">
        <v>1000055443</v>
      </c>
      <c r="F163" s="854">
        <v>85371000</v>
      </c>
      <c r="G163" s="706"/>
      <c r="H163" s="856">
        <v>18</v>
      </c>
      <c r="I163" s="534"/>
      <c r="J163" s="854" t="s">
        <v>571</v>
      </c>
      <c r="K163" s="854" t="s">
        <v>297</v>
      </c>
      <c r="L163" s="854">
        <v>1</v>
      </c>
      <c r="M163" s="707"/>
      <c r="N163" s="524" t="str">
        <f t="shared" si="60"/>
        <v>INCLUDED</v>
      </c>
      <c r="O163" s="731">
        <f t="shared" si="61"/>
        <v>0</v>
      </c>
      <c r="P163" s="731">
        <f t="shared" si="62"/>
        <v>0</v>
      </c>
      <c r="Q163" s="732">
        <f>Discount!$H$36</f>
        <v>0</v>
      </c>
      <c r="R163" s="732">
        <f t="shared" si="63"/>
        <v>0</v>
      </c>
      <c r="S163" s="732">
        <f t="shared" si="64"/>
        <v>0</v>
      </c>
      <c r="T163" s="733">
        <f t="shared" si="65"/>
        <v>0</v>
      </c>
      <c r="V163" s="835">
        <f t="shared" si="66"/>
        <v>0</v>
      </c>
      <c r="W163" s="733">
        <f t="shared" si="67"/>
        <v>0</v>
      </c>
      <c r="X163" s="733">
        <f t="shared" si="68"/>
        <v>0.18</v>
      </c>
      <c r="Y163" s="733">
        <f t="shared" si="69"/>
        <v>0</v>
      </c>
      <c r="Z163" s="733">
        <f t="shared" si="70"/>
        <v>0.18</v>
      </c>
      <c r="AA163" s="733">
        <f t="shared" si="71"/>
        <v>0</v>
      </c>
      <c r="AB163" s="521">
        <f t="shared" si="72"/>
        <v>0</v>
      </c>
      <c r="AC163" s="521">
        <f t="shared" si="73"/>
        <v>0</v>
      </c>
      <c r="AD163" s="521">
        <f t="shared" si="74"/>
        <v>0</v>
      </c>
    </row>
    <row r="164" spans="1:30" ht="50.4" customHeight="1">
      <c r="A164" s="748">
        <v>145</v>
      </c>
      <c r="B164" s="854">
        <v>7000020197</v>
      </c>
      <c r="C164" s="854">
        <v>250</v>
      </c>
      <c r="D164" s="854" t="s">
        <v>526</v>
      </c>
      <c r="E164" s="854">
        <v>1000003409</v>
      </c>
      <c r="F164" s="854">
        <v>85371000</v>
      </c>
      <c r="G164" s="706"/>
      <c r="H164" s="856">
        <v>18</v>
      </c>
      <c r="I164" s="534"/>
      <c r="J164" s="854" t="s">
        <v>546</v>
      </c>
      <c r="K164" s="854" t="s">
        <v>297</v>
      </c>
      <c r="L164" s="854">
        <v>1</v>
      </c>
      <c r="M164" s="707"/>
      <c r="N164" s="524" t="str">
        <f t="shared" si="60"/>
        <v>INCLUDED</v>
      </c>
      <c r="O164" s="731">
        <f t="shared" si="61"/>
        <v>0</v>
      </c>
      <c r="P164" s="731">
        <f t="shared" si="62"/>
        <v>0</v>
      </c>
      <c r="Q164" s="732">
        <f>Discount!$H$36</f>
        <v>0</v>
      </c>
      <c r="R164" s="732">
        <f t="shared" si="63"/>
        <v>0</v>
      </c>
      <c r="S164" s="732">
        <f t="shared" si="64"/>
        <v>0</v>
      </c>
      <c r="T164" s="733">
        <f t="shared" si="65"/>
        <v>0</v>
      </c>
      <c r="V164" s="835">
        <f t="shared" si="66"/>
        <v>0</v>
      </c>
      <c r="W164" s="733">
        <f t="shared" si="67"/>
        <v>0</v>
      </c>
      <c r="X164" s="733">
        <f t="shared" si="68"/>
        <v>0.18</v>
      </c>
      <c r="Y164" s="733">
        <f t="shared" si="69"/>
        <v>0</v>
      </c>
      <c r="Z164" s="733">
        <f t="shared" si="70"/>
        <v>0.18</v>
      </c>
      <c r="AA164" s="733">
        <f t="shared" si="71"/>
        <v>0</v>
      </c>
      <c r="AB164" s="521">
        <f t="shared" si="72"/>
        <v>0</v>
      </c>
      <c r="AC164" s="521">
        <f t="shared" si="73"/>
        <v>0</v>
      </c>
      <c r="AD164" s="521">
        <f t="shared" si="74"/>
        <v>0</v>
      </c>
    </row>
    <row r="165" spans="1:30" ht="50.4" customHeight="1">
      <c r="A165" s="748">
        <v>146</v>
      </c>
      <c r="B165" s="854">
        <v>7000020197</v>
      </c>
      <c r="C165" s="854">
        <v>260</v>
      </c>
      <c r="D165" s="854" t="s">
        <v>526</v>
      </c>
      <c r="E165" s="854">
        <v>1000003411</v>
      </c>
      <c r="F165" s="854">
        <v>85371000</v>
      </c>
      <c r="G165" s="706"/>
      <c r="H165" s="856">
        <v>18</v>
      </c>
      <c r="I165" s="534"/>
      <c r="J165" s="854" t="s">
        <v>745</v>
      </c>
      <c r="K165" s="854" t="s">
        <v>297</v>
      </c>
      <c r="L165" s="854">
        <v>1</v>
      </c>
      <c r="M165" s="707"/>
      <c r="N165" s="524" t="str">
        <f t="shared" si="60"/>
        <v>INCLUDED</v>
      </c>
      <c r="O165" s="731">
        <f t="shared" si="61"/>
        <v>0</v>
      </c>
      <c r="P165" s="731">
        <f t="shared" si="62"/>
        <v>0</v>
      </c>
      <c r="Q165" s="732">
        <f>Discount!$H$36</f>
        <v>0</v>
      </c>
      <c r="R165" s="732">
        <f t="shared" si="63"/>
        <v>0</v>
      </c>
      <c r="S165" s="732">
        <f t="shared" si="64"/>
        <v>0</v>
      </c>
      <c r="T165" s="733">
        <f t="shared" si="65"/>
        <v>0</v>
      </c>
      <c r="V165" s="835">
        <f t="shared" si="66"/>
        <v>0</v>
      </c>
      <c r="W165" s="733">
        <f t="shared" si="67"/>
        <v>0</v>
      </c>
      <c r="X165" s="733">
        <f t="shared" si="68"/>
        <v>0.18</v>
      </c>
      <c r="Y165" s="733">
        <f t="shared" si="69"/>
        <v>0</v>
      </c>
      <c r="Z165" s="733">
        <f t="shared" si="70"/>
        <v>0.18</v>
      </c>
      <c r="AA165" s="733">
        <f t="shared" si="71"/>
        <v>0</v>
      </c>
      <c r="AB165" s="521">
        <f t="shared" si="72"/>
        <v>0</v>
      </c>
      <c r="AC165" s="521">
        <f t="shared" si="73"/>
        <v>0</v>
      </c>
      <c r="AD165" s="521">
        <f t="shared" si="74"/>
        <v>0</v>
      </c>
    </row>
    <row r="166" spans="1:30" ht="50.4" customHeight="1">
      <c r="A166" s="748">
        <v>147</v>
      </c>
      <c r="B166" s="854">
        <v>7000020197</v>
      </c>
      <c r="C166" s="854">
        <v>270</v>
      </c>
      <c r="D166" s="854" t="s">
        <v>526</v>
      </c>
      <c r="E166" s="854">
        <v>1000001333</v>
      </c>
      <c r="F166" s="854">
        <v>85371000</v>
      </c>
      <c r="G166" s="706"/>
      <c r="H166" s="856">
        <v>18</v>
      </c>
      <c r="I166" s="534"/>
      <c r="J166" s="854" t="s">
        <v>547</v>
      </c>
      <c r="K166" s="854" t="s">
        <v>297</v>
      </c>
      <c r="L166" s="854">
        <v>1</v>
      </c>
      <c r="M166" s="707"/>
      <c r="N166" s="524" t="str">
        <f t="shared" ref="N166:N180" si="165">IF(M166=0, "INCLUDED", IF(ISERROR(M166*L166), M166, M166*L166))</f>
        <v>INCLUDED</v>
      </c>
      <c r="O166" s="731">
        <f t="shared" ref="O166:O180" si="166">IF(N166="Included",0,N166)</f>
        <v>0</v>
      </c>
      <c r="P166" s="731">
        <f t="shared" ref="P166:P180" si="167">IF( I166="",H166*(IF(N166="Included",0,N166))/100,I166*(IF(N166="Included",0,N166)))</f>
        <v>0</v>
      </c>
      <c r="Q166" s="732">
        <f>Discount!$H$36</f>
        <v>0</v>
      </c>
      <c r="R166" s="732">
        <f t="shared" ref="R166:R180" si="168">Q166*O166</f>
        <v>0</v>
      </c>
      <c r="S166" s="732">
        <f t="shared" ref="S166:S180" si="169">IF(I166="",H166*R166/100,I166*R166)</f>
        <v>0</v>
      </c>
      <c r="T166" s="733">
        <f t="shared" ref="T166:T180" si="170">M166*L166</f>
        <v>0</v>
      </c>
      <c r="V166" s="835">
        <f t="shared" ref="V166:V180" si="171">ROUND(M166,2)</f>
        <v>0</v>
      </c>
      <c r="W166" s="733">
        <f t="shared" ref="W166:W180" si="172">L166*V166</f>
        <v>0</v>
      </c>
      <c r="X166" s="733">
        <f t="shared" ref="X166:X180" si="173">IF(I166="",H166/100,I166)</f>
        <v>0.18</v>
      </c>
      <c r="Y166" s="733">
        <f t="shared" ref="Y166:Y180" si="174">IF(X166=0.12,0.12,0)</f>
        <v>0</v>
      </c>
      <c r="Z166" s="733">
        <f t="shared" ref="Z166:Z180" si="175">IF(X166=0.18,0.18,0)</f>
        <v>0.18</v>
      </c>
      <c r="AA166" s="733">
        <f t="shared" ref="AA166:AA180" si="176">IF(X166=0.28,0.28,0)</f>
        <v>0</v>
      </c>
      <c r="AB166" s="521">
        <f t="shared" ref="AB166:AB180" si="177">W166*Y166</f>
        <v>0</v>
      </c>
      <c r="AC166" s="521">
        <f t="shared" ref="AC166:AC180" si="178">W166*Z166</f>
        <v>0</v>
      </c>
      <c r="AD166" s="521">
        <f t="shared" ref="AD166:AD180" si="179">W166*AA166</f>
        <v>0</v>
      </c>
    </row>
    <row r="167" spans="1:30" ht="50.4" customHeight="1">
      <c r="A167" s="748">
        <v>148</v>
      </c>
      <c r="B167" s="854">
        <v>7000020197</v>
      </c>
      <c r="C167" s="854">
        <v>280</v>
      </c>
      <c r="D167" s="854" t="s">
        <v>527</v>
      </c>
      <c r="E167" s="854">
        <v>1000056265</v>
      </c>
      <c r="F167" s="854">
        <v>85446020</v>
      </c>
      <c r="G167" s="706"/>
      <c r="H167" s="856">
        <v>18</v>
      </c>
      <c r="I167" s="534"/>
      <c r="J167" s="854" t="s">
        <v>573</v>
      </c>
      <c r="K167" s="854" t="s">
        <v>542</v>
      </c>
      <c r="L167" s="854">
        <v>1</v>
      </c>
      <c r="M167" s="707"/>
      <c r="N167" s="524" t="str">
        <f t="shared" si="165"/>
        <v>INCLUDED</v>
      </c>
      <c r="O167" s="731">
        <f t="shared" si="166"/>
        <v>0</v>
      </c>
      <c r="P167" s="731">
        <f t="shared" si="167"/>
        <v>0</v>
      </c>
      <c r="Q167" s="732">
        <f>Discount!$H$36</f>
        <v>0</v>
      </c>
      <c r="R167" s="732">
        <f t="shared" si="168"/>
        <v>0</v>
      </c>
      <c r="S167" s="732">
        <f t="shared" si="169"/>
        <v>0</v>
      </c>
      <c r="T167" s="733">
        <f t="shared" si="170"/>
        <v>0</v>
      </c>
      <c r="V167" s="835">
        <f t="shared" si="171"/>
        <v>0</v>
      </c>
      <c r="W167" s="733">
        <f t="shared" si="172"/>
        <v>0</v>
      </c>
      <c r="X167" s="733">
        <f t="shared" si="173"/>
        <v>0.18</v>
      </c>
      <c r="Y167" s="733">
        <f t="shared" si="174"/>
        <v>0</v>
      </c>
      <c r="Z167" s="733">
        <f t="shared" si="175"/>
        <v>0.18</v>
      </c>
      <c r="AA167" s="733">
        <f t="shared" si="176"/>
        <v>0</v>
      </c>
      <c r="AB167" s="521">
        <f t="shared" si="177"/>
        <v>0</v>
      </c>
      <c r="AC167" s="521">
        <f t="shared" si="178"/>
        <v>0</v>
      </c>
      <c r="AD167" s="521">
        <f t="shared" si="179"/>
        <v>0</v>
      </c>
    </row>
    <row r="168" spans="1:30" ht="50.4" customHeight="1">
      <c r="A168" s="748">
        <v>149</v>
      </c>
      <c r="B168" s="854">
        <v>7000020197</v>
      </c>
      <c r="C168" s="854">
        <v>290</v>
      </c>
      <c r="D168" s="854" t="s">
        <v>527</v>
      </c>
      <c r="E168" s="854">
        <v>1000056264</v>
      </c>
      <c r="F168" s="854">
        <v>85446020</v>
      </c>
      <c r="G168" s="706"/>
      <c r="H168" s="856">
        <v>18</v>
      </c>
      <c r="I168" s="534"/>
      <c r="J168" s="854" t="s">
        <v>554</v>
      </c>
      <c r="K168" s="854" t="s">
        <v>542</v>
      </c>
      <c r="L168" s="854">
        <v>3.5</v>
      </c>
      <c r="M168" s="707"/>
      <c r="N168" s="524" t="str">
        <f t="shared" si="165"/>
        <v>INCLUDED</v>
      </c>
      <c r="O168" s="731">
        <f t="shared" si="166"/>
        <v>0</v>
      </c>
      <c r="P168" s="731">
        <f t="shared" si="167"/>
        <v>0</v>
      </c>
      <c r="Q168" s="732">
        <f>Discount!$H$36</f>
        <v>0</v>
      </c>
      <c r="R168" s="732">
        <f t="shared" si="168"/>
        <v>0</v>
      </c>
      <c r="S168" s="732">
        <f t="shared" si="169"/>
        <v>0</v>
      </c>
      <c r="T168" s="733">
        <f t="shared" si="170"/>
        <v>0</v>
      </c>
      <c r="V168" s="835">
        <f t="shared" si="171"/>
        <v>0</v>
      </c>
      <c r="W168" s="733">
        <f t="shared" si="172"/>
        <v>0</v>
      </c>
      <c r="X168" s="733">
        <f t="shared" si="173"/>
        <v>0.18</v>
      </c>
      <c r="Y168" s="733">
        <f t="shared" si="174"/>
        <v>0</v>
      </c>
      <c r="Z168" s="733">
        <f t="shared" si="175"/>
        <v>0.18</v>
      </c>
      <c r="AA168" s="733">
        <f t="shared" si="176"/>
        <v>0</v>
      </c>
      <c r="AB168" s="521">
        <f t="shared" si="177"/>
        <v>0</v>
      </c>
      <c r="AC168" s="521">
        <f t="shared" si="178"/>
        <v>0</v>
      </c>
      <c r="AD168" s="521">
        <f t="shared" si="179"/>
        <v>0</v>
      </c>
    </row>
    <row r="169" spans="1:30" ht="50.4" customHeight="1">
      <c r="A169" s="748">
        <v>150</v>
      </c>
      <c r="B169" s="854">
        <v>7000020197</v>
      </c>
      <c r="C169" s="854">
        <v>300</v>
      </c>
      <c r="D169" s="854" t="s">
        <v>527</v>
      </c>
      <c r="E169" s="854">
        <v>1000031887</v>
      </c>
      <c r="F169" s="854">
        <v>85446020</v>
      </c>
      <c r="G169" s="706"/>
      <c r="H169" s="856">
        <v>18</v>
      </c>
      <c r="I169" s="534"/>
      <c r="J169" s="854" t="s">
        <v>548</v>
      </c>
      <c r="K169" s="854" t="s">
        <v>542</v>
      </c>
      <c r="L169" s="854">
        <v>6.5</v>
      </c>
      <c r="M169" s="707"/>
      <c r="N169" s="524" t="str">
        <f t="shared" si="165"/>
        <v>INCLUDED</v>
      </c>
      <c r="O169" s="731">
        <f t="shared" si="166"/>
        <v>0</v>
      </c>
      <c r="P169" s="731">
        <f t="shared" si="167"/>
        <v>0</v>
      </c>
      <c r="Q169" s="732">
        <f>Discount!$H$36</f>
        <v>0</v>
      </c>
      <c r="R169" s="732">
        <f t="shared" si="168"/>
        <v>0</v>
      </c>
      <c r="S169" s="732">
        <f t="shared" si="169"/>
        <v>0</v>
      </c>
      <c r="T169" s="733">
        <f t="shared" si="170"/>
        <v>0</v>
      </c>
      <c r="V169" s="835">
        <f t="shared" si="171"/>
        <v>0</v>
      </c>
      <c r="W169" s="733">
        <f t="shared" si="172"/>
        <v>0</v>
      </c>
      <c r="X169" s="733">
        <f t="shared" si="173"/>
        <v>0.18</v>
      </c>
      <c r="Y169" s="733">
        <f t="shared" si="174"/>
        <v>0</v>
      </c>
      <c r="Z169" s="733">
        <f t="shared" si="175"/>
        <v>0.18</v>
      </c>
      <c r="AA169" s="733">
        <f t="shared" si="176"/>
        <v>0</v>
      </c>
      <c r="AB169" s="521">
        <f t="shared" si="177"/>
        <v>0</v>
      </c>
      <c r="AC169" s="521">
        <f t="shared" si="178"/>
        <v>0</v>
      </c>
      <c r="AD169" s="521">
        <f t="shared" si="179"/>
        <v>0</v>
      </c>
    </row>
    <row r="170" spans="1:30" ht="50.4" customHeight="1">
      <c r="A170" s="748">
        <v>151</v>
      </c>
      <c r="B170" s="854">
        <v>7000020197</v>
      </c>
      <c r="C170" s="854">
        <v>310</v>
      </c>
      <c r="D170" s="854" t="s">
        <v>527</v>
      </c>
      <c r="E170" s="854">
        <v>1000031987</v>
      </c>
      <c r="F170" s="854">
        <v>85446020</v>
      </c>
      <c r="G170" s="706"/>
      <c r="H170" s="856">
        <v>18</v>
      </c>
      <c r="I170" s="534"/>
      <c r="J170" s="854" t="s">
        <v>549</v>
      </c>
      <c r="K170" s="854" t="s">
        <v>542</v>
      </c>
      <c r="L170" s="854">
        <v>6.5</v>
      </c>
      <c r="M170" s="707"/>
      <c r="N170" s="524" t="str">
        <f t="shared" si="165"/>
        <v>INCLUDED</v>
      </c>
      <c r="O170" s="731">
        <f t="shared" si="166"/>
        <v>0</v>
      </c>
      <c r="P170" s="731">
        <f t="shared" si="167"/>
        <v>0</v>
      </c>
      <c r="Q170" s="732">
        <f>Discount!$H$36</f>
        <v>0</v>
      </c>
      <c r="R170" s="732">
        <f t="shared" si="168"/>
        <v>0</v>
      </c>
      <c r="S170" s="732">
        <f t="shared" si="169"/>
        <v>0</v>
      </c>
      <c r="T170" s="733">
        <f t="shared" si="170"/>
        <v>0</v>
      </c>
      <c r="V170" s="835">
        <f t="shared" si="171"/>
        <v>0</v>
      </c>
      <c r="W170" s="733">
        <f t="shared" si="172"/>
        <v>0</v>
      </c>
      <c r="X170" s="733">
        <f t="shared" si="173"/>
        <v>0.18</v>
      </c>
      <c r="Y170" s="733">
        <f t="shared" si="174"/>
        <v>0</v>
      </c>
      <c r="Z170" s="733">
        <f t="shared" si="175"/>
        <v>0.18</v>
      </c>
      <c r="AA170" s="733">
        <f t="shared" si="176"/>
        <v>0</v>
      </c>
      <c r="AB170" s="521">
        <f t="shared" si="177"/>
        <v>0</v>
      </c>
      <c r="AC170" s="521">
        <f t="shared" si="178"/>
        <v>0</v>
      </c>
      <c r="AD170" s="521">
        <f t="shared" si="179"/>
        <v>0</v>
      </c>
    </row>
    <row r="171" spans="1:30" ht="50.4" customHeight="1">
      <c r="A171" s="748">
        <v>152</v>
      </c>
      <c r="B171" s="854">
        <v>7000020197</v>
      </c>
      <c r="C171" s="854">
        <v>320</v>
      </c>
      <c r="D171" s="854" t="s">
        <v>527</v>
      </c>
      <c r="E171" s="854">
        <v>1000031964</v>
      </c>
      <c r="F171" s="854">
        <v>85446020</v>
      </c>
      <c r="G171" s="706"/>
      <c r="H171" s="856">
        <v>18</v>
      </c>
      <c r="I171" s="534"/>
      <c r="J171" s="854" t="s">
        <v>550</v>
      </c>
      <c r="K171" s="854" t="s">
        <v>542</v>
      </c>
      <c r="L171" s="854">
        <v>3.5</v>
      </c>
      <c r="M171" s="707"/>
      <c r="N171" s="524" t="str">
        <f t="shared" si="165"/>
        <v>INCLUDED</v>
      </c>
      <c r="O171" s="731">
        <f t="shared" si="166"/>
        <v>0</v>
      </c>
      <c r="P171" s="731">
        <f t="shared" si="167"/>
        <v>0</v>
      </c>
      <c r="Q171" s="732">
        <f>Discount!$H$36</f>
        <v>0</v>
      </c>
      <c r="R171" s="732">
        <f t="shared" si="168"/>
        <v>0</v>
      </c>
      <c r="S171" s="732">
        <f t="shared" si="169"/>
        <v>0</v>
      </c>
      <c r="T171" s="733">
        <f t="shared" si="170"/>
        <v>0</v>
      </c>
      <c r="V171" s="835">
        <f t="shared" si="171"/>
        <v>0</v>
      </c>
      <c r="W171" s="733">
        <f t="shared" si="172"/>
        <v>0</v>
      </c>
      <c r="X171" s="733">
        <f t="shared" si="173"/>
        <v>0.18</v>
      </c>
      <c r="Y171" s="733">
        <f t="shared" si="174"/>
        <v>0</v>
      </c>
      <c r="Z171" s="733">
        <f t="shared" si="175"/>
        <v>0.18</v>
      </c>
      <c r="AA171" s="733">
        <f t="shared" si="176"/>
        <v>0</v>
      </c>
      <c r="AB171" s="521">
        <f t="shared" si="177"/>
        <v>0</v>
      </c>
      <c r="AC171" s="521">
        <f t="shared" si="178"/>
        <v>0</v>
      </c>
      <c r="AD171" s="521">
        <f t="shared" si="179"/>
        <v>0</v>
      </c>
    </row>
    <row r="172" spans="1:30" ht="50.4" customHeight="1">
      <c r="A172" s="748">
        <v>153</v>
      </c>
      <c r="B172" s="854">
        <v>7000020197</v>
      </c>
      <c r="C172" s="854">
        <v>330</v>
      </c>
      <c r="D172" s="854" t="s">
        <v>527</v>
      </c>
      <c r="E172" s="854">
        <v>1000031943</v>
      </c>
      <c r="F172" s="854">
        <v>85446020</v>
      </c>
      <c r="G172" s="706"/>
      <c r="H172" s="856">
        <v>18</v>
      </c>
      <c r="I172" s="534"/>
      <c r="J172" s="854" t="s">
        <v>551</v>
      </c>
      <c r="K172" s="854" t="s">
        <v>542</v>
      </c>
      <c r="L172" s="854">
        <v>2</v>
      </c>
      <c r="M172" s="707"/>
      <c r="N172" s="524" t="str">
        <f t="shared" si="165"/>
        <v>INCLUDED</v>
      </c>
      <c r="O172" s="731">
        <f t="shared" si="166"/>
        <v>0</v>
      </c>
      <c r="P172" s="731">
        <f t="shared" si="167"/>
        <v>0</v>
      </c>
      <c r="Q172" s="732">
        <f>Discount!$H$36</f>
        <v>0</v>
      </c>
      <c r="R172" s="732">
        <f t="shared" si="168"/>
        <v>0</v>
      </c>
      <c r="S172" s="732">
        <f t="shared" si="169"/>
        <v>0</v>
      </c>
      <c r="T172" s="733">
        <f t="shared" si="170"/>
        <v>0</v>
      </c>
      <c r="V172" s="835">
        <f t="shared" si="171"/>
        <v>0</v>
      </c>
      <c r="W172" s="733">
        <f t="shared" si="172"/>
        <v>0</v>
      </c>
      <c r="X172" s="733">
        <f t="shared" si="173"/>
        <v>0.18</v>
      </c>
      <c r="Y172" s="733">
        <f t="shared" si="174"/>
        <v>0</v>
      </c>
      <c r="Z172" s="733">
        <f t="shared" si="175"/>
        <v>0.18</v>
      </c>
      <c r="AA172" s="733">
        <f t="shared" si="176"/>
        <v>0</v>
      </c>
      <c r="AB172" s="521">
        <f t="shared" si="177"/>
        <v>0</v>
      </c>
      <c r="AC172" s="521">
        <f t="shared" si="178"/>
        <v>0</v>
      </c>
      <c r="AD172" s="521">
        <f t="shared" si="179"/>
        <v>0</v>
      </c>
    </row>
    <row r="173" spans="1:30" ht="50.4" customHeight="1">
      <c r="A173" s="748">
        <v>154</v>
      </c>
      <c r="B173" s="854">
        <v>7000020197</v>
      </c>
      <c r="C173" s="854">
        <v>340</v>
      </c>
      <c r="D173" s="854" t="s">
        <v>527</v>
      </c>
      <c r="E173" s="854">
        <v>1000031985</v>
      </c>
      <c r="F173" s="854">
        <v>85446020</v>
      </c>
      <c r="G173" s="706"/>
      <c r="H173" s="856">
        <v>18</v>
      </c>
      <c r="I173" s="534"/>
      <c r="J173" s="854" t="s">
        <v>552</v>
      </c>
      <c r="K173" s="854" t="s">
        <v>542</v>
      </c>
      <c r="L173" s="854">
        <v>2</v>
      </c>
      <c r="M173" s="707"/>
      <c r="N173" s="524" t="str">
        <f t="shared" si="165"/>
        <v>INCLUDED</v>
      </c>
      <c r="O173" s="731">
        <f t="shared" si="166"/>
        <v>0</v>
      </c>
      <c r="P173" s="731">
        <f t="shared" si="167"/>
        <v>0</v>
      </c>
      <c r="Q173" s="732">
        <f>Discount!$H$36</f>
        <v>0</v>
      </c>
      <c r="R173" s="732">
        <f t="shared" si="168"/>
        <v>0</v>
      </c>
      <c r="S173" s="732">
        <f t="shared" si="169"/>
        <v>0</v>
      </c>
      <c r="T173" s="733">
        <f t="shared" si="170"/>
        <v>0</v>
      </c>
      <c r="V173" s="835">
        <f t="shared" si="171"/>
        <v>0</v>
      </c>
      <c r="W173" s="733">
        <f t="shared" si="172"/>
        <v>0</v>
      </c>
      <c r="X173" s="733">
        <f t="shared" si="173"/>
        <v>0.18</v>
      </c>
      <c r="Y173" s="733">
        <f t="shared" si="174"/>
        <v>0</v>
      </c>
      <c r="Z173" s="733">
        <f t="shared" si="175"/>
        <v>0.18</v>
      </c>
      <c r="AA173" s="733">
        <f t="shared" si="176"/>
        <v>0</v>
      </c>
      <c r="AB173" s="521">
        <f t="shared" si="177"/>
        <v>0</v>
      </c>
      <c r="AC173" s="521">
        <f t="shared" si="178"/>
        <v>0</v>
      </c>
      <c r="AD173" s="521">
        <f t="shared" si="179"/>
        <v>0</v>
      </c>
    </row>
    <row r="174" spans="1:30" ht="50.4" customHeight="1">
      <c r="A174" s="748">
        <v>155</v>
      </c>
      <c r="B174" s="854">
        <v>7000020197</v>
      </c>
      <c r="C174" s="854">
        <v>350</v>
      </c>
      <c r="D174" s="854" t="s">
        <v>527</v>
      </c>
      <c r="E174" s="854">
        <v>1000031976</v>
      </c>
      <c r="F174" s="854">
        <v>85446020</v>
      </c>
      <c r="G174" s="706"/>
      <c r="H174" s="856">
        <v>18</v>
      </c>
      <c r="I174" s="534"/>
      <c r="J174" s="854" t="s">
        <v>553</v>
      </c>
      <c r="K174" s="854" t="s">
        <v>542</v>
      </c>
      <c r="L174" s="854">
        <v>2</v>
      </c>
      <c r="M174" s="707"/>
      <c r="N174" s="524" t="str">
        <f t="shared" si="165"/>
        <v>INCLUDED</v>
      </c>
      <c r="O174" s="731">
        <f t="shared" si="166"/>
        <v>0</v>
      </c>
      <c r="P174" s="731">
        <f t="shared" si="167"/>
        <v>0</v>
      </c>
      <c r="Q174" s="732">
        <f>Discount!$H$36</f>
        <v>0</v>
      </c>
      <c r="R174" s="732">
        <f t="shared" si="168"/>
        <v>0</v>
      </c>
      <c r="S174" s="732">
        <f t="shared" si="169"/>
        <v>0</v>
      </c>
      <c r="T174" s="733">
        <f t="shared" si="170"/>
        <v>0</v>
      </c>
      <c r="V174" s="835">
        <f t="shared" si="171"/>
        <v>0</v>
      </c>
      <c r="W174" s="733">
        <f t="shared" si="172"/>
        <v>0</v>
      </c>
      <c r="X174" s="733">
        <f t="shared" si="173"/>
        <v>0.18</v>
      </c>
      <c r="Y174" s="733">
        <f t="shared" si="174"/>
        <v>0</v>
      </c>
      <c r="Z174" s="733">
        <f t="shared" si="175"/>
        <v>0.18</v>
      </c>
      <c r="AA174" s="733">
        <f t="shared" si="176"/>
        <v>0</v>
      </c>
      <c r="AB174" s="521">
        <f t="shared" si="177"/>
        <v>0</v>
      </c>
      <c r="AC174" s="521">
        <f t="shared" si="178"/>
        <v>0</v>
      </c>
      <c r="AD174" s="521">
        <f t="shared" si="179"/>
        <v>0</v>
      </c>
    </row>
    <row r="175" spans="1:30" ht="50.4" customHeight="1">
      <c r="A175" s="748">
        <v>156</v>
      </c>
      <c r="B175" s="854">
        <v>7000020197</v>
      </c>
      <c r="C175" s="854">
        <v>360</v>
      </c>
      <c r="D175" s="854" t="s">
        <v>527</v>
      </c>
      <c r="E175" s="854">
        <v>1000031957</v>
      </c>
      <c r="F175" s="854">
        <v>85446020</v>
      </c>
      <c r="G175" s="706"/>
      <c r="H175" s="856">
        <v>18</v>
      </c>
      <c r="I175" s="534"/>
      <c r="J175" s="854" t="s">
        <v>555</v>
      </c>
      <c r="K175" s="854" t="s">
        <v>542</v>
      </c>
      <c r="L175" s="854">
        <v>6</v>
      </c>
      <c r="M175" s="707"/>
      <c r="N175" s="524" t="str">
        <f t="shared" si="165"/>
        <v>INCLUDED</v>
      </c>
      <c r="O175" s="731">
        <f t="shared" si="166"/>
        <v>0</v>
      </c>
      <c r="P175" s="731">
        <f t="shared" si="167"/>
        <v>0</v>
      </c>
      <c r="Q175" s="732">
        <f>Discount!$H$36</f>
        <v>0</v>
      </c>
      <c r="R175" s="732">
        <f t="shared" si="168"/>
        <v>0</v>
      </c>
      <c r="S175" s="732">
        <f t="shared" si="169"/>
        <v>0</v>
      </c>
      <c r="T175" s="733">
        <f t="shared" si="170"/>
        <v>0</v>
      </c>
      <c r="V175" s="835">
        <f t="shared" si="171"/>
        <v>0</v>
      </c>
      <c r="W175" s="733">
        <f t="shared" si="172"/>
        <v>0</v>
      </c>
      <c r="X175" s="733">
        <f t="shared" si="173"/>
        <v>0.18</v>
      </c>
      <c r="Y175" s="733">
        <f t="shared" si="174"/>
        <v>0</v>
      </c>
      <c r="Z175" s="733">
        <f t="shared" si="175"/>
        <v>0.18</v>
      </c>
      <c r="AA175" s="733">
        <f t="shared" si="176"/>
        <v>0</v>
      </c>
      <c r="AB175" s="521">
        <f t="shared" si="177"/>
        <v>0</v>
      </c>
      <c r="AC175" s="521">
        <f t="shared" si="178"/>
        <v>0</v>
      </c>
      <c r="AD175" s="521">
        <f t="shared" si="179"/>
        <v>0</v>
      </c>
    </row>
    <row r="176" spans="1:30" ht="50.4" customHeight="1">
      <c r="A176" s="748">
        <v>157</v>
      </c>
      <c r="B176" s="854">
        <v>7000020197</v>
      </c>
      <c r="C176" s="854">
        <v>370</v>
      </c>
      <c r="D176" s="854" t="s">
        <v>527</v>
      </c>
      <c r="E176" s="854">
        <v>1000031951</v>
      </c>
      <c r="F176" s="854">
        <v>85446090</v>
      </c>
      <c r="G176" s="706"/>
      <c r="H176" s="856">
        <v>18</v>
      </c>
      <c r="I176" s="534"/>
      <c r="J176" s="854" t="s">
        <v>574</v>
      </c>
      <c r="K176" s="854" t="s">
        <v>542</v>
      </c>
      <c r="L176" s="854">
        <v>0.1</v>
      </c>
      <c r="M176" s="707"/>
      <c r="N176" s="524" t="str">
        <f t="shared" si="165"/>
        <v>INCLUDED</v>
      </c>
      <c r="O176" s="731">
        <f t="shared" si="166"/>
        <v>0</v>
      </c>
      <c r="P176" s="731">
        <f t="shared" si="167"/>
        <v>0</v>
      </c>
      <c r="Q176" s="732">
        <f>Discount!$H$36</f>
        <v>0</v>
      </c>
      <c r="R176" s="732">
        <f t="shared" si="168"/>
        <v>0</v>
      </c>
      <c r="S176" s="732">
        <f t="shared" si="169"/>
        <v>0</v>
      </c>
      <c r="T176" s="733">
        <f t="shared" si="170"/>
        <v>0</v>
      </c>
      <c r="V176" s="835">
        <f t="shared" si="171"/>
        <v>0</v>
      </c>
      <c r="W176" s="733">
        <f t="shared" si="172"/>
        <v>0</v>
      </c>
      <c r="X176" s="733">
        <f t="shared" si="173"/>
        <v>0.18</v>
      </c>
      <c r="Y176" s="733">
        <f t="shared" si="174"/>
        <v>0</v>
      </c>
      <c r="Z176" s="733">
        <f t="shared" si="175"/>
        <v>0.18</v>
      </c>
      <c r="AA176" s="733">
        <f t="shared" si="176"/>
        <v>0</v>
      </c>
      <c r="AB176" s="521">
        <f t="shared" si="177"/>
        <v>0</v>
      </c>
      <c r="AC176" s="521">
        <f t="shared" si="178"/>
        <v>0</v>
      </c>
      <c r="AD176" s="521">
        <f t="shared" si="179"/>
        <v>0</v>
      </c>
    </row>
    <row r="177" spans="1:30" ht="50.4" customHeight="1">
      <c r="A177" s="748">
        <v>158</v>
      </c>
      <c r="B177" s="854">
        <v>7000020197</v>
      </c>
      <c r="C177" s="854">
        <v>380</v>
      </c>
      <c r="D177" s="854" t="s">
        <v>564</v>
      </c>
      <c r="E177" s="854">
        <v>1000006284</v>
      </c>
      <c r="F177" s="854">
        <v>84151090</v>
      </c>
      <c r="G177" s="706"/>
      <c r="H177" s="856">
        <v>28</v>
      </c>
      <c r="I177" s="534"/>
      <c r="J177" s="854" t="s">
        <v>575</v>
      </c>
      <c r="K177" s="854" t="s">
        <v>298</v>
      </c>
      <c r="L177" s="854">
        <v>1</v>
      </c>
      <c r="M177" s="707"/>
      <c r="N177" s="524" t="str">
        <f t="shared" si="165"/>
        <v>INCLUDED</v>
      </c>
      <c r="O177" s="731">
        <f t="shared" si="166"/>
        <v>0</v>
      </c>
      <c r="P177" s="731">
        <f t="shared" si="167"/>
        <v>0</v>
      </c>
      <c r="Q177" s="732">
        <f>Discount!$H$36</f>
        <v>0</v>
      </c>
      <c r="R177" s="732">
        <f t="shared" si="168"/>
        <v>0</v>
      </c>
      <c r="S177" s="732">
        <f t="shared" si="169"/>
        <v>0</v>
      </c>
      <c r="T177" s="733">
        <f t="shared" si="170"/>
        <v>0</v>
      </c>
      <c r="V177" s="835">
        <f t="shared" si="171"/>
        <v>0</v>
      </c>
      <c r="W177" s="733">
        <f t="shared" si="172"/>
        <v>0</v>
      </c>
      <c r="X177" s="733">
        <f t="shared" si="173"/>
        <v>0.28000000000000003</v>
      </c>
      <c r="Y177" s="733">
        <f t="shared" si="174"/>
        <v>0</v>
      </c>
      <c r="Z177" s="733">
        <f t="shared" si="175"/>
        <v>0</v>
      </c>
      <c r="AA177" s="733">
        <f t="shared" si="176"/>
        <v>0.28000000000000003</v>
      </c>
      <c r="AB177" s="521">
        <f t="shared" si="177"/>
        <v>0</v>
      </c>
      <c r="AC177" s="521">
        <f t="shared" si="178"/>
        <v>0</v>
      </c>
      <c r="AD177" s="521">
        <f t="shared" si="179"/>
        <v>0</v>
      </c>
    </row>
    <row r="178" spans="1:30" ht="63.6" customHeight="1">
      <c r="A178" s="748">
        <v>159</v>
      </c>
      <c r="B178" s="854">
        <v>7000020197</v>
      </c>
      <c r="C178" s="854">
        <v>390</v>
      </c>
      <c r="D178" s="854" t="s">
        <v>528</v>
      </c>
      <c r="E178" s="854">
        <v>1000055456</v>
      </c>
      <c r="F178" s="854">
        <v>84248990</v>
      </c>
      <c r="G178" s="706"/>
      <c r="H178" s="856">
        <v>18</v>
      </c>
      <c r="I178" s="534"/>
      <c r="J178" s="854" t="s">
        <v>556</v>
      </c>
      <c r="K178" s="854" t="s">
        <v>298</v>
      </c>
      <c r="L178" s="854">
        <v>1</v>
      </c>
      <c r="M178" s="707"/>
      <c r="N178" s="524" t="str">
        <f t="shared" si="165"/>
        <v>INCLUDED</v>
      </c>
      <c r="O178" s="731">
        <f t="shared" si="166"/>
        <v>0</v>
      </c>
      <c r="P178" s="731">
        <f t="shared" si="167"/>
        <v>0</v>
      </c>
      <c r="Q178" s="732">
        <f>Discount!$H$36</f>
        <v>0</v>
      </c>
      <c r="R178" s="732">
        <f t="shared" si="168"/>
        <v>0</v>
      </c>
      <c r="S178" s="732">
        <f t="shared" si="169"/>
        <v>0</v>
      </c>
      <c r="T178" s="733">
        <f t="shared" si="170"/>
        <v>0</v>
      </c>
      <c r="V178" s="835">
        <f t="shared" si="171"/>
        <v>0</v>
      </c>
      <c r="W178" s="733">
        <f t="shared" si="172"/>
        <v>0</v>
      </c>
      <c r="X178" s="733">
        <f t="shared" si="173"/>
        <v>0.18</v>
      </c>
      <c r="Y178" s="733">
        <f t="shared" si="174"/>
        <v>0</v>
      </c>
      <c r="Z178" s="733">
        <f t="shared" si="175"/>
        <v>0.18</v>
      </c>
      <c r="AA178" s="733">
        <f t="shared" si="176"/>
        <v>0</v>
      </c>
      <c r="AB178" s="521">
        <f t="shared" si="177"/>
        <v>0</v>
      </c>
      <c r="AC178" s="521">
        <f t="shared" si="178"/>
        <v>0</v>
      </c>
      <c r="AD178" s="521">
        <f t="shared" si="179"/>
        <v>0</v>
      </c>
    </row>
    <row r="179" spans="1:30" ht="50.4" customHeight="1">
      <c r="A179" s="748">
        <v>160</v>
      </c>
      <c r="B179" s="854">
        <v>7000020197</v>
      </c>
      <c r="C179" s="854">
        <v>400</v>
      </c>
      <c r="D179" s="854" t="s">
        <v>528</v>
      </c>
      <c r="E179" s="854">
        <v>1000012018</v>
      </c>
      <c r="F179" s="854">
        <v>85311020</v>
      </c>
      <c r="G179" s="706"/>
      <c r="H179" s="856">
        <v>18</v>
      </c>
      <c r="I179" s="534"/>
      <c r="J179" s="854" t="s">
        <v>576</v>
      </c>
      <c r="K179" s="854" t="s">
        <v>298</v>
      </c>
      <c r="L179" s="854">
        <v>1</v>
      </c>
      <c r="M179" s="707"/>
      <c r="N179" s="524" t="str">
        <f t="shared" si="165"/>
        <v>INCLUDED</v>
      </c>
      <c r="O179" s="731">
        <f t="shared" si="166"/>
        <v>0</v>
      </c>
      <c r="P179" s="731">
        <f t="shared" si="167"/>
        <v>0</v>
      </c>
      <c r="Q179" s="732">
        <f>Discount!$H$36</f>
        <v>0</v>
      </c>
      <c r="R179" s="732">
        <f t="shared" si="168"/>
        <v>0</v>
      </c>
      <c r="S179" s="732">
        <f t="shared" si="169"/>
        <v>0</v>
      </c>
      <c r="T179" s="733">
        <f t="shared" si="170"/>
        <v>0</v>
      </c>
      <c r="V179" s="835">
        <f t="shared" si="171"/>
        <v>0</v>
      </c>
      <c r="W179" s="733">
        <f t="shared" si="172"/>
        <v>0</v>
      </c>
      <c r="X179" s="733">
        <f t="shared" si="173"/>
        <v>0.18</v>
      </c>
      <c r="Y179" s="733">
        <f t="shared" si="174"/>
        <v>0</v>
      </c>
      <c r="Z179" s="733">
        <f t="shared" si="175"/>
        <v>0.18</v>
      </c>
      <c r="AA179" s="733">
        <f t="shared" si="176"/>
        <v>0</v>
      </c>
      <c r="AB179" s="521">
        <f t="shared" si="177"/>
        <v>0</v>
      </c>
      <c r="AC179" s="521">
        <f t="shared" si="178"/>
        <v>0</v>
      </c>
      <c r="AD179" s="521">
        <f t="shared" si="179"/>
        <v>0</v>
      </c>
    </row>
    <row r="180" spans="1:30" ht="50.4" customHeight="1">
      <c r="A180" s="748">
        <v>161</v>
      </c>
      <c r="B180" s="854">
        <v>7000020197</v>
      </c>
      <c r="C180" s="854">
        <v>410</v>
      </c>
      <c r="D180" s="854" t="s">
        <v>528</v>
      </c>
      <c r="E180" s="854">
        <v>1000012022</v>
      </c>
      <c r="F180" s="854">
        <v>84241000</v>
      </c>
      <c r="G180" s="706"/>
      <c r="H180" s="856">
        <v>18</v>
      </c>
      <c r="I180" s="534"/>
      <c r="J180" s="854" t="s">
        <v>577</v>
      </c>
      <c r="K180" s="854" t="s">
        <v>297</v>
      </c>
      <c r="L180" s="854">
        <v>1</v>
      </c>
      <c r="M180" s="707"/>
      <c r="N180" s="524" t="str">
        <f t="shared" si="165"/>
        <v>INCLUDED</v>
      </c>
      <c r="O180" s="731">
        <f t="shared" si="166"/>
        <v>0</v>
      </c>
      <c r="P180" s="731">
        <f t="shared" si="167"/>
        <v>0</v>
      </c>
      <c r="Q180" s="732">
        <f>Discount!$H$36</f>
        <v>0</v>
      </c>
      <c r="R180" s="732">
        <f t="shared" si="168"/>
        <v>0</v>
      </c>
      <c r="S180" s="732">
        <f t="shared" si="169"/>
        <v>0</v>
      </c>
      <c r="T180" s="733">
        <f t="shared" si="170"/>
        <v>0</v>
      </c>
      <c r="V180" s="835">
        <f t="shared" si="171"/>
        <v>0</v>
      </c>
      <c r="W180" s="733">
        <f t="shared" si="172"/>
        <v>0</v>
      </c>
      <c r="X180" s="733">
        <f t="shared" si="173"/>
        <v>0.18</v>
      </c>
      <c r="Y180" s="733">
        <f t="shared" si="174"/>
        <v>0</v>
      </c>
      <c r="Z180" s="733">
        <f t="shared" si="175"/>
        <v>0.18</v>
      </c>
      <c r="AA180" s="733">
        <f t="shared" si="176"/>
        <v>0</v>
      </c>
      <c r="AB180" s="521">
        <f t="shared" si="177"/>
        <v>0</v>
      </c>
      <c r="AC180" s="521">
        <f t="shared" si="178"/>
        <v>0</v>
      </c>
      <c r="AD180" s="521">
        <f t="shared" si="179"/>
        <v>0</v>
      </c>
    </row>
    <row r="181" spans="1:30" ht="50.4" customHeight="1">
      <c r="A181" s="748">
        <v>162</v>
      </c>
      <c r="B181" s="854">
        <v>7000020197</v>
      </c>
      <c r="C181" s="854">
        <v>420</v>
      </c>
      <c r="D181" s="854" t="s">
        <v>529</v>
      </c>
      <c r="E181" s="854">
        <v>1000014546</v>
      </c>
      <c r="F181" s="854">
        <v>94059900</v>
      </c>
      <c r="G181" s="706"/>
      <c r="H181" s="856">
        <v>18</v>
      </c>
      <c r="I181" s="534"/>
      <c r="J181" s="854" t="s">
        <v>746</v>
      </c>
      <c r="K181" s="854" t="s">
        <v>297</v>
      </c>
      <c r="L181" s="854">
        <v>2</v>
      </c>
      <c r="M181" s="707"/>
      <c r="N181" s="524" t="str">
        <f t="shared" si="60"/>
        <v>INCLUDED</v>
      </c>
      <c r="O181" s="731">
        <f t="shared" si="61"/>
        <v>0</v>
      </c>
      <c r="P181" s="731">
        <f t="shared" si="62"/>
        <v>0</v>
      </c>
      <c r="Q181" s="732">
        <f>Discount!$H$36</f>
        <v>0</v>
      </c>
      <c r="R181" s="732">
        <f t="shared" si="63"/>
        <v>0</v>
      </c>
      <c r="S181" s="732">
        <f t="shared" si="64"/>
        <v>0</v>
      </c>
      <c r="T181" s="733">
        <f t="shared" si="65"/>
        <v>0</v>
      </c>
      <c r="V181" s="835">
        <f t="shared" si="66"/>
        <v>0</v>
      </c>
      <c r="W181" s="733">
        <f t="shared" si="67"/>
        <v>0</v>
      </c>
      <c r="X181" s="733">
        <f t="shared" si="68"/>
        <v>0.18</v>
      </c>
      <c r="Y181" s="733">
        <f t="shared" si="69"/>
        <v>0</v>
      </c>
      <c r="Z181" s="733">
        <f t="shared" si="70"/>
        <v>0.18</v>
      </c>
      <c r="AA181" s="733">
        <f t="shared" si="71"/>
        <v>0</v>
      </c>
      <c r="AB181" s="521">
        <f t="shared" si="72"/>
        <v>0</v>
      </c>
      <c r="AC181" s="521">
        <f t="shared" si="73"/>
        <v>0</v>
      </c>
      <c r="AD181" s="521">
        <f t="shared" si="74"/>
        <v>0</v>
      </c>
    </row>
    <row r="182" spans="1:30" ht="50.4" customHeight="1">
      <c r="A182" s="748">
        <v>163</v>
      </c>
      <c r="B182" s="854">
        <v>7000020197</v>
      </c>
      <c r="C182" s="854">
        <v>430</v>
      </c>
      <c r="D182" s="854" t="s">
        <v>529</v>
      </c>
      <c r="E182" s="854">
        <v>1000017485</v>
      </c>
      <c r="F182" s="854">
        <v>94059900</v>
      </c>
      <c r="G182" s="706"/>
      <c r="H182" s="856">
        <v>18</v>
      </c>
      <c r="I182" s="534"/>
      <c r="J182" s="854" t="s">
        <v>747</v>
      </c>
      <c r="K182" s="854" t="s">
        <v>297</v>
      </c>
      <c r="L182" s="854">
        <v>2</v>
      </c>
      <c r="M182" s="707"/>
      <c r="N182" s="524" t="str">
        <f t="shared" si="60"/>
        <v>INCLUDED</v>
      </c>
      <c r="O182" s="731">
        <f t="shared" si="61"/>
        <v>0</v>
      </c>
      <c r="P182" s="731">
        <f t="shared" si="62"/>
        <v>0</v>
      </c>
      <c r="Q182" s="732">
        <f>Discount!$H$36</f>
        <v>0</v>
      </c>
      <c r="R182" s="732">
        <f t="shared" si="63"/>
        <v>0</v>
      </c>
      <c r="S182" s="732">
        <f t="shared" si="64"/>
        <v>0</v>
      </c>
      <c r="T182" s="733">
        <f t="shared" si="65"/>
        <v>0</v>
      </c>
      <c r="V182" s="835">
        <f t="shared" si="66"/>
        <v>0</v>
      </c>
      <c r="W182" s="733">
        <f t="shared" si="67"/>
        <v>0</v>
      </c>
      <c r="X182" s="733">
        <f t="shared" si="68"/>
        <v>0.18</v>
      </c>
      <c r="Y182" s="733">
        <f t="shared" si="69"/>
        <v>0</v>
      </c>
      <c r="Z182" s="733">
        <f t="shared" si="70"/>
        <v>0.18</v>
      </c>
      <c r="AA182" s="733">
        <f t="shared" si="71"/>
        <v>0</v>
      </c>
      <c r="AB182" s="521">
        <f t="shared" si="72"/>
        <v>0</v>
      </c>
      <c r="AC182" s="521">
        <f t="shared" si="73"/>
        <v>0</v>
      </c>
      <c r="AD182" s="521">
        <f t="shared" si="74"/>
        <v>0</v>
      </c>
    </row>
    <row r="183" spans="1:30" ht="50.4" customHeight="1">
      <c r="A183" s="748">
        <v>164</v>
      </c>
      <c r="B183" s="854">
        <v>7000020197</v>
      </c>
      <c r="C183" s="854">
        <v>440</v>
      </c>
      <c r="D183" s="854" t="s">
        <v>529</v>
      </c>
      <c r="E183" s="854">
        <v>1000001894</v>
      </c>
      <c r="F183" s="854">
        <v>94059900</v>
      </c>
      <c r="G183" s="706"/>
      <c r="H183" s="856">
        <v>18</v>
      </c>
      <c r="I183" s="534"/>
      <c r="J183" s="854" t="s">
        <v>558</v>
      </c>
      <c r="K183" s="854" t="s">
        <v>297</v>
      </c>
      <c r="L183" s="854">
        <v>1</v>
      </c>
      <c r="M183" s="707"/>
      <c r="N183" s="524" t="str">
        <f t="shared" si="60"/>
        <v>INCLUDED</v>
      </c>
      <c r="O183" s="731">
        <f t="shared" si="61"/>
        <v>0</v>
      </c>
      <c r="P183" s="731">
        <f t="shared" si="62"/>
        <v>0</v>
      </c>
      <c r="Q183" s="732">
        <f>Discount!$H$36</f>
        <v>0</v>
      </c>
      <c r="R183" s="732">
        <f t="shared" si="63"/>
        <v>0</v>
      </c>
      <c r="S183" s="732">
        <f t="shared" si="64"/>
        <v>0</v>
      </c>
      <c r="T183" s="733">
        <f t="shared" si="65"/>
        <v>0</v>
      </c>
      <c r="V183" s="835">
        <f t="shared" si="66"/>
        <v>0</v>
      </c>
      <c r="W183" s="733">
        <f t="shared" si="67"/>
        <v>0</v>
      </c>
      <c r="X183" s="733">
        <f t="shared" si="68"/>
        <v>0.18</v>
      </c>
      <c r="Y183" s="733">
        <f t="shared" si="69"/>
        <v>0</v>
      </c>
      <c r="Z183" s="733">
        <f t="shared" si="70"/>
        <v>0.18</v>
      </c>
      <c r="AA183" s="733">
        <f t="shared" si="71"/>
        <v>0</v>
      </c>
      <c r="AB183" s="521">
        <f t="shared" si="72"/>
        <v>0</v>
      </c>
      <c r="AC183" s="521">
        <f t="shared" si="73"/>
        <v>0</v>
      </c>
      <c r="AD183" s="521">
        <f t="shared" si="74"/>
        <v>0</v>
      </c>
    </row>
    <row r="184" spans="1:30" ht="50.4" customHeight="1">
      <c r="A184" s="748">
        <v>165</v>
      </c>
      <c r="B184" s="854">
        <v>7000020197</v>
      </c>
      <c r="C184" s="854">
        <v>450</v>
      </c>
      <c r="D184" s="854" t="s">
        <v>529</v>
      </c>
      <c r="E184" s="854">
        <v>1000038387</v>
      </c>
      <c r="F184" s="854">
        <v>94051090</v>
      </c>
      <c r="G184" s="706"/>
      <c r="H184" s="856">
        <v>18</v>
      </c>
      <c r="I184" s="534"/>
      <c r="J184" s="854" t="s">
        <v>559</v>
      </c>
      <c r="K184" s="854" t="s">
        <v>297</v>
      </c>
      <c r="L184" s="854">
        <v>20</v>
      </c>
      <c r="M184" s="707"/>
      <c r="N184" s="524" t="str">
        <f t="shared" si="60"/>
        <v>INCLUDED</v>
      </c>
      <c r="O184" s="731">
        <f t="shared" si="61"/>
        <v>0</v>
      </c>
      <c r="P184" s="731">
        <f t="shared" si="62"/>
        <v>0</v>
      </c>
      <c r="Q184" s="732">
        <f>Discount!$H$36</f>
        <v>0</v>
      </c>
      <c r="R184" s="732">
        <f t="shared" si="63"/>
        <v>0</v>
      </c>
      <c r="S184" s="732">
        <f t="shared" si="64"/>
        <v>0</v>
      </c>
      <c r="T184" s="733">
        <f t="shared" si="65"/>
        <v>0</v>
      </c>
      <c r="V184" s="835">
        <f t="shared" si="66"/>
        <v>0</v>
      </c>
      <c r="W184" s="733">
        <f t="shared" si="67"/>
        <v>0</v>
      </c>
      <c r="X184" s="733">
        <f t="shared" si="68"/>
        <v>0.18</v>
      </c>
      <c r="Y184" s="733">
        <f t="shared" si="69"/>
        <v>0</v>
      </c>
      <c r="Z184" s="733">
        <f t="shared" si="70"/>
        <v>0.18</v>
      </c>
      <c r="AA184" s="733">
        <f t="shared" si="71"/>
        <v>0</v>
      </c>
      <c r="AB184" s="521">
        <f t="shared" si="72"/>
        <v>0</v>
      </c>
      <c r="AC184" s="521">
        <f t="shared" si="73"/>
        <v>0</v>
      </c>
      <c r="AD184" s="521">
        <f t="shared" si="74"/>
        <v>0</v>
      </c>
    </row>
    <row r="185" spans="1:30" ht="50.4" customHeight="1">
      <c r="A185" s="748">
        <v>166</v>
      </c>
      <c r="B185" s="854">
        <v>7000020197</v>
      </c>
      <c r="C185" s="854">
        <v>460</v>
      </c>
      <c r="D185" s="854" t="s">
        <v>529</v>
      </c>
      <c r="E185" s="854">
        <v>1000038325</v>
      </c>
      <c r="F185" s="854">
        <v>94059900</v>
      </c>
      <c r="G185" s="706"/>
      <c r="H185" s="856">
        <v>18</v>
      </c>
      <c r="I185" s="534"/>
      <c r="J185" s="854" t="s">
        <v>560</v>
      </c>
      <c r="K185" s="854" t="s">
        <v>297</v>
      </c>
      <c r="L185" s="854">
        <v>20</v>
      </c>
      <c r="M185" s="707"/>
      <c r="N185" s="524" t="str">
        <f t="shared" si="60"/>
        <v>INCLUDED</v>
      </c>
      <c r="O185" s="731">
        <f t="shared" si="61"/>
        <v>0</v>
      </c>
      <c r="P185" s="731">
        <f t="shared" si="62"/>
        <v>0</v>
      </c>
      <c r="Q185" s="732">
        <f>Discount!$H$36</f>
        <v>0</v>
      </c>
      <c r="R185" s="732">
        <f t="shared" si="63"/>
        <v>0</v>
      </c>
      <c r="S185" s="732">
        <f t="shared" si="64"/>
        <v>0</v>
      </c>
      <c r="T185" s="733">
        <f t="shared" si="65"/>
        <v>0</v>
      </c>
      <c r="V185" s="835">
        <f t="shared" si="66"/>
        <v>0</v>
      </c>
      <c r="W185" s="733">
        <f t="shared" si="67"/>
        <v>0</v>
      </c>
      <c r="X185" s="733">
        <f t="shared" si="68"/>
        <v>0.18</v>
      </c>
      <c r="Y185" s="733">
        <f t="shared" si="69"/>
        <v>0</v>
      </c>
      <c r="Z185" s="733">
        <f t="shared" si="70"/>
        <v>0.18</v>
      </c>
      <c r="AA185" s="733">
        <f t="shared" si="71"/>
        <v>0</v>
      </c>
      <c r="AB185" s="521">
        <f t="shared" si="72"/>
        <v>0</v>
      </c>
      <c r="AC185" s="521">
        <f t="shared" si="73"/>
        <v>0</v>
      </c>
      <c r="AD185" s="521">
        <f t="shared" si="74"/>
        <v>0</v>
      </c>
    </row>
    <row r="186" spans="1:30" ht="50.4" customHeight="1">
      <c r="A186" s="748">
        <v>167</v>
      </c>
      <c r="B186" s="854">
        <v>7000020197</v>
      </c>
      <c r="C186" s="854">
        <v>470</v>
      </c>
      <c r="D186" s="854" t="s">
        <v>529</v>
      </c>
      <c r="E186" s="854">
        <v>1000038385</v>
      </c>
      <c r="F186" s="854">
        <v>94059900</v>
      </c>
      <c r="G186" s="706"/>
      <c r="H186" s="856">
        <v>18</v>
      </c>
      <c r="I186" s="534"/>
      <c r="J186" s="854" t="s">
        <v>580</v>
      </c>
      <c r="K186" s="854" t="s">
        <v>297</v>
      </c>
      <c r="L186" s="854">
        <v>2</v>
      </c>
      <c r="M186" s="707"/>
      <c r="N186" s="524" t="str">
        <f t="shared" si="60"/>
        <v>INCLUDED</v>
      </c>
      <c r="O186" s="731">
        <f t="shared" si="61"/>
        <v>0</v>
      </c>
      <c r="P186" s="731">
        <f t="shared" si="62"/>
        <v>0</v>
      </c>
      <c r="Q186" s="732">
        <f>Discount!$H$36</f>
        <v>0</v>
      </c>
      <c r="R186" s="732">
        <f t="shared" si="63"/>
        <v>0</v>
      </c>
      <c r="S186" s="732">
        <f t="shared" si="64"/>
        <v>0</v>
      </c>
      <c r="T186" s="733">
        <f t="shared" si="65"/>
        <v>0</v>
      </c>
      <c r="V186" s="835">
        <f t="shared" si="66"/>
        <v>0</v>
      </c>
      <c r="W186" s="733">
        <f t="shared" si="67"/>
        <v>0</v>
      </c>
      <c r="X186" s="733">
        <f t="shared" si="68"/>
        <v>0.18</v>
      </c>
      <c r="Y186" s="733">
        <f t="shared" si="69"/>
        <v>0</v>
      </c>
      <c r="Z186" s="733">
        <f t="shared" si="70"/>
        <v>0.18</v>
      </c>
      <c r="AA186" s="733">
        <f t="shared" si="71"/>
        <v>0</v>
      </c>
      <c r="AB186" s="521">
        <f t="shared" si="72"/>
        <v>0</v>
      </c>
      <c r="AC186" s="521">
        <f t="shared" si="73"/>
        <v>0</v>
      </c>
      <c r="AD186" s="521">
        <f t="shared" si="74"/>
        <v>0</v>
      </c>
    </row>
    <row r="187" spans="1:30" ht="50.4" customHeight="1">
      <c r="A187" s="748">
        <v>168</v>
      </c>
      <c r="B187" s="854">
        <v>7000020197</v>
      </c>
      <c r="C187" s="854">
        <v>480</v>
      </c>
      <c r="D187" s="854" t="s">
        <v>529</v>
      </c>
      <c r="E187" s="854">
        <v>1000013795</v>
      </c>
      <c r="F187" s="854">
        <v>94059900</v>
      </c>
      <c r="G187" s="706"/>
      <c r="H187" s="856">
        <v>18</v>
      </c>
      <c r="I187" s="534"/>
      <c r="J187" s="854" t="s">
        <v>578</v>
      </c>
      <c r="K187" s="854" t="s">
        <v>579</v>
      </c>
      <c r="L187" s="854">
        <v>1</v>
      </c>
      <c r="M187" s="707"/>
      <c r="N187" s="524" t="str">
        <f t="shared" si="60"/>
        <v>INCLUDED</v>
      </c>
      <c r="O187" s="731">
        <f t="shared" si="61"/>
        <v>0</v>
      </c>
      <c r="P187" s="731">
        <f t="shared" si="62"/>
        <v>0</v>
      </c>
      <c r="Q187" s="732">
        <f>Discount!$H$36</f>
        <v>0</v>
      </c>
      <c r="R187" s="732">
        <f t="shared" si="63"/>
        <v>0</v>
      </c>
      <c r="S187" s="732">
        <f t="shared" si="64"/>
        <v>0</v>
      </c>
      <c r="T187" s="733">
        <f t="shared" si="65"/>
        <v>0</v>
      </c>
      <c r="V187" s="835">
        <f t="shared" si="66"/>
        <v>0</v>
      </c>
      <c r="W187" s="733">
        <f t="shared" si="67"/>
        <v>0</v>
      </c>
      <c r="X187" s="733">
        <f t="shared" si="68"/>
        <v>0.18</v>
      </c>
      <c r="Y187" s="733">
        <f t="shared" si="69"/>
        <v>0</v>
      </c>
      <c r="Z187" s="733">
        <f t="shared" si="70"/>
        <v>0.18</v>
      </c>
      <c r="AA187" s="733">
        <f t="shared" si="71"/>
        <v>0</v>
      </c>
      <c r="AB187" s="521">
        <f t="shared" si="72"/>
        <v>0</v>
      </c>
      <c r="AC187" s="521">
        <f t="shared" si="73"/>
        <v>0</v>
      </c>
      <c r="AD187" s="521">
        <f t="shared" si="74"/>
        <v>0</v>
      </c>
    </row>
    <row r="188" spans="1:30" ht="50.4" customHeight="1">
      <c r="A188" s="748">
        <v>169</v>
      </c>
      <c r="B188" s="854">
        <v>7000020197</v>
      </c>
      <c r="C188" s="854">
        <v>490</v>
      </c>
      <c r="D188" s="854" t="s">
        <v>529</v>
      </c>
      <c r="E188" s="854">
        <v>1000001050</v>
      </c>
      <c r="F188" s="854">
        <v>94059900</v>
      </c>
      <c r="G188" s="706"/>
      <c r="H188" s="856">
        <v>18</v>
      </c>
      <c r="I188" s="534"/>
      <c r="J188" s="854" t="s">
        <v>687</v>
      </c>
      <c r="K188" s="854" t="s">
        <v>297</v>
      </c>
      <c r="L188" s="854">
        <v>2</v>
      </c>
      <c r="M188" s="707"/>
      <c r="N188" s="524" t="str">
        <f t="shared" si="60"/>
        <v>INCLUDED</v>
      </c>
      <c r="O188" s="731">
        <f t="shared" si="61"/>
        <v>0</v>
      </c>
      <c r="P188" s="731">
        <f t="shared" si="62"/>
        <v>0</v>
      </c>
      <c r="Q188" s="732">
        <f>Discount!$H$36</f>
        <v>0</v>
      </c>
      <c r="R188" s="732">
        <f t="shared" si="63"/>
        <v>0</v>
      </c>
      <c r="S188" s="732">
        <f t="shared" si="64"/>
        <v>0</v>
      </c>
      <c r="T188" s="733">
        <f t="shared" si="65"/>
        <v>0</v>
      </c>
      <c r="V188" s="835">
        <f t="shared" si="66"/>
        <v>0</v>
      </c>
      <c r="W188" s="733">
        <f t="shared" si="67"/>
        <v>0</v>
      </c>
      <c r="X188" s="733">
        <f t="shared" si="68"/>
        <v>0.18</v>
      </c>
      <c r="Y188" s="733">
        <f t="shared" si="69"/>
        <v>0</v>
      </c>
      <c r="Z188" s="733">
        <f t="shared" si="70"/>
        <v>0.18</v>
      </c>
      <c r="AA188" s="733">
        <f t="shared" si="71"/>
        <v>0</v>
      </c>
      <c r="AB188" s="521">
        <f t="shared" si="72"/>
        <v>0</v>
      </c>
      <c r="AC188" s="521">
        <f t="shared" si="73"/>
        <v>0</v>
      </c>
      <c r="AD188" s="521">
        <f t="shared" si="74"/>
        <v>0</v>
      </c>
    </row>
    <row r="189" spans="1:30" ht="50.4" customHeight="1">
      <c r="A189" s="748">
        <v>170</v>
      </c>
      <c r="B189" s="854">
        <v>7000020197</v>
      </c>
      <c r="C189" s="854">
        <v>500</v>
      </c>
      <c r="D189" s="854" t="s">
        <v>529</v>
      </c>
      <c r="E189" s="854">
        <v>1000004952</v>
      </c>
      <c r="F189" s="854">
        <v>94059900</v>
      </c>
      <c r="G189" s="706"/>
      <c r="H189" s="856">
        <v>18</v>
      </c>
      <c r="I189" s="534"/>
      <c r="J189" s="854" t="s">
        <v>688</v>
      </c>
      <c r="K189" s="854" t="s">
        <v>297</v>
      </c>
      <c r="L189" s="854">
        <v>2</v>
      </c>
      <c r="M189" s="707"/>
      <c r="N189" s="524" t="str">
        <f t="shared" si="60"/>
        <v>INCLUDED</v>
      </c>
      <c r="O189" s="731">
        <f t="shared" si="61"/>
        <v>0</v>
      </c>
      <c r="P189" s="731">
        <f t="shared" si="62"/>
        <v>0</v>
      </c>
      <c r="Q189" s="732">
        <f>Discount!$H$36</f>
        <v>0</v>
      </c>
      <c r="R189" s="732">
        <f t="shared" si="63"/>
        <v>0</v>
      </c>
      <c r="S189" s="732">
        <f t="shared" si="64"/>
        <v>0</v>
      </c>
      <c r="T189" s="733">
        <f t="shared" si="65"/>
        <v>0</v>
      </c>
      <c r="V189" s="835">
        <f t="shared" si="66"/>
        <v>0</v>
      </c>
      <c r="W189" s="733">
        <f t="shared" si="67"/>
        <v>0</v>
      </c>
      <c r="X189" s="733">
        <f t="shared" si="68"/>
        <v>0.18</v>
      </c>
      <c r="Y189" s="733">
        <f t="shared" si="69"/>
        <v>0</v>
      </c>
      <c r="Z189" s="733">
        <f t="shared" si="70"/>
        <v>0.18</v>
      </c>
      <c r="AA189" s="733">
        <f t="shared" si="71"/>
        <v>0</v>
      </c>
      <c r="AB189" s="521">
        <f t="shared" si="72"/>
        <v>0</v>
      </c>
      <c r="AC189" s="521">
        <f t="shared" si="73"/>
        <v>0</v>
      </c>
      <c r="AD189" s="521">
        <f t="shared" si="74"/>
        <v>0</v>
      </c>
    </row>
    <row r="190" spans="1:30" ht="50.4" customHeight="1">
      <c r="A190" s="748">
        <v>171</v>
      </c>
      <c r="B190" s="854">
        <v>7000020197</v>
      </c>
      <c r="C190" s="854">
        <v>510</v>
      </c>
      <c r="D190" s="854" t="s">
        <v>664</v>
      </c>
      <c r="E190" s="854">
        <v>1000019918</v>
      </c>
      <c r="F190" s="854">
        <v>85359090</v>
      </c>
      <c r="G190" s="706"/>
      <c r="H190" s="856">
        <v>18</v>
      </c>
      <c r="I190" s="534"/>
      <c r="J190" s="854" t="s">
        <v>733</v>
      </c>
      <c r="K190" s="854" t="s">
        <v>579</v>
      </c>
      <c r="L190" s="854">
        <v>1</v>
      </c>
      <c r="M190" s="707"/>
      <c r="N190" s="524" t="str">
        <f t="shared" si="60"/>
        <v>INCLUDED</v>
      </c>
      <c r="O190" s="731">
        <f t="shared" si="61"/>
        <v>0</v>
      </c>
      <c r="P190" s="731">
        <f t="shared" si="62"/>
        <v>0</v>
      </c>
      <c r="Q190" s="732">
        <f>Discount!$H$36</f>
        <v>0</v>
      </c>
      <c r="R190" s="732">
        <f t="shared" si="63"/>
        <v>0</v>
      </c>
      <c r="S190" s="732">
        <f t="shared" si="64"/>
        <v>0</v>
      </c>
      <c r="T190" s="733">
        <f t="shared" si="65"/>
        <v>0</v>
      </c>
      <c r="V190" s="835">
        <f t="shared" si="66"/>
        <v>0</v>
      </c>
      <c r="W190" s="733">
        <f t="shared" si="67"/>
        <v>0</v>
      </c>
      <c r="X190" s="733">
        <f t="shared" si="68"/>
        <v>0.18</v>
      </c>
      <c r="Y190" s="733">
        <f t="shared" si="69"/>
        <v>0</v>
      </c>
      <c r="Z190" s="733">
        <f t="shared" si="70"/>
        <v>0.18</v>
      </c>
      <c r="AA190" s="733">
        <f t="shared" si="71"/>
        <v>0</v>
      </c>
      <c r="AB190" s="521">
        <f t="shared" si="72"/>
        <v>0</v>
      </c>
      <c r="AC190" s="521">
        <f t="shared" si="73"/>
        <v>0</v>
      </c>
      <c r="AD190" s="521">
        <f t="shared" si="74"/>
        <v>0</v>
      </c>
    </row>
    <row r="191" spans="1:30" ht="50.4" customHeight="1">
      <c r="A191" s="748">
        <v>172</v>
      </c>
      <c r="B191" s="854">
        <v>7000020197</v>
      </c>
      <c r="C191" s="854">
        <v>520</v>
      </c>
      <c r="D191" s="854" t="s">
        <v>664</v>
      </c>
      <c r="E191" s="854">
        <v>1000019919</v>
      </c>
      <c r="F191" s="854">
        <v>85353090</v>
      </c>
      <c r="G191" s="706"/>
      <c r="H191" s="856">
        <v>18</v>
      </c>
      <c r="I191" s="534"/>
      <c r="J191" s="854" t="s">
        <v>734</v>
      </c>
      <c r="K191" s="854" t="s">
        <v>579</v>
      </c>
      <c r="L191" s="854">
        <v>1</v>
      </c>
      <c r="M191" s="707"/>
      <c r="N191" s="524" t="str">
        <f t="shared" si="60"/>
        <v>INCLUDED</v>
      </c>
      <c r="O191" s="731">
        <f t="shared" si="61"/>
        <v>0</v>
      </c>
      <c r="P191" s="731">
        <f t="shared" si="62"/>
        <v>0</v>
      </c>
      <c r="Q191" s="732">
        <f>Discount!$H$36</f>
        <v>0</v>
      </c>
      <c r="R191" s="732">
        <f t="shared" si="63"/>
        <v>0</v>
      </c>
      <c r="S191" s="732">
        <f t="shared" si="64"/>
        <v>0</v>
      </c>
      <c r="T191" s="733">
        <f t="shared" si="65"/>
        <v>0</v>
      </c>
      <c r="V191" s="835">
        <f t="shared" si="66"/>
        <v>0</v>
      </c>
      <c r="W191" s="733">
        <f t="shared" si="67"/>
        <v>0</v>
      </c>
      <c r="X191" s="733">
        <f t="shared" si="68"/>
        <v>0.18</v>
      </c>
      <c r="Y191" s="733">
        <f t="shared" si="69"/>
        <v>0</v>
      </c>
      <c r="Z191" s="733">
        <f t="shared" si="70"/>
        <v>0.18</v>
      </c>
      <c r="AA191" s="733">
        <f t="shared" si="71"/>
        <v>0</v>
      </c>
      <c r="AB191" s="521">
        <f t="shared" si="72"/>
        <v>0</v>
      </c>
      <c r="AC191" s="521">
        <f t="shared" si="73"/>
        <v>0</v>
      </c>
      <c r="AD191" s="521">
        <f t="shared" si="74"/>
        <v>0</v>
      </c>
    </row>
    <row r="192" spans="1:30" ht="50.4" customHeight="1">
      <c r="A192" s="748">
        <v>173</v>
      </c>
      <c r="B192" s="854">
        <v>7000020197</v>
      </c>
      <c r="C192" s="854">
        <v>530</v>
      </c>
      <c r="D192" s="854" t="s">
        <v>664</v>
      </c>
      <c r="E192" s="854">
        <v>1000024186</v>
      </c>
      <c r="F192" s="854">
        <v>85354010</v>
      </c>
      <c r="G192" s="706"/>
      <c r="H192" s="856">
        <v>18</v>
      </c>
      <c r="I192" s="534"/>
      <c r="J192" s="854" t="s">
        <v>735</v>
      </c>
      <c r="K192" s="854" t="s">
        <v>579</v>
      </c>
      <c r="L192" s="854">
        <v>1</v>
      </c>
      <c r="M192" s="707"/>
      <c r="N192" s="524" t="str">
        <f t="shared" si="60"/>
        <v>INCLUDED</v>
      </c>
      <c r="O192" s="731">
        <f t="shared" si="61"/>
        <v>0</v>
      </c>
      <c r="P192" s="731">
        <f t="shared" si="62"/>
        <v>0</v>
      </c>
      <c r="Q192" s="732">
        <f>Discount!$H$36</f>
        <v>0</v>
      </c>
      <c r="R192" s="732">
        <f t="shared" si="63"/>
        <v>0</v>
      </c>
      <c r="S192" s="732">
        <f t="shared" si="64"/>
        <v>0</v>
      </c>
      <c r="T192" s="733">
        <f t="shared" si="65"/>
        <v>0</v>
      </c>
      <c r="V192" s="835">
        <f t="shared" si="66"/>
        <v>0</v>
      </c>
      <c r="W192" s="733">
        <f t="shared" si="67"/>
        <v>0</v>
      </c>
      <c r="X192" s="733">
        <f t="shared" si="68"/>
        <v>0.18</v>
      </c>
      <c r="Y192" s="733">
        <f t="shared" si="69"/>
        <v>0</v>
      </c>
      <c r="Z192" s="733">
        <f t="shared" si="70"/>
        <v>0.18</v>
      </c>
      <c r="AA192" s="733">
        <f t="shared" si="71"/>
        <v>0</v>
      </c>
      <c r="AB192" s="521">
        <f t="shared" si="72"/>
        <v>0</v>
      </c>
      <c r="AC192" s="521">
        <f t="shared" si="73"/>
        <v>0</v>
      </c>
      <c r="AD192" s="521">
        <f t="shared" si="74"/>
        <v>0</v>
      </c>
    </row>
    <row r="193" spans="1:30" ht="50.4" customHeight="1">
      <c r="A193" s="748">
        <v>174</v>
      </c>
      <c r="B193" s="854">
        <v>7000020197</v>
      </c>
      <c r="C193" s="854">
        <v>540</v>
      </c>
      <c r="D193" s="854" t="s">
        <v>664</v>
      </c>
      <c r="E193" s="854">
        <v>1000025941</v>
      </c>
      <c r="F193" s="854">
        <v>85389000</v>
      </c>
      <c r="G193" s="706"/>
      <c r="H193" s="856">
        <v>18</v>
      </c>
      <c r="I193" s="534"/>
      <c r="J193" s="854" t="s">
        <v>736</v>
      </c>
      <c r="K193" s="854" t="s">
        <v>298</v>
      </c>
      <c r="L193" s="854">
        <v>1</v>
      </c>
      <c r="M193" s="707"/>
      <c r="N193" s="524" t="str">
        <f t="shared" si="60"/>
        <v>INCLUDED</v>
      </c>
      <c r="O193" s="731">
        <f t="shared" si="61"/>
        <v>0</v>
      </c>
      <c r="P193" s="731">
        <f t="shared" si="62"/>
        <v>0</v>
      </c>
      <c r="Q193" s="732">
        <f>Discount!$H$36</f>
        <v>0</v>
      </c>
      <c r="R193" s="732">
        <f t="shared" si="63"/>
        <v>0</v>
      </c>
      <c r="S193" s="732">
        <f t="shared" si="64"/>
        <v>0</v>
      </c>
      <c r="T193" s="733">
        <f t="shared" si="65"/>
        <v>0</v>
      </c>
      <c r="V193" s="835">
        <f t="shared" si="66"/>
        <v>0</v>
      </c>
      <c r="W193" s="733">
        <f t="shared" si="67"/>
        <v>0</v>
      </c>
      <c r="X193" s="733">
        <f t="shared" si="68"/>
        <v>0.18</v>
      </c>
      <c r="Y193" s="733">
        <f t="shared" si="69"/>
        <v>0</v>
      </c>
      <c r="Z193" s="733">
        <f t="shared" si="70"/>
        <v>0.18</v>
      </c>
      <c r="AA193" s="733">
        <f t="shared" si="71"/>
        <v>0</v>
      </c>
      <c r="AB193" s="521">
        <f t="shared" si="72"/>
        <v>0</v>
      </c>
      <c r="AC193" s="521">
        <f t="shared" si="73"/>
        <v>0</v>
      </c>
      <c r="AD193" s="521">
        <f t="shared" si="74"/>
        <v>0</v>
      </c>
    </row>
    <row r="194" spans="1:30" ht="50.4" customHeight="1">
      <c r="A194" s="748">
        <v>175</v>
      </c>
      <c r="B194" s="854">
        <v>7000020197</v>
      </c>
      <c r="C194" s="854">
        <v>550</v>
      </c>
      <c r="D194" s="854" t="s">
        <v>664</v>
      </c>
      <c r="E194" s="854">
        <v>1000025935</v>
      </c>
      <c r="F194" s="854">
        <v>85389000</v>
      </c>
      <c r="G194" s="706"/>
      <c r="H194" s="856">
        <v>18</v>
      </c>
      <c r="I194" s="534"/>
      <c r="J194" s="854" t="s">
        <v>689</v>
      </c>
      <c r="K194" s="854" t="s">
        <v>298</v>
      </c>
      <c r="L194" s="854">
        <v>1</v>
      </c>
      <c r="M194" s="707"/>
      <c r="N194" s="524" t="str">
        <f t="shared" si="60"/>
        <v>INCLUDED</v>
      </c>
      <c r="O194" s="731">
        <f t="shared" si="61"/>
        <v>0</v>
      </c>
      <c r="P194" s="731">
        <f t="shared" si="62"/>
        <v>0</v>
      </c>
      <c r="Q194" s="732">
        <f>Discount!$H$36</f>
        <v>0</v>
      </c>
      <c r="R194" s="732">
        <f t="shared" si="63"/>
        <v>0</v>
      </c>
      <c r="S194" s="732">
        <f t="shared" si="64"/>
        <v>0</v>
      </c>
      <c r="T194" s="733">
        <f t="shared" si="65"/>
        <v>0</v>
      </c>
      <c r="V194" s="835">
        <f t="shared" si="66"/>
        <v>0</v>
      </c>
      <c r="W194" s="733">
        <f t="shared" si="67"/>
        <v>0</v>
      </c>
      <c r="X194" s="733">
        <f t="shared" si="68"/>
        <v>0.18</v>
      </c>
      <c r="Y194" s="733">
        <f t="shared" si="69"/>
        <v>0</v>
      </c>
      <c r="Z194" s="733">
        <f t="shared" si="70"/>
        <v>0.18</v>
      </c>
      <c r="AA194" s="733">
        <f t="shared" si="71"/>
        <v>0</v>
      </c>
      <c r="AB194" s="521">
        <f t="shared" si="72"/>
        <v>0</v>
      </c>
      <c r="AC194" s="521">
        <f t="shared" si="73"/>
        <v>0</v>
      </c>
      <c r="AD194" s="521">
        <f t="shared" si="74"/>
        <v>0</v>
      </c>
    </row>
    <row r="195" spans="1:30" ht="50.4" customHeight="1">
      <c r="A195" s="748">
        <v>176</v>
      </c>
      <c r="B195" s="854">
        <v>7000020197</v>
      </c>
      <c r="C195" s="854">
        <v>560</v>
      </c>
      <c r="D195" s="854" t="s">
        <v>664</v>
      </c>
      <c r="E195" s="854">
        <v>1000025936</v>
      </c>
      <c r="F195" s="854">
        <v>85353090</v>
      </c>
      <c r="G195" s="706"/>
      <c r="H195" s="856">
        <v>18</v>
      </c>
      <c r="I195" s="534"/>
      <c r="J195" s="854" t="s">
        <v>690</v>
      </c>
      <c r="K195" s="854" t="s">
        <v>298</v>
      </c>
      <c r="L195" s="854">
        <v>1</v>
      </c>
      <c r="M195" s="707"/>
      <c r="N195" s="524" t="str">
        <f t="shared" si="60"/>
        <v>INCLUDED</v>
      </c>
      <c r="O195" s="731">
        <f t="shared" si="61"/>
        <v>0</v>
      </c>
      <c r="P195" s="731">
        <f t="shared" si="62"/>
        <v>0</v>
      </c>
      <c r="Q195" s="732">
        <f>Discount!$H$36</f>
        <v>0</v>
      </c>
      <c r="R195" s="732">
        <f t="shared" si="63"/>
        <v>0</v>
      </c>
      <c r="S195" s="732">
        <f t="shared" si="64"/>
        <v>0</v>
      </c>
      <c r="T195" s="733">
        <f t="shared" si="65"/>
        <v>0</v>
      </c>
      <c r="V195" s="835">
        <f t="shared" si="66"/>
        <v>0</v>
      </c>
      <c r="W195" s="733">
        <f t="shared" si="67"/>
        <v>0</v>
      </c>
      <c r="X195" s="733">
        <f t="shared" si="68"/>
        <v>0.18</v>
      </c>
      <c r="Y195" s="733">
        <f t="shared" si="69"/>
        <v>0</v>
      </c>
      <c r="Z195" s="733">
        <f t="shared" si="70"/>
        <v>0.18</v>
      </c>
      <c r="AA195" s="733">
        <f t="shared" si="71"/>
        <v>0</v>
      </c>
      <c r="AB195" s="521">
        <f t="shared" si="72"/>
        <v>0</v>
      </c>
      <c r="AC195" s="521">
        <f t="shared" si="73"/>
        <v>0</v>
      </c>
      <c r="AD195" s="521">
        <f t="shared" si="74"/>
        <v>0</v>
      </c>
    </row>
    <row r="196" spans="1:30" ht="50.4" customHeight="1">
      <c r="A196" s="748">
        <v>177</v>
      </c>
      <c r="B196" s="854">
        <v>7000020197</v>
      </c>
      <c r="C196" s="854">
        <v>570</v>
      </c>
      <c r="D196" s="854" t="s">
        <v>664</v>
      </c>
      <c r="E196" s="854">
        <v>1000025933</v>
      </c>
      <c r="F196" s="854">
        <v>85389000</v>
      </c>
      <c r="G196" s="706"/>
      <c r="H196" s="856">
        <v>18</v>
      </c>
      <c r="I196" s="534"/>
      <c r="J196" s="854" t="s">
        <v>691</v>
      </c>
      <c r="K196" s="854" t="s">
        <v>298</v>
      </c>
      <c r="L196" s="854">
        <v>1</v>
      </c>
      <c r="M196" s="707"/>
      <c r="N196" s="524" t="str">
        <f t="shared" si="60"/>
        <v>INCLUDED</v>
      </c>
      <c r="O196" s="731">
        <f t="shared" si="61"/>
        <v>0</v>
      </c>
      <c r="P196" s="731">
        <f t="shared" si="62"/>
        <v>0</v>
      </c>
      <c r="Q196" s="732">
        <f>Discount!$H$36</f>
        <v>0</v>
      </c>
      <c r="R196" s="732">
        <f t="shared" si="63"/>
        <v>0</v>
      </c>
      <c r="S196" s="732">
        <f t="shared" si="64"/>
        <v>0</v>
      </c>
      <c r="T196" s="733">
        <f t="shared" si="65"/>
        <v>0</v>
      </c>
      <c r="V196" s="835">
        <f t="shared" si="66"/>
        <v>0</v>
      </c>
      <c r="W196" s="733">
        <f t="shared" si="67"/>
        <v>0</v>
      </c>
      <c r="X196" s="733">
        <f t="shared" si="68"/>
        <v>0.18</v>
      </c>
      <c r="Y196" s="733">
        <f t="shared" si="69"/>
        <v>0</v>
      </c>
      <c r="Z196" s="733">
        <f t="shared" si="70"/>
        <v>0.18</v>
      </c>
      <c r="AA196" s="733">
        <f t="shared" si="71"/>
        <v>0</v>
      </c>
      <c r="AB196" s="521">
        <f t="shared" si="72"/>
        <v>0</v>
      </c>
      <c r="AC196" s="521">
        <f t="shared" si="73"/>
        <v>0</v>
      </c>
      <c r="AD196" s="521">
        <f t="shared" si="74"/>
        <v>0</v>
      </c>
    </row>
    <row r="197" spans="1:30" ht="50.4" customHeight="1">
      <c r="A197" s="748">
        <v>178</v>
      </c>
      <c r="B197" s="854">
        <v>7000020197</v>
      </c>
      <c r="C197" s="854">
        <v>580</v>
      </c>
      <c r="D197" s="854" t="s">
        <v>664</v>
      </c>
      <c r="E197" s="854">
        <v>1000019912</v>
      </c>
      <c r="F197" s="854">
        <v>85371000</v>
      </c>
      <c r="G197" s="706"/>
      <c r="H197" s="856">
        <v>18</v>
      </c>
      <c r="I197" s="534"/>
      <c r="J197" s="854" t="s">
        <v>582</v>
      </c>
      <c r="K197" s="854" t="s">
        <v>579</v>
      </c>
      <c r="L197" s="854">
        <v>1</v>
      </c>
      <c r="M197" s="707"/>
      <c r="N197" s="524" t="str">
        <f t="shared" si="60"/>
        <v>INCLUDED</v>
      </c>
      <c r="O197" s="731">
        <f t="shared" si="61"/>
        <v>0</v>
      </c>
      <c r="P197" s="731">
        <f t="shared" si="62"/>
        <v>0</v>
      </c>
      <c r="Q197" s="732">
        <f>Discount!$H$36</f>
        <v>0</v>
      </c>
      <c r="R197" s="732">
        <f t="shared" si="63"/>
        <v>0</v>
      </c>
      <c r="S197" s="732">
        <f t="shared" si="64"/>
        <v>0</v>
      </c>
      <c r="T197" s="733">
        <f t="shared" si="65"/>
        <v>0</v>
      </c>
      <c r="V197" s="835">
        <f t="shared" si="66"/>
        <v>0</v>
      </c>
      <c r="W197" s="733">
        <f t="shared" si="67"/>
        <v>0</v>
      </c>
      <c r="X197" s="733">
        <f t="shared" si="68"/>
        <v>0.18</v>
      </c>
      <c r="Y197" s="733">
        <f t="shared" si="69"/>
        <v>0</v>
      </c>
      <c r="Z197" s="733">
        <f t="shared" si="70"/>
        <v>0.18</v>
      </c>
      <c r="AA197" s="733">
        <f t="shared" si="71"/>
        <v>0</v>
      </c>
      <c r="AB197" s="521">
        <f t="shared" si="72"/>
        <v>0</v>
      </c>
      <c r="AC197" s="521">
        <f t="shared" si="73"/>
        <v>0</v>
      </c>
      <c r="AD197" s="521">
        <f t="shared" si="74"/>
        <v>0</v>
      </c>
    </row>
    <row r="198" spans="1:30" ht="50.4" customHeight="1">
      <c r="A198" s="748">
        <v>179</v>
      </c>
      <c r="B198" s="854">
        <v>7000020197</v>
      </c>
      <c r="C198" s="854">
        <v>590</v>
      </c>
      <c r="D198" s="854" t="s">
        <v>664</v>
      </c>
      <c r="E198" s="854">
        <v>1000019927</v>
      </c>
      <c r="F198" s="854">
        <v>85389000</v>
      </c>
      <c r="G198" s="706"/>
      <c r="H198" s="856">
        <v>18</v>
      </c>
      <c r="I198" s="534"/>
      <c r="J198" s="854" t="s">
        <v>583</v>
      </c>
      <c r="K198" s="854" t="s">
        <v>579</v>
      </c>
      <c r="L198" s="854">
        <v>1</v>
      </c>
      <c r="M198" s="707"/>
      <c r="N198" s="524" t="str">
        <f t="shared" si="60"/>
        <v>INCLUDED</v>
      </c>
      <c r="O198" s="731">
        <f t="shared" si="61"/>
        <v>0</v>
      </c>
      <c r="P198" s="731">
        <f t="shared" si="62"/>
        <v>0</v>
      </c>
      <c r="Q198" s="732">
        <f>Discount!$H$36</f>
        <v>0</v>
      </c>
      <c r="R198" s="732">
        <f t="shared" si="63"/>
        <v>0</v>
      </c>
      <c r="S198" s="732">
        <f t="shared" si="64"/>
        <v>0</v>
      </c>
      <c r="T198" s="733">
        <f t="shared" si="65"/>
        <v>0</v>
      </c>
      <c r="V198" s="835">
        <f t="shared" si="66"/>
        <v>0</v>
      </c>
      <c r="W198" s="733">
        <f t="shared" si="67"/>
        <v>0</v>
      </c>
      <c r="X198" s="733">
        <f t="shared" si="68"/>
        <v>0.18</v>
      </c>
      <c r="Y198" s="733">
        <f t="shared" si="69"/>
        <v>0</v>
      </c>
      <c r="Z198" s="733">
        <f t="shared" si="70"/>
        <v>0.18</v>
      </c>
      <c r="AA198" s="733">
        <f t="shared" si="71"/>
        <v>0</v>
      </c>
      <c r="AB198" s="521">
        <f t="shared" si="72"/>
        <v>0</v>
      </c>
      <c r="AC198" s="521">
        <f t="shared" si="73"/>
        <v>0</v>
      </c>
      <c r="AD198" s="521">
        <f t="shared" si="74"/>
        <v>0</v>
      </c>
    </row>
    <row r="199" spans="1:30" ht="50.4" customHeight="1">
      <c r="A199" s="748">
        <v>180</v>
      </c>
      <c r="B199" s="854">
        <v>7000020197</v>
      </c>
      <c r="C199" s="854">
        <v>600</v>
      </c>
      <c r="D199" s="854" t="s">
        <v>664</v>
      </c>
      <c r="E199" s="854">
        <v>1000025930</v>
      </c>
      <c r="F199" s="854">
        <v>85354010</v>
      </c>
      <c r="G199" s="706"/>
      <c r="H199" s="856">
        <v>18</v>
      </c>
      <c r="I199" s="534"/>
      <c r="J199" s="854" t="s">
        <v>693</v>
      </c>
      <c r="K199" s="854" t="s">
        <v>298</v>
      </c>
      <c r="L199" s="854">
        <v>1</v>
      </c>
      <c r="M199" s="707"/>
      <c r="N199" s="524" t="str">
        <f t="shared" si="60"/>
        <v>INCLUDED</v>
      </c>
      <c r="O199" s="731">
        <f t="shared" si="61"/>
        <v>0</v>
      </c>
      <c r="P199" s="731">
        <f t="shared" si="62"/>
        <v>0</v>
      </c>
      <c r="Q199" s="732">
        <f>Discount!$H$36</f>
        <v>0</v>
      </c>
      <c r="R199" s="732">
        <f t="shared" si="63"/>
        <v>0</v>
      </c>
      <c r="S199" s="732">
        <f t="shared" si="64"/>
        <v>0</v>
      </c>
      <c r="T199" s="733">
        <f t="shared" si="65"/>
        <v>0</v>
      </c>
      <c r="V199" s="835">
        <f t="shared" si="66"/>
        <v>0</v>
      </c>
      <c r="W199" s="733">
        <f t="shared" si="67"/>
        <v>0</v>
      </c>
      <c r="X199" s="733">
        <f t="shared" si="68"/>
        <v>0.18</v>
      </c>
      <c r="Y199" s="733">
        <f t="shared" si="69"/>
        <v>0</v>
      </c>
      <c r="Z199" s="733">
        <f t="shared" si="70"/>
        <v>0.18</v>
      </c>
      <c r="AA199" s="733">
        <f t="shared" si="71"/>
        <v>0</v>
      </c>
      <c r="AB199" s="521">
        <f t="shared" si="72"/>
        <v>0</v>
      </c>
      <c r="AC199" s="521">
        <f t="shared" si="73"/>
        <v>0</v>
      </c>
      <c r="AD199" s="521">
        <f t="shared" si="74"/>
        <v>0</v>
      </c>
    </row>
    <row r="200" spans="1:30" ht="50.4" customHeight="1">
      <c r="A200" s="748">
        <v>181</v>
      </c>
      <c r="B200" s="854">
        <v>7000020197</v>
      </c>
      <c r="C200" s="854">
        <v>610</v>
      </c>
      <c r="D200" s="854" t="s">
        <v>664</v>
      </c>
      <c r="E200" s="854">
        <v>1000032289</v>
      </c>
      <c r="F200" s="854">
        <v>84819090</v>
      </c>
      <c r="G200" s="706"/>
      <c r="H200" s="856">
        <v>18</v>
      </c>
      <c r="I200" s="534"/>
      <c r="J200" s="854" t="s">
        <v>581</v>
      </c>
      <c r="K200" s="854" t="s">
        <v>298</v>
      </c>
      <c r="L200" s="854">
        <v>1</v>
      </c>
      <c r="M200" s="707"/>
      <c r="N200" s="524" t="str">
        <f t="shared" si="60"/>
        <v>INCLUDED</v>
      </c>
      <c r="O200" s="731">
        <f t="shared" si="61"/>
        <v>0</v>
      </c>
      <c r="P200" s="731">
        <f t="shared" si="62"/>
        <v>0</v>
      </c>
      <c r="Q200" s="732">
        <f>Discount!$H$36</f>
        <v>0</v>
      </c>
      <c r="R200" s="732">
        <f t="shared" si="63"/>
        <v>0</v>
      </c>
      <c r="S200" s="732">
        <f t="shared" si="64"/>
        <v>0</v>
      </c>
      <c r="T200" s="733">
        <f t="shared" si="65"/>
        <v>0</v>
      </c>
      <c r="V200" s="835">
        <f t="shared" si="66"/>
        <v>0</v>
      </c>
      <c r="W200" s="733">
        <f t="shared" si="67"/>
        <v>0</v>
      </c>
      <c r="X200" s="733">
        <f t="shared" si="68"/>
        <v>0.18</v>
      </c>
      <c r="Y200" s="733">
        <f t="shared" si="69"/>
        <v>0</v>
      </c>
      <c r="Z200" s="733">
        <f t="shared" si="70"/>
        <v>0.18</v>
      </c>
      <c r="AA200" s="733">
        <f t="shared" si="71"/>
        <v>0</v>
      </c>
      <c r="AB200" s="521">
        <f t="shared" si="72"/>
        <v>0</v>
      </c>
      <c r="AC200" s="521">
        <f t="shared" si="73"/>
        <v>0</v>
      </c>
      <c r="AD200" s="521">
        <f t="shared" si="74"/>
        <v>0</v>
      </c>
    </row>
    <row r="201" spans="1:30" ht="50.4" customHeight="1">
      <c r="A201" s="748">
        <v>182</v>
      </c>
      <c r="B201" s="854">
        <v>7000020197</v>
      </c>
      <c r="C201" s="854">
        <v>770</v>
      </c>
      <c r="D201" s="854" t="s">
        <v>739</v>
      </c>
      <c r="E201" s="854">
        <v>1000012366</v>
      </c>
      <c r="F201" s="854">
        <v>73082011</v>
      </c>
      <c r="G201" s="706"/>
      <c r="H201" s="856">
        <v>18</v>
      </c>
      <c r="I201" s="534"/>
      <c r="J201" s="854" t="s">
        <v>585</v>
      </c>
      <c r="K201" s="854" t="s">
        <v>297</v>
      </c>
      <c r="L201" s="854">
        <v>496</v>
      </c>
      <c r="M201" s="707"/>
      <c r="N201" s="524" t="str">
        <f t="shared" ref="N201:N272" si="180">IF(M201=0, "INCLUDED", IF(ISERROR(M201*L201), M201, M201*L201))</f>
        <v>INCLUDED</v>
      </c>
      <c r="O201" s="731">
        <f t="shared" ref="O201:O272" si="181">IF(N201="Included",0,N201)</f>
        <v>0</v>
      </c>
      <c r="P201" s="731">
        <f t="shared" ref="P201:P272" si="182">IF( I201="",H201*(IF(N201="Included",0,N201))/100,I201*(IF(N201="Included",0,N201)))</f>
        <v>0</v>
      </c>
      <c r="Q201" s="732">
        <f>Discount!$H$36</f>
        <v>0</v>
      </c>
      <c r="R201" s="732">
        <f t="shared" ref="R201:R272" si="183">Q201*O201</f>
        <v>0</v>
      </c>
      <c r="S201" s="732">
        <f t="shared" ref="S201:S272" si="184">IF(I201="",H201*R201/100,I201*R201)</f>
        <v>0</v>
      </c>
      <c r="T201" s="733">
        <f t="shared" ref="T201:T272" si="185">M201*L201</f>
        <v>0</v>
      </c>
      <c r="V201" s="835">
        <f t="shared" ref="V201:V272" si="186">ROUND(M201,2)</f>
        <v>0</v>
      </c>
      <c r="W201" s="733">
        <f t="shared" ref="W201:W272" si="187">L201*V201</f>
        <v>0</v>
      </c>
      <c r="X201" s="733">
        <f t="shared" ref="X201:X272" si="188">IF(I201="",H201/100,I201)</f>
        <v>0.18</v>
      </c>
      <c r="Y201" s="733">
        <f t="shared" ref="Y201:Y272" si="189">IF(X201=0.12,0.12,0)</f>
        <v>0</v>
      </c>
      <c r="Z201" s="733">
        <f t="shared" ref="Z201:Z272" si="190">IF(X201=0.18,0.18,0)</f>
        <v>0.18</v>
      </c>
      <c r="AA201" s="733">
        <f t="shared" ref="AA201:AA272" si="191">IF(X201=0.28,0.28,0)</f>
        <v>0</v>
      </c>
      <c r="AB201" s="521">
        <f t="shared" ref="AB201:AB272" si="192">W201*Y201</f>
        <v>0</v>
      </c>
      <c r="AC201" s="521">
        <f t="shared" ref="AC201:AC272" si="193">W201*Z201</f>
        <v>0</v>
      </c>
      <c r="AD201" s="521">
        <f t="shared" ref="AD201:AD272" si="194">W201*AA201</f>
        <v>0</v>
      </c>
    </row>
    <row r="202" spans="1:30" ht="21.6" customHeight="1">
      <c r="A202" s="860" t="s">
        <v>594</v>
      </c>
      <c r="B202" s="850" t="s">
        <v>748</v>
      </c>
      <c r="C202" s="857"/>
      <c r="D202" s="858"/>
      <c r="E202" s="858"/>
      <c r="F202" s="858"/>
      <c r="G202" s="858"/>
      <c r="H202" s="858"/>
      <c r="I202" s="858"/>
      <c r="J202" s="858"/>
      <c r="K202" s="858"/>
      <c r="L202" s="858"/>
      <c r="M202" s="858"/>
      <c r="N202" s="858"/>
      <c r="O202" s="731"/>
      <c r="P202" s="731"/>
      <c r="Q202" s="732"/>
      <c r="R202" s="732"/>
      <c r="S202" s="732"/>
      <c r="T202" s="733"/>
      <c r="V202" s="835"/>
      <c r="W202" s="733"/>
      <c r="X202" s="733"/>
      <c r="Y202" s="733"/>
      <c r="Z202" s="733"/>
      <c r="AA202" s="733"/>
    </row>
    <row r="203" spans="1:30" ht="50.4" customHeight="1">
      <c r="A203" s="748">
        <v>183</v>
      </c>
      <c r="B203" s="854">
        <v>7000020198</v>
      </c>
      <c r="C203" s="854">
        <v>150</v>
      </c>
      <c r="D203" s="854" t="s">
        <v>520</v>
      </c>
      <c r="E203" s="854">
        <v>1000004474</v>
      </c>
      <c r="F203" s="854">
        <v>85352913</v>
      </c>
      <c r="G203" s="706"/>
      <c r="H203" s="856">
        <v>18</v>
      </c>
      <c r="I203" s="534"/>
      <c r="J203" s="854" t="s">
        <v>530</v>
      </c>
      <c r="K203" s="854" t="s">
        <v>297</v>
      </c>
      <c r="L203" s="854">
        <v>2</v>
      </c>
      <c r="M203" s="707"/>
      <c r="N203" s="524" t="str">
        <f t="shared" si="180"/>
        <v>INCLUDED</v>
      </c>
      <c r="O203" s="731">
        <f t="shared" si="181"/>
        <v>0</v>
      </c>
      <c r="P203" s="731">
        <f t="shared" si="182"/>
        <v>0</v>
      </c>
      <c r="Q203" s="732">
        <f>Discount!$H$36</f>
        <v>0</v>
      </c>
      <c r="R203" s="732">
        <f t="shared" si="183"/>
        <v>0</v>
      </c>
      <c r="S203" s="732">
        <f t="shared" si="184"/>
        <v>0</v>
      </c>
      <c r="T203" s="733">
        <f t="shared" si="185"/>
        <v>0</v>
      </c>
      <c r="V203" s="835">
        <f t="shared" si="186"/>
        <v>0</v>
      </c>
      <c r="W203" s="733">
        <f t="shared" si="187"/>
        <v>0</v>
      </c>
      <c r="X203" s="733">
        <f t="shared" si="188"/>
        <v>0.18</v>
      </c>
      <c r="Y203" s="733">
        <f t="shared" si="189"/>
        <v>0</v>
      </c>
      <c r="Z203" s="733">
        <f t="shared" si="190"/>
        <v>0.18</v>
      </c>
      <c r="AA203" s="733">
        <f t="shared" si="191"/>
        <v>0</v>
      </c>
      <c r="AB203" s="521">
        <f t="shared" si="192"/>
        <v>0</v>
      </c>
      <c r="AC203" s="521">
        <f t="shared" si="193"/>
        <v>0</v>
      </c>
      <c r="AD203" s="521">
        <f t="shared" si="194"/>
        <v>0</v>
      </c>
    </row>
    <row r="204" spans="1:30" ht="50.4" customHeight="1">
      <c r="A204" s="748">
        <v>184</v>
      </c>
      <c r="B204" s="854">
        <v>7000020198</v>
      </c>
      <c r="C204" s="854">
        <v>160</v>
      </c>
      <c r="D204" s="854" t="s">
        <v>520</v>
      </c>
      <c r="E204" s="854">
        <v>1000004459</v>
      </c>
      <c r="F204" s="854">
        <v>85359090</v>
      </c>
      <c r="G204" s="706"/>
      <c r="H204" s="856">
        <v>18</v>
      </c>
      <c r="I204" s="534"/>
      <c r="J204" s="854" t="s">
        <v>531</v>
      </c>
      <c r="K204" s="854" t="s">
        <v>297</v>
      </c>
      <c r="L204" s="854">
        <v>6</v>
      </c>
      <c r="M204" s="707"/>
      <c r="N204" s="524" t="str">
        <f t="shared" si="180"/>
        <v>INCLUDED</v>
      </c>
      <c r="O204" s="731">
        <f t="shared" si="181"/>
        <v>0</v>
      </c>
      <c r="P204" s="731">
        <f t="shared" si="182"/>
        <v>0</v>
      </c>
      <c r="Q204" s="732">
        <f>Discount!$H$36</f>
        <v>0</v>
      </c>
      <c r="R204" s="732">
        <f t="shared" si="183"/>
        <v>0</v>
      </c>
      <c r="S204" s="732">
        <f t="shared" si="184"/>
        <v>0</v>
      </c>
      <c r="T204" s="733">
        <f t="shared" si="185"/>
        <v>0</v>
      </c>
      <c r="V204" s="835">
        <f t="shared" si="186"/>
        <v>0</v>
      </c>
      <c r="W204" s="733">
        <f t="shared" si="187"/>
        <v>0</v>
      </c>
      <c r="X204" s="733">
        <f t="shared" si="188"/>
        <v>0.18</v>
      </c>
      <c r="Y204" s="733">
        <f t="shared" si="189"/>
        <v>0</v>
      </c>
      <c r="Z204" s="733">
        <f t="shared" si="190"/>
        <v>0.18</v>
      </c>
      <c r="AA204" s="733">
        <f t="shared" si="191"/>
        <v>0</v>
      </c>
      <c r="AB204" s="521">
        <f t="shared" si="192"/>
        <v>0</v>
      </c>
      <c r="AC204" s="521">
        <f t="shared" si="193"/>
        <v>0</v>
      </c>
      <c r="AD204" s="521">
        <f t="shared" si="194"/>
        <v>0</v>
      </c>
    </row>
    <row r="205" spans="1:30" ht="50.4" customHeight="1">
      <c r="A205" s="748">
        <v>185</v>
      </c>
      <c r="B205" s="854">
        <v>7000020198</v>
      </c>
      <c r="C205" s="854">
        <v>170</v>
      </c>
      <c r="D205" s="854" t="s">
        <v>520</v>
      </c>
      <c r="E205" s="854">
        <v>1000004468</v>
      </c>
      <c r="F205" s="854">
        <v>85353090</v>
      </c>
      <c r="G205" s="706"/>
      <c r="H205" s="856">
        <v>18</v>
      </c>
      <c r="I205" s="534"/>
      <c r="J205" s="854" t="s">
        <v>532</v>
      </c>
      <c r="K205" s="854" t="s">
        <v>297</v>
      </c>
      <c r="L205" s="854">
        <v>6</v>
      </c>
      <c r="M205" s="707"/>
      <c r="N205" s="524" t="str">
        <f t="shared" si="180"/>
        <v>INCLUDED</v>
      </c>
      <c r="O205" s="731">
        <f t="shared" si="181"/>
        <v>0</v>
      </c>
      <c r="P205" s="731">
        <f t="shared" si="182"/>
        <v>0</v>
      </c>
      <c r="Q205" s="732">
        <f>Discount!$H$36</f>
        <v>0</v>
      </c>
      <c r="R205" s="732">
        <f t="shared" si="183"/>
        <v>0</v>
      </c>
      <c r="S205" s="732">
        <f t="shared" si="184"/>
        <v>0</v>
      </c>
      <c r="T205" s="733">
        <f t="shared" si="185"/>
        <v>0</v>
      </c>
      <c r="V205" s="835">
        <f t="shared" si="186"/>
        <v>0</v>
      </c>
      <c r="W205" s="733">
        <f t="shared" si="187"/>
        <v>0</v>
      </c>
      <c r="X205" s="733">
        <f t="shared" si="188"/>
        <v>0.18</v>
      </c>
      <c r="Y205" s="733">
        <f t="shared" si="189"/>
        <v>0</v>
      </c>
      <c r="Z205" s="733">
        <f t="shared" si="190"/>
        <v>0.18</v>
      </c>
      <c r="AA205" s="733">
        <f t="shared" si="191"/>
        <v>0</v>
      </c>
      <c r="AB205" s="521">
        <f t="shared" si="192"/>
        <v>0</v>
      </c>
      <c r="AC205" s="521">
        <f t="shared" si="193"/>
        <v>0</v>
      </c>
      <c r="AD205" s="521">
        <f t="shared" si="194"/>
        <v>0</v>
      </c>
    </row>
    <row r="206" spans="1:30" ht="50.4" customHeight="1">
      <c r="A206" s="748">
        <v>186</v>
      </c>
      <c r="B206" s="854">
        <v>7000020198</v>
      </c>
      <c r="C206" s="854">
        <v>180</v>
      </c>
      <c r="D206" s="854" t="s">
        <v>520</v>
      </c>
      <c r="E206" s="854">
        <v>1000020419</v>
      </c>
      <c r="F206" s="854">
        <v>85354010</v>
      </c>
      <c r="G206" s="706"/>
      <c r="H206" s="856">
        <v>18</v>
      </c>
      <c r="I206" s="534"/>
      <c r="J206" s="854" t="s">
        <v>533</v>
      </c>
      <c r="K206" s="854" t="s">
        <v>297</v>
      </c>
      <c r="L206" s="854">
        <v>3</v>
      </c>
      <c r="M206" s="707"/>
      <c r="N206" s="524" t="str">
        <f t="shared" si="180"/>
        <v>INCLUDED</v>
      </c>
      <c r="O206" s="731">
        <f t="shared" si="181"/>
        <v>0</v>
      </c>
      <c r="P206" s="731">
        <f t="shared" si="182"/>
        <v>0</v>
      </c>
      <c r="Q206" s="732">
        <f>Discount!$H$36</f>
        <v>0</v>
      </c>
      <c r="R206" s="732">
        <f t="shared" si="183"/>
        <v>0</v>
      </c>
      <c r="S206" s="732">
        <f t="shared" si="184"/>
        <v>0</v>
      </c>
      <c r="T206" s="733">
        <f t="shared" si="185"/>
        <v>0</v>
      </c>
      <c r="V206" s="835">
        <f t="shared" si="186"/>
        <v>0</v>
      </c>
      <c r="W206" s="733">
        <f t="shared" si="187"/>
        <v>0</v>
      </c>
      <c r="X206" s="733">
        <f t="shared" si="188"/>
        <v>0.18</v>
      </c>
      <c r="Y206" s="733">
        <f t="shared" si="189"/>
        <v>0</v>
      </c>
      <c r="Z206" s="733">
        <f t="shared" si="190"/>
        <v>0.18</v>
      </c>
      <c r="AA206" s="733">
        <f t="shared" si="191"/>
        <v>0</v>
      </c>
      <c r="AB206" s="521">
        <f t="shared" si="192"/>
        <v>0</v>
      </c>
      <c r="AC206" s="521">
        <f t="shared" si="193"/>
        <v>0</v>
      </c>
      <c r="AD206" s="521">
        <f t="shared" si="194"/>
        <v>0</v>
      </c>
    </row>
    <row r="207" spans="1:30" ht="50.4" customHeight="1">
      <c r="A207" s="748">
        <v>187</v>
      </c>
      <c r="B207" s="854">
        <v>7000020198</v>
      </c>
      <c r="C207" s="854">
        <v>190</v>
      </c>
      <c r="D207" s="854" t="s">
        <v>520</v>
      </c>
      <c r="E207" s="854">
        <v>1000004401</v>
      </c>
      <c r="F207" s="854">
        <v>85462040</v>
      </c>
      <c r="G207" s="706"/>
      <c r="H207" s="856">
        <v>18</v>
      </c>
      <c r="I207" s="534"/>
      <c r="J207" s="854" t="s">
        <v>713</v>
      </c>
      <c r="K207" s="854" t="s">
        <v>297</v>
      </c>
      <c r="L207" s="854">
        <v>10</v>
      </c>
      <c r="M207" s="707"/>
      <c r="N207" s="524" t="str">
        <f t="shared" si="180"/>
        <v>INCLUDED</v>
      </c>
      <c r="O207" s="731">
        <f t="shared" si="181"/>
        <v>0</v>
      </c>
      <c r="P207" s="731">
        <f t="shared" si="182"/>
        <v>0</v>
      </c>
      <c r="Q207" s="732">
        <f>Discount!$H$36</f>
        <v>0</v>
      </c>
      <c r="R207" s="732">
        <f t="shared" si="183"/>
        <v>0</v>
      </c>
      <c r="S207" s="732">
        <f t="shared" si="184"/>
        <v>0</v>
      </c>
      <c r="T207" s="733">
        <f t="shared" si="185"/>
        <v>0</v>
      </c>
      <c r="V207" s="835">
        <f t="shared" si="186"/>
        <v>0</v>
      </c>
      <c r="W207" s="733">
        <f t="shared" si="187"/>
        <v>0</v>
      </c>
      <c r="X207" s="733">
        <f t="shared" si="188"/>
        <v>0.18</v>
      </c>
      <c r="Y207" s="733">
        <f t="shared" si="189"/>
        <v>0</v>
      </c>
      <c r="Z207" s="733">
        <f t="shared" si="190"/>
        <v>0.18</v>
      </c>
      <c r="AA207" s="733">
        <f t="shared" si="191"/>
        <v>0</v>
      </c>
      <c r="AB207" s="521">
        <f t="shared" si="192"/>
        <v>0</v>
      </c>
      <c r="AC207" s="521">
        <f t="shared" si="193"/>
        <v>0</v>
      </c>
      <c r="AD207" s="521">
        <f t="shared" si="194"/>
        <v>0</v>
      </c>
    </row>
    <row r="208" spans="1:30" ht="50.4" customHeight="1">
      <c r="A208" s="748">
        <v>188</v>
      </c>
      <c r="B208" s="854">
        <v>7000020198</v>
      </c>
      <c r="C208" s="854">
        <v>200</v>
      </c>
      <c r="D208" s="854" t="s">
        <v>662</v>
      </c>
      <c r="E208" s="854">
        <v>1000001695</v>
      </c>
      <c r="F208" s="854">
        <v>85462040</v>
      </c>
      <c r="G208" s="706"/>
      <c r="H208" s="856">
        <v>18</v>
      </c>
      <c r="I208" s="534"/>
      <c r="J208" s="854" t="s">
        <v>671</v>
      </c>
      <c r="K208" s="854" t="s">
        <v>297</v>
      </c>
      <c r="L208" s="854">
        <v>50</v>
      </c>
      <c r="M208" s="707"/>
      <c r="N208" s="524" t="str">
        <f t="shared" si="180"/>
        <v>INCLUDED</v>
      </c>
      <c r="O208" s="731">
        <f t="shared" si="181"/>
        <v>0</v>
      </c>
      <c r="P208" s="731">
        <f t="shared" si="182"/>
        <v>0</v>
      </c>
      <c r="Q208" s="732">
        <f>Discount!$H$36</f>
        <v>0</v>
      </c>
      <c r="R208" s="732">
        <f t="shared" si="183"/>
        <v>0</v>
      </c>
      <c r="S208" s="732">
        <f t="shared" si="184"/>
        <v>0</v>
      </c>
      <c r="T208" s="733">
        <f t="shared" si="185"/>
        <v>0</v>
      </c>
      <c r="V208" s="835">
        <f t="shared" si="186"/>
        <v>0</v>
      </c>
      <c r="W208" s="733">
        <f t="shared" si="187"/>
        <v>0</v>
      </c>
      <c r="X208" s="733">
        <f t="shared" si="188"/>
        <v>0.18</v>
      </c>
      <c r="Y208" s="733">
        <f t="shared" si="189"/>
        <v>0</v>
      </c>
      <c r="Z208" s="733">
        <f t="shared" si="190"/>
        <v>0.18</v>
      </c>
      <c r="AA208" s="733">
        <f t="shared" si="191"/>
        <v>0</v>
      </c>
      <c r="AB208" s="521">
        <f t="shared" si="192"/>
        <v>0</v>
      </c>
      <c r="AC208" s="521">
        <f t="shared" si="193"/>
        <v>0</v>
      </c>
      <c r="AD208" s="521">
        <f t="shared" si="194"/>
        <v>0</v>
      </c>
    </row>
    <row r="209" spans="1:30" ht="50.4" customHeight="1">
      <c r="A209" s="748">
        <v>189</v>
      </c>
      <c r="B209" s="854">
        <v>7000020198</v>
      </c>
      <c r="C209" s="854">
        <v>210</v>
      </c>
      <c r="D209" s="854" t="s">
        <v>662</v>
      </c>
      <c r="E209" s="854">
        <v>1000020417</v>
      </c>
      <c r="F209" s="854">
        <v>85354010</v>
      </c>
      <c r="G209" s="706"/>
      <c r="H209" s="856">
        <v>18</v>
      </c>
      <c r="I209" s="534"/>
      <c r="J209" s="854" t="s">
        <v>534</v>
      </c>
      <c r="K209" s="854" t="s">
        <v>297</v>
      </c>
      <c r="L209" s="854">
        <v>3</v>
      </c>
      <c r="M209" s="707"/>
      <c r="N209" s="524" t="str">
        <f t="shared" si="180"/>
        <v>INCLUDED</v>
      </c>
      <c r="O209" s="731">
        <f t="shared" si="181"/>
        <v>0</v>
      </c>
      <c r="P209" s="731">
        <f t="shared" si="182"/>
        <v>0</v>
      </c>
      <c r="Q209" s="732">
        <f>Discount!$H$36</f>
        <v>0</v>
      </c>
      <c r="R209" s="732">
        <f t="shared" si="183"/>
        <v>0</v>
      </c>
      <c r="S209" s="732">
        <f t="shared" si="184"/>
        <v>0</v>
      </c>
      <c r="T209" s="733">
        <f t="shared" si="185"/>
        <v>0</v>
      </c>
      <c r="V209" s="835">
        <f t="shared" si="186"/>
        <v>0</v>
      </c>
      <c r="W209" s="733">
        <f t="shared" si="187"/>
        <v>0</v>
      </c>
      <c r="X209" s="733">
        <f t="shared" si="188"/>
        <v>0.18</v>
      </c>
      <c r="Y209" s="733">
        <f t="shared" si="189"/>
        <v>0</v>
      </c>
      <c r="Z209" s="733">
        <f t="shared" si="190"/>
        <v>0.18</v>
      </c>
      <c r="AA209" s="733">
        <f t="shared" si="191"/>
        <v>0</v>
      </c>
      <c r="AB209" s="521">
        <f t="shared" si="192"/>
        <v>0</v>
      </c>
      <c r="AC209" s="521">
        <f t="shared" si="193"/>
        <v>0</v>
      </c>
      <c r="AD209" s="521">
        <f t="shared" si="194"/>
        <v>0</v>
      </c>
    </row>
    <row r="210" spans="1:30" ht="50.4" customHeight="1">
      <c r="A210" s="748">
        <v>190</v>
      </c>
      <c r="B210" s="854">
        <v>7000020198</v>
      </c>
      <c r="C210" s="854">
        <v>220</v>
      </c>
      <c r="D210" s="854" t="s">
        <v>662</v>
      </c>
      <c r="E210" s="854">
        <v>1000032777</v>
      </c>
      <c r="F210" s="854">
        <v>85353090</v>
      </c>
      <c r="G210" s="706"/>
      <c r="H210" s="856">
        <v>18</v>
      </c>
      <c r="I210" s="534"/>
      <c r="J210" s="854" t="s">
        <v>670</v>
      </c>
      <c r="K210" s="854" t="s">
        <v>297</v>
      </c>
      <c r="L210" s="854">
        <v>2</v>
      </c>
      <c r="M210" s="707"/>
      <c r="N210" s="524" t="str">
        <f t="shared" si="180"/>
        <v>INCLUDED</v>
      </c>
      <c r="O210" s="731">
        <f t="shared" si="181"/>
        <v>0</v>
      </c>
      <c r="P210" s="731">
        <f t="shared" si="182"/>
        <v>0</v>
      </c>
      <c r="Q210" s="732">
        <f>Discount!$H$36</f>
        <v>0</v>
      </c>
      <c r="R210" s="732">
        <f t="shared" si="183"/>
        <v>0</v>
      </c>
      <c r="S210" s="732">
        <f t="shared" si="184"/>
        <v>0</v>
      </c>
      <c r="T210" s="733">
        <f t="shared" si="185"/>
        <v>0</v>
      </c>
      <c r="V210" s="835">
        <f t="shared" si="186"/>
        <v>0</v>
      </c>
      <c r="W210" s="733">
        <f t="shared" si="187"/>
        <v>0</v>
      </c>
      <c r="X210" s="733">
        <f t="shared" si="188"/>
        <v>0.18</v>
      </c>
      <c r="Y210" s="733">
        <f t="shared" si="189"/>
        <v>0</v>
      </c>
      <c r="Z210" s="733">
        <f t="shared" si="190"/>
        <v>0.18</v>
      </c>
      <c r="AA210" s="733">
        <f t="shared" si="191"/>
        <v>0</v>
      </c>
      <c r="AB210" s="521">
        <f t="shared" si="192"/>
        <v>0</v>
      </c>
      <c r="AC210" s="521">
        <f t="shared" si="193"/>
        <v>0</v>
      </c>
      <c r="AD210" s="521">
        <f t="shared" si="194"/>
        <v>0</v>
      </c>
    </row>
    <row r="211" spans="1:30" ht="50.4" customHeight="1">
      <c r="A211" s="748">
        <v>191</v>
      </c>
      <c r="B211" s="854">
        <v>7000020198</v>
      </c>
      <c r="C211" s="854">
        <v>230</v>
      </c>
      <c r="D211" s="854" t="s">
        <v>662</v>
      </c>
      <c r="E211" s="854">
        <v>1000001689</v>
      </c>
      <c r="F211" s="854">
        <v>85353090</v>
      </c>
      <c r="G211" s="706"/>
      <c r="H211" s="856">
        <v>18</v>
      </c>
      <c r="I211" s="534"/>
      <c r="J211" s="854" t="s">
        <v>669</v>
      </c>
      <c r="K211" s="854" t="s">
        <v>297</v>
      </c>
      <c r="L211" s="854">
        <v>1</v>
      </c>
      <c r="M211" s="707"/>
      <c r="N211" s="524" t="str">
        <f t="shared" si="180"/>
        <v>INCLUDED</v>
      </c>
      <c r="O211" s="731">
        <f t="shared" si="181"/>
        <v>0</v>
      </c>
      <c r="P211" s="731">
        <f t="shared" si="182"/>
        <v>0</v>
      </c>
      <c r="Q211" s="732">
        <f>Discount!$H$36</f>
        <v>0</v>
      </c>
      <c r="R211" s="732">
        <f t="shared" si="183"/>
        <v>0</v>
      </c>
      <c r="S211" s="732">
        <f t="shared" si="184"/>
        <v>0</v>
      </c>
      <c r="T211" s="733">
        <f t="shared" si="185"/>
        <v>0</v>
      </c>
      <c r="V211" s="835">
        <f t="shared" si="186"/>
        <v>0</v>
      </c>
      <c r="W211" s="733">
        <f t="shared" si="187"/>
        <v>0</v>
      </c>
      <c r="X211" s="733">
        <f t="shared" si="188"/>
        <v>0.18</v>
      </c>
      <c r="Y211" s="733">
        <f t="shared" si="189"/>
        <v>0</v>
      </c>
      <c r="Z211" s="733">
        <f t="shared" si="190"/>
        <v>0.18</v>
      </c>
      <c r="AA211" s="733">
        <f t="shared" si="191"/>
        <v>0</v>
      </c>
      <c r="AB211" s="521">
        <f t="shared" si="192"/>
        <v>0</v>
      </c>
      <c r="AC211" s="521">
        <f t="shared" si="193"/>
        <v>0</v>
      </c>
      <c r="AD211" s="521">
        <f t="shared" si="194"/>
        <v>0</v>
      </c>
    </row>
    <row r="212" spans="1:30" ht="50.4" customHeight="1">
      <c r="A212" s="748">
        <v>192</v>
      </c>
      <c r="B212" s="854">
        <v>7000020198</v>
      </c>
      <c r="C212" s="854">
        <v>240</v>
      </c>
      <c r="D212" s="854" t="s">
        <v>662</v>
      </c>
      <c r="E212" s="854">
        <v>1000001688</v>
      </c>
      <c r="F212" s="854">
        <v>85353090</v>
      </c>
      <c r="G212" s="706"/>
      <c r="H212" s="856">
        <v>18</v>
      </c>
      <c r="I212" s="534"/>
      <c r="J212" s="854" t="s">
        <v>668</v>
      </c>
      <c r="K212" s="854" t="s">
        <v>297</v>
      </c>
      <c r="L212" s="854">
        <v>1</v>
      </c>
      <c r="M212" s="707"/>
      <c r="N212" s="524" t="str">
        <f t="shared" si="180"/>
        <v>INCLUDED</v>
      </c>
      <c r="O212" s="731">
        <f t="shared" si="181"/>
        <v>0</v>
      </c>
      <c r="P212" s="731">
        <f t="shared" si="182"/>
        <v>0</v>
      </c>
      <c r="Q212" s="732">
        <f>Discount!$H$36</f>
        <v>0</v>
      </c>
      <c r="R212" s="732">
        <f t="shared" si="183"/>
        <v>0</v>
      </c>
      <c r="S212" s="732">
        <f t="shared" si="184"/>
        <v>0</v>
      </c>
      <c r="T212" s="733">
        <f t="shared" si="185"/>
        <v>0</v>
      </c>
      <c r="V212" s="835">
        <f t="shared" si="186"/>
        <v>0</v>
      </c>
      <c r="W212" s="733">
        <f t="shared" si="187"/>
        <v>0</v>
      </c>
      <c r="X212" s="733">
        <f t="shared" si="188"/>
        <v>0.18</v>
      </c>
      <c r="Y212" s="733">
        <f t="shared" si="189"/>
        <v>0</v>
      </c>
      <c r="Z212" s="733">
        <f t="shared" si="190"/>
        <v>0.18</v>
      </c>
      <c r="AA212" s="733">
        <f t="shared" si="191"/>
        <v>0</v>
      </c>
      <c r="AB212" s="521">
        <f t="shared" si="192"/>
        <v>0</v>
      </c>
      <c r="AC212" s="521">
        <f t="shared" si="193"/>
        <v>0</v>
      </c>
      <c r="AD212" s="521">
        <f t="shared" si="194"/>
        <v>0</v>
      </c>
    </row>
    <row r="213" spans="1:30" ht="50.4" customHeight="1">
      <c r="A213" s="748">
        <v>193</v>
      </c>
      <c r="B213" s="854">
        <v>7000020198</v>
      </c>
      <c r="C213" s="854">
        <v>250</v>
      </c>
      <c r="D213" s="854" t="s">
        <v>662</v>
      </c>
      <c r="E213" s="854">
        <v>1000001684</v>
      </c>
      <c r="F213" s="854">
        <v>85359090</v>
      </c>
      <c r="G213" s="706"/>
      <c r="H213" s="856">
        <v>18</v>
      </c>
      <c r="I213" s="534"/>
      <c r="J213" s="854" t="s">
        <v>666</v>
      </c>
      <c r="K213" s="854" t="s">
        <v>297</v>
      </c>
      <c r="L213" s="854">
        <v>3</v>
      </c>
      <c r="M213" s="707"/>
      <c r="N213" s="524" t="str">
        <f t="shared" si="180"/>
        <v>INCLUDED</v>
      </c>
      <c r="O213" s="731">
        <f t="shared" si="181"/>
        <v>0</v>
      </c>
      <c r="P213" s="731">
        <f t="shared" si="182"/>
        <v>0</v>
      </c>
      <c r="Q213" s="732">
        <f>Discount!$H$36</f>
        <v>0</v>
      </c>
      <c r="R213" s="732">
        <f t="shared" si="183"/>
        <v>0</v>
      </c>
      <c r="S213" s="732">
        <f t="shared" si="184"/>
        <v>0</v>
      </c>
      <c r="T213" s="733">
        <f t="shared" si="185"/>
        <v>0</v>
      </c>
      <c r="V213" s="835">
        <f t="shared" si="186"/>
        <v>0</v>
      </c>
      <c r="W213" s="733">
        <f t="shared" si="187"/>
        <v>0</v>
      </c>
      <c r="X213" s="733">
        <f t="shared" si="188"/>
        <v>0.18</v>
      </c>
      <c r="Y213" s="733">
        <f t="shared" si="189"/>
        <v>0</v>
      </c>
      <c r="Z213" s="733">
        <f t="shared" si="190"/>
        <v>0.18</v>
      </c>
      <c r="AA213" s="733">
        <f t="shared" si="191"/>
        <v>0</v>
      </c>
      <c r="AB213" s="521">
        <f t="shared" si="192"/>
        <v>0</v>
      </c>
      <c r="AC213" s="521">
        <f t="shared" si="193"/>
        <v>0</v>
      </c>
      <c r="AD213" s="521">
        <f t="shared" si="194"/>
        <v>0</v>
      </c>
    </row>
    <row r="214" spans="1:30" ht="50.4" customHeight="1">
      <c r="A214" s="748">
        <v>194</v>
      </c>
      <c r="B214" s="854">
        <v>7000020198</v>
      </c>
      <c r="C214" s="854">
        <v>260</v>
      </c>
      <c r="D214" s="854" t="s">
        <v>662</v>
      </c>
      <c r="E214" s="854">
        <v>1000001683</v>
      </c>
      <c r="F214" s="854">
        <v>85352912</v>
      </c>
      <c r="G214" s="706"/>
      <c r="H214" s="856">
        <v>18</v>
      </c>
      <c r="I214" s="534"/>
      <c r="J214" s="854" t="s">
        <v>665</v>
      </c>
      <c r="K214" s="854" t="s">
        <v>297</v>
      </c>
      <c r="L214" s="854">
        <v>1</v>
      </c>
      <c r="M214" s="707"/>
      <c r="N214" s="524" t="str">
        <f t="shared" si="180"/>
        <v>INCLUDED</v>
      </c>
      <c r="O214" s="731">
        <f t="shared" si="181"/>
        <v>0</v>
      </c>
      <c r="P214" s="731">
        <f t="shared" si="182"/>
        <v>0</v>
      </c>
      <c r="Q214" s="732">
        <f>Discount!$H$36</f>
        <v>0</v>
      </c>
      <c r="R214" s="732">
        <f t="shared" si="183"/>
        <v>0</v>
      </c>
      <c r="S214" s="732">
        <f t="shared" si="184"/>
        <v>0</v>
      </c>
      <c r="T214" s="733">
        <f t="shared" si="185"/>
        <v>0</v>
      </c>
      <c r="V214" s="835">
        <f t="shared" si="186"/>
        <v>0</v>
      </c>
      <c r="W214" s="733">
        <f t="shared" si="187"/>
        <v>0</v>
      </c>
      <c r="X214" s="733">
        <f t="shared" si="188"/>
        <v>0.18</v>
      </c>
      <c r="Y214" s="733">
        <f t="shared" si="189"/>
        <v>0</v>
      </c>
      <c r="Z214" s="733">
        <f t="shared" si="190"/>
        <v>0.18</v>
      </c>
      <c r="AA214" s="733">
        <f t="shared" si="191"/>
        <v>0</v>
      </c>
      <c r="AB214" s="521">
        <f t="shared" si="192"/>
        <v>0</v>
      </c>
      <c r="AC214" s="521">
        <f t="shared" si="193"/>
        <v>0</v>
      </c>
      <c r="AD214" s="521">
        <f t="shared" si="194"/>
        <v>0</v>
      </c>
    </row>
    <row r="215" spans="1:30" ht="50.4" customHeight="1">
      <c r="A215" s="748">
        <v>195</v>
      </c>
      <c r="B215" s="854">
        <v>7000020198</v>
      </c>
      <c r="C215" s="854">
        <v>270</v>
      </c>
      <c r="D215" s="854" t="s">
        <v>521</v>
      </c>
      <c r="E215" s="854">
        <v>1000011319</v>
      </c>
      <c r="F215" s="854">
        <v>72169990</v>
      </c>
      <c r="G215" s="706"/>
      <c r="H215" s="856">
        <v>18</v>
      </c>
      <c r="I215" s="534"/>
      <c r="J215" s="854" t="s">
        <v>749</v>
      </c>
      <c r="K215" s="854" t="s">
        <v>298</v>
      </c>
      <c r="L215" s="854">
        <v>1</v>
      </c>
      <c r="M215" s="707"/>
      <c r="N215" s="524" t="str">
        <f t="shared" si="180"/>
        <v>INCLUDED</v>
      </c>
      <c r="O215" s="731">
        <f t="shared" si="181"/>
        <v>0</v>
      </c>
      <c r="P215" s="731">
        <f t="shared" si="182"/>
        <v>0</v>
      </c>
      <c r="Q215" s="732">
        <f>Discount!$H$36</f>
        <v>0</v>
      </c>
      <c r="R215" s="732">
        <f t="shared" si="183"/>
        <v>0</v>
      </c>
      <c r="S215" s="732">
        <f t="shared" si="184"/>
        <v>0</v>
      </c>
      <c r="T215" s="733">
        <f t="shared" si="185"/>
        <v>0</v>
      </c>
      <c r="V215" s="835">
        <f t="shared" si="186"/>
        <v>0</v>
      </c>
      <c r="W215" s="733">
        <f t="shared" si="187"/>
        <v>0</v>
      </c>
      <c r="X215" s="733">
        <f t="shared" si="188"/>
        <v>0.18</v>
      </c>
      <c r="Y215" s="733">
        <f t="shared" si="189"/>
        <v>0</v>
      </c>
      <c r="Z215" s="733">
        <f t="shared" si="190"/>
        <v>0.18</v>
      </c>
      <c r="AA215" s="733">
        <f t="shared" si="191"/>
        <v>0</v>
      </c>
      <c r="AB215" s="521">
        <f t="shared" si="192"/>
        <v>0</v>
      </c>
      <c r="AC215" s="521">
        <f t="shared" si="193"/>
        <v>0</v>
      </c>
      <c r="AD215" s="521">
        <f t="shared" si="194"/>
        <v>0</v>
      </c>
    </row>
    <row r="216" spans="1:30" ht="50.4" customHeight="1">
      <c r="A216" s="748">
        <v>196</v>
      </c>
      <c r="B216" s="854">
        <v>7000020198</v>
      </c>
      <c r="C216" s="854">
        <v>280</v>
      </c>
      <c r="D216" s="854" t="s">
        <v>521</v>
      </c>
      <c r="E216" s="854">
        <v>1000011327</v>
      </c>
      <c r="F216" s="854">
        <v>72169990</v>
      </c>
      <c r="G216" s="706"/>
      <c r="H216" s="856">
        <v>18</v>
      </c>
      <c r="I216" s="534"/>
      <c r="J216" s="854" t="s">
        <v>535</v>
      </c>
      <c r="K216" s="854" t="s">
        <v>298</v>
      </c>
      <c r="L216" s="854">
        <v>1</v>
      </c>
      <c r="M216" s="707"/>
      <c r="N216" s="524" t="str">
        <f t="shared" ref="N216:N239" si="195">IF(M216=0, "INCLUDED", IF(ISERROR(M216*L216), M216, M216*L216))</f>
        <v>INCLUDED</v>
      </c>
      <c r="O216" s="731">
        <f t="shared" ref="O216:O239" si="196">IF(N216="Included",0,N216)</f>
        <v>0</v>
      </c>
      <c r="P216" s="731">
        <f t="shared" ref="P216:P239" si="197">IF( I216="",H216*(IF(N216="Included",0,N216))/100,I216*(IF(N216="Included",0,N216)))</f>
        <v>0</v>
      </c>
      <c r="Q216" s="732">
        <f>Discount!$H$36</f>
        <v>0</v>
      </c>
      <c r="R216" s="732">
        <f t="shared" ref="R216:R239" si="198">Q216*O216</f>
        <v>0</v>
      </c>
      <c r="S216" s="732">
        <f t="shared" ref="S216:S239" si="199">IF(I216="",H216*R216/100,I216*R216)</f>
        <v>0</v>
      </c>
      <c r="T216" s="733">
        <f t="shared" ref="T216:T239" si="200">M216*L216</f>
        <v>0</v>
      </c>
      <c r="V216" s="835">
        <f t="shared" ref="V216:V239" si="201">ROUND(M216,2)</f>
        <v>0</v>
      </c>
      <c r="W216" s="733">
        <f t="shared" ref="W216:W239" si="202">L216*V216</f>
        <v>0</v>
      </c>
      <c r="X216" s="733">
        <f t="shared" ref="X216:X239" si="203">IF(I216="",H216/100,I216)</f>
        <v>0.18</v>
      </c>
      <c r="Y216" s="733">
        <f t="shared" ref="Y216:Y239" si="204">IF(X216=0.12,0.12,0)</f>
        <v>0</v>
      </c>
      <c r="Z216" s="733">
        <f t="shared" ref="Z216:Z239" si="205">IF(X216=0.18,0.18,0)</f>
        <v>0.18</v>
      </c>
      <c r="AA216" s="733">
        <f t="shared" ref="AA216:AA239" si="206">IF(X216=0.28,0.28,0)</f>
        <v>0</v>
      </c>
      <c r="AB216" s="521">
        <f t="shared" ref="AB216:AB239" si="207">W216*Y216</f>
        <v>0</v>
      </c>
      <c r="AC216" s="521">
        <f t="shared" ref="AC216:AC239" si="208">W216*Z216</f>
        <v>0</v>
      </c>
      <c r="AD216" s="521">
        <f t="shared" ref="AD216:AD239" si="209">W216*AA216</f>
        <v>0</v>
      </c>
    </row>
    <row r="217" spans="1:30" ht="50.4" customHeight="1">
      <c r="A217" s="748">
        <v>197</v>
      </c>
      <c r="B217" s="854">
        <v>7000020198</v>
      </c>
      <c r="C217" s="854">
        <v>290</v>
      </c>
      <c r="D217" s="854" t="s">
        <v>521</v>
      </c>
      <c r="E217" s="854">
        <v>1000011326</v>
      </c>
      <c r="F217" s="854">
        <v>72169990</v>
      </c>
      <c r="G217" s="706"/>
      <c r="H217" s="856">
        <v>18</v>
      </c>
      <c r="I217" s="534"/>
      <c r="J217" s="854" t="s">
        <v>744</v>
      </c>
      <c r="K217" s="854" t="s">
        <v>298</v>
      </c>
      <c r="L217" s="854">
        <v>1</v>
      </c>
      <c r="M217" s="707"/>
      <c r="N217" s="524" t="str">
        <f t="shared" si="195"/>
        <v>INCLUDED</v>
      </c>
      <c r="O217" s="731">
        <f t="shared" si="196"/>
        <v>0</v>
      </c>
      <c r="P217" s="731">
        <f t="shared" si="197"/>
        <v>0</v>
      </c>
      <c r="Q217" s="732">
        <f>Discount!$H$36</f>
        <v>0</v>
      </c>
      <c r="R217" s="732">
        <f t="shared" si="198"/>
        <v>0</v>
      </c>
      <c r="S217" s="732">
        <f t="shared" si="199"/>
        <v>0</v>
      </c>
      <c r="T217" s="733">
        <f t="shared" si="200"/>
        <v>0</v>
      </c>
      <c r="V217" s="835">
        <f t="shared" si="201"/>
        <v>0</v>
      </c>
      <c r="W217" s="733">
        <f t="shared" si="202"/>
        <v>0</v>
      </c>
      <c r="X217" s="733">
        <f t="shared" si="203"/>
        <v>0.18</v>
      </c>
      <c r="Y217" s="733">
        <f t="shared" si="204"/>
        <v>0</v>
      </c>
      <c r="Z217" s="733">
        <f t="shared" si="205"/>
        <v>0.18</v>
      </c>
      <c r="AA217" s="733">
        <f t="shared" si="206"/>
        <v>0</v>
      </c>
      <c r="AB217" s="521">
        <f t="shared" si="207"/>
        <v>0</v>
      </c>
      <c r="AC217" s="521">
        <f t="shared" si="208"/>
        <v>0</v>
      </c>
      <c r="AD217" s="521">
        <f t="shared" si="209"/>
        <v>0</v>
      </c>
    </row>
    <row r="218" spans="1:30" ht="50.4" customHeight="1">
      <c r="A218" s="748">
        <v>198</v>
      </c>
      <c r="B218" s="854">
        <v>7000020198</v>
      </c>
      <c r="C218" s="854">
        <v>300</v>
      </c>
      <c r="D218" s="854" t="s">
        <v>561</v>
      </c>
      <c r="E218" s="854">
        <v>1000055984</v>
      </c>
      <c r="F218" s="854">
        <v>72169990</v>
      </c>
      <c r="G218" s="706"/>
      <c r="H218" s="856">
        <v>18</v>
      </c>
      <c r="I218" s="534"/>
      <c r="J218" s="854" t="s">
        <v>720</v>
      </c>
      <c r="K218" s="854" t="s">
        <v>297</v>
      </c>
      <c r="L218" s="854">
        <v>18</v>
      </c>
      <c r="M218" s="707"/>
      <c r="N218" s="524" t="str">
        <f t="shared" si="195"/>
        <v>INCLUDED</v>
      </c>
      <c r="O218" s="731">
        <f t="shared" si="196"/>
        <v>0</v>
      </c>
      <c r="P218" s="731">
        <f t="shared" si="197"/>
        <v>0</v>
      </c>
      <c r="Q218" s="732">
        <f>Discount!$H$36</f>
        <v>0</v>
      </c>
      <c r="R218" s="732">
        <f t="shared" si="198"/>
        <v>0</v>
      </c>
      <c r="S218" s="732">
        <f t="shared" si="199"/>
        <v>0</v>
      </c>
      <c r="T218" s="733">
        <f t="shared" si="200"/>
        <v>0</v>
      </c>
      <c r="V218" s="835">
        <f t="shared" si="201"/>
        <v>0</v>
      </c>
      <c r="W218" s="733">
        <f t="shared" si="202"/>
        <v>0</v>
      </c>
      <c r="X218" s="733">
        <f t="shared" si="203"/>
        <v>0.18</v>
      </c>
      <c r="Y218" s="733">
        <f t="shared" si="204"/>
        <v>0</v>
      </c>
      <c r="Z218" s="733">
        <f t="shared" si="205"/>
        <v>0.18</v>
      </c>
      <c r="AA218" s="733">
        <f t="shared" si="206"/>
        <v>0</v>
      </c>
      <c r="AB218" s="521">
        <f t="shared" si="207"/>
        <v>0</v>
      </c>
      <c r="AC218" s="521">
        <f t="shared" si="208"/>
        <v>0</v>
      </c>
      <c r="AD218" s="521">
        <f t="shared" si="209"/>
        <v>0</v>
      </c>
    </row>
    <row r="219" spans="1:30" ht="50.4" customHeight="1">
      <c r="A219" s="748">
        <v>199</v>
      </c>
      <c r="B219" s="854">
        <v>7000020198</v>
      </c>
      <c r="C219" s="854">
        <v>310</v>
      </c>
      <c r="D219" s="854" t="s">
        <v>561</v>
      </c>
      <c r="E219" s="854">
        <v>1000055991</v>
      </c>
      <c r="F219" s="854">
        <v>72169990</v>
      </c>
      <c r="G219" s="706"/>
      <c r="H219" s="856">
        <v>18</v>
      </c>
      <c r="I219" s="534"/>
      <c r="J219" s="854" t="s">
        <v>721</v>
      </c>
      <c r="K219" s="854" t="s">
        <v>297</v>
      </c>
      <c r="L219" s="854">
        <v>18</v>
      </c>
      <c r="M219" s="707"/>
      <c r="N219" s="524" t="str">
        <f t="shared" si="195"/>
        <v>INCLUDED</v>
      </c>
      <c r="O219" s="731">
        <f t="shared" si="196"/>
        <v>0</v>
      </c>
      <c r="P219" s="731">
        <f t="shared" si="197"/>
        <v>0</v>
      </c>
      <c r="Q219" s="732">
        <f>Discount!$H$36</f>
        <v>0</v>
      </c>
      <c r="R219" s="732">
        <f t="shared" si="198"/>
        <v>0</v>
      </c>
      <c r="S219" s="732">
        <f t="shared" si="199"/>
        <v>0</v>
      </c>
      <c r="T219" s="733">
        <f t="shared" si="200"/>
        <v>0</v>
      </c>
      <c r="V219" s="835">
        <f t="shared" si="201"/>
        <v>0</v>
      </c>
      <c r="W219" s="733">
        <f t="shared" si="202"/>
        <v>0</v>
      </c>
      <c r="X219" s="733">
        <f t="shared" si="203"/>
        <v>0.18</v>
      </c>
      <c r="Y219" s="733">
        <f t="shared" si="204"/>
        <v>0</v>
      </c>
      <c r="Z219" s="733">
        <f t="shared" si="205"/>
        <v>0.18</v>
      </c>
      <c r="AA219" s="733">
        <f t="shared" si="206"/>
        <v>0</v>
      </c>
      <c r="AB219" s="521">
        <f t="shared" si="207"/>
        <v>0</v>
      </c>
      <c r="AC219" s="521">
        <f t="shared" si="208"/>
        <v>0</v>
      </c>
      <c r="AD219" s="521">
        <f t="shared" si="209"/>
        <v>0</v>
      </c>
    </row>
    <row r="220" spans="1:30" ht="50.4" customHeight="1">
      <c r="A220" s="748">
        <v>200</v>
      </c>
      <c r="B220" s="854">
        <v>7000020198</v>
      </c>
      <c r="C220" s="854">
        <v>320</v>
      </c>
      <c r="D220" s="854" t="s">
        <v>561</v>
      </c>
      <c r="E220" s="854">
        <v>1000055986</v>
      </c>
      <c r="F220" s="854">
        <v>72169990</v>
      </c>
      <c r="G220" s="706"/>
      <c r="H220" s="856">
        <v>18</v>
      </c>
      <c r="I220" s="534"/>
      <c r="J220" s="854" t="s">
        <v>722</v>
      </c>
      <c r="K220" s="854" t="s">
        <v>297</v>
      </c>
      <c r="L220" s="854">
        <v>9</v>
      </c>
      <c r="M220" s="707"/>
      <c r="N220" s="524" t="str">
        <f t="shared" si="195"/>
        <v>INCLUDED</v>
      </c>
      <c r="O220" s="731">
        <f t="shared" si="196"/>
        <v>0</v>
      </c>
      <c r="P220" s="731">
        <f t="shared" si="197"/>
        <v>0</v>
      </c>
      <c r="Q220" s="732">
        <f>Discount!$H$36</f>
        <v>0</v>
      </c>
      <c r="R220" s="732">
        <f t="shared" si="198"/>
        <v>0</v>
      </c>
      <c r="S220" s="732">
        <f t="shared" si="199"/>
        <v>0</v>
      </c>
      <c r="T220" s="733">
        <f t="shared" si="200"/>
        <v>0</v>
      </c>
      <c r="V220" s="835">
        <f t="shared" si="201"/>
        <v>0</v>
      </c>
      <c r="W220" s="733">
        <f t="shared" si="202"/>
        <v>0</v>
      </c>
      <c r="X220" s="733">
        <f t="shared" si="203"/>
        <v>0.18</v>
      </c>
      <c r="Y220" s="733">
        <f t="shared" si="204"/>
        <v>0</v>
      </c>
      <c r="Z220" s="733">
        <f t="shared" si="205"/>
        <v>0.18</v>
      </c>
      <c r="AA220" s="733">
        <f t="shared" si="206"/>
        <v>0</v>
      </c>
      <c r="AB220" s="521">
        <f t="shared" si="207"/>
        <v>0</v>
      </c>
      <c r="AC220" s="521">
        <f t="shared" si="208"/>
        <v>0</v>
      </c>
      <c r="AD220" s="521">
        <f t="shared" si="209"/>
        <v>0</v>
      </c>
    </row>
    <row r="221" spans="1:30" ht="50.4" customHeight="1">
      <c r="A221" s="748">
        <v>201</v>
      </c>
      <c r="B221" s="854">
        <v>7000020198</v>
      </c>
      <c r="C221" s="854">
        <v>330</v>
      </c>
      <c r="D221" s="854" t="s">
        <v>522</v>
      </c>
      <c r="E221" s="854">
        <v>1000011255</v>
      </c>
      <c r="F221" s="854">
        <v>72169990</v>
      </c>
      <c r="G221" s="706"/>
      <c r="H221" s="856">
        <v>18</v>
      </c>
      <c r="I221" s="534"/>
      <c r="J221" s="854" t="s">
        <v>680</v>
      </c>
      <c r="K221" s="854" t="s">
        <v>298</v>
      </c>
      <c r="L221" s="854">
        <v>1</v>
      </c>
      <c r="M221" s="707"/>
      <c r="N221" s="524" t="str">
        <f t="shared" si="195"/>
        <v>INCLUDED</v>
      </c>
      <c r="O221" s="731">
        <f t="shared" si="196"/>
        <v>0</v>
      </c>
      <c r="P221" s="731">
        <f t="shared" si="197"/>
        <v>0</v>
      </c>
      <c r="Q221" s="732">
        <f>Discount!$H$36</f>
        <v>0</v>
      </c>
      <c r="R221" s="732">
        <f t="shared" si="198"/>
        <v>0</v>
      </c>
      <c r="S221" s="732">
        <f t="shared" si="199"/>
        <v>0</v>
      </c>
      <c r="T221" s="733">
        <f t="shared" si="200"/>
        <v>0</v>
      </c>
      <c r="V221" s="835">
        <f t="shared" si="201"/>
        <v>0</v>
      </c>
      <c r="W221" s="733">
        <f t="shared" si="202"/>
        <v>0</v>
      </c>
      <c r="X221" s="733">
        <f t="shared" si="203"/>
        <v>0.18</v>
      </c>
      <c r="Y221" s="733">
        <f t="shared" si="204"/>
        <v>0</v>
      </c>
      <c r="Z221" s="733">
        <f t="shared" si="205"/>
        <v>0.18</v>
      </c>
      <c r="AA221" s="733">
        <f t="shared" si="206"/>
        <v>0</v>
      </c>
      <c r="AB221" s="521">
        <f t="shared" si="207"/>
        <v>0</v>
      </c>
      <c r="AC221" s="521">
        <f t="shared" si="208"/>
        <v>0</v>
      </c>
      <c r="AD221" s="521">
        <f t="shared" si="209"/>
        <v>0</v>
      </c>
    </row>
    <row r="222" spans="1:30" ht="50.4" customHeight="1">
      <c r="A222" s="748">
        <v>202</v>
      </c>
      <c r="B222" s="854">
        <v>7000020198</v>
      </c>
      <c r="C222" s="854">
        <v>340</v>
      </c>
      <c r="D222" s="854" t="s">
        <v>522</v>
      </c>
      <c r="E222" s="854">
        <v>1000011264</v>
      </c>
      <c r="F222" s="854">
        <v>72169990</v>
      </c>
      <c r="G222" s="706"/>
      <c r="H222" s="856">
        <v>18</v>
      </c>
      <c r="I222" s="534"/>
      <c r="J222" s="854" t="s">
        <v>536</v>
      </c>
      <c r="K222" s="854" t="s">
        <v>298</v>
      </c>
      <c r="L222" s="854">
        <v>1</v>
      </c>
      <c r="M222" s="707"/>
      <c r="N222" s="524" t="str">
        <f t="shared" si="195"/>
        <v>INCLUDED</v>
      </c>
      <c r="O222" s="731">
        <f t="shared" si="196"/>
        <v>0</v>
      </c>
      <c r="P222" s="731">
        <f t="shared" si="197"/>
        <v>0</v>
      </c>
      <c r="Q222" s="732">
        <f>Discount!$H$36</f>
        <v>0</v>
      </c>
      <c r="R222" s="732">
        <f t="shared" si="198"/>
        <v>0</v>
      </c>
      <c r="S222" s="732">
        <f t="shared" si="199"/>
        <v>0</v>
      </c>
      <c r="T222" s="733">
        <f t="shared" si="200"/>
        <v>0</v>
      </c>
      <c r="V222" s="835">
        <f t="shared" si="201"/>
        <v>0</v>
      </c>
      <c r="W222" s="733">
        <f t="shared" si="202"/>
        <v>0</v>
      </c>
      <c r="X222" s="733">
        <f t="shared" si="203"/>
        <v>0.18</v>
      </c>
      <c r="Y222" s="733">
        <f t="shared" si="204"/>
        <v>0</v>
      </c>
      <c r="Z222" s="733">
        <f t="shared" si="205"/>
        <v>0.18</v>
      </c>
      <c r="AA222" s="733">
        <f t="shared" si="206"/>
        <v>0</v>
      </c>
      <c r="AB222" s="521">
        <f t="shared" si="207"/>
        <v>0</v>
      </c>
      <c r="AC222" s="521">
        <f t="shared" si="208"/>
        <v>0</v>
      </c>
      <c r="AD222" s="521">
        <f t="shared" si="209"/>
        <v>0</v>
      </c>
    </row>
    <row r="223" spans="1:30" ht="50.4" customHeight="1">
      <c r="A223" s="748">
        <v>203</v>
      </c>
      <c r="B223" s="854">
        <v>7000020198</v>
      </c>
      <c r="C223" s="854">
        <v>350</v>
      </c>
      <c r="D223" s="854" t="s">
        <v>562</v>
      </c>
      <c r="E223" s="854">
        <v>1000055983</v>
      </c>
      <c r="F223" s="854">
        <v>72169990</v>
      </c>
      <c r="G223" s="706"/>
      <c r="H223" s="856">
        <v>18</v>
      </c>
      <c r="I223" s="534"/>
      <c r="J223" s="854" t="s">
        <v>538</v>
      </c>
      <c r="K223" s="854" t="s">
        <v>297</v>
      </c>
      <c r="L223" s="854">
        <v>15</v>
      </c>
      <c r="M223" s="707"/>
      <c r="N223" s="524" t="str">
        <f t="shared" si="195"/>
        <v>INCLUDED</v>
      </c>
      <c r="O223" s="731">
        <f t="shared" si="196"/>
        <v>0</v>
      </c>
      <c r="P223" s="731">
        <f t="shared" si="197"/>
        <v>0</v>
      </c>
      <c r="Q223" s="732">
        <f>Discount!$H$36</f>
        <v>0</v>
      </c>
      <c r="R223" s="732">
        <f t="shared" si="198"/>
        <v>0</v>
      </c>
      <c r="S223" s="732">
        <f t="shared" si="199"/>
        <v>0</v>
      </c>
      <c r="T223" s="733">
        <f t="shared" si="200"/>
        <v>0</v>
      </c>
      <c r="V223" s="835">
        <f t="shared" si="201"/>
        <v>0</v>
      </c>
      <c r="W223" s="733">
        <f t="shared" si="202"/>
        <v>0</v>
      </c>
      <c r="X223" s="733">
        <f t="shared" si="203"/>
        <v>0.18</v>
      </c>
      <c r="Y223" s="733">
        <f t="shared" si="204"/>
        <v>0</v>
      </c>
      <c r="Z223" s="733">
        <f t="shared" si="205"/>
        <v>0.18</v>
      </c>
      <c r="AA223" s="733">
        <f t="shared" si="206"/>
        <v>0</v>
      </c>
      <c r="AB223" s="521">
        <f t="shared" si="207"/>
        <v>0</v>
      </c>
      <c r="AC223" s="521">
        <f t="shared" si="208"/>
        <v>0</v>
      </c>
      <c r="AD223" s="521">
        <f t="shared" si="209"/>
        <v>0</v>
      </c>
    </row>
    <row r="224" spans="1:30" ht="50.4" customHeight="1">
      <c r="A224" s="748">
        <v>204</v>
      </c>
      <c r="B224" s="854">
        <v>7000020198</v>
      </c>
      <c r="C224" s="854">
        <v>360</v>
      </c>
      <c r="D224" s="854" t="s">
        <v>562</v>
      </c>
      <c r="E224" s="854">
        <v>1000055981</v>
      </c>
      <c r="F224" s="854">
        <v>72169990</v>
      </c>
      <c r="G224" s="706"/>
      <c r="H224" s="856">
        <v>18</v>
      </c>
      <c r="I224" s="534"/>
      <c r="J224" s="854" t="s">
        <v>568</v>
      </c>
      <c r="K224" s="854" t="s">
        <v>297</v>
      </c>
      <c r="L224" s="854">
        <v>6</v>
      </c>
      <c r="M224" s="707"/>
      <c r="N224" s="524" t="str">
        <f t="shared" si="195"/>
        <v>INCLUDED</v>
      </c>
      <c r="O224" s="731">
        <f t="shared" si="196"/>
        <v>0</v>
      </c>
      <c r="P224" s="731">
        <f t="shared" si="197"/>
        <v>0</v>
      </c>
      <c r="Q224" s="732">
        <f>Discount!$H$36</f>
        <v>0</v>
      </c>
      <c r="R224" s="732">
        <f t="shared" si="198"/>
        <v>0</v>
      </c>
      <c r="S224" s="732">
        <f t="shared" si="199"/>
        <v>0</v>
      </c>
      <c r="T224" s="733">
        <f t="shared" si="200"/>
        <v>0</v>
      </c>
      <c r="V224" s="835">
        <f t="shared" si="201"/>
        <v>0</v>
      </c>
      <c r="W224" s="733">
        <f t="shared" si="202"/>
        <v>0</v>
      </c>
      <c r="X224" s="733">
        <f t="shared" si="203"/>
        <v>0.18</v>
      </c>
      <c r="Y224" s="733">
        <f t="shared" si="204"/>
        <v>0</v>
      </c>
      <c r="Z224" s="733">
        <f t="shared" si="205"/>
        <v>0.18</v>
      </c>
      <c r="AA224" s="733">
        <f t="shared" si="206"/>
        <v>0</v>
      </c>
      <c r="AB224" s="521">
        <f t="shared" si="207"/>
        <v>0</v>
      </c>
      <c r="AC224" s="521">
        <f t="shared" si="208"/>
        <v>0</v>
      </c>
      <c r="AD224" s="521">
        <f t="shared" si="209"/>
        <v>0</v>
      </c>
    </row>
    <row r="225" spans="1:30" ht="50.4" customHeight="1">
      <c r="A225" s="748">
        <v>205</v>
      </c>
      <c r="B225" s="854">
        <v>7000020198</v>
      </c>
      <c r="C225" s="854">
        <v>370</v>
      </c>
      <c r="D225" s="854" t="s">
        <v>562</v>
      </c>
      <c r="E225" s="854">
        <v>1000055980</v>
      </c>
      <c r="F225" s="854">
        <v>72169990</v>
      </c>
      <c r="G225" s="706"/>
      <c r="H225" s="856">
        <v>18</v>
      </c>
      <c r="I225" s="534"/>
      <c r="J225" s="854" t="s">
        <v>537</v>
      </c>
      <c r="K225" s="854" t="s">
        <v>297</v>
      </c>
      <c r="L225" s="854">
        <v>15</v>
      </c>
      <c r="M225" s="707"/>
      <c r="N225" s="524" t="str">
        <f t="shared" si="195"/>
        <v>INCLUDED</v>
      </c>
      <c r="O225" s="731">
        <f t="shared" si="196"/>
        <v>0</v>
      </c>
      <c r="P225" s="731">
        <f t="shared" si="197"/>
        <v>0</v>
      </c>
      <c r="Q225" s="732">
        <f>Discount!$H$36</f>
        <v>0</v>
      </c>
      <c r="R225" s="732">
        <f t="shared" si="198"/>
        <v>0</v>
      </c>
      <c r="S225" s="732">
        <f t="shared" si="199"/>
        <v>0</v>
      </c>
      <c r="T225" s="733">
        <f t="shared" si="200"/>
        <v>0</v>
      </c>
      <c r="V225" s="835">
        <f t="shared" si="201"/>
        <v>0</v>
      </c>
      <c r="W225" s="733">
        <f t="shared" si="202"/>
        <v>0</v>
      </c>
      <c r="X225" s="733">
        <f t="shared" si="203"/>
        <v>0.18</v>
      </c>
      <c r="Y225" s="733">
        <f t="shared" si="204"/>
        <v>0</v>
      </c>
      <c r="Z225" s="733">
        <f t="shared" si="205"/>
        <v>0.18</v>
      </c>
      <c r="AA225" s="733">
        <f t="shared" si="206"/>
        <v>0</v>
      </c>
      <c r="AB225" s="521">
        <f t="shared" si="207"/>
        <v>0</v>
      </c>
      <c r="AC225" s="521">
        <f t="shared" si="208"/>
        <v>0</v>
      </c>
      <c r="AD225" s="521">
        <f t="shared" si="209"/>
        <v>0</v>
      </c>
    </row>
    <row r="226" spans="1:30" ht="50.4" customHeight="1">
      <c r="A226" s="748">
        <v>206</v>
      </c>
      <c r="B226" s="854">
        <v>7000020198</v>
      </c>
      <c r="C226" s="854">
        <v>380</v>
      </c>
      <c r="D226" s="854" t="s">
        <v>562</v>
      </c>
      <c r="E226" s="854">
        <v>1000055978</v>
      </c>
      <c r="F226" s="854">
        <v>72169990</v>
      </c>
      <c r="G226" s="706"/>
      <c r="H226" s="856">
        <v>18</v>
      </c>
      <c r="I226" s="534"/>
      <c r="J226" s="854" t="s">
        <v>569</v>
      </c>
      <c r="K226" s="854" t="s">
        <v>297</v>
      </c>
      <c r="L226" s="854">
        <v>6</v>
      </c>
      <c r="M226" s="707"/>
      <c r="N226" s="524" t="str">
        <f t="shared" si="195"/>
        <v>INCLUDED</v>
      </c>
      <c r="O226" s="731">
        <f t="shared" si="196"/>
        <v>0</v>
      </c>
      <c r="P226" s="731">
        <f t="shared" si="197"/>
        <v>0</v>
      </c>
      <c r="Q226" s="732">
        <f>Discount!$H$36</f>
        <v>0</v>
      </c>
      <c r="R226" s="732">
        <f t="shared" si="198"/>
        <v>0</v>
      </c>
      <c r="S226" s="732">
        <f t="shared" si="199"/>
        <v>0</v>
      </c>
      <c r="T226" s="733">
        <f t="shared" si="200"/>
        <v>0</v>
      </c>
      <c r="V226" s="835">
        <f t="shared" si="201"/>
        <v>0</v>
      </c>
      <c r="W226" s="733">
        <f t="shared" si="202"/>
        <v>0</v>
      </c>
      <c r="X226" s="733">
        <f t="shared" si="203"/>
        <v>0.18</v>
      </c>
      <c r="Y226" s="733">
        <f t="shared" si="204"/>
        <v>0</v>
      </c>
      <c r="Z226" s="733">
        <f t="shared" si="205"/>
        <v>0.18</v>
      </c>
      <c r="AA226" s="733">
        <f t="shared" si="206"/>
        <v>0</v>
      </c>
      <c r="AB226" s="521">
        <f t="shared" si="207"/>
        <v>0</v>
      </c>
      <c r="AC226" s="521">
        <f t="shared" si="208"/>
        <v>0</v>
      </c>
      <c r="AD226" s="521">
        <f t="shared" si="209"/>
        <v>0</v>
      </c>
    </row>
    <row r="227" spans="1:30" ht="50.4" customHeight="1">
      <c r="A227" s="748">
        <v>207</v>
      </c>
      <c r="B227" s="854">
        <v>7000020198</v>
      </c>
      <c r="C227" s="854">
        <v>390</v>
      </c>
      <c r="D227" s="854" t="s">
        <v>562</v>
      </c>
      <c r="E227" s="854">
        <v>1000055977</v>
      </c>
      <c r="F227" s="854">
        <v>72169990</v>
      </c>
      <c r="G227" s="706"/>
      <c r="H227" s="856">
        <v>18</v>
      </c>
      <c r="I227" s="534"/>
      <c r="J227" s="854" t="s">
        <v>540</v>
      </c>
      <c r="K227" s="854" t="s">
        <v>297</v>
      </c>
      <c r="L227" s="854">
        <v>9</v>
      </c>
      <c r="M227" s="707"/>
      <c r="N227" s="524" t="str">
        <f t="shared" si="195"/>
        <v>INCLUDED</v>
      </c>
      <c r="O227" s="731">
        <f t="shared" si="196"/>
        <v>0</v>
      </c>
      <c r="P227" s="731">
        <f t="shared" si="197"/>
        <v>0</v>
      </c>
      <c r="Q227" s="732">
        <f>Discount!$H$36</f>
        <v>0</v>
      </c>
      <c r="R227" s="732">
        <f t="shared" si="198"/>
        <v>0</v>
      </c>
      <c r="S227" s="732">
        <f t="shared" si="199"/>
        <v>0</v>
      </c>
      <c r="T227" s="733">
        <f t="shared" si="200"/>
        <v>0</v>
      </c>
      <c r="V227" s="835">
        <f t="shared" si="201"/>
        <v>0</v>
      </c>
      <c r="W227" s="733">
        <f t="shared" si="202"/>
        <v>0</v>
      </c>
      <c r="X227" s="733">
        <f t="shared" si="203"/>
        <v>0.18</v>
      </c>
      <c r="Y227" s="733">
        <f t="shared" si="204"/>
        <v>0</v>
      </c>
      <c r="Z227" s="733">
        <f t="shared" si="205"/>
        <v>0.18</v>
      </c>
      <c r="AA227" s="733">
        <f t="shared" si="206"/>
        <v>0</v>
      </c>
      <c r="AB227" s="521">
        <f t="shared" si="207"/>
        <v>0</v>
      </c>
      <c r="AC227" s="521">
        <f t="shared" si="208"/>
        <v>0</v>
      </c>
      <c r="AD227" s="521">
        <f t="shared" si="209"/>
        <v>0</v>
      </c>
    </row>
    <row r="228" spans="1:30" ht="50.4" customHeight="1">
      <c r="A228" s="748">
        <v>208</v>
      </c>
      <c r="B228" s="854">
        <v>7000020198</v>
      </c>
      <c r="C228" s="854">
        <v>400</v>
      </c>
      <c r="D228" s="854" t="s">
        <v>562</v>
      </c>
      <c r="E228" s="854">
        <v>1000055975</v>
      </c>
      <c r="F228" s="854">
        <v>72169990</v>
      </c>
      <c r="G228" s="706"/>
      <c r="H228" s="856">
        <v>18</v>
      </c>
      <c r="I228" s="534"/>
      <c r="J228" s="854" t="s">
        <v>539</v>
      </c>
      <c r="K228" s="854" t="s">
        <v>297</v>
      </c>
      <c r="L228" s="854">
        <v>9</v>
      </c>
      <c r="M228" s="707"/>
      <c r="N228" s="524" t="str">
        <f t="shared" si="195"/>
        <v>INCLUDED</v>
      </c>
      <c r="O228" s="731">
        <f t="shared" si="196"/>
        <v>0</v>
      </c>
      <c r="P228" s="731">
        <f t="shared" si="197"/>
        <v>0</v>
      </c>
      <c r="Q228" s="732">
        <f>Discount!$H$36</f>
        <v>0</v>
      </c>
      <c r="R228" s="732">
        <f t="shared" si="198"/>
        <v>0</v>
      </c>
      <c r="S228" s="732">
        <f t="shared" si="199"/>
        <v>0</v>
      </c>
      <c r="T228" s="733">
        <f t="shared" si="200"/>
        <v>0</v>
      </c>
      <c r="V228" s="835">
        <f t="shared" si="201"/>
        <v>0</v>
      </c>
      <c r="W228" s="733">
        <f t="shared" si="202"/>
        <v>0</v>
      </c>
      <c r="X228" s="733">
        <f t="shared" si="203"/>
        <v>0.18</v>
      </c>
      <c r="Y228" s="733">
        <f t="shared" si="204"/>
        <v>0</v>
      </c>
      <c r="Z228" s="733">
        <f t="shared" si="205"/>
        <v>0.18</v>
      </c>
      <c r="AA228" s="733">
        <f t="shared" si="206"/>
        <v>0</v>
      </c>
      <c r="AB228" s="521">
        <f t="shared" si="207"/>
        <v>0</v>
      </c>
      <c r="AC228" s="521">
        <f t="shared" si="208"/>
        <v>0</v>
      </c>
      <c r="AD228" s="521">
        <f t="shared" si="209"/>
        <v>0</v>
      </c>
    </row>
    <row r="229" spans="1:30" ht="50.4" customHeight="1">
      <c r="A229" s="748">
        <v>209</v>
      </c>
      <c r="B229" s="854">
        <v>7000020198</v>
      </c>
      <c r="C229" s="854">
        <v>410</v>
      </c>
      <c r="D229" s="854" t="s">
        <v>523</v>
      </c>
      <c r="E229" s="854">
        <v>1000032055</v>
      </c>
      <c r="F229" s="854">
        <v>72159090</v>
      </c>
      <c r="G229" s="706"/>
      <c r="H229" s="856">
        <v>18</v>
      </c>
      <c r="I229" s="534"/>
      <c r="J229" s="854" t="s">
        <v>541</v>
      </c>
      <c r="K229" s="854" t="s">
        <v>542</v>
      </c>
      <c r="L229" s="854">
        <v>5</v>
      </c>
      <c r="M229" s="707"/>
      <c r="N229" s="524" t="str">
        <f t="shared" si="195"/>
        <v>INCLUDED</v>
      </c>
      <c r="O229" s="731">
        <f t="shared" si="196"/>
        <v>0</v>
      </c>
      <c r="P229" s="731">
        <f t="shared" si="197"/>
        <v>0</v>
      </c>
      <c r="Q229" s="732">
        <f>Discount!$H$36</f>
        <v>0</v>
      </c>
      <c r="R229" s="732">
        <f t="shared" si="198"/>
        <v>0</v>
      </c>
      <c r="S229" s="732">
        <f t="shared" si="199"/>
        <v>0</v>
      </c>
      <c r="T229" s="733">
        <f t="shared" si="200"/>
        <v>0</v>
      </c>
      <c r="V229" s="835">
        <f t="shared" si="201"/>
        <v>0</v>
      </c>
      <c r="W229" s="733">
        <f t="shared" si="202"/>
        <v>0</v>
      </c>
      <c r="X229" s="733">
        <f t="shared" si="203"/>
        <v>0.18</v>
      </c>
      <c r="Y229" s="733">
        <f t="shared" si="204"/>
        <v>0</v>
      </c>
      <c r="Z229" s="733">
        <f t="shared" si="205"/>
        <v>0.18</v>
      </c>
      <c r="AA229" s="733">
        <f t="shared" si="206"/>
        <v>0</v>
      </c>
      <c r="AB229" s="521">
        <f t="shared" si="207"/>
        <v>0</v>
      </c>
      <c r="AC229" s="521">
        <f t="shared" si="208"/>
        <v>0</v>
      </c>
      <c r="AD229" s="521">
        <f t="shared" si="209"/>
        <v>0</v>
      </c>
    </row>
    <row r="230" spans="1:30" ht="50.4" customHeight="1">
      <c r="A230" s="748">
        <v>210</v>
      </c>
      <c r="B230" s="854">
        <v>7000020198</v>
      </c>
      <c r="C230" s="854">
        <v>420</v>
      </c>
      <c r="D230" s="854" t="s">
        <v>524</v>
      </c>
      <c r="E230" s="854">
        <v>1000055446</v>
      </c>
      <c r="F230" s="854">
        <v>85371000</v>
      </c>
      <c r="G230" s="706"/>
      <c r="H230" s="856">
        <v>18</v>
      </c>
      <c r="I230" s="534"/>
      <c r="J230" s="854" t="s">
        <v>570</v>
      </c>
      <c r="K230" s="854" t="s">
        <v>297</v>
      </c>
      <c r="L230" s="854">
        <v>2</v>
      </c>
      <c r="M230" s="707"/>
      <c r="N230" s="524" t="str">
        <f t="shared" ref="N230:N237" si="210">IF(M230=0, "INCLUDED", IF(ISERROR(M230*L230), M230, M230*L230))</f>
        <v>INCLUDED</v>
      </c>
      <c r="O230" s="731">
        <f t="shared" ref="O230:O237" si="211">IF(N230="Included",0,N230)</f>
        <v>0</v>
      </c>
      <c r="P230" s="731">
        <f t="shared" ref="P230:P237" si="212">IF( I230="",H230*(IF(N230="Included",0,N230))/100,I230*(IF(N230="Included",0,N230)))</f>
        <v>0</v>
      </c>
      <c r="Q230" s="732">
        <f>Discount!$H$36</f>
        <v>0</v>
      </c>
      <c r="R230" s="732">
        <f t="shared" ref="R230:R237" si="213">Q230*O230</f>
        <v>0</v>
      </c>
      <c r="S230" s="732">
        <f t="shared" ref="S230:S237" si="214">IF(I230="",H230*R230/100,I230*R230)</f>
        <v>0</v>
      </c>
      <c r="T230" s="733">
        <f t="shared" ref="T230:T237" si="215">M230*L230</f>
        <v>0</v>
      </c>
      <c r="V230" s="835">
        <f t="shared" ref="V230:V237" si="216">ROUND(M230,2)</f>
        <v>0</v>
      </c>
      <c r="W230" s="733">
        <f t="shared" ref="W230:W237" si="217">L230*V230</f>
        <v>0</v>
      </c>
      <c r="X230" s="733">
        <f t="shared" ref="X230:X237" si="218">IF(I230="",H230/100,I230)</f>
        <v>0.18</v>
      </c>
      <c r="Y230" s="733">
        <f t="shared" ref="Y230:Y237" si="219">IF(X230=0.12,0.12,0)</f>
        <v>0</v>
      </c>
      <c r="Z230" s="733">
        <f t="shared" ref="Z230:Z237" si="220">IF(X230=0.18,0.18,0)</f>
        <v>0.18</v>
      </c>
      <c r="AA230" s="733">
        <f t="shared" ref="AA230:AA237" si="221">IF(X230=0.28,0.28,0)</f>
        <v>0</v>
      </c>
      <c r="AB230" s="521">
        <f t="shared" ref="AB230:AB237" si="222">W230*Y230</f>
        <v>0</v>
      </c>
      <c r="AC230" s="521">
        <f t="shared" ref="AC230:AC237" si="223">W230*Z230</f>
        <v>0</v>
      </c>
      <c r="AD230" s="521">
        <f t="shared" ref="AD230:AD237" si="224">W230*AA230</f>
        <v>0</v>
      </c>
    </row>
    <row r="231" spans="1:30" ht="50.4" customHeight="1">
      <c r="A231" s="748">
        <v>211</v>
      </c>
      <c r="B231" s="854">
        <v>7000020198</v>
      </c>
      <c r="C231" s="854">
        <v>430</v>
      </c>
      <c r="D231" s="854" t="s">
        <v>524</v>
      </c>
      <c r="E231" s="854">
        <v>1000004274</v>
      </c>
      <c r="F231" s="854">
        <v>85371000</v>
      </c>
      <c r="G231" s="706"/>
      <c r="H231" s="856">
        <v>18</v>
      </c>
      <c r="I231" s="534"/>
      <c r="J231" s="854" t="s">
        <v>543</v>
      </c>
      <c r="K231" s="854" t="s">
        <v>297</v>
      </c>
      <c r="L231" s="854">
        <v>1</v>
      </c>
      <c r="M231" s="707"/>
      <c r="N231" s="524" t="str">
        <f t="shared" si="210"/>
        <v>INCLUDED</v>
      </c>
      <c r="O231" s="731">
        <f t="shared" si="211"/>
        <v>0</v>
      </c>
      <c r="P231" s="731">
        <f t="shared" si="212"/>
        <v>0</v>
      </c>
      <c r="Q231" s="732">
        <f>Discount!$H$36</f>
        <v>0</v>
      </c>
      <c r="R231" s="732">
        <f t="shared" si="213"/>
        <v>0</v>
      </c>
      <c r="S231" s="732">
        <f t="shared" si="214"/>
        <v>0</v>
      </c>
      <c r="T231" s="733">
        <f t="shared" si="215"/>
        <v>0</v>
      </c>
      <c r="V231" s="835">
        <f t="shared" si="216"/>
        <v>0</v>
      </c>
      <c r="W231" s="733">
        <f t="shared" si="217"/>
        <v>0</v>
      </c>
      <c r="X231" s="733">
        <f t="shared" si="218"/>
        <v>0.18</v>
      </c>
      <c r="Y231" s="733">
        <f t="shared" si="219"/>
        <v>0</v>
      </c>
      <c r="Z231" s="733">
        <f t="shared" si="220"/>
        <v>0.18</v>
      </c>
      <c r="AA231" s="733">
        <f t="shared" si="221"/>
        <v>0</v>
      </c>
      <c r="AB231" s="521">
        <f t="shared" si="222"/>
        <v>0</v>
      </c>
      <c r="AC231" s="521">
        <f t="shared" si="223"/>
        <v>0</v>
      </c>
      <c r="AD231" s="521">
        <f t="shared" si="224"/>
        <v>0</v>
      </c>
    </row>
    <row r="232" spans="1:30" ht="50.4" customHeight="1">
      <c r="A232" s="748">
        <v>212</v>
      </c>
      <c r="B232" s="854">
        <v>7000020198</v>
      </c>
      <c r="C232" s="854">
        <v>440</v>
      </c>
      <c r="D232" s="854" t="s">
        <v>524</v>
      </c>
      <c r="E232" s="854">
        <v>1000002146</v>
      </c>
      <c r="F232" s="854">
        <v>85371000</v>
      </c>
      <c r="G232" s="706"/>
      <c r="H232" s="856">
        <v>18</v>
      </c>
      <c r="I232" s="534"/>
      <c r="J232" s="854" t="s">
        <v>544</v>
      </c>
      <c r="K232" s="854" t="s">
        <v>298</v>
      </c>
      <c r="L232" s="854">
        <v>1</v>
      </c>
      <c r="M232" s="707"/>
      <c r="N232" s="524" t="str">
        <f t="shared" si="210"/>
        <v>INCLUDED</v>
      </c>
      <c r="O232" s="731">
        <f t="shared" si="211"/>
        <v>0</v>
      </c>
      <c r="P232" s="731">
        <f t="shared" si="212"/>
        <v>0</v>
      </c>
      <c r="Q232" s="732">
        <f>Discount!$H$36</f>
        <v>0</v>
      </c>
      <c r="R232" s="732">
        <f t="shared" si="213"/>
        <v>0</v>
      </c>
      <c r="S232" s="732">
        <f t="shared" si="214"/>
        <v>0</v>
      </c>
      <c r="T232" s="733">
        <f t="shared" si="215"/>
        <v>0</v>
      </c>
      <c r="V232" s="835">
        <f t="shared" si="216"/>
        <v>0</v>
      </c>
      <c r="W232" s="733">
        <f t="shared" si="217"/>
        <v>0</v>
      </c>
      <c r="X232" s="733">
        <f t="shared" si="218"/>
        <v>0.18</v>
      </c>
      <c r="Y232" s="733">
        <f t="shared" si="219"/>
        <v>0</v>
      </c>
      <c r="Z232" s="733">
        <f t="shared" si="220"/>
        <v>0.18</v>
      </c>
      <c r="AA232" s="733">
        <f t="shared" si="221"/>
        <v>0</v>
      </c>
      <c r="AB232" s="521">
        <f t="shared" si="222"/>
        <v>0</v>
      </c>
      <c r="AC232" s="521">
        <f t="shared" si="223"/>
        <v>0</v>
      </c>
      <c r="AD232" s="521">
        <f t="shared" si="224"/>
        <v>0</v>
      </c>
    </row>
    <row r="233" spans="1:30" ht="50.4" customHeight="1">
      <c r="A233" s="748">
        <v>213</v>
      </c>
      <c r="B233" s="854">
        <v>7000020198</v>
      </c>
      <c r="C233" s="854">
        <v>450</v>
      </c>
      <c r="D233" s="854" t="s">
        <v>525</v>
      </c>
      <c r="E233" s="854">
        <v>1000055443</v>
      </c>
      <c r="F233" s="854">
        <v>85371000</v>
      </c>
      <c r="G233" s="706"/>
      <c r="H233" s="856">
        <v>18</v>
      </c>
      <c r="I233" s="534"/>
      <c r="J233" s="854" t="s">
        <v>571</v>
      </c>
      <c r="K233" s="854" t="s">
        <v>297</v>
      </c>
      <c r="L233" s="854">
        <v>1</v>
      </c>
      <c r="M233" s="707"/>
      <c r="N233" s="524" t="str">
        <f t="shared" si="210"/>
        <v>INCLUDED</v>
      </c>
      <c r="O233" s="731">
        <f t="shared" si="211"/>
        <v>0</v>
      </c>
      <c r="P233" s="731">
        <f t="shared" si="212"/>
        <v>0</v>
      </c>
      <c r="Q233" s="732">
        <f>Discount!$H$36</f>
        <v>0</v>
      </c>
      <c r="R233" s="732">
        <f t="shared" si="213"/>
        <v>0</v>
      </c>
      <c r="S233" s="732">
        <f t="shared" si="214"/>
        <v>0</v>
      </c>
      <c r="T233" s="733">
        <f t="shared" si="215"/>
        <v>0</v>
      </c>
      <c r="V233" s="835">
        <f t="shared" si="216"/>
        <v>0</v>
      </c>
      <c r="W233" s="733">
        <f t="shared" si="217"/>
        <v>0</v>
      </c>
      <c r="X233" s="733">
        <f t="shared" si="218"/>
        <v>0.18</v>
      </c>
      <c r="Y233" s="733">
        <f t="shared" si="219"/>
        <v>0</v>
      </c>
      <c r="Z233" s="733">
        <f t="shared" si="220"/>
        <v>0.18</v>
      </c>
      <c r="AA233" s="733">
        <f t="shared" si="221"/>
        <v>0</v>
      </c>
      <c r="AB233" s="521">
        <f t="shared" si="222"/>
        <v>0</v>
      </c>
      <c r="AC233" s="521">
        <f t="shared" si="223"/>
        <v>0</v>
      </c>
      <c r="AD233" s="521">
        <f t="shared" si="224"/>
        <v>0</v>
      </c>
    </row>
    <row r="234" spans="1:30" ht="50.4" customHeight="1">
      <c r="A234" s="748">
        <v>214</v>
      </c>
      <c r="B234" s="854">
        <v>7000020198</v>
      </c>
      <c r="C234" s="854">
        <v>460</v>
      </c>
      <c r="D234" s="854" t="s">
        <v>525</v>
      </c>
      <c r="E234" s="854">
        <v>1000001167</v>
      </c>
      <c r="F234" s="854">
        <v>85371000</v>
      </c>
      <c r="G234" s="706"/>
      <c r="H234" s="856">
        <v>18</v>
      </c>
      <c r="I234" s="534"/>
      <c r="J234" s="854" t="s">
        <v>545</v>
      </c>
      <c r="K234" s="854" t="s">
        <v>298</v>
      </c>
      <c r="L234" s="854">
        <v>1</v>
      </c>
      <c r="M234" s="707"/>
      <c r="N234" s="524" t="str">
        <f t="shared" si="210"/>
        <v>INCLUDED</v>
      </c>
      <c r="O234" s="731">
        <f t="shared" si="211"/>
        <v>0</v>
      </c>
      <c r="P234" s="731">
        <f t="shared" si="212"/>
        <v>0</v>
      </c>
      <c r="Q234" s="732">
        <f>Discount!$H$36</f>
        <v>0</v>
      </c>
      <c r="R234" s="732">
        <f t="shared" si="213"/>
        <v>0</v>
      </c>
      <c r="S234" s="732">
        <f t="shared" si="214"/>
        <v>0</v>
      </c>
      <c r="T234" s="733">
        <f t="shared" si="215"/>
        <v>0</v>
      </c>
      <c r="V234" s="835">
        <f t="shared" si="216"/>
        <v>0</v>
      </c>
      <c r="W234" s="733">
        <f t="shared" si="217"/>
        <v>0</v>
      </c>
      <c r="X234" s="733">
        <f t="shared" si="218"/>
        <v>0.18</v>
      </c>
      <c r="Y234" s="733">
        <f t="shared" si="219"/>
        <v>0</v>
      </c>
      <c r="Z234" s="733">
        <f t="shared" si="220"/>
        <v>0.18</v>
      </c>
      <c r="AA234" s="733">
        <f t="shared" si="221"/>
        <v>0</v>
      </c>
      <c r="AB234" s="521">
        <f t="shared" si="222"/>
        <v>0</v>
      </c>
      <c r="AC234" s="521">
        <f t="shared" si="223"/>
        <v>0</v>
      </c>
      <c r="AD234" s="521">
        <f t="shared" si="224"/>
        <v>0</v>
      </c>
    </row>
    <row r="235" spans="1:30" ht="50.4" customHeight="1">
      <c r="A235" s="748">
        <v>215</v>
      </c>
      <c r="B235" s="854">
        <v>7000020198</v>
      </c>
      <c r="C235" s="854">
        <v>470</v>
      </c>
      <c r="D235" s="854" t="s">
        <v>565</v>
      </c>
      <c r="E235" s="854">
        <v>1000001333</v>
      </c>
      <c r="F235" s="854">
        <v>85371000</v>
      </c>
      <c r="G235" s="706"/>
      <c r="H235" s="856">
        <v>18</v>
      </c>
      <c r="I235" s="534"/>
      <c r="J235" s="854" t="s">
        <v>547</v>
      </c>
      <c r="K235" s="854" t="s">
        <v>297</v>
      </c>
      <c r="L235" s="854">
        <v>1</v>
      </c>
      <c r="M235" s="707"/>
      <c r="N235" s="524" t="str">
        <f t="shared" si="210"/>
        <v>INCLUDED</v>
      </c>
      <c r="O235" s="731">
        <f t="shared" si="211"/>
        <v>0</v>
      </c>
      <c r="P235" s="731">
        <f t="shared" si="212"/>
        <v>0</v>
      </c>
      <c r="Q235" s="732">
        <f>Discount!$H$36</f>
        <v>0</v>
      </c>
      <c r="R235" s="732">
        <f t="shared" si="213"/>
        <v>0</v>
      </c>
      <c r="S235" s="732">
        <f t="shared" si="214"/>
        <v>0</v>
      </c>
      <c r="T235" s="733">
        <f t="shared" si="215"/>
        <v>0</v>
      </c>
      <c r="V235" s="835">
        <f t="shared" si="216"/>
        <v>0</v>
      </c>
      <c r="W235" s="733">
        <f t="shared" si="217"/>
        <v>0</v>
      </c>
      <c r="X235" s="733">
        <f t="shared" si="218"/>
        <v>0.18</v>
      </c>
      <c r="Y235" s="733">
        <f t="shared" si="219"/>
        <v>0</v>
      </c>
      <c r="Z235" s="733">
        <f t="shared" si="220"/>
        <v>0.18</v>
      </c>
      <c r="AA235" s="733">
        <f t="shared" si="221"/>
        <v>0</v>
      </c>
      <c r="AB235" s="521">
        <f t="shared" si="222"/>
        <v>0</v>
      </c>
      <c r="AC235" s="521">
        <f t="shared" si="223"/>
        <v>0</v>
      </c>
      <c r="AD235" s="521">
        <f t="shared" si="224"/>
        <v>0</v>
      </c>
    </row>
    <row r="236" spans="1:30" ht="50.4" customHeight="1">
      <c r="A236" s="748">
        <v>216</v>
      </c>
      <c r="B236" s="854">
        <v>7000020198</v>
      </c>
      <c r="C236" s="854">
        <v>480</v>
      </c>
      <c r="D236" s="854" t="s">
        <v>565</v>
      </c>
      <c r="E236" s="854">
        <v>1000003409</v>
      </c>
      <c r="F236" s="854">
        <v>85371000</v>
      </c>
      <c r="G236" s="706"/>
      <c r="H236" s="856">
        <v>18</v>
      </c>
      <c r="I236" s="534"/>
      <c r="J236" s="854" t="s">
        <v>546</v>
      </c>
      <c r="K236" s="854" t="s">
        <v>297</v>
      </c>
      <c r="L236" s="854">
        <v>1</v>
      </c>
      <c r="M236" s="707"/>
      <c r="N236" s="524" t="str">
        <f t="shared" si="210"/>
        <v>INCLUDED</v>
      </c>
      <c r="O236" s="731">
        <f t="shared" si="211"/>
        <v>0</v>
      </c>
      <c r="P236" s="731">
        <f t="shared" si="212"/>
        <v>0</v>
      </c>
      <c r="Q236" s="732">
        <f>Discount!$H$36</f>
        <v>0</v>
      </c>
      <c r="R236" s="732">
        <f t="shared" si="213"/>
        <v>0</v>
      </c>
      <c r="S236" s="732">
        <f t="shared" si="214"/>
        <v>0</v>
      </c>
      <c r="T236" s="733">
        <f t="shared" si="215"/>
        <v>0</v>
      </c>
      <c r="V236" s="835">
        <f t="shared" si="216"/>
        <v>0</v>
      </c>
      <c r="W236" s="733">
        <f t="shared" si="217"/>
        <v>0</v>
      </c>
      <c r="X236" s="733">
        <f t="shared" si="218"/>
        <v>0.18</v>
      </c>
      <c r="Y236" s="733">
        <f t="shared" si="219"/>
        <v>0</v>
      </c>
      <c r="Z236" s="733">
        <f t="shared" si="220"/>
        <v>0.18</v>
      </c>
      <c r="AA236" s="733">
        <f t="shared" si="221"/>
        <v>0</v>
      </c>
      <c r="AB236" s="521">
        <f t="shared" si="222"/>
        <v>0</v>
      </c>
      <c r="AC236" s="521">
        <f t="shared" si="223"/>
        <v>0</v>
      </c>
      <c r="AD236" s="521">
        <f t="shared" si="224"/>
        <v>0</v>
      </c>
    </row>
    <row r="237" spans="1:30" ht="50.4" customHeight="1">
      <c r="A237" s="748">
        <v>217</v>
      </c>
      <c r="B237" s="854">
        <v>7000020198</v>
      </c>
      <c r="C237" s="854">
        <v>490</v>
      </c>
      <c r="D237" s="854" t="s">
        <v>565</v>
      </c>
      <c r="E237" s="854">
        <v>1000003411</v>
      </c>
      <c r="F237" s="854">
        <v>85371000</v>
      </c>
      <c r="G237" s="706"/>
      <c r="H237" s="856">
        <v>18</v>
      </c>
      <c r="I237" s="534"/>
      <c r="J237" s="854" t="s">
        <v>745</v>
      </c>
      <c r="K237" s="854" t="s">
        <v>297</v>
      </c>
      <c r="L237" s="854">
        <v>1</v>
      </c>
      <c r="M237" s="707"/>
      <c r="N237" s="524" t="str">
        <f t="shared" si="210"/>
        <v>INCLUDED</v>
      </c>
      <c r="O237" s="731">
        <f t="shared" si="211"/>
        <v>0</v>
      </c>
      <c r="P237" s="731">
        <f t="shared" si="212"/>
        <v>0</v>
      </c>
      <c r="Q237" s="732">
        <f>Discount!$H$36</f>
        <v>0</v>
      </c>
      <c r="R237" s="732">
        <f t="shared" si="213"/>
        <v>0</v>
      </c>
      <c r="S237" s="732">
        <f t="shared" si="214"/>
        <v>0</v>
      </c>
      <c r="T237" s="733">
        <f t="shared" si="215"/>
        <v>0</v>
      </c>
      <c r="V237" s="835">
        <f t="shared" si="216"/>
        <v>0</v>
      </c>
      <c r="W237" s="733">
        <f t="shared" si="217"/>
        <v>0</v>
      </c>
      <c r="X237" s="733">
        <f t="shared" si="218"/>
        <v>0.18</v>
      </c>
      <c r="Y237" s="733">
        <f t="shared" si="219"/>
        <v>0</v>
      </c>
      <c r="Z237" s="733">
        <f t="shared" si="220"/>
        <v>0.18</v>
      </c>
      <c r="AA237" s="733">
        <f t="shared" si="221"/>
        <v>0</v>
      </c>
      <c r="AB237" s="521">
        <f t="shared" si="222"/>
        <v>0</v>
      </c>
      <c r="AC237" s="521">
        <f t="shared" si="223"/>
        <v>0</v>
      </c>
      <c r="AD237" s="521">
        <f t="shared" si="224"/>
        <v>0</v>
      </c>
    </row>
    <row r="238" spans="1:30" ht="132" customHeight="1">
      <c r="A238" s="748">
        <v>218</v>
      </c>
      <c r="B238" s="854">
        <v>7000020198</v>
      </c>
      <c r="C238" s="854">
        <v>500</v>
      </c>
      <c r="D238" s="854" t="s">
        <v>563</v>
      </c>
      <c r="E238" s="854">
        <v>1000030433</v>
      </c>
      <c r="F238" s="854">
        <v>85287390</v>
      </c>
      <c r="G238" s="706"/>
      <c r="H238" s="856">
        <v>18</v>
      </c>
      <c r="I238" s="534"/>
      <c r="J238" s="854" t="s">
        <v>572</v>
      </c>
      <c r="K238" s="854" t="s">
        <v>298</v>
      </c>
      <c r="L238" s="854">
        <v>1</v>
      </c>
      <c r="M238" s="707"/>
      <c r="N238" s="524" t="str">
        <f t="shared" si="195"/>
        <v>INCLUDED</v>
      </c>
      <c r="O238" s="731">
        <f t="shared" si="196"/>
        <v>0</v>
      </c>
      <c r="P238" s="731">
        <f t="shared" si="197"/>
        <v>0</v>
      </c>
      <c r="Q238" s="732">
        <f>Discount!$H$36</f>
        <v>0</v>
      </c>
      <c r="R238" s="732">
        <f t="shared" si="198"/>
        <v>0</v>
      </c>
      <c r="S238" s="732">
        <f t="shared" si="199"/>
        <v>0</v>
      </c>
      <c r="T238" s="733">
        <f t="shared" si="200"/>
        <v>0</v>
      </c>
      <c r="V238" s="835">
        <f t="shared" si="201"/>
        <v>0</v>
      </c>
      <c r="W238" s="733">
        <f t="shared" si="202"/>
        <v>0</v>
      </c>
      <c r="X238" s="733">
        <f t="shared" si="203"/>
        <v>0.18</v>
      </c>
      <c r="Y238" s="733">
        <f t="shared" si="204"/>
        <v>0</v>
      </c>
      <c r="Z238" s="733">
        <f t="shared" si="205"/>
        <v>0.18</v>
      </c>
      <c r="AA238" s="733">
        <f t="shared" si="206"/>
        <v>0</v>
      </c>
      <c r="AB238" s="521">
        <f t="shared" si="207"/>
        <v>0</v>
      </c>
      <c r="AC238" s="521">
        <f t="shared" si="208"/>
        <v>0</v>
      </c>
      <c r="AD238" s="521">
        <f t="shared" si="209"/>
        <v>0</v>
      </c>
    </row>
    <row r="239" spans="1:30" ht="50.4" customHeight="1">
      <c r="A239" s="748">
        <v>219</v>
      </c>
      <c r="B239" s="854">
        <v>7000020198</v>
      </c>
      <c r="C239" s="854">
        <v>510</v>
      </c>
      <c r="D239" s="854" t="s">
        <v>527</v>
      </c>
      <c r="E239" s="854">
        <v>1000056264</v>
      </c>
      <c r="F239" s="854">
        <v>85446020</v>
      </c>
      <c r="G239" s="706"/>
      <c r="H239" s="856">
        <v>18</v>
      </c>
      <c r="I239" s="534"/>
      <c r="J239" s="854" t="s">
        <v>554</v>
      </c>
      <c r="K239" s="854" t="s">
        <v>542</v>
      </c>
      <c r="L239" s="854">
        <v>3.5</v>
      </c>
      <c r="M239" s="707"/>
      <c r="N239" s="524" t="str">
        <f t="shared" si="195"/>
        <v>INCLUDED</v>
      </c>
      <c r="O239" s="731">
        <f t="shared" si="196"/>
        <v>0</v>
      </c>
      <c r="P239" s="731">
        <f t="shared" si="197"/>
        <v>0</v>
      </c>
      <c r="Q239" s="732">
        <f>Discount!$H$36</f>
        <v>0</v>
      </c>
      <c r="R239" s="732">
        <f t="shared" si="198"/>
        <v>0</v>
      </c>
      <c r="S239" s="732">
        <f t="shared" si="199"/>
        <v>0</v>
      </c>
      <c r="T239" s="733">
        <f t="shared" si="200"/>
        <v>0</v>
      </c>
      <c r="V239" s="835">
        <f t="shared" si="201"/>
        <v>0</v>
      </c>
      <c r="W239" s="733">
        <f t="shared" si="202"/>
        <v>0</v>
      </c>
      <c r="X239" s="733">
        <f t="shared" si="203"/>
        <v>0.18</v>
      </c>
      <c r="Y239" s="733">
        <f t="shared" si="204"/>
        <v>0</v>
      </c>
      <c r="Z239" s="733">
        <f t="shared" si="205"/>
        <v>0.18</v>
      </c>
      <c r="AA239" s="733">
        <f t="shared" si="206"/>
        <v>0</v>
      </c>
      <c r="AB239" s="521">
        <f t="shared" si="207"/>
        <v>0</v>
      </c>
      <c r="AC239" s="521">
        <f t="shared" si="208"/>
        <v>0</v>
      </c>
      <c r="AD239" s="521">
        <f t="shared" si="209"/>
        <v>0</v>
      </c>
    </row>
    <row r="240" spans="1:30" ht="50.4" customHeight="1">
      <c r="A240" s="748">
        <v>220</v>
      </c>
      <c r="B240" s="854">
        <v>7000020198</v>
      </c>
      <c r="C240" s="854">
        <v>520</v>
      </c>
      <c r="D240" s="854" t="s">
        <v>527</v>
      </c>
      <c r="E240" s="854">
        <v>1000031887</v>
      </c>
      <c r="F240" s="854">
        <v>85446020</v>
      </c>
      <c r="G240" s="706"/>
      <c r="H240" s="856">
        <v>18</v>
      </c>
      <c r="I240" s="534"/>
      <c r="J240" s="854" t="s">
        <v>548</v>
      </c>
      <c r="K240" s="854" t="s">
        <v>542</v>
      </c>
      <c r="L240" s="854">
        <v>3.5</v>
      </c>
      <c r="M240" s="707"/>
      <c r="N240" s="524" t="str">
        <f t="shared" si="180"/>
        <v>INCLUDED</v>
      </c>
      <c r="O240" s="731">
        <f t="shared" si="181"/>
        <v>0</v>
      </c>
      <c r="P240" s="731">
        <f t="shared" si="182"/>
        <v>0</v>
      </c>
      <c r="Q240" s="732">
        <f>Discount!$H$36</f>
        <v>0</v>
      </c>
      <c r="R240" s="732">
        <f t="shared" si="183"/>
        <v>0</v>
      </c>
      <c r="S240" s="732">
        <f t="shared" si="184"/>
        <v>0</v>
      </c>
      <c r="T240" s="733">
        <f t="shared" si="185"/>
        <v>0</v>
      </c>
      <c r="V240" s="835">
        <f t="shared" si="186"/>
        <v>0</v>
      </c>
      <c r="W240" s="733">
        <f t="shared" si="187"/>
        <v>0</v>
      </c>
      <c r="X240" s="733">
        <f t="shared" si="188"/>
        <v>0.18</v>
      </c>
      <c r="Y240" s="733">
        <f t="shared" si="189"/>
        <v>0</v>
      </c>
      <c r="Z240" s="733">
        <f t="shared" si="190"/>
        <v>0.18</v>
      </c>
      <c r="AA240" s="733">
        <f t="shared" si="191"/>
        <v>0</v>
      </c>
      <c r="AB240" s="521">
        <f t="shared" si="192"/>
        <v>0</v>
      </c>
      <c r="AC240" s="521">
        <f t="shared" si="193"/>
        <v>0</v>
      </c>
      <c r="AD240" s="521">
        <f t="shared" si="194"/>
        <v>0</v>
      </c>
    </row>
    <row r="241" spans="1:30" ht="50.4" customHeight="1">
      <c r="A241" s="748">
        <v>221</v>
      </c>
      <c r="B241" s="854">
        <v>7000020198</v>
      </c>
      <c r="C241" s="854">
        <v>530</v>
      </c>
      <c r="D241" s="854" t="s">
        <v>527</v>
      </c>
      <c r="E241" s="854">
        <v>1000031987</v>
      </c>
      <c r="F241" s="854">
        <v>85446020</v>
      </c>
      <c r="G241" s="706"/>
      <c r="H241" s="856">
        <v>18</v>
      </c>
      <c r="I241" s="534"/>
      <c r="J241" s="854" t="s">
        <v>549</v>
      </c>
      <c r="K241" s="854" t="s">
        <v>542</v>
      </c>
      <c r="L241" s="854">
        <v>6.5</v>
      </c>
      <c r="M241" s="707"/>
      <c r="N241" s="524" t="str">
        <f t="shared" si="180"/>
        <v>INCLUDED</v>
      </c>
      <c r="O241" s="731">
        <f t="shared" si="181"/>
        <v>0</v>
      </c>
      <c r="P241" s="731">
        <f t="shared" si="182"/>
        <v>0</v>
      </c>
      <c r="Q241" s="732">
        <f>Discount!$H$36</f>
        <v>0</v>
      </c>
      <c r="R241" s="732">
        <f t="shared" si="183"/>
        <v>0</v>
      </c>
      <c r="S241" s="732">
        <f t="shared" si="184"/>
        <v>0</v>
      </c>
      <c r="T241" s="733">
        <f t="shared" si="185"/>
        <v>0</v>
      </c>
      <c r="V241" s="835">
        <f t="shared" si="186"/>
        <v>0</v>
      </c>
      <c r="W241" s="733">
        <f t="shared" si="187"/>
        <v>0</v>
      </c>
      <c r="X241" s="733">
        <f t="shared" si="188"/>
        <v>0.18</v>
      </c>
      <c r="Y241" s="733">
        <f t="shared" si="189"/>
        <v>0</v>
      </c>
      <c r="Z241" s="733">
        <f t="shared" si="190"/>
        <v>0.18</v>
      </c>
      <c r="AA241" s="733">
        <f t="shared" si="191"/>
        <v>0</v>
      </c>
      <c r="AB241" s="521">
        <f t="shared" si="192"/>
        <v>0</v>
      </c>
      <c r="AC241" s="521">
        <f t="shared" si="193"/>
        <v>0</v>
      </c>
      <c r="AD241" s="521">
        <f t="shared" si="194"/>
        <v>0</v>
      </c>
    </row>
    <row r="242" spans="1:30" ht="50.4" customHeight="1">
      <c r="A242" s="748">
        <v>222</v>
      </c>
      <c r="B242" s="854">
        <v>7000020198</v>
      </c>
      <c r="C242" s="854">
        <v>540</v>
      </c>
      <c r="D242" s="854" t="s">
        <v>527</v>
      </c>
      <c r="E242" s="854">
        <v>1000031964</v>
      </c>
      <c r="F242" s="854">
        <v>85446020</v>
      </c>
      <c r="G242" s="706"/>
      <c r="H242" s="856">
        <v>18</v>
      </c>
      <c r="I242" s="534"/>
      <c r="J242" s="854" t="s">
        <v>550</v>
      </c>
      <c r="K242" s="854" t="s">
        <v>542</v>
      </c>
      <c r="L242" s="854">
        <v>3.5</v>
      </c>
      <c r="M242" s="707"/>
      <c r="N242" s="524" t="str">
        <f t="shared" si="180"/>
        <v>INCLUDED</v>
      </c>
      <c r="O242" s="731">
        <f t="shared" si="181"/>
        <v>0</v>
      </c>
      <c r="P242" s="731">
        <f t="shared" si="182"/>
        <v>0</v>
      </c>
      <c r="Q242" s="732">
        <f>Discount!$H$36</f>
        <v>0</v>
      </c>
      <c r="R242" s="732">
        <f t="shared" si="183"/>
        <v>0</v>
      </c>
      <c r="S242" s="732">
        <f t="shared" si="184"/>
        <v>0</v>
      </c>
      <c r="T242" s="733">
        <f t="shared" si="185"/>
        <v>0</v>
      </c>
      <c r="V242" s="835">
        <f t="shared" si="186"/>
        <v>0</v>
      </c>
      <c r="W242" s="733">
        <f t="shared" si="187"/>
        <v>0</v>
      </c>
      <c r="X242" s="733">
        <f t="shared" si="188"/>
        <v>0.18</v>
      </c>
      <c r="Y242" s="733">
        <f t="shared" si="189"/>
        <v>0</v>
      </c>
      <c r="Z242" s="733">
        <f t="shared" si="190"/>
        <v>0.18</v>
      </c>
      <c r="AA242" s="733">
        <f t="shared" si="191"/>
        <v>0</v>
      </c>
      <c r="AB242" s="521">
        <f t="shared" si="192"/>
        <v>0</v>
      </c>
      <c r="AC242" s="521">
        <f t="shared" si="193"/>
        <v>0</v>
      </c>
      <c r="AD242" s="521">
        <f t="shared" si="194"/>
        <v>0</v>
      </c>
    </row>
    <row r="243" spans="1:30" ht="50.4" customHeight="1">
      <c r="A243" s="748">
        <v>223</v>
      </c>
      <c r="B243" s="854">
        <v>7000020198</v>
      </c>
      <c r="C243" s="854">
        <v>550</v>
      </c>
      <c r="D243" s="854" t="s">
        <v>527</v>
      </c>
      <c r="E243" s="854">
        <v>1000031943</v>
      </c>
      <c r="F243" s="854">
        <v>85446020</v>
      </c>
      <c r="G243" s="706"/>
      <c r="H243" s="856">
        <v>18</v>
      </c>
      <c r="I243" s="534"/>
      <c r="J243" s="854" t="s">
        <v>551</v>
      </c>
      <c r="K243" s="854" t="s">
        <v>542</v>
      </c>
      <c r="L243" s="854">
        <v>1</v>
      </c>
      <c r="M243" s="707"/>
      <c r="N243" s="524" t="str">
        <f t="shared" si="180"/>
        <v>INCLUDED</v>
      </c>
      <c r="O243" s="731">
        <f t="shared" si="181"/>
        <v>0</v>
      </c>
      <c r="P243" s="731">
        <f t="shared" si="182"/>
        <v>0</v>
      </c>
      <c r="Q243" s="732">
        <f>Discount!$H$36</f>
        <v>0</v>
      </c>
      <c r="R243" s="732">
        <f t="shared" si="183"/>
        <v>0</v>
      </c>
      <c r="S243" s="732">
        <f t="shared" si="184"/>
        <v>0</v>
      </c>
      <c r="T243" s="733">
        <f t="shared" si="185"/>
        <v>0</v>
      </c>
      <c r="V243" s="835">
        <f t="shared" si="186"/>
        <v>0</v>
      </c>
      <c r="W243" s="733">
        <f t="shared" si="187"/>
        <v>0</v>
      </c>
      <c r="X243" s="733">
        <f t="shared" si="188"/>
        <v>0.18</v>
      </c>
      <c r="Y243" s="733">
        <f t="shared" si="189"/>
        <v>0</v>
      </c>
      <c r="Z243" s="733">
        <f t="shared" si="190"/>
        <v>0.18</v>
      </c>
      <c r="AA243" s="733">
        <f t="shared" si="191"/>
        <v>0</v>
      </c>
      <c r="AB243" s="521">
        <f t="shared" si="192"/>
        <v>0</v>
      </c>
      <c r="AC243" s="521">
        <f t="shared" si="193"/>
        <v>0</v>
      </c>
      <c r="AD243" s="521">
        <f t="shared" si="194"/>
        <v>0</v>
      </c>
    </row>
    <row r="244" spans="1:30" ht="50.4" customHeight="1">
      <c r="A244" s="748">
        <v>224</v>
      </c>
      <c r="B244" s="854">
        <v>7000020198</v>
      </c>
      <c r="C244" s="854">
        <v>560</v>
      </c>
      <c r="D244" s="854" t="s">
        <v>527</v>
      </c>
      <c r="E244" s="854">
        <v>1000031985</v>
      </c>
      <c r="F244" s="854">
        <v>85446020</v>
      </c>
      <c r="G244" s="706"/>
      <c r="H244" s="856">
        <v>18</v>
      </c>
      <c r="I244" s="534"/>
      <c r="J244" s="854" t="s">
        <v>552</v>
      </c>
      <c r="K244" s="854" t="s">
        <v>542</v>
      </c>
      <c r="L244" s="854">
        <v>2</v>
      </c>
      <c r="M244" s="707"/>
      <c r="N244" s="524" t="str">
        <f t="shared" ref="N244:N263" si="225">IF(M244=0, "INCLUDED", IF(ISERROR(M244*L244), M244, M244*L244))</f>
        <v>INCLUDED</v>
      </c>
      <c r="O244" s="731">
        <f t="shared" ref="O244:O263" si="226">IF(N244="Included",0,N244)</f>
        <v>0</v>
      </c>
      <c r="P244" s="731">
        <f t="shared" ref="P244:P263" si="227">IF( I244="",H244*(IF(N244="Included",0,N244))/100,I244*(IF(N244="Included",0,N244)))</f>
        <v>0</v>
      </c>
      <c r="Q244" s="732">
        <f>Discount!$H$36</f>
        <v>0</v>
      </c>
      <c r="R244" s="732">
        <f t="shared" ref="R244:R263" si="228">Q244*O244</f>
        <v>0</v>
      </c>
      <c r="S244" s="732">
        <f t="shared" ref="S244:S263" si="229">IF(I244="",H244*R244/100,I244*R244)</f>
        <v>0</v>
      </c>
      <c r="T244" s="733">
        <f t="shared" ref="T244:T263" si="230">M244*L244</f>
        <v>0</v>
      </c>
      <c r="V244" s="835">
        <f t="shared" ref="V244:V263" si="231">ROUND(M244,2)</f>
        <v>0</v>
      </c>
      <c r="W244" s="733">
        <f t="shared" ref="W244:W263" si="232">L244*V244</f>
        <v>0</v>
      </c>
      <c r="X244" s="733">
        <f t="shared" ref="X244:X263" si="233">IF(I244="",H244/100,I244)</f>
        <v>0.18</v>
      </c>
      <c r="Y244" s="733">
        <f t="shared" ref="Y244:Y263" si="234">IF(X244=0.12,0.12,0)</f>
        <v>0</v>
      </c>
      <c r="Z244" s="733">
        <f t="shared" ref="Z244:Z263" si="235">IF(X244=0.18,0.18,0)</f>
        <v>0.18</v>
      </c>
      <c r="AA244" s="733">
        <f t="shared" ref="AA244:AA263" si="236">IF(X244=0.28,0.28,0)</f>
        <v>0</v>
      </c>
      <c r="AB244" s="521">
        <f t="shared" ref="AB244:AB263" si="237">W244*Y244</f>
        <v>0</v>
      </c>
      <c r="AC244" s="521">
        <f t="shared" ref="AC244:AC263" si="238">W244*Z244</f>
        <v>0</v>
      </c>
      <c r="AD244" s="521">
        <f t="shared" ref="AD244:AD263" si="239">W244*AA244</f>
        <v>0</v>
      </c>
    </row>
    <row r="245" spans="1:30" ht="50.4" customHeight="1">
      <c r="A245" s="748">
        <v>225</v>
      </c>
      <c r="B245" s="854">
        <v>7000020198</v>
      </c>
      <c r="C245" s="854">
        <v>570</v>
      </c>
      <c r="D245" s="854" t="s">
        <v>527</v>
      </c>
      <c r="E245" s="854">
        <v>1000031976</v>
      </c>
      <c r="F245" s="854">
        <v>85446020</v>
      </c>
      <c r="G245" s="706"/>
      <c r="H245" s="856">
        <v>18</v>
      </c>
      <c r="I245" s="534"/>
      <c r="J245" s="854" t="s">
        <v>553</v>
      </c>
      <c r="K245" s="854" t="s">
        <v>542</v>
      </c>
      <c r="L245" s="854">
        <v>1</v>
      </c>
      <c r="M245" s="707"/>
      <c r="N245" s="524" t="str">
        <f t="shared" si="225"/>
        <v>INCLUDED</v>
      </c>
      <c r="O245" s="731">
        <f t="shared" si="226"/>
        <v>0</v>
      </c>
      <c r="P245" s="731">
        <f t="shared" si="227"/>
        <v>0</v>
      </c>
      <c r="Q245" s="732">
        <f>Discount!$H$36</f>
        <v>0</v>
      </c>
      <c r="R245" s="732">
        <f t="shared" si="228"/>
        <v>0</v>
      </c>
      <c r="S245" s="732">
        <f t="shared" si="229"/>
        <v>0</v>
      </c>
      <c r="T245" s="733">
        <f t="shared" si="230"/>
        <v>0</v>
      </c>
      <c r="V245" s="835">
        <f t="shared" si="231"/>
        <v>0</v>
      </c>
      <c r="W245" s="733">
        <f t="shared" si="232"/>
        <v>0</v>
      </c>
      <c r="X245" s="733">
        <f t="shared" si="233"/>
        <v>0.18</v>
      </c>
      <c r="Y245" s="733">
        <f t="shared" si="234"/>
        <v>0</v>
      </c>
      <c r="Z245" s="733">
        <f t="shared" si="235"/>
        <v>0.18</v>
      </c>
      <c r="AA245" s="733">
        <f t="shared" si="236"/>
        <v>0</v>
      </c>
      <c r="AB245" s="521">
        <f t="shared" si="237"/>
        <v>0</v>
      </c>
      <c r="AC245" s="521">
        <f t="shared" si="238"/>
        <v>0</v>
      </c>
      <c r="AD245" s="521">
        <f t="shared" si="239"/>
        <v>0</v>
      </c>
    </row>
    <row r="246" spans="1:30" ht="50.4" customHeight="1">
      <c r="A246" s="748">
        <v>226</v>
      </c>
      <c r="B246" s="854">
        <v>7000020198</v>
      </c>
      <c r="C246" s="854">
        <v>580</v>
      </c>
      <c r="D246" s="854" t="s">
        <v>527</v>
      </c>
      <c r="E246" s="854">
        <v>1000031953</v>
      </c>
      <c r="F246" s="854">
        <v>85446020</v>
      </c>
      <c r="G246" s="706"/>
      <c r="H246" s="856">
        <v>18</v>
      </c>
      <c r="I246" s="534"/>
      <c r="J246" s="854" t="s">
        <v>750</v>
      </c>
      <c r="K246" s="854" t="s">
        <v>542</v>
      </c>
      <c r="L246" s="854">
        <v>4</v>
      </c>
      <c r="M246" s="707"/>
      <c r="N246" s="524" t="str">
        <f t="shared" si="225"/>
        <v>INCLUDED</v>
      </c>
      <c r="O246" s="731">
        <f t="shared" si="226"/>
        <v>0</v>
      </c>
      <c r="P246" s="731">
        <f t="shared" si="227"/>
        <v>0</v>
      </c>
      <c r="Q246" s="732">
        <f>Discount!$H$36</f>
        <v>0</v>
      </c>
      <c r="R246" s="732">
        <f t="shared" si="228"/>
        <v>0</v>
      </c>
      <c r="S246" s="732">
        <f t="shared" si="229"/>
        <v>0</v>
      </c>
      <c r="T246" s="733">
        <f t="shared" si="230"/>
        <v>0</v>
      </c>
      <c r="V246" s="835">
        <f t="shared" si="231"/>
        <v>0</v>
      </c>
      <c r="W246" s="733">
        <f t="shared" si="232"/>
        <v>0</v>
      </c>
      <c r="X246" s="733">
        <f t="shared" si="233"/>
        <v>0.18</v>
      </c>
      <c r="Y246" s="733">
        <f t="shared" si="234"/>
        <v>0</v>
      </c>
      <c r="Z246" s="733">
        <f t="shared" si="235"/>
        <v>0.18</v>
      </c>
      <c r="AA246" s="733">
        <f t="shared" si="236"/>
        <v>0</v>
      </c>
      <c r="AB246" s="521">
        <f t="shared" si="237"/>
        <v>0</v>
      </c>
      <c r="AC246" s="521">
        <f t="shared" si="238"/>
        <v>0</v>
      </c>
      <c r="AD246" s="521">
        <f t="shared" si="239"/>
        <v>0</v>
      </c>
    </row>
    <row r="247" spans="1:30" ht="50.4" customHeight="1">
      <c r="A247" s="748">
        <v>227</v>
      </c>
      <c r="B247" s="854">
        <v>7000020198</v>
      </c>
      <c r="C247" s="854">
        <v>590</v>
      </c>
      <c r="D247" s="854" t="s">
        <v>527</v>
      </c>
      <c r="E247" s="854">
        <v>1000031957</v>
      </c>
      <c r="F247" s="854">
        <v>85446020</v>
      </c>
      <c r="G247" s="706"/>
      <c r="H247" s="856">
        <v>18</v>
      </c>
      <c r="I247" s="534"/>
      <c r="J247" s="854" t="s">
        <v>555</v>
      </c>
      <c r="K247" s="854" t="s">
        <v>542</v>
      </c>
      <c r="L247" s="854">
        <v>1</v>
      </c>
      <c r="M247" s="707"/>
      <c r="N247" s="524" t="str">
        <f t="shared" si="225"/>
        <v>INCLUDED</v>
      </c>
      <c r="O247" s="731">
        <f t="shared" si="226"/>
        <v>0</v>
      </c>
      <c r="P247" s="731">
        <f t="shared" si="227"/>
        <v>0</v>
      </c>
      <c r="Q247" s="732">
        <f>Discount!$H$36</f>
        <v>0</v>
      </c>
      <c r="R247" s="732">
        <f t="shared" si="228"/>
        <v>0</v>
      </c>
      <c r="S247" s="732">
        <f t="shared" si="229"/>
        <v>0</v>
      </c>
      <c r="T247" s="733">
        <f t="shared" si="230"/>
        <v>0</v>
      </c>
      <c r="V247" s="835">
        <f t="shared" si="231"/>
        <v>0</v>
      </c>
      <c r="W247" s="733">
        <f t="shared" si="232"/>
        <v>0</v>
      </c>
      <c r="X247" s="733">
        <f t="shared" si="233"/>
        <v>0.18</v>
      </c>
      <c r="Y247" s="733">
        <f t="shared" si="234"/>
        <v>0</v>
      </c>
      <c r="Z247" s="733">
        <f t="shared" si="235"/>
        <v>0.18</v>
      </c>
      <c r="AA247" s="733">
        <f t="shared" si="236"/>
        <v>0</v>
      </c>
      <c r="AB247" s="521">
        <f t="shared" si="237"/>
        <v>0</v>
      </c>
      <c r="AC247" s="521">
        <f t="shared" si="238"/>
        <v>0</v>
      </c>
      <c r="AD247" s="521">
        <f t="shared" si="239"/>
        <v>0</v>
      </c>
    </row>
    <row r="248" spans="1:30" ht="50.4" customHeight="1">
      <c r="A248" s="748">
        <v>228</v>
      </c>
      <c r="B248" s="854">
        <v>7000020198</v>
      </c>
      <c r="C248" s="854">
        <v>600</v>
      </c>
      <c r="D248" s="854" t="s">
        <v>527</v>
      </c>
      <c r="E248" s="854">
        <v>1000031951</v>
      </c>
      <c r="F248" s="854">
        <v>85446090</v>
      </c>
      <c r="G248" s="706"/>
      <c r="H248" s="856">
        <v>18</v>
      </c>
      <c r="I248" s="534"/>
      <c r="J248" s="854" t="s">
        <v>574</v>
      </c>
      <c r="K248" s="854" t="s">
        <v>542</v>
      </c>
      <c r="L248" s="854">
        <v>1</v>
      </c>
      <c r="M248" s="707"/>
      <c r="N248" s="524" t="str">
        <f t="shared" si="225"/>
        <v>INCLUDED</v>
      </c>
      <c r="O248" s="731">
        <f t="shared" si="226"/>
        <v>0</v>
      </c>
      <c r="P248" s="731">
        <f t="shared" si="227"/>
        <v>0</v>
      </c>
      <c r="Q248" s="732">
        <f>Discount!$H$36</f>
        <v>0</v>
      </c>
      <c r="R248" s="732">
        <f t="shared" si="228"/>
        <v>0</v>
      </c>
      <c r="S248" s="732">
        <f t="shared" si="229"/>
        <v>0</v>
      </c>
      <c r="T248" s="733">
        <f t="shared" si="230"/>
        <v>0</v>
      </c>
      <c r="V248" s="835">
        <f t="shared" si="231"/>
        <v>0</v>
      </c>
      <c r="W248" s="733">
        <f t="shared" si="232"/>
        <v>0</v>
      </c>
      <c r="X248" s="733">
        <f t="shared" si="233"/>
        <v>0.18</v>
      </c>
      <c r="Y248" s="733">
        <f t="shared" si="234"/>
        <v>0</v>
      </c>
      <c r="Z248" s="733">
        <f t="shared" si="235"/>
        <v>0.18</v>
      </c>
      <c r="AA248" s="733">
        <f t="shared" si="236"/>
        <v>0</v>
      </c>
      <c r="AB248" s="521">
        <f t="shared" si="237"/>
        <v>0</v>
      </c>
      <c r="AC248" s="521">
        <f t="shared" si="238"/>
        <v>0</v>
      </c>
      <c r="AD248" s="521">
        <f t="shared" si="239"/>
        <v>0</v>
      </c>
    </row>
    <row r="249" spans="1:30" ht="50.4" customHeight="1">
      <c r="A249" s="748">
        <v>229</v>
      </c>
      <c r="B249" s="854">
        <v>7000020198</v>
      </c>
      <c r="C249" s="854">
        <v>610</v>
      </c>
      <c r="D249" s="854" t="s">
        <v>564</v>
      </c>
      <c r="E249" s="854">
        <v>1000006284</v>
      </c>
      <c r="F249" s="854">
        <v>84151090</v>
      </c>
      <c r="G249" s="706"/>
      <c r="H249" s="856">
        <v>28</v>
      </c>
      <c r="I249" s="534"/>
      <c r="J249" s="854" t="s">
        <v>575</v>
      </c>
      <c r="K249" s="854" t="s">
        <v>298</v>
      </c>
      <c r="L249" s="854">
        <v>2</v>
      </c>
      <c r="M249" s="707"/>
      <c r="N249" s="524" t="str">
        <f t="shared" si="225"/>
        <v>INCLUDED</v>
      </c>
      <c r="O249" s="731">
        <f t="shared" si="226"/>
        <v>0</v>
      </c>
      <c r="P249" s="731">
        <f t="shared" si="227"/>
        <v>0</v>
      </c>
      <c r="Q249" s="732">
        <f>Discount!$H$36</f>
        <v>0</v>
      </c>
      <c r="R249" s="732">
        <f t="shared" si="228"/>
        <v>0</v>
      </c>
      <c r="S249" s="732">
        <f t="shared" si="229"/>
        <v>0</v>
      </c>
      <c r="T249" s="733">
        <f t="shared" si="230"/>
        <v>0</v>
      </c>
      <c r="V249" s="835">
        <f t="shared" si="231"/>
        <v>0</v>
      </c>
      <c r="W249" s="733">
        <f t="shared" si="232"/>
        <v>0</v>
      </c>
      <c r="X249" s="733">
        <f t="shared" si="233"/>
        <v>0.28000000000000003</v>
      </c>
      <c r="Y249" s="733">
        <f t="shared" si="234"/>
        <v>0</v>
      </c>
      <c r="Z249" s="733">
        <f t="shared" si="235"/>
        <v>0</v>
      </c>
      <c r="AA249" s="733">
        <f t="shared" si="236"/>
        <v>0.28000000000000003</v>
      </c>
      <c r="AB249" s="521">
        <f t="shared" si="237"/>
        <v>0</v>
      </c>
      <c r="AC249" s="521">
        <f t="shared" si="238"/>
        <v>0</v>
      </c>
      <c r="AD249" s="521">
        <f t="shared" si="239"/>
        <v>0</v>
      </c>
    </row>
    <row r="250" spans="1:30" ht="67.2" customHeight="1">
      <c r="A250" s="748">
        <v>230</v>
      </c>
      <c r="B250" s="854">
        <v>7000020198</v>
      </c>
      <c r="C250" s="854">
        <v>620</v>
      </c>
      <c r="D250" s="854" t="s">
        <v>528</v>
      </c>
      <c r="E250" s="854">
        <v>1000055456</v>
      </c>
      <c r="F250" s="854">
        <v>84248990</v>
      </c>
      <c r="G250" s="706"/>
      <c r="H250" s="856">
        <v>18</v>
      </c>
      <c r="I250" s="534"/>
      <c r="J250" s="854" t="s">
        <v>556</v>
      </c>
      <c r="K250" s="854" t="s">
        <v>298</v>
      </c>
      <c r="L250" s="854">
        <v>1</v>
      </c>
      <c r="M250" s="707"/>
      <c r="N250" s="524" t="str">
        <f t="shared" si="225"/>
        <v>INCLUDED</v>
      </c>
      <c r="O250" s="731">
        <f t="shared" si="226"/>
        <v>0</v>
      </c>
      <c r="P250" s="731">
        <f t="shared" si="227"/>
        <v>0</v>
      </c>
      <c r="Q250" s="732">
        <f>Discount!$H$36</f>
        <v>0</v>
      </c>
      <c r="R250" s="732">
        <f t="shared" si="228"/>
        <v>0</v>
      </c>
      <c r="S250" s="732">
        <f t="shared" si="229"/>
        <v>0</v>
      </c>
      <c r="T250" s="733">
        <f t="shared" si="230"/>
        <v>0</v>
      </c>
      <c r="V250" s="835">
        <f t="shared" si="231"/>
        <v>0</v>
      </c>
      <c r="W250" s="733">
        <f t="shared" si="232"/>
        <v>0</v>
      </c>
      <c r="X250" s="733">
        <f t="shared" si="233"/>
        <v>0.18</v>
      </c>
      <c r="Y250" s="733">
        <f t="shared" si="234"/>
        <v>0</v>
      </c>
      <c r="Z250" s="733">
        <f t="shared" si="235"/>
        <v>0.18</v>
      </c>
      <c r="AA250" s="733">
        <f t="shared" si="236"/>
        <v>0</v>
      </c>
      <c r="AB250" s="521">
        <f t="shared" si="237"/>
        <v>0</v>
      </c>
      <c r="AC250" s="521">
        <f t="shared" si="238"/>
        <v>0</v>
      </c>
      <c r="AD250" s="521">
        <f t="shared" si="239"/>
        <v>0</v>
      </c>
    </row>
    <row r="251" spans="1:30" ht="50.4" customHeight="1">
      <c r="A251" s="748">
        <v>231</v>
      </c>
      <c r="B251" s="854">
        <v>7000020198</v>
      </c>
      <c r="C251" s="854">
        <v>630</v>
      </c>
      <c r="D251" s="854" t="s">
        <v>528</v>
      </c>
      <c r="E251" s="854">
        <v>1000012018</v>
      </c>
      <c r="F251" s="854">
        <v>85311020</v>
      </c>
      <c r="G251" s="706"/>
      <c r="H251" s="856">
        <v>18</v>
      </c>
      <c r="I251" s="534"/>
      <c r="J251" s="854" t="s">
        <v>576</v>
      </c>
      <c r="K251" s="854" t="s">
        <v>298</v>
      </c>
      <c r="L251" s="854">
        <v>2</v>
      </c>
      <c r="M251" s="707"/>
      <c r="N251" s="524" t="str">
        <f t="shared" si="225"/>
        <v>INCLUDED</v>
      </c>
      <c r="O251" s="731">
        <f t="shared" si="226"/>
        <v>0</v>
      </c>
      <c r="P251" s="731">
        <f t="shared" si="227"/>
        <v>0</v>
      </c>
      <c r="Q251" s="732">
        <f>Discount!$H$36</f>
        <v>0</v>
      </c>
      <c r="R251" s="732">
        <f t="shared" si="228"/>
        <v>0</v>
      </c>
      <c r="S251" s="732">
        <f t="shared" si="229"/>
        <v>0</v>
      </c>
      <c r="T251" s="733">
        <f t="shared" si="230"/>
        <v>0</v>
      </c>
      <c r="V251" s="835">
        <f t="shared" si="231"/>
        <v>0</v>
      </c>
      <c r="W251" s="733">
        <f t="shared" si="232"/>
        <v>0</v>
      </c>
      <c r="X251" s="733">
        <f t="shared" si="233"/>
        <v>0.18</v>
      </c>
      <c r="Y251" s="733">
        <f t="shared" si="234"/>
        <v>0</v>
      </c>
      <c r="Z251" s="733">
        <f t="shared" si="235"/>
        <v>0.18</v>
      </c>
      <c r="AA251" s="733">
        <f t="shared" si="236"/>
        <v>0</v>
      </c>
      <c r="AB251" s="521">
        <f t="shared" si="237"/>
        <v>0</v>
      </c>
      <c r="AC251" s="521">
        <f t="shared" si="238"/>
        <v>0</v>
      </c>
      <c r="AD251" s="521">
        <f t="shared" si="239"/>
        <v>0</v>
      </c>
    </row>
    <row r="252" spans="1:30" ht="50.4" customHeight="1">
      <c r="A252" s="748">
        <v>232</v>
      </c>
      <c r="B252" s="854">
        <v>7000020198</v>
      </c>
      <c r="C252" s="854">
        <v>640</v>
      </c>
      <c r="D252" s="854" t="s">
        <v>528</v>
      </c>
      <c r="E252" s="854">
        <v>1000012022</v>
      </c>
      <c r="F252" s="854">
        <v>84241000</v>
      </c>
      <c r="G252" s="706"/>
      <c r="H252" s="856">
        <v>18</v>
      </c>
      <c r="I252" s="534"/>
      <c r="J252" s="854" t="s">
        <v>577</v>
      </c>
      <c r="K252" s="854" t="s">
        <v>297</v>
      </c>
      <c r="L252" s="854">
        <v>2</v>
      </c>
      <c r="M252" s="707"/>
      <c r="N252" s="524" t="str">
        <f t="shared" si="225"/>
        <v>INCLUDED</v>
      </c>
      <c r="O252" s="731">
        <f t="shared" si="226"/>
        <v>0</v>
      </c>
      <c r="P252" s="731">
        <f t="shared" si="227"/>
        <v>0</v>
      </c>
      <c r="Q252" s="732">
        <f>Discount!$H$36</f>
        <v>0</v>
      </c>
      <c r="R252" s="732">
        <f t="shared" si="228"/>
        <v>0</v>
      </c>
      <c r="S252" s="732">
        <f t="shared" si="229"/>
        <v>0</v>
      </c>
      <c r="T252" s="733">
        <f t="shared" si="230"/>
        <v>0</v>
      </c>
      <c r="V252" s="835">
        <f t="shared" si="231"/>
        <v>0</v>
      </c>
      <c r="W252" s="733">
        <f t="shared" si="232"/>
        <v>0</v>
      </c>
      <c r="X252" s="733">
        <f t="shared" si="233"/>
        <v>0.18</v>
      </c>
      <c r="Y252" s="733">
        <f t="shared" si="234"/>
        <v>0</v>
      </c>
      <c r="Z252" s="733">
        <f t="shared" si="235"/>
        <v>0.18</v>
      </c>
      <c r="AA252" s="733">
        <f t="shared" si="236"/>
        <v>0</v>
      </c>
      <c r="AB252" s="521">
        <f t="shared" si="237"/>
        <v>0</v>
      </c>
      <c r="AC252" s="521">
        <f t="shared" si="238"/>
        <v>0</v>
      </c>
      <c r="AD252" s="521">
        <f t="shared" si="239"/>
        <v>0</v>
      </c>
    </row>
    <row r="253" spans="1:30" ht="50.4" customHeight="1">
      <c r="A253" s="748">
        <v>233</v>
      </c>
      <c r="B253" s="854">
        <v>7000020198</v>
      </c>
      <c r="C253" s="854">
        <v>650</v>
      </c>
      <c r="D253" s="854" t="s">
        <v>529</v>
      </c>
      <c r="E253" s="854">
        <v>1000013795</v>
      </c>
      <c r="F253" s="854">
        <v>94059900</v>
      </c>
      <c r="G253" s="706"/>
      <c r="H253" s="856">
        <v>18</v>
      </c>
      <c r="I253" s="534"/>
      <c r="J253" s="854" t="s">
        <v>578</v>
      </c>
      <c r="K253" s="854" t="s">
        <v>579</v>
      </c>
      <c r="L253" s="854">
        <v>2</v>
      </c>
      <c r="M253" s="707"/>
      <c r="N253" s="524" t="str">
        <f t="shared" si="225"/>
        <v>INCLUDED</v>
      </c>
      <c r="O253" s="731">
        <f t="shared" si="226"/>
        <v>0</v>
      </c>
      <c r="P253" s="731">
        <f t="shared" si="227"/>
        <v>0</v>
      </c>
      <c r="Q253" s="732">
        <f>Discount!$H$36</f>
        <v>0</v>
      </c>
      <c r="R253" s="732">
        <f t="shared" si="228"/>
        <v>0</v>
      </c>
      <c r="S253" s="732">
        <f t="shared" si="229"/>
        <v>0</v>
      </c>
      <c r="T253" s="733">
        <f t="shared" si="230"/>
        <v>0</v>
      </c>
      <c r="V253" s="835">
        <f t="shared" si="231"/>
        <v>0</v>
      </c>
      <c r="W253" s="733">
        <f t="shared" si="232"/>
        <v>0</v>
      </c>
      <c r="X253" s="733">
        <f t="shared" si="233"/>
        <v>0.18</v>
      </c>
      <c r="Y253" s="733">
        <f t="shared" si="234"/>
        <v>0</v>
      </c>
      <c r="Z253" s="733">
        <f t="shared" si="235"/>
        <v>0.18</v>
      </c>
      <c r="AA253" s="733">
        <f t="shared" si="236"/>
        <v>0</v>
      </c>
      <c r="AB253" s="521">
        <f t="shared" si="237"/>
        <v>0</v>
      </c>
      <c r="AC253" s="521">
        <f t="shared" si="238"/>
        <v>0</v>
      </c>
      <c r="AD253" s="521">
        <f t="shared" si="239"/>
        <v>0</v>
      </c>
    </row>
    <row r="254" spans="1:30" ht="50.4" customHeight="1">
      <c r="A254" s="748">
        <v>234</v>
      </c>
      <c r="B254" s="854">
        <v>7000020198</v>
      </c>
      <c r="C254" s="854">
        <v>660</v>
      </c>
      <c r="D254" s="854" t="s">
        <v>529</v>
      </c>
      <c r="E254" s="854">
        <v>1000038385</v>
      </c>
      <c r="F254" s="854">
        <v>94059900</v>
      </c>
      <c r="G254" s="706"/>
      <c r="H254" s="856">
        <v>18</v>
      </c>
      <c r="I254" s="534"/>
      <c r="J254" s="854" t="s">
        <v>580</v>
      </c>
      <c r="K254" s="854" t="s">
        <v>297</v>
      </c>
      <c r="L254" s="854">
        <v>2</v>
      </c>
      <c r="M254" s="707"/>
      <c r="N254" s="524" t="str">
        <f t="shared" si="225"/>
        <v>INCLUDED</v>
      </c>
      <c r="O254" s="731">
        <f t="shared" si="226"/>
        <v>0</v>
      </c>
      <c r="P254" s="731">
        <f t="shared" si="227"/>
        <v>0</v>
      </c>
      <c r="Q254" s="732">
        <f>Discount!$H$36</f>
        <v>0</v>
      </c>
      <c r="R254" s="732">
        <f t="shared" si="228"/>
        <v>0</v>
      </c>
      <c r="S254" s="732">
        <f t="shared" si="229"/>
        <v>0</v>
      </c>
      <c r="T254" s="733">
        <f t="shared" si="230"/>
        <v>0</v>
      </c>
      <c r="V254" s="835">
        <f t="shared" si="231"/>
        <v>0</v>
      </c>
      <c r="W254" s="733">
        <f t="shared" si="232"/>
        <v>0</v>
      </c>
      <c r="X254" s="733">
        <f t="shared" si="233"/>
        <v>0.18</v>
      </c>
      <c r="Y254" s="733">
        <f t="shared" si="234"/>
        <v>0</v>
      </c>
      <c r="Z254" s="733">
        <f t="shared" si="235"/>
        <v>0.18</v>
      </c>
      <c r="AA254" s="733">
        <f t="shared" si="236"/>
        <v>0</v>
      </c>
      <c r="AB254" s="521">
        <f t="shared" si="237"/>
        <v>0</v>
      </c>
      <c r="AC254" s="521">
        <f t="shared" si="238"/>
        <v>0</v>
      </c>
      <c r="AD254" s="521">
        <f t="shared" si="239"/>
        <v>0</v>
      </c>
    </row>
    <row r="255" spans="1:30" ht="50.4" customHeight="1">
      <c r="A255" s="748">
        <v>235</v>
      </c>
      <c r="B255" s="854">
        <v>7000020198</v>
      </c>
      <c r="C255" s="854">
        <v>670</v>
      </c>
      <c r="D255" s="854" t="s">
        <v>529</v>
      </c>
      <c r="E255" s="854">
        <v>1000038325</v>
      </c>
      <c r="F255" s="854">
        <v>94059900</v>
      </c>
      <c r="G255" s="706"/>
      <c r="H255" s="856">
        <v>18</v>
      </c>
      <c r="I255" s="534"/>
      <c r="J255" s="854" t="s">
        <v>560</v>
      </c>
      <c r="K255" s="854" t="s">
        <v>297</v>
      </c>
      <c r="L255" s="854">
        <v>20</v>
      </c>
      <c r="M255" s="707"/>
      <c r="N255" s="524" t="str">
        <f t="shared" si="225"/>
        <v>INCLUDED</v>
      </c>
      <c r="O255" s="731">
        <f t="shared" si="226"/>
        <v>0</v>
      </c>
      <c r="P255" s="731">
        <f t="shared" si="227"/>
        <v>0</v>
      </c>
      <c r="Q255" s="732">
        <f>Discount!$H$36</f>
        <v>0</v>
      </c>
      <c r="R255" s="732">
        <f t="shared" si="228"/>
        <v>0</v>
      </c>
      <c r="S255" s="732">
        <f t="shared" si="229"/>
        <v>0</v>
      </c>
      <c r="T255" s="733">
        <f t="shared" si="230"/>
        <v>0</v>
      </c>
      <c r="V255" s="835">
        <f t="shared" si="231"/>
        <v>0</v>
      </c>
      <c r="W255" s="733">
        <f t="shared" si="232"/>
        <v>0</v>
      </c>
      <c r="X255" s="733">
        <f t="shared" si="233"/>
        <v>0.18</v>
      </c>
      <c r="Y255" s="733">
        <f t="shared" si="234"/>
        <v>0</v>
      </c>
      <c r="Z255" s="733">
        <f t="shared" si="235"/>
        <v>0.18</v>
      </c>
      <c r="AA255" s="733">
        <f t="shared" si="236"/>
        <v>0</v>
      </c>
      <c r="AB255" s="521">
        <f t="shared" si="237"/>
        <v>0</v>
      </c>
      <c r="AC255" s="521">
        <f t="shared" si="238"/>
        <v>0</v>
      </c>
      <c r="AD255" s="521">
        <f t="shared" si="239"/>
        <v>0</v>
      </c>
    </row>
    <row r="256" spans="1:30" ht="50.4" customHeight="1">
      <c r="A256" s="748">
        <v>236</v>
      </c>
      <c r="B256" s="854">
        <v>7000020198</v>
      </c>
      <c r="C256" s="854">
        <v>680</v>
      </c>
      <c r="D256" s="854" t="s">
        <v>529</v>
      </c>
      <c r="E256" s="854">
        <v>1000038387</v>
      </c>
      <c r="F256" s="854">
        <v>94051090</v>
      </c>
      <c r="G256" s="706"/>
      <c r="H256" s="856">
        <v>18</v>
      </c>
      <c r="I256" s="534"/>
      <c r="J256" s="854" t="s">
        <v>559</v>
      </c>
      <c r="K256" s="854" t="s">
        <v>297</v>
      </c>
      <c r="L256" s="854">
        <v>20</v>
      </c>
      <c r="M256" s="707"/>
      <c r="N256" s="524" t="str">
        <f t="shared" si="225"/>
        <v>INCLUDED</v>
      </c>
      <c r="O256" s="731">
        <f t="shared" si="226"/>
        <v>0</v>
      </c>
      <c r="P256" s="731">
        <f t="shared" si="227"/>
        <v>0</v>
      </c>
      <c r="Q256" s="732">
        <f>Discount!$H$36</f>
        <v>0</v>
      </c>
      <c r="R256" s="732">
        <f t="shared" si="228"/>
        <v>0</v>
      </c>
      <c r="S256" s="732">
        <f t="shared" si="229"/>
        <v>0</v>
      </c>
      <c r="T256" s="733">
        <f t="shared" si="230"/>
        <v>0</v>
      </c>
      <c r="V256" s="835">
        <f t="shared" si="231"/>
        <v>0</v>
      </c>
      <c r="W256" s="733">
        <f t="shared" si="232"/>
        <v>0</v>
      </c>
      <c r="X256" s="733">
        <f t="shared" si="233"/>
        <v>0.18</v>
      </c>
      <c r="Y256" s="733">
        <f t="shared" si="234"/>
        <v>0</v>
      </c>
      <c r="Z256" s="733">
        <f t="shared" si="235"/>
        <v>0.18</v>
      </c>
      <c r="AA256" s="733">
        <f t="shared" si="236"/>
        <v>0</v>
      </c>
      <c r="AB256" s="521">
        <f t="shared" si="237"/>
        <v>0</v>
      </c>
      <c r="AC256" s="521">
        <f t="shared" si="238"/>
        <v>0</v>
      </c>
      <c r="AD256" s="521">
        <f t="shared" si="239"/>
        <v>0</v>
      </c>
    </row>
    <row r="257" spans="1:30" ht="50.4" customHeight="1">
      <c r="A257" s="748">
        <v>237</v>
      </c>
      <c r="B257" s="854">
        <v>7000020198</v>
      </c>
      <c r="C257" s="854">
        <v>690</v>
      </c>
      <c r="D257" s="854" t="s">
        <v>529</v>
      </c>
      <c r="E257" s="854">
        <v>1000017485</v>
      </c>
      <c r="F257" s="854">
        <v>94059900</v>
      </c>
      <c r="G257" s="706"/>
      <c r="H257" s="856">
        <v>18</v>
      </c>
      <c r="I257" s="534"/>
      <c r="J257" s="854" t="s">
        <v>747</v>
      </c>
      <c r="K257" s="854" t="s">
        <v>297</v>
      </c>
      <c r="L257" s="854">
        <v>2</v>
      </c>
      <c r="M257" s="707"/>
      <c r="N257" s="524" t="str">
        <f t="shared" si="225"/>
        <v>INCLUDED</v>
      </c>
      <c r="O257" s="731">
        <f t="shared" si="226"/>
        <v>0</v>
      </c>
      <c r="P257" s="731">
        <f t="shared" si="227"/>
        <v>0</v>
      </c>
      <c r="Q257" s="732">
        <f>Discount!$H$36</f>
        <v>0</v>
      </c>
      <c r="R257" s="732">
        <f t="shared" si="228"/>
        <v>0</v>
      </c>
      <c r="S257" s="732">
        <f t="shared" si="229"/>
        <v>0</v>
      </c>
      <c r="T257" s="733">
        <f t="shared" si="230"/>
        <v>0</v>
      </c>
      <c r="V257" s="835">
        <f t="shared" si="231"/>
        <v>0</v>
      </c>
      <c r="W257" s="733">
        <f t="shared" si="232"/>
        <v>0</v>
      </c>
      <c r="X257" s="733">
        <f t="shared" si="233"/>
        <v>0.18</v>
      </c>
      <c r="Y257" s="733">
        <f t="shared" si="234"/>
        <v>0</v>
      </c>
      <c r="Z257" s="733">
        <f t="shared" si="235"/>
        <v>0.18</v>
      </c>
      <c r="AA257" s="733">
        <f t="shared" si="236"/>
        <v>0</v>
      </c>
      <c r="AB257" s="521">
        <f t="shared" si="237"/>
        <v>0</v>
      </c>
      <c r="AC257" s="521">
        <f t="shared" si="238"/>
        <v>0</v>
      </c>
      <c r="AD257" s="521">
        <f t="shared" si="239"/>
        <v>0</v>
      </c>
    </row>
    <row r="258" spans="1:30" ht="50.4" customHeight="1">
      <c r="A258" s="748">
        <v>238</v>
      </c>
      <c r="B258" s="854">
        <v>7000020198</v>
      </c>
      <c r="C258" s="854">
        <v>700</v>
      </c>
      <c r="D258" s="854" t="s">
        <v>529</v>
      </c>
      <c r="E258" s="854">
        <v>1000014546</v>
      </c>
      <c r="F258" s="854">
        <v>94059900</v>
      </c>
      <c r="G258" s="706"/>
      <c r="H258" s="856">
        <v>18</v>
      </c>
      <c r="I258" s="534"/>
      <c r="J258" s="854" t="s">
        <v>746</v>
      </c>
      <c r="K258" s="854" t="s">
        <v>297</v>
      </c>
      <c r="L258" s="854">
        <v>2</v>
      </c>
      <c r="M258" s="707"/>
      <c r="N258" s="524" t="str">
        <f t="shared" si="225"/>
        <v>INCLUDED</v>
      </c>
      <c r="O258" s="731">
        <f t="shared" si="226"/>
        <v>0</v>
      </c>
      <c r="P258" s="731">
        <f t="shared" si="227"/>
        <v>0</v>
      </c>
      <c r="Q258" s="732">
        <f>Discount!$H$36</f>
        <v>0</v>
      </c>
      <c r="R258" s="732">
        <f t="shared" si="228"/>
        <v>0</v>
      </c>
      <c r="S258" s="732">
        <f t="shared" si="229"/>
        <v>0</v>
      </c>
      <c r="T258" s="733">
        <f t="shared" si="230"/>
        <v>0</v>
      </c>
      <c r="V258" s="835">
        <f t="shared" si="231"/>
        <v>0</v>
      </c>
      <c r="W258" s="733">
        <f t="shared" si="232"/>
        <v>0</v>
      </c>
      <c r="X258" s="733">
        <f t="shared" si="233"/>
        <v>0.18</v>
      </c>
      <c r="Y258" s="733">
        <f t="shared" si="234"/>
        <v>0</v>
      </c>
      <c r="Z258" s="733">
        <f t="shared" si="235"/>
        <v>0.18</v>
      </c>
      <c r="AA258" s="733">
        <f t="shared" si="236"/>
        <v>0</v>
      </c>
      <c r="AB258" s="521">
        <f t="shared" si="237"/>
        <v>0</v>
      </c>
      <c r="AC258" s="521">
        <f t="shared" si="238"/>
        <v>0</v>
      </c>
      <c r="AD258" s="521">
        <f t="shared" si="239"/>
        <v>0</v>
      </c>
    </row>
    <row r="259" spans="1:30" ht="50.4" customHeight="1">
      <c r="A259" s="748">
        <v>239</v>
      </c>
      <c r="B259" s="854">
        <v>7000020198</v>
      </c>
      <c r="C259" s="854">
        <v>710</v>
      </c>
      <c r="D259" s="854" t="s">
        <v>664</v>
      </c>
      <c r="E259" s="854">
        <v>1000019918</v>
      </c>
      <c r="F259" s="854">
        <v>85359090</v>
      </c>
      <c r="G259" s="706"/>
      <c r="H259" s="856">
        <v>18</v>
      </c>
      <c r="I259" s="534"/>
      <c r="J259" s="854" t="s">
        <v>733</v>
      </c>
      <c r="K259" s="854" t="s">
        <v>579</v>
      </c>
      <c r="L259" s="854">
        <v>1</v>
      </c>
      <c r="M259" s="707"/>
      <c r="N259" s="524" t="str">
        <f t="shared" si="225"/>
        <v>INCLUDED</v>
      </c>
      <c r="O259" s="731">
        <f t="shared" si="226"/>
        <v>0</v>
      </c>
      <c r="P259" s="731">
        <f t="shared" si="227"/>
        <v>0</v>
      </c>
      <c r="Q259" s="732">
        <f>Discount!$H$36</f>
        <v>0</v>
      </c>
      <c r="R259" s="732">
        <f t="shared" si="228"/>
        <v>0</v>
      </c>
      <c r="S259" s="732">
        <f t="shared" si="229"/>
        <v>0</v>
      </c>
      <c r="T259" s="733">
        <f t="shared" si="230"/>
        <v>0</v>
      </c>
      <c r="V259" s="835">
        <f t="shared" si="231"/>
        <v>0</v>
      </c>
      <c r="W259" s="733">
        <f t="shared" si="232"/>
        <v>0</v>
      </c>
      <c r="X259" s="733">
        <f t="shared" si="233"/>
        <v>0.18</v>
      </c>
      <c r="Y259" s="733">
        <f t="shared" si="234"/>
        <v>0</v>
      </c>
      <c r="Z259" s="733">
        <f t="shared" si="235"/>
        <v>0.18</v>
      </c>
      <c r="AA259" s="733">
        <f t="shared" si="236"/>
        <v>0</v>
      </c>
      <c r="AB259" s="521">
        <f t="shared" si="237"/>
        <v>0</v>
      </c>
      <c r="AC259" s="521">
        <f t="shared" si="238"/>
        <v>0</v>
      </c>
      <c r="AD259" s="521">
        <f t="shared" si="239"/>
        <v>0</v>
      </c>
    </row>
    <row r="260" spans="1:30" ht="50.4" customHeight="1">
      <c r="A260" s="748">
        <v>240</v>
      </c>
      <c r="B260" s="854">
        <v>7000020198</v>
      </c>
      <c r="C260" s="854">
        <v>720</v>
      </c>
      <c r="D260" s="854" t="s">
        <v>664</v>
      </c>
      <c r="E260" s="854">
        <v>1000019919</v>
      </c>
      <c r="F260" s="854">
        <v>85353090</v>
      </c>
      <c r="G260" s="706"/>
      <c r="H260" s="856">
        <v>18</v>
      </c>
      <c r="I260" s="534"/>
      <c r="J260" s="854" t="s">
        <v>734</v>
      </c>
      <c r="K260" s="854" t="s">
        <v>579</v>
      </c>
      <c r="L260" s="854">
        <v>1</v>
      </c>
      <c r="M260" s="707"/>
      <c r="N260" s="524" t="str">
        <f t="shared" si="225"/>
        <v>INCLUDED</v>
      </c>
      <c r="O260" s="731">
        <f t="shared" si="226"/>
        <v>0</v>
      </c>
      <c r="P260" s="731">
        <f t="shared" si="227"/>
        <v>0</v>
      </c>
      <c r="Q260" s="732">
        <f>Discount!$H$36</f>
        <v>0</v>
      </c>
      <c r="R260" s="732">
        <f t="shared" si="228"/>
        <v>0</v>
      </c>
      <c r="S260" s="732">
        <f t="shared" si="229"/>
        <v>0</v>
      </c>
      <c r="T260" s="733">
        <f t="shared" si="230"/>
        <v>0</v>
      </c>
      <c r="V260" s="835">
        <f t="shared" si="231"/>
        <v>0</v>
      </c>
      <c r="W260" s="733">
        <f t="shared" si="232"/>
        <v>0</v>
      </c>
      <c r="X260" s="733">
        <f t="shared" si="233"/>
        <v>0.18</v>
      </c>
      <c r="Y260" s="733">
        <f t="shared" si="234"/>
        <v>0</v>
      </c>
      <c r="Z260" s="733">
        <f t="shared" si="235"/>
        <v>0.18</v>
      </c>
      <c r="AA260" s="733">
        <f t="shared" si="236"/>
        <v>0</v>
      </c>
      <c r="AB260" s="521">
        <f t="shared" si="237"/>
        <v>0</v>
      </c>
      <c r="AC260" s="521">
        <f t="shared" si="238"/>
        <v>0</v>
      </c>
      <c r="AD260" s="521">
        <f t="shared" si="239"/>
        <v>0</v>
      </c>
    </row>
    <row r="261" spans="1:30" ht="50.4" customHeight="1">
      <c r="A261" s="748">
        <v>241</v>
      </c>
      <c r="B261" s="854">
        <v>7000020198</v>
      </c>
      <c r="C261" s="854">
        <v>730</v>
      </c>
      <c r="D261" s="854" t="s">
        <v>664</v>
      </c>
      <c r="E261" s="854">
        <v>1000024186</v>
      </c>
      <c r="F261" s="854">
        <v>85354010</v>
      </c>
      <c r="G261" s="706"/>
      <c r="H261" s="856">
        <v>18</v>
      </c>
      <c r="I261" s="534"/>
      <c r="J261" s="854" t="s">
        <v>735</v>
      </c>
      <c r="K261" s="854" t="s">
        <v>579</v>
      </c>
      <c r="L261" s="854">
        <v>1</v>
      </c>
      <c r="M261" s="707"/>
      <c r="N261" s="524" t="str">
        <f t="shared" si="225"/>
        <v>INCLUDED</v>
      </c>
      <c r="O261" s="731">
        <f t="shared" si="226"/>
        <v>0</v>
      </c>
      <c r="P261" s="731">
        <f t="shared" si="227"/>
        <v>0</v>
      </c>
      <c r="Q261" s="732">
        <f>Discount!$H$36</f>
        <v>0</v>
      </c>
      <c r="R261" s="732">
        <f t="shared" si="228"/>
        <v>0</v>
      </c>
      <c r="S261" s="732">
        <f t="shared" si="229"/>
        <v>0</v>
      </c>
      <c r="T261" s="733">
        <f t="shared" si="230"/>
        <v>0</v>
      </c>
      <c r="V261" s="835">
        <f t="shared" si="231"/>
        <v>0</v>
      </c>
      <c r="W261" s="733">
        <f t="shared" si="232"/>
        <v>0</v>
      </c>
      <c r="X261" s="733">
        <f t="shared" si="233"/>
        <v>0.18</v>
      </c>
      <c r="Y261" s="733">
        <f t="shared" si="234"/>
        <v>0</v>
      </c>
      <c r="Z261" s="733">
        <f t="shared" si="235"/>
        <v>0.18</v>
      </c>
      <c r="AA261" s="733">
        <f t="shared" si="236"/>
        <v>0</v>
      </c>
      <c r="AB261" s="521">
        <f t="shared" si="237"/>
        <v>0</v>
      </c>
      <c r="AC261" s="521">
        <f t="shared" si="238"/>
        <v>0</v>
      </c>
      <c r="AD261" s="521">
        <f t="shared" si="239"/>
        <v>0</v>
      </c>
    </row>
    <row r="262" spans="1:30" ht="50.4" customHeight="1">
      <c r="A262" s="748">
        <v>242</v>
      </c>
      <c r="B262" s="854">
        <v>7000020198</v>
      </c>
      <c r="C262" s="854">
        <v>740</v>
      </c>
      <c r="D262" s="854" t="s">
        <v>664</v>
      </c>
      <c r="E262" s="854">
        <v>1000025941</v>
      </c>
      <c r="F262" s="854">
        <v>85389000</v>
      </c>
      <c r="G262" s="706"/>
      <c r="H262" s="856">
        <v>18</v>
      </c>
      <c r="I262" s="534"/>
      <c r="J262" s="854" t="s">
        <v>736</v>
      </c>
      <c r="K262" s="854" t="s">
        <v>298</v>
      </c>
      <c r="L262" s="854">
        <v>1</v>
      </c>
      <c r="M262" s="707"/>
      <c r="N262" s="524" t="str">
        <f t="shared" si="225"/>
        <v>INCLUDED</v>
      </c>
      <c r="O262" s="731">
        <f t="shared" si="226"/>
        <v>0</v>
      </c>
      <c r="P262" s="731">
        <f t="shared" si="227"/>
        <v>0</v>
      </c>
      <c r="Q262" s="732">
        <f>Discount!$H$36</f>
        <v>0</v>
      </c>
      <c r="R262" s="732">
        <f t="shared" si="228"/>
        <v>0</v>
      </c>
      <c r="S262" s="732">
        <f t="shared" si="229"/>
        <v>0</v>
      </c>
      <c r="T262" s="733">
        <f t="shared" si="230"/>
        <v>0</v>
      </c>
      <c r="V262" s="835">
        <f t="shared" si="231"/>
        <v>0</v>
      </c>
      <c r="W262" s="733">
        <f t="shared" si="232"/>
        <v>0</v>
      </c>
      <c r="X262" s="733">
        <f t="shared" si="233"/>
        <v>0.18</v>
      </c>
      <c r="Y262" s="733">
        <f t="shared" si="234"/>
        <v>0</v>
      </c>
      <c r="Z262" s="733">
        <f t="shared" si="235"/>
        <v>0.18</v>
      </c>
      <c r="AA262" s="733">
        <f t="shared" si="236"/>
        <v>0</v>
      </c>
      <c r="AB262" s="521">
        <f t="shared" si="237"/>
        <v>0</v>
      </c>
      <c r="AC262" s="521">
        <f t="shared" si="238"/>
        <v>0</v>
      </c>
      <c r="AD262" s="521">
        <f t="shared" si="239"/>
        <v>0</v>
      </c>
    </row>
    <row r="263" spans="1:30" ht="50.4" customHeight="1">
      <c r="A263" s="748">
        <v>243</v>
      </c>
      <c r="B263" s="854">
        <v>7000020198</v>
      </c>
      <c r="C263" s="854">
        <v>750</v>
      </c>
      <c r="D263" s="854" t="s">
        <v>664</v>
      </c>
      <c r="E263" s="854">
        <v>1000025935</v>
      </c>
      <c r="F263" s="854">
        <v>85389000</v>
      </c>
      <c r="G263" s="706"/>
      <c r="H263" s="856">
        <v>18</v>
      </c>
      <c r="I263" s="534"/>
      <c r="J263" s="854" t="s">
        <v>689</v>
      </c>
      <c r="K263" s="854" t="s">
        <v>298</v>
      </c>
      <c r="L263" s="854">
        <v>1</v>
      </c>
      <c r="M263" s="707"/>
      <c r="N263" s="524" t="str">
        <f t="shared" si="225"/>
        <v>INCLUDED</v>
      </c>
      <c r="O263" s="731">
        <f t="shared" si="226"/>
        <v>0</v>
      </c>
      <c r="P263" s="731">
        <f t="shared" si="227"/>
        <v>0</v>
      </c>
      <c r="Q263" s="732">
        <f>Discount!$H$36</f>
        <v>0</v>
      </c>
      <c r="R263" s="732">
        <f t="shared" si="228"/>
        <v>0</v>
      </c>
      <c r="S263" s="732">
        <f t="shared" si="229"/>
        <v>0</v>
      </c>
      <c r="T263" s="733">
        <f t="shared" si="230"/>
        <v>0</v>
      </c>
      <c r="V263" s="835">
        <f t="shared" si="231"/>
        <v>0</v>
      </c>
      <c r="W263" s="733">
        <f t="shared" si="232"/>
        <v>0</v>
      </c>
      <c r="X263" s="733">
        <f t="shared" si="233"/>
        <v>0.18</v>
      </c>
      <c r="Y263" s="733">
        <f t="shared" si="234"/>
        <v>0</v>
      </c>
      <c r="Z263" s="733">
        <f t="shared" si="235"/>
        <v>0.18</v>
      </c>
      <c r="AA263" s="733">
        <f t="shared" si="236"/>
        <v>0</v>
      </c>
      <c r="AB263" s="521">
        <f t="shared" si="237"/>
        <v>0</v>
      </c>
      <c r="AC263" s="521">
        <f t="shared" si="238"/>
        <v>0</v>
      </c>
      <c r="AD263" s="521">
        <f t="shared" si="239"/>
        <v>0</v>
      </c>
    </row>
    <row r="264" spans="1:30" ht="50.4" customHeight="1">
      <c r="A264" s="748">
        <v>244</v>
      </c>
      <c r="B264" s="854">
        <v>7000020198</v>
      </c>
      <c r="C264" s="854">
        <v>760</v>
      </c>
      <c r="D264" s="854" t="s">
        <v>664</v>
      </c>
      <c r="E264" s="854">
        <v>1000025936</v>
      </c>
      <c r="F264" s="854">
        <v>85353090</v>
      </c>
      <c r="G264" s="706"/>
      <c r="H264" s="856">
        <v>18</v>
      </c>
      <c r="I264" s="534"/>
      <c r="J264" s="854" t="s">
        <v>690</v>
      </c>
      <c r="K264" s="854" t="s">
        <v>298</v>
      </c>
      <c r="L264" s="854">
        <v>1</v>
      </c>
      <c r="M264" s="707"/>
      <c r="N264" s="524" t="str">
        <f t="shared" si="180"/>
        <v>INCLUDED</v>
      </c>
      <c r="O264" s="731">
        <f t="shared" si="181"/>
        <v>0</v>
      </c>
      <c r="P264" s="731">
        <f t="shared" si="182"/>
        <v>0</v>
      </c>
      <c r="Q264" s="732">
        <f>Discount!$H$36</f>
        <v>0</v>
      </c>
      <c r="R264" s="732">
        <f t="shared" si="183"/>
        <v>0</v>
      </c>
      <c r="S264" s="732">
        <f t="shared" si="184"/>
        <v>0</v>
      </c>
      <c r="T264" s="733">
        <f t="shared" si="185"/>
        <v>0</v>
      </c>
      <c r="V264" s="835">
        <f t="shared" si="186"/>
        <v>0</v>
      </c>
      <c r="W264" s="733">
        <f t="shared" si="187"/>
        <v>0</v>
      </c>
      <c r="X264" s="733">
        <f t="shared" si="188"/>
        <v>0.18</v>
      </c>
      <c r="Y264" s="733">
        <f t="shared" si="189"/>
        <v>0</v>
      </c>
      <c r="Z264" s="733">
        <f t="shared" si="190"/>
        <v>0.18</v>
      </c>
      <c r="AA264" s="733">
        <f t="shared" si="191"/>
        <v>0</v>
      </c>
      <c r="AB264" s="521">
        <f t="shared" si="192"/>
        <v>0</v>
      </c>
      <c r="AC264" s="521">
        <f t="shared" si="193"/>
        <v>0</v>
      </c>
      <c r="AD264" s="521">
        <f t="shared" si="194"/>
        <v>0</v>
      </c>
    </row>
    <row r="265" spans="1:30" ht="50.4" customHeight="1">
      <c r="A265" s="748">
        <v>245</v>
      </c>
      <c r="B265" s="854">
        <v>7000020198</v>
      </c>
      <c r="C265" s="854">
        <v>770</v>
      </c>
      <c r="D265" s="854" t="s">
        <v>664</v>
      </c>
      <c r="E265" s="854">
        <v>1000025933</v>
      </c>
      <c r="F265" s="854">
        <v>85389000</v>
      </c>
      <c r="G265" s="706"/>
      <c r="H265" s="856">
        <v>18</v>
      </c>
      <c r="I265" s="534"/>
      <c r="J265" s="854" t="s">
        <v>691</v>
      </c>
      <c r="K265" s="854" t="s">
        <v>298</v>
      </c>
      <c r="L265" s="854">
        <v>1</v>
      </c>
      <c r="M265" s="707"/>
      <c r="N265" s="524" t="str">
        <f t="shared" si="180"/>
        <v>INCLUDED</v>
      </c>
      <c r="O265" s="731">
        <f t="shared" si="181"/>
        <v>0</v>
      </c>
      <c r="P265" s="731">
        <f t="shared" si="182"/>
        <v>0</v>
      </c>
      <c r="Q265" s="732">
        <f>Discount!$H$36</f>
        <v>0</v>
      </c>
      <c r="R265" s="732">
        <f t="shared" si="183"/>
        <v>0</v>
      </c>
      <c r="S265" s="732">
        <f t="shared" si="184"/>
        <v>0</v>
      </c>
      <c r="T265" s="733">
        <f t="shared" si="185"/>
        <v>0</v>
      </c>
      <c r="V265" s="835">
        <f t="shared" si="186"/>
        <v>0</v>
      </c>
      <c r="W265" s="733">
        <f t="shared" si="187"/>
        <v>0</v>
      </c>
      <c r="X265" s="733">
        <f t="shared" si="188"/>
        <v>0.18</v>
      </c>
      <c r="Y265" s="733">
        <f t="shared" si="189"/>
        <v>0</v>
      </c>
      <c r="Z265" s="733">
        <f t="shared" si="190"/>
        <v>0.18</v>
      </c>
      <c r="AA265" s="733">
        <f t="shared" si="191"/>
        <v>0</v>
      </c>
      <c r="AB265" s="521">
        <f t="shared" si="192"/>
        <v>0</v>
      </c>
      <c r="AC265" s="521">
        <f t="shared" si="193"/>
        <v>0</v>
      </c>
      <c r="AD265" s="521">
        <f t="shared" si="194"/>
        <v>0</v>
      </c>
    </row>
    <row r="266" spans="1:30" ht="50.4" customHeight="1">
      <c r="A266" s="748">
        <v>246</v>
      </c>
      <c r="B266" s="854">
        <v>7000020198</v>
      </c>
      <c r="C266" s="854">
        <v>780</v>
      </c>
      <c r="D266" s="854" t="s">
        <v>664</v>
      </c>
      <c r="E266" s="854">
        <v>1000019912</v>
      </c>
      <c r="F266" s="854">
        <v>85371000</v>
      </c>
      <c r="G266" s="706"/>
      <c r="H266" s="856">
        <v>18</v>
      </c>
      <c r="I266" s="534"/>
      <c r="J266" s="854" t="s">
        <v>582</v>
      </c>
      <c r="K266" s="854" t="s">
        <v>579</v>
      </c>
      <c r="L266" s="854">
        <v>1</v>
      </c>
      <c r="M266" s="707"/>
      <c r="N266" s="524" t="str">
        <f t="shared" si="180"/>
        <v>INCLUDED</v>
      </c>
      <c r="O266" s="731">
        <f t="shared" si="181"/>
        <v>0</v>
      </c>
      <c r="P266" s="731">
        <f t="shared" si="182"/>
        <v>0</v>
      </c>
      <c r="Q266" s="732">
        <f>Discount!$H$36</f>
        <v>0</v>
      </c>
      <c r="R266" s="732">
        <f t="shared" si="183"/>
        <v>0</v>
      </c>
      <c r="S266" s="732">
        <f t="shared" si="184"/>
        <v>0</v>
      </c>
      <c r="T266" s="733">
        <f t="shared" si="185"/>
        <v>0</v>
      </c>
      <c r="V266" s="835">
        <f t="shared" si="186"/>
        <v>0</v>
      </c>
      <c r="W266" s="733">
        <f t="shared" si="187"/>
        <v>0</v>
      </c>
      <c r="X266" s="733">
        <f t="shared" si="188"/>
        <v>0.18</v>
      </c>
      <c r="Y266" s="733">
        <f t="shared" si="189"/>
        <v>0</v>
      </c>
      <c r="Z266" s="733">
        <f t="shared" si="190"/>
        <v>0.18</v>
      </c>
      <c r="AA266" s="733">
        <f t="shared" si="191"/>
        <v>0</v>
      </c>
      <c r="AB266" s="521">
        <f t="shared" si="192"/>
        <v>0</v>
      </c>
      <c r="AC266" s="521">
        <f t="shared" si="193"/>
        <v>0</v>
      </c>
      <c r="AD266" s="521">
        <f t="shared" si="194"/>
        <v>0</v>
      </c>
    </row>
    <row r="267" spans="1:30" ht="50.4" customHeight="1">
      <c r="A267" s="748">
        <v>247</v>
      </c>
      <c r="B267" s="854">
        <v>7000020198</v>
      </c>
      <c r="C267" s="854">
        <v>790</v>
      </c>
      <c r="D267" s="854" t="s">
        <v>664</v>
      </c>
      <c r="E267" s="854">
        <v>1000019927</v>
      </c>
      <c r="F267" s="854">
        <v>85389000</v>
      </c>
      <c r="G267" s="706"/>
      <c r="H267" s="856">
        <v>18</v>
      </c>
      <c r="I267" s="534"/>
      <c r="J267" s="854" t="s">
        <v>583</v>
      </c>
      <c r="K267" s="854" t="s">
        <v>579</v>
      </c>
      <c r="L267" s="854">
        <v>1</v>
      </c>
      <c r="M267" s="707"/>
      <c r="N267" s="524" t="str">
        <f t="shared" si="180"/>
        <v>INCLUDED</v>
      </c>
      <c r="O267" s="731">
        <f t="shared" si="181"/>
        <v>0</v>
      </c>
      <c r="P267" s="731">
        <f t="shared" si="182"/>
        <v>0</v>
      </c>
      <c r="Q267" s="732">
        <f>Discount!$H$36</f>
        <v>0</v>
      </c>
      <c r="R267" s="732">
        <f t="shared" si="183"/>
        <v>0</v>
      </c>
      <c r="S267" s="732">
        <f t="shared" si="184"/>
        <v>0</v>
      </c>
      <c r="T267" s="733">
        <f t="shared" si="185"/>
        <v>0</v>
      </c>
      <c r="V267" s="835">
        <f t="shared" si="186"/>
        <v>0</v>
      </c>
      <c r="W267" s="733">
        <f t="shared" si="187"/>
        <v>0</v>
      </c>
      <c r="X267" s="733">
        <f t="shared" si="188"/>
        <v>0.18</v>
      </c>
      <c r="Y267" s="733">
        <f t="shared" si="189"/>
        <v>0</v>
      </c>
      <c r="Z267" s="733">
        <f t="shared" si="190"/>
        <v>0.18</v>
      </c>
      <c r="AA267" s="733">
        <f t="shared" si="191"/>
        <v>0</v>
      </c>
      <c r="AB267" s="521">
        <f t="shared" si="192"/>
        <v>0</v>
      </c>
      <c r="AC267" s="521">
        <f t="shared" si="193"/>
        <v>0</v>
      </c>
      <c r="AD267" s="521">
        <f t="shared" si="194"/>
        <v>0</v>
      </c>
    </row>
    <row r="268" spans="1:30" ht="50.4" customHeight="1">
      <c r="A268" s="748">
        <v>248</v>
      </c>
      <c r="B268" s="854">
        <v>7000020198</v>
      </c>
      <c r="C268" s="854">
        <v>800</v>
      </c>
      <c r="D268" s="854" t="s">
        <v>664</v>
      </c>
      <c r="E268" s="854">
        <v>1000032289</v>
      </c>
      <c r="F268" s="854">
        <v>84819090</v>
      </c>
      <c r="G268" s="706"/>
      <c r="H268" s="856">
        <v>18</v>
      </c>
      <c r="I268" s="534"/>
      <c r="J268" s="854" t="s">
        <v>581</v>
      </c>
      <c r="K268" s="854" t="s">
        <v>298</v>
      </c>
      <c r="L268" s="854">
        <v>1</v>
      </c>
      <c r="M268" s="707"/>
      <c r="N268" s="524" t="str">
        <f t="shared" si="180"/>
        <v>INCLUDED</v>
      </c>
      <c r="O268" s="731">
        <f t="shared" si="181"/>
        <v>0</v>
      </c>
      <c r="P268" s="731">
        <f t="shared" si="182"/>
        <v>0</v>
      </c>
      <c r="Q268" s="732">
        <f>Discount!$H$36</f>
        <v>0</v>
      </c>
      <c r="R268" s="732">
        <f t="shared" si="183"/>
        <v>0</v>
      </c>
      <c r="S268" s="732">
        <f t="shared" si="184"/>
        <v>0</v>
      </c>
      <c r="T268" s="733">
        <f t="shared" si="185"/>
        <v>0</v>
      </c>
      <c r="V268" s="835">
        <f t="shared" si="186"/>
        <v>0</v>
      </c>
      <c r="W268" s="733">
        <f t="shared" si="187"/>
        <v>0</v>
      </c>
      <c r="X268" s="733">
        <f t="shared" si="188"/>
        <v>0.18</v>
      </c>
      <c r="Y268" s="733">
        <f t="shared" si="189"/>
        <v>0</v>
      </c>
      <c r="Z268" s="733">
        <f t="shared" si="190"/>
        <v>0.18</v>
      </c>
      <c r="AA268" s="733">
        <f t="shared" si="191"/>
        <v>0</v>
      </c>
      <c r="AB268" s="521">
        <f t="shared" si="192"/>
        <v>0</v>
      </c>
      <c r="AC268" s="521">
        <f t="shared" si="193"/>
        <v>0</v>
      </c>
      <c r="AD268" s="521">
        <f t="shared" si="194"/>
        <v>0</v>
      </c>
    </row>
    <row r="269" spans="1:30" ht="50.4" customHeight="1">
      <c r="A269" s="748">
        <v>249</v>
      </c>
      <c r="B269" s="854">
        <v>7000020198</v>
      </c>
      <c r="C269" s="854">
        <v>810</v>
      </c>
      <c r="D269" s="854" t="s">
        <v>664</v>
      </c>
      <c r="E269" s="854">
        <v>1000025930</v>
      </c>
      <c r="F269" s="854">
        <v>85354010</v>
      </c>
      <c r="G269" s="706"/>
      <c r="H269" s="856">
        <v>18</v>
      </c>
      <c r="I269" s="534"/>
      <c r="J269" s="854" t="s">
        <v>693</v>
      </c>
      <c r="K269" s="854" t="s">
        <v>298</v>
      </c>
      <c r="L269" s="854">
        <v>1</v>
      </c>
      <c r="M269" s="707"/>
      <c r="N269" s="524" t="str">
        <f t="shared" si="180"/>
        <v>INCLUDED</v>
      </c>
      <c r="O269" s="731">
        <f t="shared" si="181"/>
        <v>0</v>
      </c>
      <c r="P269" s="731">
        <f t="shared" si="182"/>
        <v>0</v>
      </c>
      <c r="Q269" s="732">
        <f>Discount!$H$36</f>
        <v>0</v>
      </c>
      <c r="R269" s="732">
        <f t="shared" si="183"/>
        <v>0</v>
      </c>
      <c r="S269" s="732">
        <f t="shared" si="184"/>
        <v>0</v>
      </c>
      <c r="T269" s="733">
        <f t="shared" si="185"/>
        <v>0</v>
      </c>
      <c r="V269" s="835">
        <f t="shared" si="186"/>
        <v>0</v>
      </c>
      <c r="W269" s="733">
        <f t="shared" si="187"/>
        <v>0</v>
      </c>
      <c r="X269" s="733">
        <f t="shared" si="188"/>
        <v>0.18</v>
      </c>
      <c r="Y269" s="733">
        <f t="shared" si="189"/>
        <v>0</v>
      </c>
      <c r="Z269" s="733">
        <f t="shared" si="190"/>
        <v>0.18</v>
      </c>
      <c r="AA269" s="733">
        <f t="shared" si="191"/>
        <v>0</v>
      </c>
      <c r="AB269" s="521">
        <f t="shared" si="192"/>
        <v>0</v>
      </c>
      <c r="AC269" s="521">
        <f t="shared" si="193"/>
        <v>0</v>
      </c>
      <c r="AD269" s="521">
        <f t="shared" si="194"/>
        <v>0</v>
      </c>
    </row>
    <row r="270" spans="1:30" ht="50.4" customHeight="1">
      <c r="A270" s="748">
        <v>250</v>
      </c>
      <c r="B270" s="854">
        <v>7000020198</v>
      </c>
      <c r="C270" s="854">
        <v>830</v>
      </c>
      <c r="D270" s="854" t="s">
        <v>739</v>
      </c>
      <c r="E270" s="854">
        <v>1000012366</v>
      </c>
      <c r="F270" s="854">
        <v>73082011</v>
      </c>
      <c r="G270" s="706"/>
      <c r="H270" s="856">
        <v>18</v>
      </c>
      <c r="I270" s="534"/>
      <c r="J270" s="854" t="s">
        <v>585</v>
      </c>
      <c r="K270" s="854" t="s">
        <v>297</v>
      </c>
      <c r="L270" s="854">
        <v>592</v>
      </c>
      <c r="M270" s="707"/>
      <c r="N270" s="524" t="str">
        <f t="shared" si="180"/>
        <v>INCLUDED</v>
      </c>
      <c r="O270" s="731">
        <f t="shared" si="181"/>
        <v>0</v>
      </c>
      <c r="P270" s="731">
        <f t="shared" si="182"/>
        <v>0</v>
      </c>
      <c r="Q270" s="732">
        <f>Discount!$H$36</f>
        <v>0</v>
      </c>
      <c r="R270" s="732">
        <f t="shared" si="183"/>
        <v>0</v>
      </c>
      <c r="S270" s="732">
        <f t="shared" si="184"/>
        <v>0</v>
      </c>
      <c r="T270" s="733">
        <f t="shared" si="185"/>
        <v>0</v>
      </c>
      <c r="V270" s="835">
        <f t="shared" si="186"/>
        <v>0</v>
      </c>
      <c r="W270" s="733">
        <f t="shared" si="187"/>
        <v>0</v>
      </c>
      <c r="X270" s="733">
        <f t="shared" si="188"/>
        <v>0.18</v>
      </c>
      <c r="Y270" s="733">
        <f t="shared" si="189"/>
        <v>0</v>
      </c>
      <c r="Z270" s="733">
        <f t="shared" si="190"/>
        <v>0.18</v>
      </c>
      <c r="AA270" s="733">
        <f t="shared" si="191"/>
        <v>0</v>
      </c>
      <c r="AB270" s="521">
        <f t="shared" si="192"/>
        <v>0</v>
      </c>
      <c r="AC270" s="521">
        <f t="shared" si="193"/>
        <v>0</v>
      </c>
      <c r="AD270" s="521">
        <f t="shared" si="194"/>
        <v>0</v>
      </c>
    </row>
    <row r="271" spans="1:30" ht="50.4" customHeight="1">
      <c r="A271" s="748">
        <v>251</v>
      </c>
      <c r="B271" s="854">
        <v>7000020198</v>
      </c>
      <c r="C271" s="854">
        <v>840</v>
      </c>
      <c r="D271" s="854" t="s">
        <v>739</v>
      </c>
      <c r="E271" s="854">
        <v>1000012368</v>
      </c>
      <c r="F271" s="854">
        <v>73082011</v>
      </c>
      <c r="G271" s="706"/>
      <c r="H271" s="856">
        <v>18</v>
      </c>
      <c r="I271" s="534"/>
      <c r="J271" s="854" t="s">
        <v>586</v>
      </c>
      <c r="K271" s="854" t="s">
        <v>297</v>
      </c>
      <c r="L271" s="854">
        <v>104</v>
      </c>
      <c r="M271" s="707"/>
      <c r="N271" s="524" t="str">
        <f t="shared" si="180"/>
        <v>INCLUDED</v>
      </c>
      <c r="O271" s="731">
        <f t="shared" si="181"/>
        <v>0</v>
      </c>
      <c r="P271" s="731">
        <f t="shared" si="182"/>
        <v>0</v>
      </c>
      <c r="Q271" s="732">
        <f>Discount!$H$36</f>
        <v>0</v>
      </c>
      <c r="R271" s="732">
        <f t="shared" si="183"/>
        <v>0</v>
      </c>
      <c r="S271" s="732">
        <f t="shared" si="184"/>
        <v>0</v>
      </c>
      <c r="T271" s="733">
        <f t="shared" si="185"/>
        <v>0</v>
      </c>
      <c r="V271" s="835">
        <f t="shared" si="186"/>
        <v>0</v>
      </c>
      <c r="W271" s="733">
        <f t="shared" si="187"/>
        <v>0</v>
      </c>
      <c r="X271" s="733">
        <f t="shared" si="188"/>
        <v>0.18</v>
      </c>
      <c r="Y271" s="733">
        <f t="shared" si="189"/>
        <v>0</v>
      </c>
      <c r="Z271" s="733">
        <f t="shared" si="190"/>
        <v>0.18</v>
      </c>
      <c r="AA271" s="733">
        <f t="shared" si="191"/>
        <v>0</v>
      </c>
      <c r="AB271" s="521">
        <f t="shared" si="192"/>
        <v>0</v>
      </c>
      <c r="AC271" s="521">
        <f t="shared" si="193"/>
        <v>0</v>
      </c>
      <c r="AD271" s="521">
        <f t="shared" si="194"/>
        <v>0</v>
      </c>
    </row>
    <row r="272" spans="1:30" ht="50.4" customHeight="1">
      <c r="A272" s="748">
        <v>252</v>
      </c>
      <c r="B272" s="854">
        <v>7000020198</v>
      </c>
      <c r="C272" s="854">
        <v>850</v>
      </c>
      <c r="D272" s="854" t="s">
        <v>739</v>
      </c>
      <c r="E272" s="854">
        <v>1000012369</v>
      </c>
      <c r="F272" s="854">
        <v>73082011</v>
      </c>
      <c r="G272" s="706"/>
      <c r="H272" s="856">
        <v>18</v>
      </c>
      <c r="I272" s="534"/>
      <c r="J272" s="854" t="s">
        <v>587</v>
      </c>
      <c r="K272" s="854" t="s">
        <v>297</v>
      </c>
      <c r="L272" s="854">
        <v>168</v>
      </c>
      <c r="M272" s="707"/>
      <c r="N272" s="524" t="str">
        <f t="shared" si="180"/>
        <v>INCLUDED</v>
      </c>
      <c r="O272" s="731">
        <f t="shared" si="181"/>
        <v>0</v>
      </c>
      <c r="P272" s="731">
        <f t="shared" si="182"/>
        <v>0</v>
      </c>
      <c r="Q272" s="732">
        <f>Discount!$H$36</f>
        <v>0</v>
      </c>
      <c r="R272" s="732">
        <f t="shared" si="183"/>
        <v>0</v>
      </c>
      <c r="S272" s="732">
        <f t="shared" si="184"/>
        <v>0</v>
      </c>
      <c r="T272" s="733">
        <f t="shared" si="185"/>
        <v>0</v>
      </c>
      <c r="V272" s="835">
        <f t="shared" si="186"/>
        <v>0</v>
      </c>
      <c r="W272" s="733">
        <f t="shared" si="187"/>
        <v>0</v>
      </c>
      <c r="X272" s="733">
        <f t="shared" si="188"/>
        <v>0.18</v>
      </c>
      <c r="Y272" s="733">
        <f t="shared" si="189"/>
        <v>0</v>
      </c>
      <c r="Z272" s="733">
        <f t="shared" si="190"/>
        <v>0.18</v>
      </c>
      <c r="AA272" s="733">
        <f t="shared" si="191"/>
        <v>0</v>
      </c>
      <c r="AB272" s="521">
        <f t="shared" si="192"/>
        <v>0</v>
      </c>
      <c r="AC272" s="521">
        <f t="shared" si="193"/>
        <v>0</v>
      </c>
      <c r="AD272" s="521">
        <f t="shared" si="194"/>
        <v>0</v>
      </c>
    </row>
    <row r="273" spans="1:30" ht="26.25" customHeight="1">
      <c r="A273" s="940" t="s">
        <v>471</v>
      </c>
      <c r="B273" s="940"/>
      <c r="C273" s="940"/>
      <c r="D273" s="940"/>
      <c r="E273" s="940"/>
      <c r="F273" s="940"/>
      <c r="G273" s="940"/>
      <c r="H273" s="940"/>
      <c r="I273" s="940"/>
      <c r="J273" s="940"/>
      <c r="K273" s="940"/>
      <c r="L273" s="940"/>
      <c r="M273" s="940"/>
      <c r="N273" s="696">
        <f>ROUND(SUM(N18:N272),0)</f>
        <v>0</v>
      </c>
      <c r="O273" s="734"/>
      <c r="P273" s="735">
        <f>SUM(P18:P272)</f>
        <v>0</v>
      </c>
      <c r="Q273" s="736"/>
      <c r="R273" s="737">
        <f>SUM(R18:R272)</f>
        <v>0</v>
      </c>
      <c r="S273" s="738">
        <f>SUM(S18:S272)</f>
        <v>0</v>
      </c>
      <c r="T273" s="733">
        <f>SUM(T18:T272)</f>
        <v>0</v>
      </c>
      <c r="W273" s="733">
        <f>SUM(W18:W272)</f>
        <v>0</v>
      </c>
      <c r="AB273" s="733">
        <f>SUM(AB18:AB272)</f>
        <v>0</v>
      </c>
      <c r="AC273" s="733">
        <f>SUM(AC18:AC272)</f>
        <v>0</v>
      </c>
      <c r="AD273" s="733">
        <f>SUM(AD18:AD272)</f>
        <v>0</v>
      </c>
    </row>
    <row r="274" spans="1:30" ht="26.25" customHeight="1">
      <c r="A274" s="940" t="s">
        <v>269</v>
      </c>
      <c r="B274" s="940"/>
      <c r="C274" s="940"/>
      <c r="D274" s="940"/>
      <c r="E274" s="940"/>
      <c r="F274" s="940"/>
      <c r="G274" s="940"/>
      <c r="H274" s="940"/>
      <c r="I274" s="940"/>
      <c r="J274" s="940"/>
      <c r="K274" s="940"/>
      <c r="L274" s="940"/>
      <c r="M274" s="940"/>
      <c r="N274" s="696" t="s">
        <v>337</v>
      </c>
      <c r="O274" s="739"/>
      <c r="P274" s="739"/>
      <c r="Q274" s="740"/>
      <c r="R274" s="740"/>
      <c r="S274" s="740"/>
      <c r="W274" s="729" t="str">
        <f>W17</f>
        <v>Total Corrected Price (excl. GST)</v>
      </c>
      <c r="X274" s="729"/>
      <c r="Y274" s="729"/>
      <c r="Z274" s="729"/>
      <c r="AA274" s="729"/>
      <c r="AB274" s="729" t="str">
        <f>AB17</f>
        <v>GST amount @12%</v>
      </c>
      <c r="AC274" s="729" t="str">
        <f>AC17</f>
        <v>GST amount @18%</v>
      </c>
      <c r="AD274" s="729" t="str">
        <f>AD17</f>
        <v>GST amount @28%</v>
      </c>
    </row>
    <row r="275" spans="1:30" ht="26.25" customHeight="1">
      <c r="A275" s="940" t="s">
        <v>472</v>
      </c>
      <c r="B275" s="940"/>
      <c r="C275" s="940"/>
      <c r="D275" s="940"/>
      <c r="E275" s="940"/>
      <c r="F275" s="940"/>
      <c r="G275" s="940"/>
      <c r="H275" s="940"/>
      <c r="I275" s="940"/>
      <c r="J275" s="940"/>
      <c r="K275" s="940"/>
      <c r="L275" s="940"/>
      <c r="M275" s="940"/>
      <c r="N275" s="696">
        <f>N273</f>
        <v>0</v>
      </c>
      <c r="O275" s="739"/>
      <c r="P275" s="739"/>
      <c r="Q275" s="740"/>
      <c r="R275" s="740"/>
      <c r="S275" s="740"/>
    </row>
    <row r="276" spans="1:30" ht="32.25" customHeight="1">
      <c r="B276" s="942" t="s">
        <v>308</v>
      </c>
      <c r="C276" s="942"/>
      <c r="D276" s="942"/>
      <c r="E276" s="942"/>
      <c r="F276" s="942"/>
      <c r="G276" s="942"/>
      <c r="H276" s="942"/>
      <c r="I276" s="942"/>
      <c r="J276" s="942"/>
      <c r="K276" s="942"/>
      <c r="L276" s="942"/>
      <c r="M276" s="942"/>
      <c r="N276" s="942"/>
      <c r="O276" s="739"/>
      <c r="P276" s="739"/>
      <c r="Q276" s="740"/>
      <c r="R276" s="740"/>
      <c r="S276" s="740"/>
    </row>
    <row r="277" spans="1:30">
      <c r="O277" s="740"/>
      <c r="P277" s="740"/>
      <c r="Q277" s="740"/>
      <c r="R277" s="740"/>
      <c r="S277" s="740"/>
    </row>
    <row r="278" spans="1:30">
      <c r="B278" s="729" t="s">
        <v>314</v>
      </c>
      <c r="C278" s="944" t="str">
        <f>'Names of Bidder'!D27&amp;" "&amp;'Names of Bidder'!E27&amp;" "&amp;'Names of Bidder'!F27</f>
        <v xml:space="preserve">  </v>
      </c>
      <c r="D278" s="941"/>
      <c r="I278" s="522"/>
      <c r="J278" s="742" t="s">
        <v>316</v>
      </c>
      <c r="K278" s="943" t="str">
        <f>IF('Names of Bidder'!D24="","",'Names of Bidder'!D24)</f>
        <v/>
      </c>
      <c r="L278" s="943"/>
      <c r="M278" s="943"/>
      <c r="N278" s="943"/>
      <c r="O278" s="740"/>
      <c r="P278" s="740"/>
      <c r="Q278" s="740"/>
      <c r="R278" s="740"/>
      <c r="S278" s="740"/>
    </row>
    <row r="279" spans="1:30">
      <c r="B279" s="729" t="s">
        <v>315</v>
      </c>
      <c r="C279" s="941" t="str">
        <f>IF('Names of Bidder'!D28="","",'Names of Bidder'!D28)</f>
        <v/>
      </c>
      <c r="D279" s="941"/>
      <c r="I279" s="522"/>
      <c r="J279" s="742" t="s">
        <v>124</v>
      </c>
      <c r="K279" s="943" t="str">
        <f>IF('Names of Bidder'!D25="","",'Names of Bidder'!D25)</f>
        <v/>
      </c>
      <c r="L279" s="943"/>
      <c r="M279" s="943"/>
      <c r="N279" s="943"/>
      <c r="O279" s="740"/>
      <c r="P279" s="740"/>
      <c r="Q279" s="740"/>
      <c r="R279" s="740"/>
      <c r="S279" s="740"/>
    </row>
    <row r="280" spans="1:30">
      <c r="O280" s="740"/>
      <c r="P280" s="740"/>
      <c r="Q280" s="740"/>
      <c r="R280" s="740"/>
      <c r="S280" s="740"/>
    </row>
    <row r="281" spans="1:30">
      <c r="G281" s="523"/>
      <c r="H281" s="523"/>
      <c r="I281" s="523"/>
    </row>
    <row r="282" spans="1:30">
      <c r="G282" s="523"/>
      <c r="H282" s="523"/>
      <c r="I282" s="523"/>
    </row>
    <row r="283" spans="1:30">
      <c r="G283" s="523"/>
      <c r="H283" s="523"/>
      <c r="I283" s="523"/>
    </row>
    <row r="284" spans="1:30">
      <c r="G284" s="523"/>
      <c r="H284" s="523"/>
      <c r="I284" s="523"/>
      <c r="M284" s="741"/>
    </row>
    <row r="285" spans="1:30">
      <c r="G285" s="523"/>
      <c r="H285" s="523"/>
      <c r="I285" s="523"/>
    </row>
    <row r="286" spans="1:30">
      <c r="G286" s="523"/>
      <c r="H286" s="523"/>
      <c r="I286" s="523"/>
    </row>
    <row r="287" spans="1:30">
      <c r="G287" s="523"/>
      <c r="H287" s="523"/>
      <c r="I287" s="523"/>
      <c r="O287" s="741"/>
    </row>
    <row r="288" spans="1:30">
      <c r="G288" s="523"/>
      <c r="H288" s="523"/>
      <c r="I288" s="523"/>
    </row>
    <row r="289" spans="7:9">
      <c r="G289" s="523"/>
      <c r="H289" s="523"/>
      <c r="I289" s="523"/>
    </row>
    <row r="290" spans="7:9">
      <c r="G290" s="523"/>
      <c r="H290" s="523"/>
      <c r="I290" s="523"/>
    </row>
    <row r="291" spans="7:9">
      <c r="G291" s="523"/>
      <c r="H291" s="523"/>
      <c r="I291" s="523"/>
    </row>
    <row r="292" spans="7:9">
      <c r="G292" s="523"/>
      <c r="H292" s="523"/>
      <c r="I292" s="523"/>
    </row>
    <row r="293" spans="7:9">
      <c r="G293" s="523"/>
      <c r="H293" s="523"/>
      <c r="I293" s="523"/>
    </row>
    <row r="294" spans="7:9">
      <c r="G294" s="523"/>
      <c r="H294" s="523"/>
      <c r="I294" s="523"/>
    </row>
    <row r="295" spans="7:9">
      <c r="G295" s="523"/>
      <c r="H295" s="523"/>
      <c r="I295" s="523"/>
    </row>
    <row r="296" spans="7:9">
      <c r="G296" s="523"/>
      <c r="H296" s="523"/>
      <c r="I296" s="523"/>
    </row>
    <row r="297" spans="7:9">
      <c r="G297" s="523"/>
      <c r="H297" s="523"/>
      <c r="I297" s="523"/>
    </row>
    <row r="298" spans="7:9">
      <c r="G298" s="523"/>
      <c r="H298" s="523"/>
      <c r="I298" s="523"/>
    </row>
    <row r="299" spans="7:9">
      <c r="G299" s="523"/>
      <c r="H299" s="523"/>
      <c r="I299" s="523"/>
    </row>
    <row r="300" spans="7:9">
      <c r="G300" s="523"/>
      <c r="H300" s="523"/>
      <c r="I300" s="523"/>
    </row>
    <row r="301" spans="7:9">
      <c r="G301" s="523"/>
      <c r="H301" s="523"/>
      <c r="I301" s="523"/>
    </row>
    <row r="302" spans="7:9">
      <c r="G302" s="523"/>
      <c r="H302" s="523"/>
      <c r="I302" s="523"/>
    </row>
    <row r="303" spans="7:9">
      <c r="G303" s="523"/>
      <c r="H303" s="523"/>
      <c r="I303" s="523"/>
    </row>
    <row r="304" spans="7:9">
      <c r="G304" s="523"/>
      <c r="H304" s="523"/>
      <c r="I304" s="523"/>
    </row>
    <row r="305" spans="7:9">
      <c r="G305" s="523"/>
      <c r="H305" s="523"/>
      <c r="I305" s="523"/>
    </row>
    <row r="306" spans="7:9">
      <c r="G306" s="523"/>
      <c r="H306" s="523"/>
      <c r="I306" s="523"/>
    </row>
    <row r="307" spans="7:9">
      <c r="G307" s="523"/>
      <c r="H307" s="523"/>
      <c r="I307" s="523"/>
    </row>
    <row r="308" spans="7:9">
      <c r="G308" s="523"/>
      <c r="H308" s="523"/>
      <c r="I308" s="523"/>
    </row>
    <row r="309" spans="7:9">
      <c r="G309" s="523"/>
      <c r="H309" s="523"/>
      <c r="I309" s="523"/>
    </row>
    <row r="310" spans="7:9">
      <c r="G310" s="523"/>
      <c r="H310" s="523"/>
      <c r="I310" s="523"/>
    </row>
    <row r="311" spans="7:9">
      <c r="G311" s="523"/>
      <c r="H311" s="523"/>
      <c r="I311" s="523"/>
    </row>
    <row r="312" spans="7:9">
      <c r="G312" s="523"/>
      <c r="H312" s="523"/>
      <c r="I312" s="523"/>
    </row>
  </sheetData>
  <sheetProtection algorithmName="SHA-512" hashValue="f8S5tTdrQ6Ebux9J/JIhV5duDJhhQkX0jT5hXx6G0j1oCns7Py9Z1l0L+Tg+MJqYsrlriSyKMgW4qy5P8sgGHA==" saltValue="VkKfZa1BqnQfmaOBubOHCA==" spinCount="100000" sheet="1" formatColumns="0" formatRows="0" selectLockedCells="1"/>
  <customSheetViews>
    <customSheetView guid="{2A597A81-BDEB-4911-946A-7247194BF387}" scale="60" showPageBreaks="1" printArea="1" hiddenColumns="1" view="pageBreakPreview">
      <selection activeCell="G18" sqref="G18"/>
      <pageMargins left="0.25" right="0.25" top="0.75" bottom="0.5" header="0.3" footer="0.5"/>
      <printOptions horizontalCentered="1"/>
      <pageSetup paperSize="9" scale="44" orientation="landscape" r:id="rId1"/>
      <headerFooter>
        <oddHeader>&amp;RSchedule-1
Page &amp;P of &amp;N</oddHeader>
      </headerFooter>
    </customSheetView>
    <customSheetView guid="{267FF044-3C5D-4FEC-AC00-A7E30583F8BB}" scale="80" showPageBreaks="1" printArea="1" hiddenColumns="1" view="pageBreakPreview">
      <selection activeCell="G19" sqref="G19"/>
      <pageMargins left="0.25" right="0.25" top="0.75" bottom="0.5" header="0.3" footer="0.5"/>
      <printOptions horizontalCentered="1"/>
      <pageSetup paperSize="9" scale="55" orientation="landscape" r:id="rId2"/>
      <headerFooter>
        <oddHeader>&amp;RSchedule-1
Page &amp;P of &amp;N</oddHeader>
      </headerFooter>
    </customSheetView>
    <customSheetView guid="{3FCD02EB-1C44-4646-B069-2B9945E67B1F}" scale="70" showPageBreaks="1" printArea="1" hiddenColumns="1" view="pageBreakPreview" topLeftCell="A23">
      <selection activeCell="M93" sqref="M93"/>
      <pageMargins left="0.25" right="0.25" top="0.75" bottom="0.5" header="0.3" footer="0.5"/>
      <printOptions horizontalCentered="1"/>
      <pageSetup paperSize="9" scale="55" orientation="landscape" r:id="rId3"/>
      <headerFooter>
        <oddHeader>&amp;RSchedule-1
Page &amp;P of &amp;N</oddHeader>
      </headerFooter>
    </customSheetView>
    <customSheetView guid="{B056965A-4BE5-44B3-AB31-550AD9F023BC}" scale="70" showPageBreaks="1" printArea="1" hiddenColumns="1" view="pageBreakPreview">
      <selection activeCell="M18" sqref="M18"/>
      <pageMargins left="0.25" right="0.25" top="0.75" bottom="0.5" header="0.3" footer="0.5"/>
      <printOptions horizontalCentered="1"/>
      <pageSetup paperSize="9" scale="59" orientation="landscape" r:id="rId4"/>
      <headerFooter>
        <oddHeader>&amp;RSchedule-1
Page &amp;P of &amp;N</oddHeader>
      </headerFooter>
    </customSheetView>
    <customSheetView guid="{63D51328-7CBC-4A1E-B96D-BAE91416501B}" scale="80" showPageBreaks="1" printArea="1" hiddenColumns="1" view="pageBreakPreview">
      <selection activeCell="G18" sqref="G18"/>
      <pageMargins left="0.25" right="0.25" top="0.75" bottom="0.5" header="0.3" footer="0.5"/>
      <printOptions horizontalCentered="1"/>
      <pageSetup paperSize="9" scale="59" orientation="landscape" r:id="rId5"/>
      <headerFooter>
        <oddHeader>&amp;RSchedule-1
Page &amp;P of &amp;N</oddHeader>
      </headerFooter>
    </customSheetView>
    <customSheetView guid="{99CA2F10-F926-46DC-8609-4EAE5B9F3585}" scale="90" showPageBreaks="1" printArea="1" hiddenColumns="1" view="pageBreakPreview" topLeftCell="A431">
      <selection activeCell="M435" sqref="M435"/>
      <rowBreaks count="21" manualBreakCount="21">
        <brk id="24" max="13" man="1"/>
        <brk id="47" max="13" man="1"/>
        <brk id="66" max="13" man="1"/>
        <brk id="89" max="13" man="1"/>
        <brk id="108" max="13" man="1"/>
        <brk id="130" max="13" man="1"/>
        <brk id="152" max="13" man="1"/>
        <brk id="172" max="13" man="1"/>
        <brk id="193" max="13" man="1"/>
        <brk id="213" max="13" man="1"/>
        <brk id="232" max="13" man="1"/>
        <brk id="255" max="13" man="1"/>
        <brk id="272" max="13" man="1"/>
        <brk id="291" max="13" man="1"/>
        <brk id="310" max="13" man="1"/>
        <brk id="333" max="13" man="1"/>
        <brk id="352" max="13" man="1"/>
        <brk id="372" max="13" man="1"/>
        <brk id="392" max="13" man="1"/>
        <brk id="411" max="13" man="1"/>
        <brk id="434" max="13" man="1"/>
      </rowBreaks>
      <pageMargins left="0.25" right="0.25" top="0.75" bottom="0.5" header="0.3" footer="0.5"/>
      <printOptions horizontalCentered="1"/>
      <pageSetup paperSize="9" scale="59" orientation="landscape" r:id="rId6"/>
      <headerFooter>
        <oddHeader>&amp;RSchedule-1
Page &amp;P of &amp;N</oddHeader>
      </headerFooter>
    </customSheetView>
    <customSheetView guid="{3C00DDA0-7DDE-4169-A739-550DAF5DCF8D}" scale="80" showPageBreaks="1" printArea="1" hiddenColumns="1" view="pageBreakPreview" topLeftCell="A3">
      <selection activeCell="A16" sqref="A16"/>
      <pageMargins left="0.75" right="0.5" top="0.75" bottom="0.5" header="0.3" footer="0.5"/>
      <printOptions horizontalCentered="1" verticalCentered="1"/>
      <pageSetup paperSize="9" scale="53" orientation="landscape" r:id="rId7"/>
    </customSheetView>
    <customSheetView guid="{357C9841-BEC3-434B-AC63-C04FB4321BA3}" scale="80" showPageBreaks="1" printArea="1" hiddenColumns="1" view="pageBreakPreview" topLeftCell="A777">
      <selection activeCell="G783" sqref="G783"/>
      <pageMargins left="0.75" right="0.5" top="0.75" bottom="0.5" header="0.3" footer="0.5"/>
      <printOptions horizontalCentered="1" verticalCentered="1"/>
      <pageSetup paperSize="9" scale="53" orientation="landscape" r:id="rId8"/>
    </customSheetView>
    <customSheetView guid="{B96E710B-6DD7-4DE1-95AB-C9EE060CD030}" showPageBreaks="1" printArea="1" hiddenColumns="1" view="pageBreakPreview">
      <selection activeCell="I93" sqref="I93"/>
      <pageMargins left="0.25" right="0.25" top="0.75" bottom="0.5" header="0.3" footer="0.5"/>
      <printOptions horizontalCentered="1"/>
      <pageSetup paperSize="9" scale="60" orientation="landscape" r:id="rId9"/>
      <headerFooter>
        <oddHeader>&amp;RSchedule-1
Page &amp;P of &amp;N</oddHeader>
      </headerFooter>
    </customSheetView>
    <customSheetView guid="{CCA37BAE-906F-43D5-9FD9-B13563E4B9D7}" scale="80" showPageBreaks="1" printArea="1" hiddenColumns="1" view="pageBreakPreview" topLeftCell="A76">
      <selection activeCell="G90" sqref="G90"/>
      <pageMargins left="0.25" right="0.25" top="0.75" bottom="0.5" header="0.3" footer="0.5"/>
      <printOptions horizontalCentered="1"/>
      <pageSetup paperSize="9" scale="59" orientation="landscape" r:id="rId10"/>
      <headerFooter>
        <oddHeader>&amp;RSchedule-1
Page &amp;P of &amp;N</oddHeader>
      </headerFooter>
    </customSheetView>
    <customSheetView guid="{755190E0-7BE9-48F9-BB5F-DF8E25D6736A}" scale="80" showPageBreaks="1" printArea="1" hiddenColumns="1" view="pageBreakPreview">
      <selection activeCell="G18" sqref="G18"/>
      <pageMargins left="0.25" right="0.25" top="0.75" bottom="0.5" header="0.3" footer="0.5"/>
      <printOptions horizontalCentered="1"/>
      <pageSetup paperSize="9" scale="59" orientation="landscape" r:id="rId11"/>
      <headerFooter>
        <oddHeader>&amp;RSchedule-1
Page &amp;P of &amp;N</oddHeader>
      </headerFooter>
    </customSheetView>
    <customSheetView guid="{F1B559AA-B9AD-4E4C-B94A-ECBE5878008B}" scale="70" showPageBreaks="1" printArea="1" view="pageBreakPreview" topLeftCell="A246">
      <selection activeCell="M249" sqref="M249"/>
      <pageMargins left="0.25" right="0.25" top="0.75" bottom="0.5" header="0.3" footer="0.5"/>
      <printOptions horizontalCentered="1"/>
      <pageSetup paperSize="9" scale="59" orientation="landscape" r:id="rId12"/>
      <headerFooter>
        <oddHeader>&amp;RSchedule-1
Page &amp;P of &amp;N</oddHeader>
      </headerFooter>
    </customSheetView>
    <customSheetView guid="{A4F9CA79-D3DE-43F5-9CDC-F14C42FDD954}" scale="60" showPageBreaks="1" printArea="1" hiddenColumns="1" view="pageBreakPreview" topLeftCell="A132">
      <selection activeCell="M144" sqref="M144"/>
      <pageMargins left="0.25" right="0.25" top="0.75" bottom="0.5" header="0.3" footer="0.5"/>
      <printOptions horizontalCentered="1"/>
      <pageSetup paperSize="9" scale="55" orientation="landscape" r:id="rId13"/>
      <headerFooter>
        <oddHeader>&amp;RSchedule-1
Page &amp;P of &amp;N</oddHeader>
      </headerFooter>
    </customSheetView>
    <customSheetView guid="{0820A53D-1017-4F45-9AA9-C0679BEE897E}" scale="60" showPageBreaks="1" printArea="1" hiddenColumns="1" view="pageBreakPreview">
      <selection activeCell="M18" sqref="M18"/>
      <rowBreaks count="1" manualBreakCount="1">
        <brk id="214" max="13" man="1"/>
      </rowBreaks>
      <pageMargins left="0.25" right="0.25" top="0.75" bottom="0.5" header="0.3" footer="0.5"/>
      <printOptions horizontalCentered="1"/>
      <pageSetup paperSize="9" scale="44" orientation="landscape" r:id="rId14"/>
      <headerFooter>
        <oddHeader>&amp;RSchedule-1
Page &amp;P of &amp;N</oddHeader>
      </headerFooter>
    </customSheetView>
  </customSheetViews>
  <mergeCells count="22">
    <mergeCell ref="A3:N3"/>
    <mergeCell ref="A4:N4"/>
    <mergeCell ref="A6:B6"/>
    <mergeCell ref="A8:G8"/>
    <mergeCell ref="K14:N14"/>
    <mergeCell ref="C12:G12"/>
    <mergeCell ref="C10:G10"/>
    <mergeCell ref="C9:G9"/>
    <mergeCell ref="A7:I7"/>
    <mergeCell ref="A13:N13"/>
    <mergeCell ref="C11:G11"/>
    <mergeCell ref="Z10:AL10"/>
    <mergeCell ref="Z8:AL8"/>
    <mergeCell ref="Z9:AL9"/>
    <mergeCell ref="A273:M273"/>
    <mergeCell ref="C279:D279"/>
    <mergeCell ref="B276:N276"/>
    <mergeCell ref="K279:N279"/>
    <mergeCell ref="K278:N278"/>
    <mergeCell ref="A274:M274"/>
    <mergeCell ref="A275:M275"/>
    <mergeCell ref="C278:D278"/>
  </mergeCells>
  <conditionalFormatting sqref="I18:I50 I140:I150 I61:I66 I161:I165 I181:I201 I76:I79">
    <cfRule type="expression" dxfId="27" priority="25" stopIfTrue="1">
      <formula>H18&gt;0</formula>
    </cfRule>
  </conditionalFormatting>
  <conditionalFormatting sqref="I203:I204 I81:I90 I131:I132 I135:I138 I240:I243 I215 I264:I272">
    <cfRule type="expression" dxfId="26" priority="21" stopIfTrue="1">
      <formula>H81&gt;0</formula>
    </cfRule>
  </conditionalFormatting>
  <conditionalFormatting sqref="I51:I60">
    <cfRule type="expression" dxfId="25" priority="20" stopIfTrue="1">
      <formula>H51&gt;0</formula>
    </cfRule>
  </conditionalFormatting>
  <conditionalFormatting sqref="I111:I118 I129:I130">
    <cfRule type="expression" dxfId="24" priority="19" stopIfTrue="1">
      <formula>H111&gt;0</formula>
    </cfRule>
  </conditionalFormatting>
  <conditionalFormatting sqref="I101:I110">
    <cfRule type="expression" dxfId="23" priority="18" stopIfTrue="1">
      <formula>H101&gt;0</formula>
    </cfRule>
  </conditionalFormatting>
  <conditionalFormatting sqref="I91:I100">
    <cfRule type="expression" dxfId="22" priority="17" stopIfTrue="1">
      <formula>H91&gt;0</formula>
    </cfRule>
  </conditionalFormatting>
  <conditionalFormatting sqref="I133:I134">
    <cfRule type="expression" dxfId="21" priority="16" stopIfTrue="1">
      <formula>H133&gt;0</formula>
    </cfRule>
  </conditionalFormatting>
  <conditionalFormatting sqref="I166:I180">
    <cfRule type="expression" dxfId="20" priority="15" stopIfTrue="1">
      <formula>H166&gt;0</formula>
    </cfRule>
  </conditionalFormatting>
  <conditionalFormatting sqref="I151:I160">
    <cfRule type="expression" dxfId="19" priority="14" stopIfTrue="1">
      <formula>H151&gt;0</formula>
    </cfRule>
  </conditionalFormatting>
  <conditionalFormatting sqref="I216:I223 I238:I239">
    <cfRule type="expression" dxfId="18" priority="13" stopIfTrue="1">
      <formula>H216&gt;0</formula>
    </cfRule>
  </conditionalFormatting>
  <conditionalFormatting sqref="I205:I214">
    <cfRule type="expression" dxfId="17" priority="12" stopIfTrue="1">
      <formula>H205&gt;0</formula>
    </cfRule>
  </conditionalFormatting>
  <conditionalFormatting sqref="I260:I263 I249">
    <cfRule type="expression" dxfId="16" priority="11" stopIfTrue="1">
      <formula>H249&gt;0</formula>
    </cfRule>
  </conditionalFormatting>
  <conditionalFormatting sqref="I250:I259">
    <cfRule type="expression" dxfId="15" priority="10" stopIfTrue="1">
      <formula>H250&gt;0</formula>
    </cfRule>
  </conditionalFormatting>
  <conditionalFormatting sqref="I244:I248">
    <cfRule type="expression" dxfId="14" priority="9" stopIfTrue="1">
      <formula>H244&gt;0</formula>
    </cfRule>
  </conditionalFormatting>
  <conditionalFormatting sqref="I229">
    <cfRule type="expression" dxfId="13" priority="8" stopIfTrue="1">
      <formula>H229&gt;0</formula>
    </cfRule>
  </conditionalFormatting>
  <conditionalFormatting sqref="I230:I237">
    <cfRule type="expression" dxfId="12" priority="7" stopIfTrue="1">
      <formula>H230&gt;0</formula>
    </cfRule>
  </conditionalFormatting>
  <conditionalFormatting sqref="I224:I228">
    <cfRule type="expression" dxfId="11" priority="6" stopIfTrue="1">
      <formula>H224&gt;0</formula>
    </cfRule>
  </conditionalFormatting>
  <conditionalFormatting sqref="I70:I75">
    <cfRule type="expression" dxfId="10" priority="5" stopIfTrue="1">
      <formula>H70&gt;0</formula>
    </cfRule>
  </conditionalFormatting>
  <conditionalFormatting sqref="I67:I69">
    <cfRule type="expression" dxfId="9" priority="4" stopIfTrue="1">
      <formula>H67&gt;0</formula>
    </cfRule>
  </conditionalFormatting>
  <conditionalFormatting sqref="I121:I128">
    <cfRule type="expression" dxfId="8" priority="3" stopIfTrue="1">
      <formula>H121&gt;0</formula>
    </cfRule>
  </conditionalFormatting>
  <conditionalFormatting sqref="I119:I120">
    <cfRule type="expression" dxfId="7" priority="2" stopIfTrue="1">
      <formula>H119&gt;0</formula>
    </cfRule>
  </conditionalFormatting>
  <dataValidations count="3">
    <dataValidation type="list" operator="greaterThan" allowBlank="1" showInputMessage="1" showErrorMessage="1" sqref="I18:I272" xr:uid="{00000000-0002-0000-0400-000000000000}">
      <formula1>"0%,5%,12%,18%,28%"</formula1>
    </dataValidation>
    <dataValidation type="whole" operator="greaterThan" allowBlank="1" showInputMessage="1" showErrorMessage="1" sqref="G18:G272" xr:uid="{1FA70CE5-9273-45C1-9241-6D7B04AF67A1}">
      <formula1>0</formula1>
    </dataValidation>
    <dataValidation type="decimal" operator="greaterThanOrEqual" allowBlank="1" showInputMessage="1" showErrorMessage="1" sqref="M18:M272" xr:uid="{00000000-0002-0000-0400-000002000000}">
      <formula1>0</formula1>
    </dataValidation>
  </dataValidations>
  <hyperlinks>
    <hyperlink ref="X17" r:id="rId15" display="GST@18%" xr:uid="{5AA0DA08-000E-4FD4-A26E-296A0C1626B8}"/>
  </hyperlinks>
  <printOptions horizontalCentered="1"/>
  <pageMargins left="0.25" right="0.25" top="0.75" bottom="0.5" header="0.3" footer="0.5"/>
  <pageSetup paperSize="9" scale="44" orientation="landscape" r:id="rId16"/>
  <headerFooter>
    <oddHeader>&amp;RSchedule-1
Page &amp;P of &amp;N</oddHeader>
  </headerFooter>
  <drawing r:id="rId1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BW279"/>
  <sheetViews>
    <sheetView view="pageBreakPreview" zoomScale="60" zoomScaleNormal="100" workbookViewId="0">
      <selection activeCell="I18" sqref="I18"/>
    </sheetView>
  </sheetViews>
  <sheetFormatPr defaultColWidth="9.109375" defaultRowHeight="15.6"/>
  <cols>
    <col min="1" max="1" width="6.109375" style="423" customWidth="1"/>
    <col min="2" max="2" width="16.109375" style="423" customWidth="1"/>
    <col min="3" max="3" width="10.6640625" style="423" customWidth="1"/>
    <col min="4" max="4" width="23.88671875" style="423" customWidth="1"/>
    <col min="5" max="5" width="17.33203125" style="423" customWidth="1"/>
    <col min="6" max="6" width="85.5546875" style="415" customWidth="1"/>
    <col min="7" max="7" width="11.33203125" style="423" customWidth="1"/>
    <col min="8" max="8" width="16.5546875" style="423" customWidth="1"/>
    <col min="9" max="9" width="21" style="9" customWidth="1"/>
    <col min="10" max="10" width="24.33203125" style="423" customWidth="1"/>
    <col min="11" max="12" width="18.109375" style="420" hidden="1" customWidth="1"/>
    <col min="13" max="13" width="10.33203125" style="420" customWidth="1"/>
    <col min="14" max="14" width="9.109375" style="420" customWidth="1"/>
    <col min="15" max="28" width="9.109375" style="420"/>
    <col min="29" max="75" width="9.109375" style="864"/>
    <col min="76" max="16384" width="9.109375" style="419"/>
  </cols>
  <sheetData>
    <row r="1" spans="1:75" ht="27.75" customHeight="1">
      <c r="A1" s="1" t="str">
        <f>Basic!B5</f>
        <v>SPEC. NO.: CC/NT/AIS/DOM/A04/22/00541</v>
      </c>
      <c r="B1" s="1"/>
      <c r="C1" s="1"/>
      <c r="D1" s="414"/>
      <c r="E1" s="414"/>
      <c r="F1" s="414"/>
      <c r="G1" s="417"/>
      <c r="H1" s="417"/>
      <c r="I1" s="418"/>
      <c r="J1" s="602" t="s">
        <v>14</v>
      </c>
    </row>
    <row r="2" spans="1:75" ht="21.75" customHeight="1">
      <c r="A2" s="413"/>
      <c r="B2" s="413"/>
      <c r="C2" s="413"/>
      <c r="D2" s="413"/>
      <c r="E2" s="413"/>
      <c r="F2" s="413"/>
      <c r="G2" s="351"/>
      <c r="H2" s="351"/>
      <c r="I2" s="421"/>
      <c r="J2" s="351"/>
    </row>
    <row r="3" spans="1:75" ht="88.8" customHeight="1">
      <c r="A3" s="945" t="str">
        <f>Cover!$B$2</f>
        <v>Substation Package SS-101 for (i) Extn. of 765/400kV Bikaner-PG PS under Transmission System for Evacuation of power from REZ in Rajasthan (20GW) under Phase-III Part-J, (ii) Extn. of 400/220kV Bikaner-PG S/S under Augmentation of Transmission capacity (400/220kV) to cater to the N-1 contingency requirement at Bikaner-PS, (iii)Extn. of 220kV Bikaner-II S/S under Implementation of 2 nos. of 220 kV line bays at 400/220kV Bikaner-II PS for interconnection of solar projects (ACME Solar Holdings Pvt. Ltd., Prerak Genentech Pvt. Ltd.) and (iv) Extension of 400/220kV Fatehgarh-II S/S under Augmentation of Transmission capacity by 1X 500 MVA 400/220kV ICT (6th) at Fatehgarh-II PS to cater to the N-1 contingency requirement at Fatehgarh-II PS.</v>
      </c>
      <c r="B3" s="945"/>
      <c r="C3" s="945"/>
      <c r="D3" s="945"/>
      <c r="E3" s="945"/>
      <c r="F3" s="945"/>
      <c r="G3" s="945"/>
      <c r="H3" s="945"/>
      <c r="I3" s="945"/>
      <c r="J3" s="945"/>
      <c r="K3" s="422"/>
      <c r="N3" s="954"/>
      <c r="O3" s="954"/>
      <c r="AC3" s="420"/>
      <c r="AD3" s="420"/>
      <c r="AE3" s="420"/>
      <c r="AF3" s="420"/>
    </row>
    <row r="4" spans="1:75" ht="21.9" customHeight="1">
      <c r="A4" s="955" t="s">
        <v>0</v>
      </c>
      <c r="B4" s="955"/>
      <c r="C4" s="955"/>
      <c r="D4" s="955"/>
      <c r="E4" s="955"/>
      <c r="F4" s="955"/>
      <c r="G4" s="955"/>
      <c r="H4" s="955"/>
      <c r="I4" s="955"/>
      <c r="J4" s="955"/>
    </row>
    <row r="5" spans="1:75" ht="15" customHeight="1">
      <c r="J5" s="351"/>
    </row>
    <row r="6" spans="1:75" ht="22.5" customHeight="1">
      <c r="A6" s="947" t="s">
        <v>348</v>
      </c>
      <c r="B6" s="947"/>
      <c r="C6" s="4"/>
      <c r="D6" s="351"/>
      <c r="E6" s="4"/>
      <c r="F6" s="4"/>
      <c r="G6" s="4"/>
      <c r="H6" s="4"/>
      <c r="I6" s="4"/>
      <c r="J6" s="351"/>
    </row>
    <row r="7" spans="1:75" ht="25.5" customHeight="1">
      <c r="A7" s="959">
        <f>'Sch-1'!A7</f>
        <v>0</v>
      </c>
      <c r="B7" s="959"/>
      <c r="C7" s="959"/>
      <c r="D7" s="959"/>
      <c r="E7" s="959"/>
      <c r="F7" s="959"/>
      <c r="G7" s="567"/>
      <c r="H7" s="448" t="s">
        <v>1</v>
      </c>
      <c r="I7" s="567"/>
      <c r="J7" s="351"/>
    </row>
    <row r="8" spans="1:75" ht="29.25" customHeight="1">
      <c r="A8" s="948" t="str">
        <f>"Bidder’s Name and Address  (" &amp; MID('Names of Bidder'!B9,9, 20) &amp; ") :"</f>
        <v>Bidder’s Name and Address  (Sole Bidder) :</v>
      </c>
      <c r="B8" s="948"/>
      <c r="C8" s="948"/>
      <c r="D8" s="948"/>
      <c r="E8" s="948"/>
      <c r="F8" s="948"/>
      <c r="G8" s="948"/>
      <c r="H8" s="449" t="s">
        <v>2</v>
      </c>
      <c r="I8" s="525"/>
      <c r="J8" s="351"/>
    </row>
    <row r="9" spans="1:75" ht="26.25" customHeight="1">
      <c r="A9" s="453" t="s">
        <v>12</v>
      </c>
      <c r="B9" s="404"/>
      <c r="C9" s="961" t="str">
        <f>IF('Names of Bidder'!D9=0, "", 'Names of Bidder'!D9)</f>
        <v/>
      </c>
      <c r="D9" s="961"/>
      <c r="E9" s="961"/>
      <c r="F9" s="569"/>
      <c r="G9" s="569"/>
      <c r="H9" s="449" t="s">
        <v>3</v>
      </c>
      <c r="I9" s="405"/>
      <c r="J9" s="351"/>
    </row>
    <row r="10" spans="1:75" ht="17.25" customHeight="1">
      <c r="A10" s="453" t="s">
        <v>11</v>
      </c>
      <c r="B10" s="404"/>
      <c r="C10" s="960" t="str">
        <f>IF('Names of Bidder'!D10=0, "", 'Names of Bidder'!D10)</f>
        <v/>
      </c>
      <c r="D10" s="960"/>
      <c r="E10" s="960"/>
      <c r="F10" s="569"/>
      <c r="G10" s="569"/>
      <c r="H10" s="449" t="s">
        <v>4</v>
      </c>
      <c r="I10" s="405"/>
      <c r="J10" s="351"/>
    </row>
    <row r="11" spans="1:75" ht="18" customHeight="1">
      <c r="A11" s="405"/>
      <c r="B11" s="405"/>
      <c r="C11" s="960" t="str">
        <f>IF('Names of Bidder'!D11=0, "", 'Names of Bidder'!D11)</f>
        <v/>
      </c>
      <c r="D11" s="960"/>
      <c r="E11" s="960"/>
      <c r="F11" s="569"/>
      <c r="G11" s="569"/>
      <c r="H11" s="449" t="s">
        <v>5</v>
      </c>
      <c r="I11" s="405"/>
      <c r="J11" s="351"/>
    </row>
    <row r="12" spans="1:75" ht="18" customHeight="1">
      <c r="A12" s="405"/>
      <c r="B12" s="405"/>
      <c r="C12" s="960" t="str">
        <f>IF('Names of Bidder'!D12=0, "", 'Names of Bidder'!D12)</f>
        <v/>
      </c>
      <c r="D12" s="960"/>
      <c r="E12" s="960"/>
      <c r="F12" s="569"/>
      <c r="G12" s="569"/>
      <c r="H12" s="449" t="s">
        <v>6</v>
      </c>
      <c r="I12" s="405"/>
      <c r="J12" s="351"/>
    </row>
    <row r="13" spans="1:75" s="462" customFormat="1" ht="26.4" customHeight="1">
      <c r="A13" s="962" t="s">
        <v>362</v>
      </c>
      <c r="B13" s="962"/>
      <c r="C13" s="962"/>
      <c r="D13" s="962"/>
      <c r="E13" s="962"/>
      <c r="F13" s="962"/>
      <c r="G13" s="962"/>
      <c r="H13" s="962"/>
      <c r="I13" s="962"/>
      <c r="J13" s="962"/>
      <c r="K13" s="461"/>
      <c r="L13" s="461"/>
      <c r="M13" s="461"/>
      <c r="N13" s="461"/>
      <c r="O13" s="461"/>
      <c r="P13" s="461"/>
      <c r="Q13" s="461"/>
      <c r="R13" s="461"/>
      <c r="S13" s="461"/>
      <c r="T13" s="461"/>
      <c r="U13" s="461"/>
      <c r="V13" s="461"/>
      <c r="W13" s="461"/>
      <c r="X13" s="461"/>
      <c r="Y13" s="461"/>
      <c r="Z13" s="461"/>
      <c r="AA13" s="461"/>
      <c r="AB13" s="461"/>
      <c r="AC13" s="865"/>
      <c r="AD13" s="865"/>
      <c r="AE13" s="865"/>
      <c r="AF13" s="865"/>
      <c r="AG13" s="865"/>
      <c r="AH13" s="865"/>
      <c r="AI13" s="865"/>
      <c r="AJ13" s="865"/>
      <c r="AK13" s="865"/>
      <c r="AL13" s="865"/>
      <c r="AM13" s="865"/>
      <c r="AN13" s="865"/>
      <c r="AO13" s="865"/>
      <c r="AP13" s="865"/>
      <c r="AQ13" s="865"/>
      <c r="AR13" s="865"/>
      <c r="AS13" s="865"/>
      <c r="AT13" s="865"/>
      <c r="AU13" s="865"/>
      <c r="AV13" s="865"/>
      <c r="AW13" s="865"/>
      <c r="AX13" s="865"/>
      <c r="AY13" s="865"/>
      <c r="AZ13" s="865"/>
      <c r="BA13" s="865"/>
      <c r="BB13" s="865"/>
      <c r="BC13" s="865"/>
      <c r="BD13" s="865"/>
      <c r="BE13" s="865"/>
      <c r="BF13" s="865"/>
      <c r="BG13" s="865"/>
      <c r="BH13" s="865"/>
      <c r="BI13" s="865"/>
      <c r="BJ13" s="865"/>
      <c r="BK13" s="865"/>
      <c r="BL13" s="865"/>
      <c r="BM13" s="865"/>
      <c r="BN13" s="865"/>
      <c r="BO13" s="865"/>
      <c r="BP13" s="865"/>
      <c r="BQ13" s="865"/>
      <c r="BR13" s="865"/>
      <c r="BS13" s="865"/>
      <c r="BT13" s="865"/>
      <c r="BU13" s="865"/>
      <c r="BV13" s="865"/>
      <c r="BW13" s="865"/>
    </row>
    <row r="14" spans="1:75" ht="20.25" customHeight="1" thickBot="1">
      <c r="A14" s="424"/>
      <c r="B14" s="424"/>
      <c r="C14" s="424"/>
      <c r="D14" s="424"/>
      <c r="E14" s="424"/>
      <c r="F14" s="416"/>
      <c r="G14" s="425"/>
      <c r="H14" s="425"/>
      <c r="I14" s="958" t="s">
        <v>353</v>
      </c>
      <c r="J14" s="958"/>
    </row>
    <row r="15" spans="1:75" ht="96" customHeight="1">
      <c r="A15" s="13" t="s">
        <v>7</v>
      </c>
      <c r="B15" s="17" t="s">
        <v>264</v>
      </c>
      <c r="C15" s="17" t="s">
        <v>276</v>
      </c>
      <c r="D15" s="17" t="s">
        <v>278</v>
      </c>
      <c r="E15" s="17" t="s">
        <v>13</v>
      </c>
      <c r="F15" s="14" t="s">
        <v>15</v>
      </c>
      <c r="G15" s="14" t="s">
        <v>9</v>
      </c>
      <c r="H15" s="14" t="s">
        <v>16</v>
      </c>
      <c r="I15" s="14" t="s">
        <v>361</v>
      </c>
      <c r="J15" s="15" t="s">
        <v>360</v>
      </c>
    </row>
    <row r="16" spans="1:75" s="578" customFormat="1" ht="16.2">
      <c r="A16" s="576">
        <v>1</v>
      </c>
      <c r="B16" s="576">
        <v>2</v>
      </c>
      <c r="C16" s="576">
        <v>3</v>
      </c>
      <c r="D16" s="576">
        <v>4</v>
      </c>
      <c r="E16" s="576">
        <v>5</v>
      </c>
      <c r="F16" s="576">
        <v>6</v>
      </c>
      <c r="G16" s="576">
        <v>7</v>
      </c>
      <c r="H16" s="576">
        <v>8</v>
      </c>
      <c r="I16" s="576">
        <v>9</v>
      </c>
      <c r="J16" s="576" t="s">
        <v>354</v>
      </c>
      <c r="K16" s="577"/>
      <c r="L16" s="577"/>
      <c r="M16" s="577"/>
      <c r="N16" s="577"/>
      <c r="O16" s="577"/>
      <c r="P16" s="577"/>
      <c r="Q16" s="577"/>
      <c r="R16" s="577"/>
      <c r="S16" s="577"/>
      <c r="T16" s="577"/>
      <c r="U16" s="577"/>
      <c r="V16" s="577"/>
      <c r="W16" s="577"/>
      <c r="X16" s="577"/>
      <c r="Y16" s="577"/>
      <c r="Z16" s="577"/>
      <c r="AA16" s="577"/>
      <c r="AB16" s="577"/>
      <c r="AC16" s="866"/>
      <c r="AD16" s="866"/>
      <c r="AE16" s="866"/>
      <c r="AF16" s="866"/>
      <c r="AG16" s="866"/>
      <c r="AH16" s="866"/>
      <c r="AI16" s="866"/>
      <c r="AJ16" s="866"/>
      <c r="AK16" s="866"/>
      <c r="AL16" s="866"/>
      <c r="AM16" s="866"/>
      <c r="AN16" s="866"/>
      <c r="AO16" s="866"/>
      <c r="AP16" s="866"/>
      <c r="AQ16" s="866"/>
      <c r="AR16" s="866"/>
      <c r="AS16" s="866"/>
      <c r="AT16" s="866"/>
      <c r="AU16" s="866"/>
      <c r="AV16" s="866"/>
      <c r="AW16" s="866"/>
      <c r="AX16" s="866"/>
      <c r="AY16" s="866"/>
      <c r="AZ16" s="866"/>
      <c r="BA16" s="866"/>
      <c r="BB16" s="866"/>
      <c r="BC16" s="866"/>
      <c r="BD16" s="866"/>
      <c r="BE16" s="866"/>
      <c r="BF16" s="866"/>
      <c r="BG16" s="866"/>
      <c r="BH16" s="866"/>
      <c r="BI16" s="866"/>
      <c r="BJ16" s="866"/>
      <c r="BK16" s="866"/>
      <c r="BL16" s="866"/>
      <c r="BM16" s="866"/>
      <c r="BN16" s="866"/>
      <c r="BO16" s="866"/>
      <c r="BP16" s="866"/>
      <c r="BQ16" s="866"/>
      <c r="BR16" s="866"/>
      <c r="BS16" s="866"/>
      <c r="BT16" s="866"/>
      <c r="BU16" s="866"/>
      <c r="BV16" s="866"/>
      <c r="BW16" s="866"/>
    </row>
    <row r="17" spans="1:75" s="753" customFormat="1" ht="20.25" customHeight="1">
      <c r="A17" s="861" t="s">
        <v>591</v>
      </c>
      <c r="B17" s="964" t="str">
        <f>'Sch-1'!B17</f>
        <v xml:space="preserve">220kV Bay Ext at Bikaner-II 2 nos            </v>
      </c>
      <c r="C17" s="965"/>
      <c r="D17" s="965"/>
      <c r="E17" s="966"/>
      <c r="F17" s="750"/>
      <c r="G17" s="751"/>
      <c r="H17" s="751"/>
      <c r="I17" s="751"/>
      <c r="J17" s="752"/>
      <c r="K17" s="838" t="s">
        <v>506</v>
      </c>
      <c r="L17" s="839" t="s">
        <v>514</v>
      </c>
      <c r="M17" s="867"/>
      <c r="N17" s="867"/>
      <c r="O17" s="867"/>
      <c r="P17" s="867"/>
      <c r="Q17" s="867"/>
      <c r="R17" s="867"/>
      <c r="S17" s="867"/>
      <c r="T17" s="867"/>
      <c r="U17" s="867"/>
      <c r="V17" s="867"/>
      <c r="W17" s="867"/>
      <c r="X17" s="867"/>
      <c r="Y17" s="867"/>
      <c r="Z17" s="867"/>
      <c r="AA17" s="867"/>
      <c r="AB17" s="867"/>
      <c r="AC17" s="868"/>
      <c r="AD17" s="868"/>
      <c r="AE17" s="868"/>
      <c r="AF17" s="868"/>
      <c r="AG17" s="868"/>
      <c r="AH17" s="868"/>
      <c r="AI17" s="868"/>
      <c r="AJ17" s="868"/>
      <c r="AK17" s="868"/>
      <c r="AL17" s="868"/>
      <c r="AM17" s="868"/>
      <c r="AN17" s="868"/>
      <c r="AO17" s="868"/>
      <c r="AP17" s="868"/>
      <c r="AQ17" s="868"/>
      <c r="AR17" s="868"/>
      <c r="AS17" s="868"/>
      <c r="AT17" s="868"/>
      <c r="AU17" s="868"/>
      <c r="AV17" s="868"/>
      <c r="AW17" s="868"/>
      <c r="AX17" s="868"/>
      <c r="AY17" s="868"/>
      <c r="AZ17" s="868"/>
      <c r="BA17" s="868"/>
      <c r="BB17" s="868"/>
      <c r="BC17" s="868"/>
      <c r="BD17" s="868"/>
      <c r="BE17" s="868"/>
      <c r="BF17" s="868"/>
      <c r="BG17" s="868"/>
      <c r="BH17" s="868"/>
      <c r="BI17" s="868"/>
      <c r="BJ17" s="868"/>
      <c r="BK17" s="868"/>
      <c r="BL17" s="868"/>
      <c r="BM17" s="868"/>
      <c r="BN17" s="868"/>
      <c r="BO17" s="868"/>
      <c r="BP17" s="868"/>
      <c r="BQ17" s="868"/>
      <c r="BR17" s="868"/>
      <c r="BS17" s="868"/>
      <c r="BT17" s="868"/>
      <c r="BU17" s="868"/>
      <c r="BV17" s="868"/>
      <c r="BW17" s="868"/>
    </row>
    <row r="18" spans="1:75" s="711" customFormat="1" ht="42" customHeight="1">
      <c r="A18" s="754">
        <v>1</v>
      </c>
      <c r="B18" s="854">
        <v>7000020196</v>
      </c>
      <c r="C18" s="854">
        <v>30</v>
      </c>
      <c r="D18" s="854" t="s">
        <v>661</v>
      </c>
      <c r="E18" s="854">
        <v>1000012369</v>
      </c>
      <c r="F18" s="854" t="s">
        <v>587</v>
      </c>
      <c r="G18" s="854" t="s">
        <v>297</v>
      </c>
      <c r="H18" s="854">
        <v>316</v>
      </c>
      <c r="I18" s="707"/>
      <c r="J18" s="524" t="str">
        <f t="shared" ref="J18" si="0">IF(I18=0, "INCLUDED", IF(ISERROR(I18*H18), I18, I18*H18))</f>
        <v>INCLUDED</v>
      </c>
      <c r="K18" s="840">
        <f t="shared" ref="K18:K22" si="1">ROUND(I18,2)</f>
        <v>0</v>
      </c>
      <c r="L18" s="863">
        <f t="shared" ref="L18:L22" si="2">H18*K18</f>
        <v>0</v>
      </c>
      <c r="M18" s="420"/>
      <c r="N18" s="420"/>
      <c r="O18" s="420"/>
      <c r="P18" s="420"/>
      <c r="Q18" s="420"/>
      <c r="R18" s="420"/>
      <c r="S18" s="420"/>
      <c r="T18" s="420"/>
      <c r="U18" s="420"/>
      <c r="V18" s="420"/>
      <c r="W18" s="420"/>
      <c r="X18" s="420"/>
      <c r="Y18" s="420"/>
      <c r="Z18" s="420"/>
      <c r="AA18" s="420"/>
      <c r="AB18" s="420"/>
      <c r="AC18" s="864"/>
      <c r="AD18" s="864"/>
      <c r="AE18" s="864"/>
      <c r="AF18" s="864"/>
      <c r="AG18" s="864"/>
      <c r="AH18" s="864"/>
      <c r="AI18" s="864"/>
      <c r="AJ18" s="864"/>
      <c r="AK18" s="864"/>
      <c r="AL18" s="864"/>
      <c r="AM18" s="864"/>
      <c r="AN18" s="864"/>
      <c r="AO18" s="864"/>
      <c r="AP18" s="864"/>
      <c r="AQ18" s="864"/>
      <c r="AR18" s="864"/>
      <c r="AS18" s="864"/>
      <c r="AT18" s="864"/>
      <c r="AU18" s="864"/>
      <c r="AV18" s="864"/>
      <c r="AW18" s="864"/>
      <c r="AX18" s="864"/>
      <c r="AY18" s="864"/>
      <c r="AZ18" s="864"/>
      <c r="BA18" s="864"/>
      <c r="BB18" s="864"/>
      <c r="BC18" s="864"/>
      <c r="BD18" s="864"/>
      <c r="BE18" s="864"/>
      <c r="BF18" s="864"/>
      <c r="BG18" s="864"/>
      <c r="BH18" s="864"/>
      <c r="BI18" s="864"/>
      <c r="BJ18" s="864"/>
      <c r="BK18" s="864"/>
      <c r="BL18" s="864"/>
      <c r="BM18" s="864"/>
      <c r="BN18" s="864"/>
      <c r="BO18" s="864"/>
      <c r="BP18" s="864"/>
      <c r="BQ18" s="864"/>
      <c r="BR18" s="864"/>
      <c r="BS18" s="864"/>
      <c r="BT18" s="864"/>
      <c r="BU18" s="864"/>
      <c r="BV18" s="864"/>
      <c r="BW18" s="864"/>
    </row>
    <row r="19" spans="1:75" s="711" customFormat="1" ht="28.8">
      <c r="A19" s="754">
        <v>2</v>
      </c>
      <c r="B19" s="854">
        <v>7000020196</v>
      </c>
      <c r="C19" s="854">
        <v>40</v>
      </c>
      <c r="D19" s="854" t="s">
        <v>661</v>
      </c>
      <c r="E19" s="854">
        <v>1000012368</v>
      </c>
      <c r="F19" s="854" t="s">
        <v>586</v>
      </c>
      <c r="G19" s="854" t="s">
        <v>297</v>
      </c>
      <c r="H19" s="854">
        <v>172</v>
      </c>
      <c r="I19" s="707"/>
      <c r="J19" s="524" t="str">
        <f t="shared" ref="J19:J79" si="3">IF(I19=0, "INCLUDED", IF(ISERROR(I19*H19), I19, I19*H19))</f>
        <v>INCLUDED</v>
      </c>
      <c r="K19" s="840">
        <f t="shared" si="1"/>
        <v>0</v>
      </c>
      <c r="L19" s="863">
        <f t="shared" si="2"/>
        <v>0</v>
      </c>
      <c r="M19" s="420"/>
      <c r="N19" s="420"/>
      <c r="O19" s="420"/>
      <c r="P19" s="420"/>
      <c r="Q19" s="420"/>
      <c r="R19" s="420"/>
      <c r="S19" s="420"/>
      <c r="T19" s="420"/>
      <c r="U19" s="420"/>
      <c r="V19" s="420"/>
      <c r="W19" s="420"/>
      <c r="X19" s="420"/>
      <c r="Y19" s="420"/>
      <c r="Z19" s="420"/>
      <c r="AA19" s="420"/>
      <c r="AB19" s="420"/>
      <c r="AC19" s="864"/>
      <c r="AD19" s="864"/>
      <c r="AE19" s="864"/>
      <c r="AF19" s="864"/>
      <c r="AG19" s="864"/>
      <c r="AH19" s="864"/>
      <c r="AI19" s="864"/>
      <c r="AJ19" s="864"/>
      <c r="AK19" s="864"/>
      <c r="AL19" s="864"/>
      <c r="AM19" s="864"/>
      <c r="AN19" s="864"/>
      <c r="AO19" s="864"/>
      <c r="AP19" s="864"/>
      <c r="AQ19" s="864"/>
      <c r="AR19" s="864"/>
      <c r="AS19" s="864"/>
      <c r="AT19" s="864"/>
      <c r="AU19" s="864"/>
      <c r="AV19" s="864"/>
      <c r="AW19" s="864"/>
      <c r="AX19" s="864"/>
      <c r="AY19" s="864"/>
      <c r="AZ19" s="864"/>
      <c r="BA19" s="864"/>
      <c r="BB19" s="864"/>
      <c r="BC19" s="864"/>
      <c r="BD19" s="864"/>
      <c r="BE19" s="864"/>
      <c r="BF19" s="864"/>
      <c r="BG19" s="864"/>
      <c r="BH19" s="864"/>
      <c r="BI19" s="864"/>
      <c r="BJ19" s="864"/>
      <c r="BK19" s="864"/>
      <c r="BL19" s="864"/>
      <c r="BM19" s="864"/>
      <c r="BN19" s="864"/>
      <c r="BO19" s="864"/>
      <c r="BP19" s="864"/>
      <c r="BQ19" s="864"/>
      <c r="BR19" s="864"/>
      <c r="BS19" s="864"/>
      <c r="BT19" s="864"/>
      <c r="BU19" s="864"/>
      <c r="BV19" s="864"/>
      <c r="BW19" s="864"/>
    </row>
    <row r="20" spans="1:75" s="711" customFormat="1" ht="40.799999999999997" customHeight="1">
      <c r="A20" s="754">
        <v>3</v>
      </c>
      <c r="B20" s="854">
        <v>7000020196</v>
      </c>
      <c r="C20" s="854">
        <v>50</v>
      </c>
      <c r="D20" s="854" t="s">
        <v>661</v>
      </c>
      <c r="E20" s="854">
        <v>1000012366</v>
      </c>
      <c r="F20" s="854" t="s">
        <v>585</v>
      </c>
      <c r="G20" s="854" t="s">
        <v>297</v>
      </c>
      <c r="H20" s="854">
        <v>664</v>
      </c>
      <c r="I20" s="707"/>
      <c r="J20" s="524" t="str">
        <f t="shared" si="3"/>
        <v>INCLUDED</v>
      </c>
      <c r="K20" s="840">
        <f t="shared" si="1"/>
        <v>0</v>
      </c>
      <c r="L20" s="863">
        <f t="shared" si="2"/>
        <v>0</v>
      </c>
      <c r="M20" s="420"/>
      <c r="N20" s="420"/>
      <c r="O20" s="420"/>
      <c r="P20" s="420"/>
      <c r="Q20" s="420"/>
      <c r="R20" s="420"/>
      <c r="S20" s="420"/>
      <c r="T20" s="420"/>
      <c r="U20" s="420"/>
      <c r="V20" s="420"/>
      <c r="W20" s="420"/>
      <c r="X20" s="420"/>
      <c r="Y20" s="420"/>
      <c r="Z20" s="420"/>
      <c r="AA20" s="420"/>
      <c r="AB20" s="420"/>
      <c r="AC20" s="864"/>
      <c r="AD20" s="864"/>
      <c r="AE20" s="864"/>
      <c r="AF20" s="864"/>
      <c r="AG20" s="864"/>
      <c r="AH20" s="864"/>
      <c r="AI20" s="864"/>
      <c r="AJ20" s="864"/>
      <c r="AK20" s="864"/>
      <c r="AL20" s="864"/>
      <c r="AM20" s="864"/>
      <c r="AN20" s="864"/>
      <c r="AO20" s="864"/>
      <c r="AP20" s="864"/>
      <c r="AQ20" s="864"/>
      <c r="AR20" s="864"/>
      <c r="AS20" s="864"/>
      <c r="AT20" s="864"/>
      <c r="AU20" s="864"/>
      <c r="AV20" s="864"/>
      <c r="AW20" s="864"/>
      <c r="AX20" s="864"/>
      <c r="AY20" s="864"/>
      <c r="AZ20" s="864"/>
      <c r="BA20" s="864"/>
      <c r="BB20" s="864"/>
      <c r="BC20" s="864"/>
      <c r="BD20" s="864"/>
      <c r="BE20" s="864"/>
      <c r="BF20" s="864"/>
      <c r="BG20" s="864"/>
      <c r="BH20" s="864"/>
      <c r="BI20" s="864"/>
      <c r="BJ20" s="864"/>
      <c r="BK20" s="864"/>
      <c r="BL20" s="864"/>
      <c r="BM20" s="864"/>
      <c r="BN20" s="864"/>
      <c r="BO20" s="864"/>
      <c r="BP20" s="864"/>
      <c r="BQ20" s="864"/>
      <c r="BR20" s="864"/>
      <c r="BS20" s="864"/>
      <c r="BT20" s="864"/>
      <c r="BU20" s="864"/>
      <c r="BV20" s="864"/>
      <c r="BW20" s="864"/>
    </row>
    <row r="21" spans="1:75" s="711" customFormat="1" ht="28.8">
      <c r="A21" s="754">
        <v>4</v>
      </c>
      <c r="B21" s="854">
        <v>7000020196</v>
      </c>
      <c r="C21" s="854">
        <v>60</v>
      </c>
      <c r="D21" s="854" t="s">
        <v>662</v>
      </c>
      <c r="E21" s="854">
        <v>1000001683</v>
      </c>
      <c r="F21" s="854" t="s">
        <v>665</v>
      </c>
      <c r="G21" s="854" t="s">
        <v>297</v>
      </c>
      <c r="H21" s="854">
        <v>3</v>
      </c>
      <c r="I21" s="707"/>
      <c r="J21" s="524" t="str">
        <f t="shared" si="3"/>
        <v>INCLUDED</v>
      </c>
      <c r="K21" s="840">
        <f t="shared" si="1"/>
        <v>0</v>
      </c>
      <c r="L21" s="863">
        <f t="shared" si="2"/>
        <v>0</v>
      </c>
      <c r="M21" s="420"/>
      <c r="N21" s="420"/>
      <c r="O21" s="420"/>
      <c r="P21" s="420"/>
      <c r="Q21" s="420"/>
      <c r="R21" s="420"/>
      <c r="S21" s="420"/>
      <c r="T21" s="420"/>
      <c r="U21" s="420"/>
      <c r="V21" s="420"/>
      <c r="W21" s="420"/>
      <c r="X21" s="420"/>
      <c r="Y21" s="420"/>
      <c r="Z21" s="420"/>
      <c r="AA21" s="420"/>
      <c r="AB21" s="420"/>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row>
    <row r="22" spans="1:75" s="711" customFormat="1" ht="28.8">
      <c r="A22" s="754">
        <v>5</v>
      </c>
      <c r="B22" s="854">
        <v>7000020196</v>
      </c>
      <c r="C22" s="854">
        <v>70</v>
      </c>
      <c r="D22" s="854" t="s">
        <v>662</v>
      </c>
      <c r="E22" s="854">
        <v>1000001684</v>
      </c>
      <c r="F22" s="854" t="s">
        <v>666</v>
      </c>
      <c r="G22" s="854" t="s">
        <v>297</v>
      </c>
      <c r="H22" s="854">
        <v>9</v>
      </c>
      <c r="I22" s="707"/>
      <c r="J22" s="524" t="str">
        <f t="shared" si="3"/>
        <v>INCLUDED</v>
      </c>
      <c r="K22" s="840">
        <f t="shared" si="1"/>
        <v>0</v>
      </c>
      <c r="L22" s="863">
        <f t="shared" si="2"/>
        <v>0</v>
      </c>
      <c r="M22" s="420"/>
      <c r="N22" s="420"/>
      <c r="O22" s="420"/>
      <c r="P22" s="420"/>
      <c r="Q22" s="420"/>
      <c r="R22" s="420"/>
      <c r="S22" s="420"/>
      <c r="T22" s="420"/>
      <c r="U22" s="420"/>
      <c r="V22" s="420"/>
      <c r="W22" s="420"/>
      <c r="X22" s="420"/>
      <c r="Y22" s="420"/>
      <c r="Z22" s="420"/>
      <c r="AA22" s="420"/>
      <c r="AB22" s="420"/>
      <c r="AC22" s="864"/>
      <c r="AD22" s="864"/>
      <c r="AE22" s="864"/>
      <c r="AF22" s="864"/>
      <c r="AG22" s="864"/>
      <c r="AH22" s="864"/>
      <c r="AI22" s="864"/>
      <c r="AJ22" s="864"/>
      <c r="AK22" s="864"/>
      <c r="AL22" s="864"/>
      <c r="AM22" s="864"/>
      <c r="AN22" s="864"/>
      <c r="AO22" s="864"/>
      <c r="AP22" s="864"/>
      <c r="AQ22" s="864"/>
      <c r="AR22" s="864"/>
      <c r="AS22" s="864"/>
      <c r="AT22" s="864"/>
      <c r="AU22" s="864"/>
      <c r="AV22" s="864"/>
      <c r="AW22" s="864"/>
      <c r="AX22" s="864"/>
      <c r="AY22" s="864"/>
      <c r="AZ22" s="864"/>
      <c r="BA22" s="864"/>
      <c r="BB22" s="864"/>
      <c r="BC22" s="864"/>
      <c r="BD22" s="864"/>
      <c r="BE22" s="864"/>
      <c r="BF22" s="864"/>
      <c r="BG22" s="864"/>
      <c r="BH22" s="864"/>
      <c r="BI22" s="864"/>
      <c r="BJ22" s="864"/>
      <c r="BK22" s="864"/>
      <c r="BL22" s="864"/>
      <c r="BM22" s="864"/>
      <c r="BN22" s="864"/>
      <c r="BO22" s="864"/>
      <c r="BP22" s="864"/>
      <c r="BQ22" s="864"/>
      <c r="BR22" s="864"/>
      <c r="BS22" s="864"/>
      <c r="BT22" s="864"/>
      <c r="BU22" s="864"/>
      <c r="BV22" s="864"/>
      <c r="BW22" s="864"/>
    </row>
    <row r="23" spans="1:75" s="711" customFormat="1" ht="28.8">
      <c r="A23" s="754">
        <v>6</v>
      </c>
      <c r="B23" s="854">
        <v>7000020196</v>
      </c>
      <c r="C23" s="854">
        <v>80</v>
      </c>
      <c r="D23" s="854" t="s">
        <v>662</v>
      </c>
      <c r="E23" s="854">
        <v>1000001772</v>
      </c>
      <c r="F23" s="854" t="s">
        <v>667</v>
      </c>
      <c r="G23" s="854" t="s">
        <v>297</v>
      </c>
      <c r="H23" s="854">
        <v>12</v>
      </c>
      <c r="I23" s="707"/>
      <c r="J23" s="524" t="str">
        <f t="shared" si="3"/>
        <v>INCLUDED</v>
      </c>
      <c r="K23" s="840"/>
      <c r="L23" s="863"/>
      <c r="M23" s="420"/>
      <c r="N23" s="420"/>
      <c r="O23" s="420"/>
      <c r="P23" s="420"/>
      <c r="Q23" s="420"/>
      <c r="R23" s="420"/>
      <c r="S23" s="420"/>
      <c r="T23" s="420"/>
      <c r="U23" s="420"/>
      <c r="V23" s="420"/>
      <c r="W23" s="420"/>
      <c r="X23" s="420"/>
      <c r="Y23" s="420"/>
      <c r="Z23" s="420"/>
      <c r="AA23" s="420"/>
      <c r="AB23" s="420"/>
      <c r="AC23" s="864"/>
      <c r="AD23" s="864"/>
      <c r="AE23" s="864"/>
      <c r="AF23" s="864"/>
      <c r="AG23" s="864"/>
      <c r="AH23" s="864"/>
      <c r="AI23" s="864"/>
      <c r="AJ23" s="864"/>
      <c r="AK23" s="864"/>
      <c r="AL23" s="864"/>
      <c r="AM23" s="864"/>
      <c r="AN23" s="864"/>
      <c r="AO23" s="864"/>
      <c r="AP23" s="864"/>
      <c r="AQ23" s="864"/>
      <c r="AR23" s="864"/>
      <c r="AS23" s="864"/>
      <c r="AT23" s="864"/>
      <c r="AU23" s="864"/>
      <c r="AV23" s="864"/>
      <c r="AW23" s="864"/>
      <c r="AX23" s="864"/>
      <c r="AY23" s="864"/>
      <c r="AZ23" s="864"/>
      <c r="BA23" s="864"/>
      <c r="BB23" s="864"/>
      <c r="BC23" s="864"/>
      <c r="BD23" s="864"/>
      <c r="BE23" s="864"/>
      <c r="BF23" s="864"/>
      <c r="BG23" s="864"/>
      <c r="BH23" s="864"/>
      <c r="BI23" s="864"/>
      <c r="BJ23" s="864"/>
      <c r="BK23" s="864"/>
      <c r="BL23" s="864"/>
      <c r="BM23" s="864"/>
      <c r="BN23" s="864"/>
      <c r="BO23" s="864"/>
      <c r="BP23" s="864"/>
      <c r="BQ23" s="864"/>
      <c r="BR23" s="864"/>
      <c r="BS23" s="864"/>
      <c r="BT23" s="864"/>
      <c r="BU23" s="864"/>
      <c r="BV23" s="864"/>
      <c r="BW23" s="864"/>
    </row>
    <row r="24" spans="1:75" s="711" customFormat="1" ht="28.8">
      <c r="A24" s="754">
        <v>7</v>
      </c>
      <c r="B24" s="854">
        <v>7000020196</v>
      </c>
      <c r="C24" s="854">
        <v>90</v>
      </c>
      <c r="D24" s="854" t="s">
        <v>662</v>
      </c>
      <c r="E24" s="854">
        <v>1000001688</v>
      </c>
      <c r="F24" s="854" t="s">
        <v>668</v>
      </c>
      <c r="G24" s="854" t="s">
        <v>297</v>
      </c>
      <c r="H24" s="854">
        <v>3</v>
      </c>
      <c r="I24" s="707"/>
      <c r="J24" s="524" t="str">
        <f t="shared" si="3"/>
        <v>INCLUDED</v>
      </c>
      <c r="K24" s="840"/>
      <c r="L24" s="863"/>
      <c r="M24" s="420"/>
      <c r="N24" s="420"/>
      <c r="O24" s="420"/>
      <c r="P24" s="420"/>
      <c r="Q24" s="420"/>
      <c r="R24" s="420"/>
      <c r="S24" s="420"/>
      <c r="T24" s="420"/>
      <c r="U24" s="420"/>
      <c r="V24" s="420"/>
      <c r="W24" s="420"/>
      <c r="X24" s="420"/>
      <c r="Y24" s="420"/>
      <c r="Z24" s="420"/>
      <c r="AA24" s="420"/>
      <c r="AB24" s="420"/>
      <c r="AC24" s="864"/>
      <c r="AD24" s="864"/>
      <c r="AE24" s="864"/>
      <c r="AF24" s="864"/>
      <c r="AG24" s="864"/>
      <c r="AH24" s="864"/>
      <c r="AI24" s="864"/>
      <c r="AJ24" s="864"/>
      <c r="AK24" s="864"/>
      <c r="AL24" s="864"/>
      <c r="AM24" s="864"/>
      <c r="AN24" s="864"/>
      <c r="AO24" s="864"/>
      <c r="AP24" s="864"/>
      <c r="AQ24" s="864"/>
      <c r="AR24" s="864"/>
      <c r="AS24" s="864"/>
      <c r="AT24" s="864"/>
      <c r="AU24" s="864"/>
      <c r="AV24" s="864"/>
      <c r="AW24" s="864"/>
      <c r="AX24" s="864"/>
      <c r="AY24" s="864"/>
      <c r="AZ24" s="864"/>
      <c r="BA24" s="864"/>
      <c r="BB24" s="864"/>
      <c r="BC24" s="864"/>
      <c r="BD24" s="864"/>
      <c r="BE24" s="864"/>
      <c r="BF24" s="864"/>
      <c r="BG24" s="864"/>
      <c r="BH24" s="864"/>
      <c r="BI24" s="864"/>
      <c r="BJ24" s="864"/>
      <c r="BK24" s="864"/>
      <c r="BL24" s="864"/>
      <c r="BM24" s="864"/>
      <c r="BN24" s="864"/>
      <c r="BO24" s="864"/>
      <c r="BP24" s="864"/>
      <c r="BQ24" s="864"/>
      <c r="BR24" s="864"/>
      <c r="BS24" s="864"/>
      <c r="BT24" s="864"/>
      <c r="BU24" s="864"/>
      <c r="BV24" s="864"/>
      <c r="BW24" s="864"/>
    </row>
    <row r="25" spans="1:75" s="711" customFormat="1" ht="28.8">
      <c r="A25" s="754">
        <v>8</v>
      </c>
      <c r="B25" s="854">
        <v>7000020196</v>
      </c>
      <c r="C25" s="854">
        <v>100</v>
      </c>
      <c r="D25" s="854" t="s">
        <v>662</v>
      </c>
      <c r="E25" s="854">
        <v>1000001689</v>
      </c>
      <c r="F25" s="854" t="s">
        <v>669</v>
      </c>
      <c r="G25" s="854" t="s">
        <v>297</v>
      </c>
      <c r="H25" s="854">
        <v>3</v>
      </c>
      <c r="I25" s="707"/>
      <c r="J25" s="524" t="str">
        <f t="shared" si="3"/>
        <v>INCLUDED</v>
      </c>
      <c r="K25" s="840"/>
      <c r="L25" s="863"/>
      <c r="M25" s="420"/>
      <c r="N25" s="420"/>
      <c r="O25" s="420"/>
      <c r="P25" s="420"/>
      <c r="Q25" s="420"/>
      <c r="R25" s="420"/>
      <c r="S25" s="420"/>
      <c r="T25" s="420"/>
      <c r="U25" s="420"/>
      <c r="V25" s="420"/>
      <c r="W25" s="420"/>
      <c r="X25" s="420"/>
      <c r="Y25" s="420"/>
      <c r="Z25" s="420"/>
      <c r="AA25" s="420"/>
      <c r="AB25" s="420"/>
      <c r="AC25" s="864"/>
      <c r="AD25" s="864"/>
      <c r="AE25" s="864"/>
      <c r="AF25" s="864"/>
      <c r="AG25" s="864"/>
      <c r="AH25" s="864"/>
      <c r="AI25" s="864"/>
      <c r="AJ25" s="864"/>
      <c r="AK25" s="864"/>
      <c r="AL25" s="864"/>
      <c r="AM25" s="864"/>
      <c r="AN25" s="864"/>
      <c r="AO25" s="864"/>
      <c r="AP25" s="864"/>
      <c r="AQ25" s="864"/>
      <c r="AR25" s="864"/>
      <c r="AS25" s="864"/>
      <c r="AT25" s="864"/>
      <c r="AU25" s="864"/>
      <c r="AV25" s="864"/>
      <c r="AW25" s="864"/>
      <c r="AX25" s="864"/>
      <c r="AY25" s="864"/>
      <c r="AZ25" s="864"/>
      <c r="BA25" s="864"/>
      <c r="BB25" s="864"/>
      <c r="BC25" s="864"/>
      <c r="BD25" s="864"/>
      <c r="BE25" s="864"/>
      <c r="BF25" s="864"/>
      <c r="BG25" s="864"/>
      <c r="BH25" s="864"/>
      <c r="BI25" s="864"/>
      <c r="BJ25" s="864"/>
      <c r="BK25" s="864"/>
      <c r="BL25" s="864"/>
      <c r="BM25" s="864"/>
      <c r="BN25" s="864"/>
      <c r="BO25" s="864"/>
      <c r="BP25" s="864"/>
      <c r="BQ25" s="864"/>
      <c r="BR25" s="864"/>
      <c r="BS25" s="864"/>
      <c r="BT25" s="864"/>
      <c r="BU25" s="864"/>
      <c r="BV25" s="864"/>
      <c r="BW25" s="864"/>
    </row>
    <row r="26" spans="1:75" s="711" customFormat="1" ht="28.8">
      <c r="A26" s="754">
        <v>9</v>
      </c>
      <c r="B26" s="854">
        <v>7000020196</v>
      </c>
      <c r="C26" s="854">
        <v>110</v>
      </c>
      <c r="D26" s="854" t="s">
        <v>662</v>
      </c>
      <c r="E26" s="854">
        <v>1000032777</v>
      </c>
      <c r="F26" s="854" t="s">
        <v>670</v>
      </c>
      <c r="G26" s="854" t="s">
        <v>297</v>
      </c>
      <c r="H26" s="854">
        <v>5</v>
      </c>
      <c r="I26" s="707"/>
      <c r="J26" s="524" t="str">
        <f t="shared" si="3"/>
        <v>INCLUDED</v>
      </c>
      <c r="K26" s="840"/>
      <c r="L26" s="863"/>
      <c r="M26" s="420"/>
      <c r="N26" s="420"/>
      <c r="O26" s="420"/>
      <c r="P26" s="420"/>
      <c r="Q26" s="420"/>
      <c r="R26" s="420"/>
      <c r="S26" s="420"/>
      <c r="T26" s="420"/>
      <c r="U26" s="420"/>
      <c r="V26" s="420"/>
      <c r="W26" s="420"/>
      <c r="X26" s="420"/>
      <c r="Y26" s="420"/>
      <c r="Z26" s="420"/>
      <c r="AA26" s="420"/>
      <c r="AB26" s="420"/>
      <c r="AC26" s="864"/>
      <c r="AD26" s="864"/>
      <c r="AE26" s="864"/>
      <c r="AF26" s="864"/>
      <c r="AG26" s="864"/>
      <c r="AH26" s="864"/>
      <c r="AI26" s="864"/>
      <c r="AJ26" s="864"/>
      <c r="AK26" s="864"/>
      <c r="AL26" s="864"/>
      <c r="AM26" s="864"/>
      <c r="AN26" s="864"/>
      <c r="AO26" s="864"/>
      <c r="AP26" s="864"/>
      <c r="AQ26" s="864"/>
      <c r="AR26" s="864"/>
      <c r="AS26" s="864"/>
      <c r="AT26" s="864"/>
      <c r="AU26" s="864"/>
      <c r="AV26" s="864"/>
      <c r="AW26" s="864"/>
      <c r="AX26" s="864"/>
      <c r="AY26" s="864"/>
      <c r="AZ26" s="864"/>
      <c r="BA26" s="864"/>
      <c r="BB26" s="864"/>
      <c r="BC26" s="864"/>
      <c r="BD26" s="864"/>
      <c r="BE26" s="864"/>
      <c r="BF26" s="864"/>
      <c r="BG26" s="864"/>
      <c r="BH26" s="864"/>
      <c r="BI26" s="864"/>
      <c r="BJ26" s="864"/>
      <c r="BK26" s="864"/>
      <c r="BL26" s="864"/>
      <c r="BM26" s="864"/>
      <c r="BN26" s="864"/>
      <c r="BO26" s="864"/>
      <c r="BP26" s="864"/>
      <c r="BQ26" s="864"/>
      <c r="BR26" s="864"/>
      <c r="BS26" s="864"/>
      <c r="BT26" s="864"/>
      <c r="BU26" s="864"/>
      <c r="BV26" s="864"/>
      <c r="BW26" s="864"/>
    </row>
    <row r="27" spans="1:75" s="711" customFormat="1" ht="28.8">
      <c r="A27" s="754">
        <v>10</v>
      </c>
      <c r="B27" s="854">
        <v>7000020196</v>
      </c>
      <c r="C27" s="854">
        <v>120</v>
      </c>
      <c r="D27" s="854" t="s">
        <v>662</v>
      </c>
      <c r="E27" s="854">
        <v>1000020417</v>
      </c>
      <c r="F27" s="854" t="s">
        <v>534</v>
      </c>
      <c r="G27" s="854" t="s">
        <v>297</v>
      </c>
      <c r="H27" s="854">
        <v>6</v>
      </c>
      <c r="I27" s="707"/>
      <c r="J27" s="524" t="str">
        <f t="shared" si="3"/>
        <v>INCLUDED</v>
      </c>
      <c r="K27" s="840"/>
      <c r="L27" s="863"/>
      <c r="M27" s="420"/>
      <c r="N27" s="420"/>
      <c r="O27" s="420"/>
      <c r="P27" s="420"/>
      <c r="Q27" s="420"/>
      <c r="R27" s="420"/>
      <c r="S27" s="420"/>
      <c r="T27" s="420"/>
      <c r="U27" s="420"/>
      <c r="V27" s="420"/>
      <c r="W27" s="420"/>
      <c r="X27" s="420"/>
      <c r="Y27" s="420"/>
      <c r="Z27" s="420"/>
      <c r="AA27" s="420"/>
      <c r="AB27" s="420"/>
      <c r="AC27" s="864"/>
      <c r="AD27" s="864"/>
      <c r="AE27" s="864"/>
      <c r="AF27" s="864"/>
      <c r="AG27" s="864"/>
      <c r="AH27" s="864"/>
      <c r="AI27" s="864"/>
      <c r="AJ27" s="864"/>
      <c r="AK27" s="864"/>
      <c r="AL27" s="864"/>
      <c r="AM27" s="864"/>
      <c r="AN27" s="864"/>
      <c r="AO27" s="864"/>
      <c r="AP27" s="864"/>
      <c r="AQ27" s="864"/>
      <c r="AR27" s="864"/>
      <c r="AS27" s="864"/>
      <c r="AT27" s="864"/>
      <c r="AU27" s="864"/>
      <c r="AV27" s="864"/>
      <c r="AW27" s="864"/>
      <c r="AX27" s="864"/>
      <c r="AY27" s="864"/>
      <c r="AZ27" s="864"/>
      <c r="BA27" s="864"/>
      <c r="BB27" s="864"/>
      <c r="BC27" s="864"/>
      <c r="BD27" s="864"/>
      <c r="BE27" s="864"/>
      <c r="BF27" s="864"/>
      <c r="BG27" s="864"/>
      <c r="BH27" s="864"/>
      <c r="BI27" s="864"/>
      <c r="BJ27" s="864"/>
      <c r="BK27" s="864"/>
      <c r="BL27" s="864"/>
      <c r="BM27" s="864"/>
      <c r="BN27" s="864"/>
      <c r="BO27" s="864"/>
      <c r="BP27" s="864"/>
      <c r="BQ27" s="864"/>
      <c r="BR27" s="864"/>
      <c r="BS27" s="864"/>
      <c r="BT27" s="864"/>
      <c r="BU27" s="864"/>
      <c r="BV27" s="864"/>
      <c r="BW27" s="864"/>
    </row>
    <row r="28" spans="1:75" s="711" customFormat="1" ht="28.8">
      <c r="A28" s="754">
        <v>11</v>
      </c>
      <c r="B28" s="854">
        <v>7000020196</v>
      </c>
      <c r="C28" s="854">
        <v>130</v>
      </c>
      <c r="D28" s="854" t="s">
        <v>662</v>
      </c>
      <c r="E28" s="854">
        <v>1000001695</v>
      </c>
      <c r="F28" s="854" t="s">
        <v>671</v>
      </c>
      <c r="G28" s="854" t="s">
        <v>297</v>
      </c>
      <c r="H28" s="854">
        <v>58</v>
      </c>
      <c r="I28" s="707"/>
      <c r="J28" s="524" t="str">
        <f t="shared" si="3"/>
        <v>INCLUDED</v>
      </c>
      <c r="K28" s="840"/>
      <c r="L28" s="863"/>
      <c r="M28" s="420"/>
      <c r="N28" s="420"/>
      <c r="O28" s="420"/>
      <c r="P28" s="420"/>
      <c r="Q28" s="420"/>
      <c r="R28" s="420"/>
      <c r="S28" s="420"/>
      <c r="T28" s="420"/>
      <c r="U28" s="420"/>
      <c r="V28" s="420"/>
      <c r="W28" s="420"/>
      <c r="X28" s="420"/>
      <c r="Y28" s="420"/>
      <c r="Z28" s="420"/>
      <c r="AA28" s="420"/>
      <c r="AB28" s="420"/>
      <c r="AC28" s="864"/>
      <c r="AD28" s="864"/>
      <c r="AE28" s="864"/>
      <c r="AF28" s="864"/>
      <c r="AG28" s="864"/>
      <c r="AH28" s="864"/>
      <c r="AI28" s="864"/>
      <c r="AJ28" s="864"/>
      <c r="AK28" s="864"/>
      <c r="AL28" s="864"/>
      <c r="AM28" s="864"/>
      <c r="AN28" s="864"/>
      <c r="AO28" s="864"/>
      <c r="AP28" s="864"/>
      <c r="AQ28" s="864"/>
      <c r="AR28" s="864"/>
      <c r="AS28" s="864"/>
      <c r="AT28" s="864"/>
      <c r="AU28" s="864"/>
      <c r="AV28" s="864"/>
      <c r="AW28" s="864"/>
      <c r="AX28" s="864"/>
      <c r="AY28" s="864"/>
      <c r="AZ28" s="864"/>
      <c r="BA28" s="864"/>
      <c r="BB28" s="864"/>
      <c r="BC28" s="864"/>
      <c r="BD28" s="864"/>
      <c r="BE28" s="864"/>
      <c r="BF28" s="864"/>
      <c r="BG28" s="864"/>
      <c r="BH28" s="864"/>
      <c r="BI28" s="864"/>
      <c r="BJ28" s="864"/>
      <c r="BK28" s="864"/>
      <c r="BL28" s="864"/>
      <c r="BM28" s="864"/>
      <c r="BN28" s="864"/>
      <c r="BO28" s="864"/>
      <c r="BP28" s="864"/>
      <c r="BQ28" s="864"/>
      <c r="BR28" s="864"/>
      <c r="BS28" s="864"/>
      <c r="BT28" s="864"/>
      <c r="BU28" s="864"/>
      <c r="BV28" s="864"/>
      <c r="BW28" s="864"/>
    </row>
    <row r="29" spans="1:75" s="711" customFormat="1" ht="28.8">
      <c r="A29" s="754">
        <v>12</v>
      </c>
      <c r="B29" s="854">
        <v>7000020196</v>
      </c>
      <c r="C29" s="854">
        <v>140</v>
      </c>
      <c r="D29" s="854" t="s">
        <v>662</v>
      </c>
      <c r="E29" s="854">
        <v>1000028442</v>
      </c>
      <c r="F29" s="854" t="s">
        <v>672</v>
      </c>
      <c r="G29" s="854" t="s">
        <v>297</v>
      </c>
      <c r="H29" s="854">
        <v>3</v>
      </c>
      <c r="I29" s="707"/>
      <c r="J29" s="524" t="str">
        <f t="shared" si="3"/>
        <v>INCLUDED</v>
      </c>
      <c r="K29" s="840"/>
      <c r="L29" s="863"/>
      <c r="M29" s="420"/>
      <c r="N29" s="420"/>
      <c r="O29" s="420"/>
      <c r="P29" s="420"/>
      <c r="Q29" s="420"/>
      <c r="R29" s="420"/>
      <c r="S29" s="420"/>
      <c r="T29" s="420"/>
      <c r="U29" s="420"/>
      <c r="V29" s="420"/>
      <c r="W29" s="420"/>
      <c r="X29" s="420"/>
      <c r="Y29" s="420"/>
      <c r="Z29" s="420"/>
      <c r="AA29" s="420"/>
      <c r="AB29" s="420"/>
      <c r="AC29" s="864"/>
      <c r="AD29" s="864"/>
      <c r="AE29" s="864"/>
      <c r="AF29" s="864"/>
      <c r="AG29" s="864"/>
      <c r="AH29" s="864"/>
      <c r="AI29" s="864"/>
      <c r="AJ29" s="864"/>
      <c r="AK29" s="864"/>
      <c r="AL29" s="864"/>
      <c r="AM29" s="864"/>
      <c r="AN29" s="864"/>
      <c r="AO29" s="864"/>
      <c r="AP29" s="864"/>
      <c r="AQ29" s="864"/>
      <c r="AR29" s="864"/>
      <c r="AS29" s="864"/>
      <c r="AT29" s="864"/>
      <c r="AU29" s="864"/>
      <c r="AV29" s="864"/>
      <c r="AW29" s="864"/>
      <c r="AX29" s="864"/>
      <c r="AY29" s="864"/>
      <c r="AZ29" s="864"/>
      <c r="BA29" s="864"/>
      <c r="BB29" s="864"/>
      <c r="BC29" s="864"/>
      <c r="BD29" s="864"/>
      <c r="BE29" s="864"/>
      <c r="BF29" s="864"/>
      <c r="BG29" s="864"/>
      <c r="BH29" s="864"/>
      <c r="BI29" s="864"/>
      <c r="BJ29" s="864"/>
      <c r="BK29" s="864"/>
      <c r="BL29" s="864"/>
      <c r="BM29" s="864"/>
      <c r="BN29" s="864"/>
      <c r="BO29" s="864"/>
      <c r="BP29" s="864"/>
      <c r="BQ29" s="864"/>
      <c r="BR29" s="864"/>
      <c r="BS29" s="864"/>
      <c r="BT29" s="864"/>
      <c r="BU29" s="864"/>
      <c r="BV29" s="864"/>
      <c r="BW29" s="864"/>
    </row>
    <row r="30" spans="1:75" s="711" customFormat="1" ht="28.8">
      <c r="A30" s="754">
        <v>13</v>
      </c>
      <c r="B30" s="854">
        <v>7000020196</v>
      </c>
      <c r="C30" s="854">
        <v>150</v>
      </c>
      <c r="D30" s="854" t="s">
        <v>662</v>
      </c>
      <c r="E30" s="854">
        <v>1000001739</v>
      </c>
      <c r="F30" s="854" t="s">
        <v>673</v>
      </c>
      <c r="G30" s="854" t="s">
        <v>297</v>
      </c>
      <c r="H30" s="854">
        <v>9</v>
      </c>
      <c r="I30" s="707"/>
      <c r="J30" s="524" t="str">
        <f t="shared" si="3"/>
        <v>INCLUDED</v>
      </c>
      <c r="K30" s="840"/>
      <c r="L30" s="863"/>
      <c r="M30" s="420"/>
      <c r="N30" s="420"/>
      <c r="O30" s="420"/>
      <c r="P30" s="420"/>
      <c r="Q30" s="420"/>
      <c r="R30" s="420"/>
      <c r="S30" s="420"/>
      <c r="T30" s="420"/>
      <c r="U30" s="420"/>
      <c r="V30" s="420"/>
      <c r="W30" s="420"/>
      <c r="X30" s="420"/>
      <c r="Y30" s="420"/>
      <c r="Z30" s="420"/>
      <c r="AA30" s="420"/>
      <c r="AB30" s="420"/>
      <c r="AC30" s="864"/>
      <c r="AD30" s="864"/>
      <c r="AE30" s="864"/>
      <c r="AF30" s="864"/>
      <c r="AG30" s="864"/>
      <c r="AH30" s="864"/>
      <c r="AI30" s="864"/>
      <c r="AJ30" s="864"/>
      <c r="AK30" s="864"/>
      <c r="AL30" s="864"/>
      <c r="AM30" s="864"/>
      <c r="AN30" s="864"/>
      <c r="AO30" s="864"/>
      <c r="AP30" s="864"/>
      <c r="AQ30" s="864"/>
      <c r="AR30" s="864"/>
      <c r="AS30" s="864"/>
      <c r="AT30" s="864"/>
      <c r="AU30" s="864"/>
      <c r="AV30" s="864"/>
      <c r="AW30" s="864"/>
      <c r="AX30" s="864"/>
      <c r="AY30" s="864"/>
      <c r="AZ30" s="864"/>
      <c r="BA30" s="864"/>
      <c r="BB30" s="864"/>
      <c r="BC30" s="864"/>
      <c r="BD30" s="864"/>
      <c r="BE30" s="864"/>
      <c r="BF30" s="864"/>
      <c r="BG30" s="864"/>
      <c r="BH30" s="864"/>
      <c r="BI30" s="864"/>
      <c r="BJ30" s="864"/>
      <c r="BK30" s="864"/>
      <c r="BL30" s="864"/>
      <c r="BM30" s="864"/>
      <c r="BN30" s="864"/>
      <c r="BO30" s="864"/>
      <c r="BP30" s="864"/>
      <c r="BQ30" s="864"/>
      <c r="BR30" s="864"/>
      <c r="BS30" s="864"/>
      <c r="BT30" s="864"/>
      <c r="BU30" s="864"/>
      <c r="BV30" s="864"/>
      <c r="BW30" s="864"/>
    </row>
    <row r="31" spans="1:75" s="711" customFormat="1" ht="28.8">
      <c r="A31" s="754">
        <v>14</v>
      </c>
      <c r="B31" s="854">
        <v>7000020196</v>
      </c>
      <c r="C31" s="854">
        <v>160</v>
      </c>
      <c r="D31" s="854" t="s">
        <v>662</v>
      </c>
      <c r="E31" s="854">
        <v>1000051850</v>
      </c>
      <c r="F31" s="854" t="s">
        <v>674</v>
      </c>
      <c r="G31" s="854" t="s">
        <v>297</v>
      </c>
      <c r="H31" s="854">
        <v>4</v>
      </c>
      <c r="I31" s="707"/>
      <c r="J31" s="524" t="str">
        <f t="shared" si="3"/>
        <v>INCLUDED</v>
      </c>
      <c r="K31" s="840"/>
      <c r="L31" s="863"/>
      <c r="M31" s="420"/>
      <c r="N31" s="420"/>
      <c r="O31" s="420"/>
      <c r="P31" s="420"/>
      <c r="Q31" s="420"/>
      <c r="R31" s="420"/>
      <c r="S31" s="420"/>
      <c r="T31" s="420"/>
      <c r="U31" s="420"/>
      <c r="V31" s="420"/>
      <c r="W31" s="420"/>
      <c r="X31" s="420"/>
      <c r="Y31" s="420"/>
      <c r="Z31" s="420"/>
      <c r="AA31" s="420"/>
      <c r="AB31" s="420"/>
      <c r="AC31" s="864"/>
      <c r="AD31" s="864"/>
      <c r="AE31" s="864"/>
      <c r="AF31" s="864"/>
      <c r="AG31" s="864"/>
      <c r="AH31" s="864"/>
      <c r="AI31" s="864"/>
      <c r="AJ31" s="864"/>
      <c r="AK31" s="864"/>
      <c r="AL31" s="864"/>
      <c r="AM31" s="864"/>
      <c r="AN31" s="864"/>
      <c r="AO31" s="864"/>
      <c r="AP31" s="864"/>
      <c r="AQ31" s="864"/>
      <c r="AR31" s="864"/>
      <c r="AS31" s="864"/>
      <c r="AT31" s="864"/>
      <c r="AU31" s="864"/>
      <c r="AV31" s="864"/>
      <c r="AW31" s="864"/>
      <c r="AX31" s="864"/>
      <c r="AY31" s="864"/>
      <c r="AZ31" s="864"/>
      <c r="BA31" s="864"/>
      <c r="BB31" s="864"/>
      <c r="BC31" s="864"/>
      <c r="BD31" s="864"/>
      <c r="BE31" s="864"/>
      <c r="BF31" s="864"/>
      <c r="BG31" s="864"/>
      <c r="BH31" s="864"/>
      <c r="BI31" s="864"/>
      <c r="BJ31" s="864"/>
      <c r="BK31" s="864"/>
      <c r="BL31" s="864"/>
      <c r="BM31" s="864"/>
      <c r="BN31" s="864"/>
      <c r="BO31" s="864"/>
      <c r="BP31" s="864"/>
      <c r="BQ31" s="864"/>
      <c r="BR31" s="864"/>
      <c r="BS31" s="864"/>
      <c r="BT31" s="864"/>
      <c r="BU31" s="864"/>
      <c r="BV31" s="864"/>
      <c r="BW31" s="864"/>
    </row>
    <row r="32" spans="1:75" s="711" customFormat="1" ht="28.8">
      <c r="A32" s="754">
        <v>15</v>
      </c>
      <c r="B32" s="854">
        <v>7000020196</v>
      </c>
      <c r="C32" s="854">
        <v>170</v>
      </c>
      <c r="D32" s="854" t="s">
        <v>662</v>
      </c>
      <c r="E32" s="854">
        <v>1000051760</v>
      </c>
      <c r="F32" s="854" t="s">
        <v>675</v>
      </c>
      <c r="G32" s="854" t="s">
        <v>297</v>
      </c>
      <c r="H32" s="854">
        <v>2</v>
      </c>
      <c r="I32" s="707"/>
      <c r="J32" s="524" t="str">
        <f t="shared" si="3"/>
        <v>INCLUDED</v>
      </c>
      <c r="K32" s="840"/>
      <c r="L32" s="863"/>
      <c r="M32" s="420"/>
      <c r="N32" s="420"/>
      <c r="O32" s="420"/>
      <c r="P32" s="420"/>
      <c r="Q32" s="420"/>
      <c r="R32" s="420"/>
      <c r="S32" s="420"/>
      <c r="T32" s="420"/>
      <c r="U32" s="420"/>
      <c r="V32" s="420"/>
      <c r="W32" s="420"/>
      <c r="X32" s="420"/>
      <c r="Y32" s="420"/>
      <c r="Z32" s="420"/>
      <c r="AA32" s="420"/>
      <c r="AB32" s="420"/>
      <c r="AC32" s="864"/>
      <c r="AD32" s="864"/>
      <c r="AE32" s="864"/>
      <c r="AF32" s="864"/>
      <c r="AG32" s="864"/>
      <c r="AH32" s="864"/>
      <c r="AI32" s="864"/>
      <c r="AJ32" s="864"/>
      <c r="AK32" s="864"/>
      <c r="AL32" s="864"/>
      <c r="AM32" s="864"/>
      <c r="AN32" s="864"/>
      <c r="AO32" s="864"/>
      <c r="AP32" s="864"/>
      <c r="AQ32" s="864"/>
      <c r="AR32" s="864"/>
      <c r="AS32" s="864"/>
      <c r="AT32" s="864"/>
      <c r="AU32" s="864"/>
      <c r="AV32" s="864"/>
      <c r="AW32" s="864"/>
      <c r="AX32" s="864"/>
      <c r="AY32" s="864"/>
      <c r="AZ32" s="864"/>
      <c r="BA32" s="864"/>
      <c r="BB32" s="864"/>
      <c r="BC32" s="864"/>
      <c r="BD32" s="864"/>
      <c r="BE32" s="864"/>
      <c r="BF32" s="864"/>
      <c r="BG32" s="864"/>
      <c r="BH32" s="864"/>
      <c r="BI32" s="864"/>
      <c r="BJ32" s="864"/>
      <c r="BK32" s="864"/>
      <c r="BL32" s="864"/>
      <c r="BM32" s="864"/>
      <c r="BN32" s="864"/>
      <c r="BO32" s="864"/>
      <c r="BP32" s="864"/>
      <c r="BQ32" s="864"/>
      <c r="BR32" s="864"/>
      <c r="BS32" s="864"/>
      <c r="BT32" s="864"/>
      <c r="BU32" s="864"/>
      <c r="BV32" s="864"/>
      <c r="BW32" s="864"/>
    </row>
    <row r="33" spans="1:75" s="711" customFormat="1" ht="28.8">
      <c r="A33" s="754">
        <v>16</v>
      </c>
      <c r="B33" s="854">
        <v>7000020196</v>
      </c>
      <c r="C33" s="854">
        <v>180</v>
      </c>
      <c r="D33" s="854" t="s">
        <v>522</v>
      </c>
      <c r="E33" s="854">
        <v>1000011254</v>
      </c>
      <c r="F33" s="854" t="s">
        <v>676</v>
      </c>
      <c r="G33" s="854" t="s">
        <v>298</v>
      </c>
      <c r="H33" s="854">
        <v>2</v>
      </c>
      <c r="I33" s="707"/>
      <c r="J33" s="524" t="str">
        <f t="shared" si="3"/>
        <v>INCLUDED</v>
      </c>
      <c r="K33" s="840"/>
      <c r="L33" s="863"/>
      <c r="M33" s="420"/>
      <c r="N33" s="420"/>
      <c r="O33" s="420"/>
      <c r="P33" s="420"/>
      <c r="Q33" s="420"/>
      <c r="R33" s="420"/>
      <c r="S33" s="420"/>
      <c r="T33" s="420"/>
      <c r="U33" s="420"/>
      <c r="V33" s="420"/>
      <c r="W33" s="420"/>
      <c r="X33" s="420"/>
      <c r="Y33" s="420"/>
      <c r="Z33" s="420"/>
      <c r="AA33" s="420"/>
      <c r="AB33" s="420"/>
      <c r="AC33" s="864"/>
      <c r="AD33" s="864"/>
      <c r="AE33" s="864"/>
      <c r="AF33" s="864"/>
      <c r="AG33" s="864"/>
      <c r="AH33" s="864"/>
      <c r="AI33" s="864"/>
      <c r="AJ33" s="864"/>
      <c r="AK33" s="864"/>
      <c r="AL33" s="864"/>
      <c r="AM33" s="864"/>
      <c r="AN33" s="864"/>
      <c r="AO33" s="864"/>
      <c r="AP33" s="864"/>
      <c r="AQ33" s="864"/>
      <c r="AR33" s="864"/>
      <c r="AS33" s="864"/>
      <c r="AT33" s="864"/>
      <c r="AU33" s="864"/>
      <c r="AV33" s="864"/>
      <c r="AW33" s="864"/>
      <c r="AX33" s="864"/>
      <c r="AY33" s="864"/>
      <c r="AZ33" s="864"/>
      <c r="BA33" s="864"/>
      <c r="BB33" s="864"/>
      <c r="BC33" s="864"/>
      <c r="BD33" s="864"/>
      <c r="BE33" s="864"/>
      <c r="BF33" s="864"/>
      <c r="BG33" s="864"/>
      <c r="BH33" s="864"/>
      <c r="BI33" s="864"/>
      <c r="BJ33" s="864"/>
      <c r="BK33" s="864"/>
      <c r="BL33" s="864"/>
      <c r="BM33" s="864"/>
      <c r="BN33" s="864"/>
      <c r="BO33" s="864"/>
      <c r="BP33" s="864"/>
      <c r="BQ33" s="864"/>
      <c r="BR33" s="864"/>
      <c r="BS33" s="864"/>
      <c r="BT33" s="864"/>
      <c r="BU33" s="864"/>
      <c r="BV33" s="864"/>
      <c r="BW33" s="864"/>
    </row>
    <row r="34" spans="1:75" s="711" customFormat="1" ht="28.8">
      <c r="A34" s="754">
        <v>17</v>
      </c>
      <c r="B34" s="854">
        <v>7000020196</v>
      </c>
      <c r="C34" s="854">
        <v>190</v>
      </c>
      <c r="D34" s="854" t="s">
        <v>522</v>
      </c>
      <c r="E34" s="854">
        <v>1000011265</v>
      </c>
      <c r="F34" s="854" t="s">
        <v>677</v>
      </c>
      <c r="G34" s="854" t="s">
        <v>298</v>
      </c>
      <c r="H34" s="854">
        <v>1</v>
      </c>
      <c r="I34" s="707"/>
      <c r="J34" s="524" t="str">
        <f t="shared" si="3"/>
        <v>INCLUDED</v>
      </c>
      <c r="K34" s="840"/>
      <c r="L34" s="863"/>
      <c r="M34" s="420"/>
      <c r="N34" s="420"/>
      <c r="O34" s="420"/>
      <c r="P34" s="420"/>
      <c r="Q34" s="420"/>
      <c r="R34" s="420"/>
      <c r="S34" s="420"/>
      <c r="T34" s="420"/>
      <c r="U34" s="420"/>
      <c r="V34" s="420"/>
      <c r="W34" s="420"/>
      <c r="X34" s="420"/>
      <c r="Y34" s="420"/>
      <c r="Z34" s="420"/>
      <c r="AA34" s="420"/>
      <c r="AB34" s="420"/>
      <c r="AC34" s="864"/>
      <c r="AD34" s="864"/>
      <c r="AE34" s="864"/>
      <c r="AF34" s="864"/>
      <c r="AG34" s="864"/>
      <c r="AH34" s="864"/>
      <c r="AI34" s="864"/>
      <c r="AJ34" s="864"/>
      <c r="AK34" s="864"/>
      <c r="AL34" s="864"/>
      <c r="AM34" s="864"/>
      <c r="AN34" s="864"/>
      <c r="AO34" s="864"/>
      <c r="AP34" s="864"/>
      <c r="AQ34" s="864"/>
      <c r="AR34" s="864"/>
      <c r="AS34" s="864"/>
      <c r="AT34" s="864"/>
      <c r="AU34" s="864"/>
      <c r="AV34" s="864"/>
      <c r="AW34" s="864"/>
      <c r="AX34" s="864"/>
      <c r="AY34" s="864"/>
      <c r="AZ34" s="864"/>
      <c r="BA34" s="864"/>
      <c r="BB34" s="864"/>
      <c r="BC34" s="864"/>
      <c r="BD34" s="864"/>
      <c r="BE34" s="864"/>
      <c r="BF34" s="864"/>
      <c r="BG34" s="864"/>
      <c r="BH34" s="864"/>
      <c r="BI34" s="864"/>
      <c r="BJ34" s="864"/>
      <c r="BK34" s="864"/>
      <c r="BL34" s="864"/>
      <c r="BM34" s="864"/>
      <c r="BN34" s="864"/>
      <c r="BO34" s="864"/>
      <c r="BP34" s="864"/>
      <c r="BQ34" s="864"/>
      <c r="BR34" s="864"/>
      <c r="BS34" s="864"/>
      <c r="BT34" s="864"/>
      <c r="BU34" s="864"/>
      <c r="BV34" s="864"/>
      <c r="BW34" s="864"/>
    </row>
    <row r="35" spans="1:75" s="711" customFormat="1" ht="28.8">
      <c r="A35" s="754">
        <v>18</v>
      </c>
      <c r="B35" s="854">
        <v>7000020196</v>
      </c>
      <c r="C35" s="854">
        <v>200</v>
      </c>
      <c r="D35" s="854" t="s">
        <v>522</v>
      </c>
      <c r="E35" s="854">
        <v>1000011253</v>
      </c>
      <c r="F35" s="854" t="s">
        <v>678</v>
      </c>
      <c r="G35" s="854" t="s">
        <v>298</v>
      </c>
      <c r="H35" s="854">
        <v>1</v>
      </c>
      <c r="I35" s="707"/>
      <c r="J35" s="524" t="str">
        <f t="shared" si="3"/>
        <v>INCLUDED</v>
      </c>
      <c r="K35" s="840"/>
      <c r="L35" s="863"/>
      <c r="M35" s="420"/>
      <c r="N35" s="420"/>
      <c r="O35" s="420"/>
      <c r="P35" s="420"/>
      <c r="Q35" s="420"/>
      <c r="R35" s="420"/>
      <c r="S35" s="420"/>
      <c r="T35" s="420"/>
      <c r="U35" s="420"/>
      <c r="V35" s="420"/>
      <c r="W35" s="420"/>
      <c r="X35" s="420"/>
      <c r="Y35" s="420"/>
      <c r="Z35" s="420"/>
      <c r="AA35" s="420"/>
      <c r="AB35" s="420"/>
      <c r="AC35" s="864"/>
      <c r="AD35" s="864"/>
      <c r="AE35" s="864"/>
      <c r="AF35" s="864"/>
      <c r="AG35" s="864"/>
      <c r="AH35" s="864"/>
      <c r="AI35" s="864"/>
      <c r="AJ35" s="864"/>
      <c r="AK35" s="864"/>
      <c r="AL35" s="864"/>
      <c r="AM35" s="864"/>
      <c r="AN35" s="864"/>
      <c r="AO35" s="864"/>
      <c r="AP35" s="864"/>
      <c r="AQ35" s="864"/>
      <c r="AR35" s="864"/>
      <c r="AS35" s="864"/>
      <c r="AT35" s="864"/>
      <c r="AU35" s="864"/>
      <c r="AV35" s="864"/>
      <c r="AW35" s="864"/>
      <c r="AX35" s="864"/>
      <c r="AY35" s="864"/>
      <c r="AZ35" s="864"/>
      <c r="BA35" s="864"/>
      <c r="BB35" s="864"/>
      <c r="BC35" s="864"/>
      <c r="BD35" s="864"/>
      <c r="BE35" s="864"/>
      <c r="BF35" s="864"/>
      <c r="BG35" s="864"/>
      <c r="BH35" s="864"/>
      <c r="BI35" s="864"/>
      <c r="BJ35" s="864"/>
      <c r="BK35" s="864"/>
      <c r="BL35" s="864"/>
      <c r="BM35" s="864"/>
      <c r="BN35" s="864"/>
      <c r="BO35" s="864"/>
      <c r="BP35" s="864"/>
      <c r="BQ35" s="864"/>
      <c r="BR35" s="864"/>
      <c r="BS35" s="864"/>
      <c r="BT35" s="864"/>
      <c r="BU35" s="864"/>
      <c r="BV35" s="864"/>
      <c r="BW35" s="864"/>
    </row>
    <row r="36" spans="1:75" s="711" customFormat="1" ht="28.8">
      <c r="A36" s="754">
        <v>19</v>
      </c>
      <c r="B36" s="854">
        <v>7000020196</v>
      </c>
      <c r="C36" s="854">
        <v>210</v>
      </c>
      <c r="D36" s="854" t="s">
        <v>522</v>
      </c>
      <c r="E36" s="854">
        <v>1000011261</v>
      </c>
      <c r="F36" s="854" t="s">
        <v>679</v>
      </c>
      <c r="G36" s="854" t="s">
        <v>298</v>
      </c>
      <c r="H36" s="854">
        <v>2</v>
      </c>
      <c r="I36" s="707"/>
      <c r="J36" s="524" t="str">
        <f t="shared" si="3"/>
        <v>INCLUDED</v>
      </c>
      <c r="K36" s="840"/>
      <c r="L36" s="863"/>
      <c r="M36" s="420"/>
      <c r="N36" s="420"/>
      <c r="O36" s="420"/>
      <c r="P36" s="420"/>
      <c r="Q36" s="420"/>
      <c r="R36" s="420"/>
      <c r="S36" s="420"/>
      <c r="T36" s="420"/>
      <c r="U36" s="420"/>
      <c r="V36" s="420"/>
      <c r="W36" s="420"/>
      <c r="X36" s="420"/>
      <c r="Y36" s="420"/>
      <c r="Z36" s="420"/>
      <c r="AA36" s="420"/>
      <c r="AB36" s="420"/>
      <c r="AC36" s="864"/>
      <c r="AD36" s="864"/>
      <c r="AE36" s="864"/>
      <c r="AF36" s="864"/>
      <c r="AG36" s="864"/>
      <c r="AH36" s="864"/>
      <c r="AI36" s="864"/>
      <c r="AJ36" s="864"/>
      <c r="AK36" s="864"/>
      <c r="AL36" s="864"/>
      <c r="AM36" s="864"/>
      <c r="AN36" s="864"/>
      <c r="AO36" s="864"/>
      <c r="AP36" s="864"/>
      <c r="AQ36" s="864"/>
      <c r="AR36" s="864"/>
      <c r="AS36" s="864"/>
      <c r="AT36" s="864"/>
      <c r="AU36" s="864"/>
      <c r="AV36" s="864"/>
      <c r="AW36" s="864"/>
      <c r="AX36" s="864"/>
      <c r="AY36" s="864"/>
      <c r="AZ36" s="864"/>
      <c r="BA36" s="864"/>
      <c r="BB36" s="864"/>
      <c r="BC36" s="864"/>
      <c r="BD36" s="864"/>
      <c r="BE36" s="864"/>
      <c r="BF36" s="864"/>
      <c r="BG36" s="864"/>
      <c r="BH36" s="864"/>
      <c r="BI36" s="864"/>
      <c r="BJ36" s="864"/>
      <c r="BK36" s="864"/>
      <c r="BL36" s="864"/>
      <c r="BM36" s="864"/>
      <c r="BN36" s="864"/>
      <c r="BO36" s="864"/>
      <c r="BP36" s="864"/>
      <c r="BQ36" s="864"/>
      <c r="BR36" s="864"/>
      <c r="BS36" s="864"/>
      <c r="BT36" s="864"/>
      <c r="BU36" s="864"/>
      <c r="BV36" s="864"/>
      <c r="BW36" s="864"/>
    </row>
    <row r="37" spans="1:75" s="711" customFormat="1" ht="28.8">
      <c r="A37" s="754">
        <v>20</v>
      </c>
      <c r="B37" s="854">
        <v>7000020196</v>
      </c>
      <c r="C37" s="854">
        <v>220</v>
      </c>
      <c r="D37" s="854" t="s">
        <v>522</v>
      </c>
      <c r="E37" s="854">
        <v>1000011257</v>
      </c>
      <c r="F37" s="854" t="s">
        <v>567</v>
      </c>
      <c r="G37" s="854" t="s">
        <v>298</v>
      </c>
      <c r="H37" s="854">
        <v>2</v>
      </c>
      <c r="I37" s="707"/>
      <c r="J37" s="524" t="str">
        <f t="shared" si="3"/>
        <v>INCLUDED</v>
      </c>
      <c r="K37" s="840"/>
      <c r="L37" s="863"/>
      <c r="M37" s="420"/>
      <c r="N37" s="420"/>
      <c r="O37" s="420"/>
      <c r="P37" s="420"/>
      <c r="Q37" s="420"/>
      <c r="R37" s="420"/>
      <c r="S37" s="420"/>
      <c r="T37" s="420"/>
      <c r="U37" s="420"/>
      <c r="V37" s="420"/>
      <c r="W37" s="420"/>
      <c r="X37" s="420"/>
      <c r="Y37" s="420"/>
      <c r="Z37" s="420"/>
      <c r="AA37" s="420"/>
      <c r="AB37" s="420"/>
      <c r="AC37" s="864"/>
      <c r="AD37" s="864"/>
      <c r="AE37" s="864"/>
      <c r="AF37" s="864"/>
      <c r="AG37" s="864"/>
      <c r="AH37" s="864"/>
      <c r="AI37" s="864"/>
      <c r="AJ37" s="864"/>
      <c r="AK37" s="864"/>
      <c r="AL37" s="864"/>
      <c r="AM37" s="864"/>
      <c r="AN37" s="864"/>
      <c r="AO37" s="864"/>
      <c r="AP37" s="864"/>
      <c r="AQ37" s="864"/>
      <c r="AR37" s="864"/>
      <c r="AS37" s="864"/>
      <c r="AT37" s="864"/>
      <c r="AU37" s="864"/>
      <c r="AV37" s="864"/>
      <c r="AW37" s="864"/>
      <c r="AX37" s="864"/>
      <c r="AY37" s="864"/>
      <c r="AZ37" s="864"/>
      <c r="BA37" s="864"/>
      <c r="BB37" s="864"/>
      <c r="BC37" s="864"/>
      <c r="BD37" s="864"/>
      <c r="BE37" s="864"/>
      <c r="BF37" s="864"/>
      <c r="BG37" s="864"/>
      <c r="BH37" s="864"/>
      <c r="BI37" s="864"/>
      <c r="BJ37" s="864"/>
      <c r="BK37" s="864"/>
      <c r="BL37" s="864"/>
      <c r="BM37" s="864"/>
      <c r="BN37" s="864"/>
      <c r="BO37" s="864"/>
      <c r="BP37" s="864"/>
      <c r="BQ37" s="864"/>
      <c r="BR37" s="864"/>
      <c r="BS37" s="864"/>
      <c r="BT37" s="864"/>
      <c r="BU37" s="864"/>
      <c r="BV37" s="864"/>
      <c r="BW37" s="864"/>
    </row>
    <row r="38" spans="1:75" s="711" customFormat="1" ht="28.8">
      <c r="A38" s="754">
        <v>21</v>
      </c>
      <c r="B38" s="854">
        <v>7000020196</v>
      </c>
      <c r="C38" s="854">
        <v>230</v>
      </c>
      <c r="D38" s="854" t="s">
        <v>522</v>
      </c>
      <c r="E38" s="854">
        <v>1000011256</v>
      </c>
      <c r="F38" s="854" t="s">
        <v>589</v>
      </c>
      <c r="G38" s="854" t="s">
        <v>298</v>
      </c>
      <c r="H38" s="854">
        <v>2</v>
      </c>
      <c r="I38" s="707"/>
      <c r="J38" s="524" t="str">
        <f t="shared" si="3"/>
        <v>INCLUDED</v>
      </c>
      <c r="K38" s="840"/>
      <c r="L38" s="863"/>
      <c r="M38" s="420"/>
      <c r="N38" s="420"/>
      <c r="O38" s="420"/>
      <c r="P38" s="420"/>
      <c r="Q38" s="420"/>
      <c r="R38" s="420"/>
      <c r="S38" s="420"/>
      <c r="T38" s="420"/>
      <c r="U38" s="420"/>
      <c r="V38" s="420"/>
      <c r="W38" s="420"/>
      <c r="X38" s="420"/>
      <c r="Y38" s="420"/>
      <c r="Z38" s="420"/>
      <c r="AA38" s="420"/>
      <c r="AB38" s="420"/>
      <c r="AC38" s="864"/>
      <c r="AD38" s="864"/>
      <c r="AE38" s="864"/>
      <c r="AF38" s="864"/>
      <c r="AG38" s="864"/>
      <c r="AH38" s="864"/>
      <c r="AI38" s="864"/>
      <c r="AJ38" s="864"/>
      <c r="AK38" s="864"/>
      <c r="AL38" s="864"/>
      <c r="AM38" s="864"/>
      <c r="AN38" s="864"/>
      <c r="AO38" s="864"/>
      <c r="AP38" s="864"/>
      <c r="AQ38" s="864"/>
      <c r="AR38" s="864"/>
      <c r="AS38" s="864"/>
      <c r="AT38" s="864"/>
      <c r="AU38" s="864"/>
      <c r="AV38" s="864"/>
      <c r="AW38" s="864"/>
      <c r="AX38" s="864"/>
      <c r="AY38" s="864"/>
      <c r="AZ38" s="864"/>
      <c r="BA38" s="864"/>
      <c r="BB38" s="864"/>
      <c r="BC38" s="864"/>
      <c r="BD38" s="864"/>
      <c r="BE38" s="864"/>
      <c r="BF38" s="864"/>
      <c r="BG38" s="864"/>
      <c r="BH38" s="864"/>
      <c r="BI38" s="864"/>
      <c r="BJ38" s="864"/>
      <c r="BK38" s="864"/>
      <c r="BL38" s="864"/>
      <c r="BM38" s="864"/>
      <c r="BN38" s="864"/>
      <c r="BO38" s="864"/>
      <c r="BP38" s="864"/>
      <c r="BQ38" s="864"/>
      <c r="BR38" s="864"/>
      <c r="BS38" s="864"/>
      <c r="BT38" s="864"/>
      <c r="BU38" s="864"/>
      <c r="BV38" s="864"/>
      <c r="BW38" s="864"/>
    </row>
    <row r="39" spans="1:75" s="711" customFormat="1" ht="28.8">
      <c r="A39" s="754">
        <v>22</v>
      </c>
      <c r="B39" s="854">
        <v>7000020196</v>
      </c>
      <c r="C39" s="854">
        <v>240</v>
      </c>
      <c r="D39" s="854" t="s">
        <v>522</v>
      </c>
      <c r="E39" s="854">
        <v>1000011255</v>
      </c>
      <c r="F39" s="854" t="s">
        <v>680</v>
      </c>
      <c r="G39" s="854" t="s">
        <v>298</v>
      </c>
      <c r="H39" s="854">
        <v>1</v>
      </c>
      <c r="I39" s="707"/>
      <c r="J39" s="524" t="str">
        <f t="shared" si="3"/>
        <v>INCLUDED</v>
      </c>
      <c r="K39" s="840"/>
      <c r="L39" s="863"/>
      <c r="M39" s="420"/>
      <c r="N39" s="420"/>
      <c r="O39" s="420"/>
      <c r="P39" s="420"/>
      <c r="Q39" s="420"/>
      <c r="R39" s="420"/>
      <c r="S39" s="420"/>
      <c r="T39" s="420"/>
      <c r="U39" s="420"/>
      <c r="V39" s="420"/>
      <c r="W39" s="420"/>
      <c r="X39" s="420"/>
      <c r="Y39" s="420"/>
      <c r="Z39" s="420"/>
      <c r="AA39" s="420"/>
      <c r="AB39" s="420"/>
      <c r="AC39" s="864"/>
      <c r="AD39" s="864"/>
      <c r="AE39" s="864"/>
      <c r="AF39" s="864"/>
      <c r="AG39" s="864"/>
      <c r="AH39" s="864"/>
      <c r="AI39" s="864"/>
      <c r="AJ39" s="864"/>
      <c r="AK39" s="864"/>
      <c r="AL39" s="864"/>
      <c r="AM39" s="864"/>
      <c r="AN39" s="864"/>
      <c r="AO39" s="864"/>
      <c r="AP39" s="864"/>
      <c r="AQ39" s="864"/>
      <c r="AR39" s="864"/>
      <c r="AS39" s="864"/>
      <c r="AT39" s="864"/>
      <c r="AU39" s="864"/>
      <c r="AV39" s="864"/>
      <c r="AW39" s="864"/>
      <c r="AX39" s="864"/>
      <c r="AY39" s="864"/>
      <c r="AZ39" s="864"/>
      <c r="BA39" s="864"/>
      <c r="BB39" s="864"/>
      <c r="BC39" s="864"/>
      <c r="BD39" s="864"/>
      <c r="BE39" s="864"/>
      <c r="BF39" s="864"/>
      <c r="BG39" s="864"/>
      <c r="BH39" s="864"/>
      <c r="BI39" s="864"/>
      <c r="BJ39" s="864"/>
      <c r="BK39" s="864"/>
      <c r="BL39" s="864"/>
      <c r="BM39" s="864"/>
      <c r="BN39" s="864"/>
      <c r="BO39" s="864"/>
      <c r="BP39" s="864"/>
      <c r="BQ39" s="864"/>
      <c r="BR39" s="864"/>
      <c r="BS39" s="864"/>
      <c r="BT39" s="864"/>
      <c r="BU39" s="864"/>
      <c r="BV39" s="864"/>
      <c r="BW39" s="864"/>
    </row>
    <row r="40" spans="1:75" s="711" customFormat="1" ht="28.8">
      <c r="A40" s="754">
        <v>23</v>
      </c>
      <c r="B40" s="854">
        <v>7000020196</v>
      </c>
      <c r="C40" s="854">
        <v>250</v>
      </c>
      <c r="D40" s="854" t="s">
        <v>562</v>
      </c>
      <c r="E40" s="854">
        <v>1000055973</v>
      </c>
      <c r="F40" s="854" t="s">
        <v>681</v>
      </c>
      <c r="G40" s="854" t="s">
        <v>297</v>
      </c>
      <c r="H40" s="854">
        <v>27</v>
      </c>
      <c r="I40" s="707"/>
      <c r="J40" s="524" t="str">
        <f t="shared" si="3"/>
        <v>INCLUDED</v>
      </c>
      <c r="K40" s="840"/>
      <c r="L40" s="863"/>
      <c r="M40" s="420"/>
      <c r="N40" s="420"/>
      <c r="O40" s="420"/>
      <c r="P40" s="420"/>
      <c r="Q40" s="420"/>
      <c r="R40" s="420"/>
      <c r="S40" s="420"/>
      <c r="T40" s="420"/>
      <c r="U40" s="420"/>
      <c r="V40" s="420"/>
      <c r="W40" s="420"/>
      <c r="X40" s="420"/>
      <c r="Y40" s="420"/>
      <c r="Z40" s="420"/>
      <c r="AA40" s="420"/>
      <c r="AB40" s="420"/>
      <c r="AC40" s="864"/>
      <c r="AD40" s="864"/>
      <c r="AE40" s="864"/>
      <c r="AF40" s="864"/>
      <c r="AG40" s="864"/>
      <c r="AH40" s="864"/>
      <c r="AI40" s="864"/>
      <c r="AJ40" s="864"/>
      <c r="AK40" s="864"/>
      <c r="AL40" s="864"/>
      <c r="AM40" s="864"/>
      <c r="AN40" s="864"/>
      <c r="AO40" s="864"/>
      <c r="AP40" s="864"/>
      <c r="AQ40" s="864"/>
      <c r="AR40" s="864"/>
      <c r="AS40" s="864"/>
      <c r="AT40" s="864"/>
      <c r="AU40" s="864"/>
      <c r="AV40" s="864"/>
      <c r="AW40" s="864"/>
      <c r="AX40" s="864"/>
      <c r="AY40" s="864"/>
      <c r="AZ40" s="864"/>
      <c r="BA40" s="864"/>
      <c r="BB40" s="864"/>
      <c r="BC40" s="864"/>
      <c r="BD40" s="864"/>
      <c r="BE40" s="864"/>
      <c r="BF40" s="864"/>
      <c r="BG40" s="864"/>
      <c r="BH40" s="864"/>
      <c r="BI40" s="864"/>
      <c r="BJ40" s="864"/>
      <c r="BK40" s="864"/>
      <c r="BL40" s="864"/>
      <c r="BM40" s="864"/>
      <c r="BN40" s="864"/>
      <c r="BO40" s="864"/>
      <c r="BP40" s="864"/>
      <c r="BQ40" s="864"/>
      <c r="BR40" s="864"/>
      <c r="BS40" s="864"/>
      <c r="BT40" s="864"/>
      <c r="BU40" s="864"/>
      <c r="BV40" s="864"/>
      <c r="BW40" s="864"/>
    </row>
    <row r="41" spans="1:75" s="711" customFormat="1" ht="42" customHeight="1">
      <c r="A41" s="754">
        <v>24</v>
      </c>
      <c r="B41" s="854">
        <v>7000020196</v>
      </c>
      <c r="C41" s="854">
        <v>260</v>
      </c>
      <c r="D41" s="854" t="s">
        <v>562</v>
      </c>
      <c r="E41" s="854">
        <v>1000055978</v>
      </c>
      <c r="F41" s="854" t="s">
        <v>569</v>
      </c>
      <c r="G41" s="854" t="s">
        <v>297</v>
      </c>
      <c r="H41" s="854">
        <v>60</v>
      </c>
      <c r="I41" s="707"/>
      <c r="J41" s="524" t="str">
        <f t="shared" si="3"/>
        <v>INCLUDED</v>
      </c>
      <c r="K41" s="840"/>
      <c r="L41" s="863"/>
      <c r="M41" s="420"/>
      <c r="N41" s="420"/>
      <c r="O41" s="420"/>
      <c r="P41" s="420"/>
      <c r="Q41" s="420"/>
      <c r="R41" s="420"/>
      <c r="S41" s="420"/>
      <c r="T41" s="420"/>
      <c r="U41" s="420"/>
      <c r="V41" s="420"/>
      <c r="W41" s="420"/>
      <c r="X41" s="420"/>
      <c r="Y41" s="420"/>
      <c r="Z41" s="420"/>
      <c r="AA41" s="420"/>
      <c r="AB41" s="420"/>
      <c r="AC41" s="864"/>
      <c r="AD41" s="864"/>
      <c r="AE41" s="864"/>
      <c r="AF41" s="864"/>
      <c r="AG41" s="864"/>
      <c r="AH41" s="864"/>
      <c r="AI41" s="864"/>
      <c r="AJ41" s="864"/>
      <c r="AK41" s="864"/>
      <c r="AL41" s="864"/>
      <c r="AM41" s="864"/>
      <c r="AN41" s="864"/>
      <c r="AO41" s="864"/>
      <c r="AP41" s="864"/>
      <c r="AQ41" s="864"/>
      <c r="AR41" s="864"/>
      <c r="AS41" s="864"/>
      <c r="AT41" s="864"/>
      <c r="AU41" s="864"/>
      <c r="AV41" s="864"/>
      <c r="AW41" s="864"/>
      <c r="AX41" s="864"/>
      <c r="AY41" s="864"/>
      <c r="AZ41" s="864"/>
      <c r="BA41" s="864"/>
      <c r="BB41" s="864"/>
      <c r="BC41" s="864"/>
      <c r="BD41" s="864"/>
      <c r="BE41" s="864"/>
      <c r="BF41" s="864"/>
      <c r="BG41" s="864"/>
      <c r="BH41" s="864"/>
      <c r="BI41" s="864"/>
      <c r="BJ41" s="864"/>
      <c r="BK41" s="864"/>
      <c r="BL41" s="864"/>
      <c r="BM41" s="864"/>
      <c r="BN41" s="864"/>
      <c r="BO41" s="864"/>
      <c r="BP41" s="864"/>
      <c r="BQ41" s="864"/>
      <c r="BR41" s="864"/>
      <c r="BS41" s="864"/>
      <c r="BT41" s="864"/>
      <c r="BU41" s="864"/>
      <c r="BV41" s="864"/>
      <c r="BW41" s="864"/>
    </row>
    <row r="42" spans="1:75" s="711" customFormat="1" ht="28.8">
      <c r="A42" s="754">
        <v>25</v>
      </c>
      <c r="B42" s="854">
        <v>7000020196</v>
      </c>
      <c r="C42" s="854">
        <v>270</v>
      </c>
      <c r="D42" s="854" t="s">
        <v>562</v>
      </c>
      <c r="E42" s="854">
        <v>1000055981</v>
      </c>
      <c r="F42" s="854" t="s">
        <v>568</v>
      </c>
      <c r="G42" s="854" t="s">
        <v>297</v>
      </c>
      <c r="H42" s="854">
        <v>60</v>
      </c>
      <c r="I42" s="707"/>
      <c r="J42" s="524" t="str">
        <f t="shared" si="3"/>
        <v>INCLUDED</v>
      </c>
      <c r="K42" s="840"/>
      <c r="L42" s="863"/>
      <c r="M42" s="420"/>
      <c r="N42" s="420"/>
      <c r="O42" s="420"/>
      <c r="P42" s="420"/>
      <c r="Q42" s="420"/>
      <c r="R42" s="420"/>
      <c r="S42" s="420"/>
      <c r="T42" s="420"/>
      <c r="U42" s="420"/>
      <c r="V42" s="420"/>
      <c r="W42" s="420"/>
      <c r="X42" s="420"/>
      <c r="Y42" s="420"/>
      <c r="Z42" s="420"/>
      <c r="AA42" s="420"/>
      <c r="AB42" s="420"/>
      <c r="AC42" s="864"/>
      <c r="AD42" s="864"/>
      <c r="AE42" s="864"/>
      <c r="AF42" s="864"/>
      <c r="AG42" s="864"/>
      <c r="AH42" s="864"/>
      <c r="AI42" s="864"/>
      <c r="AJ42" s="864"/>
      <c r="AK42" s="864"/>
      <c r="AL42" s="864"/>
      <c r="AM42" s="864"/>
      <c r="AN42" s="864"/>
      <c r="AO42" s="864"/>
      <c r="AP42" s="864"/>
      <c r="AQ42" s="864"/>
      <c r="AR42" s="864"/>
      <c r="AS42" s="864"/>
      <c r="AT42" s="864"/>
      <c r="AU42" s="864"/>
      <c r="AV42" s="864"/>
      <c r="AW42" s="864"/>
      <c r="AX42" s="864"/>
      <c r="AY42" s="864"/>
      <c r="AZ42" s="864"/>
      <c r="BA42" s="864"/>
      <c r="BB42" s="864"/>
      <c r="BC42" s="864"/>
      <c r="BD42" s="864"/>
      <c r="BE42" s="864"/>
      <c r="BF42" s="864"/>
      <c r="BG42" s="864"/>
      <c r="BH42" s="864"/>
      <c r="BI42" s="864"/>
      <c r="BJ42" s="864"/>
      <c r="BK42" s="864"/>
      <c r="BL42" s="864"/>
      <c r="BM42" s="864"/>
      <c r="BN42" s="864"/>
      <c r="BO42" s="864"/>
      <c r="BP42" s="864"/>
      <c r="BQ42" s="864"/>
      <c r="BR42" s="864"/>
      <c r="BS42" s="864"/>
      <c r="BT42" s="864"/>
      <c r="BU42" s="864"/>
      <c r="BV42" s="864"/>
      <c r="BW42" s="864"/>
    </row>
    <row r="43" spans="1:75" s="711" customFormat="1" ht="28.8">
      <c r="A43" s="754">
        <v>26</v>
      </c>
      <c r="B43" s="854">
        <v>7000020196</v>
      </c>
      <c r="C43" s="854">
        <v>280</v>
      </c>
      <c r="D43" s="854" t="s">
        <v>562</v>
      </c>
      <c r="E43" s="854">
        <v>1000055983</v>
      </c>
      <c r="F43" s="854" t="s">
        <v>538</v>
      </c>
      <c r="G43" s="854" t="s">
        <v>297</v>
      </c>
      <c r="H43" s="854">
        <v>24</v>
      </c>
      <c r="I43" s="707"/>
      <c r="J43" s="524" t="str">
        <f t="shared" si="3"/>
        <v>INCLUDED</v>
      </c>
      <c r="K43" s="840"/>
      <c r="L43" s="863"/>
      <c r="M43" s="420"/>
      <c r="N43" s="420"/>
      <c r="O43" s="420"/>
      <c r="P43" s="420"/>
      <c r="Q43" s="420"/>
      <c r="R43" s="420"/>
      <c r="S43" s="420"/>
      <c r="T43" s="420"/>
      <c r="U43" s="420"/>
      <c r="V43" s="420"/>
      <c r="W43" s="420"/>
      <c r="X43" s="420"/>
      <c r="Y43" s="420"/>
      <c r="Z43" s="420"/>
      <c r="AA43" s="420"/>
      <c r="AB43" s="420"/>
      <c r="AC43" s="864"/>
      <c r="AD43" s="864"/>
      <c r="AE43" s="864"/>
      <c r="AF43" s="864"/>
      <c r="AG43" s="864"/>
      <c r="AH43" s="864"/>
      <c r="AI43" s="864"/>
      <c r="AJ43" s="864"/>
      <c r="AK43" s="864"/>
      <c r="AL43" s="864"/>
      <c r="AM43" s="864"/>
      <c r="AN43" s="864"/>
      <c r="AO43" s="864"/>
      <c r="AP43" s="864"/>
      <c r="AQ43" s="864"/>
      <c r="AR43" s="864"/>
      <c r="AS43" s="864"/>
      <c r="AT43" s="864"/>
      <c r="AU43" s="864"/>
      <c r="AV43" s="864"/>
      <c r="AW43" s="864"/>
      <c r="AX43" s="864"/>
      <c r="AY43" s="864"/>
      <c r="AZ43" s="864"/>
      <c r="BA43" s="864"/>
      <c r="BB43" s="864"/>
      <c r="BC43" s="864"/>
      <c r="BD43" s="864"/>
      <c r="BE43" s="864"/>
      <c r="BF43" s="864"/>
      <c r="BG43" s="864"/>
      <c r="BH43" s="864"/>
      <c r="BI43" s="864"/>
      <c r="BJ43" s="864"/>
      <c r="BK43" s="864"/>
      <c r="BL43" s="864"/>
      <c r="BM43" s="864"/>
      <c r="BN43" s="864"/>
      <c r="BO43" s="864"/>
      <c r="BP43" s="864"/>
      <c r="BQ43" s="864"/>
      <c r="BR43" s="864"/>
      <c r="BS43" s="864"/>
      <c r="BT43" s="864"/>
      <c r="BU43" s="864"/>
      <c r="BV43" s="864"/>
      <c r="BW43" s="864"/>
    </row>
    <row r="44" spans="1:75" s="711" customFormat="1" ht="43.8" customHeight="1">
      <c r="A44" s="754">
        <v>27</v>
      </c>
      <c r="B44" s="854">
        <v>7000020196</v>
      </c>
      <c r="C44" s="854">
        <v>290</v>
      </c>
      <c r="D44" s="854" t="s">
        <v>562</v>
      </c>
      <c r="E44" s="854">
        <v>1000055980</v>
      </c>
      <c r="F44" s="854" t="s">
        <v>537</v>
      </c>
      <c r="G44" s="854" t="s">
        <v>297</v>
      </c>
      <c r="H44" s="854">
        <v>24</v>
      </c>
      <c r="I44" s="707"/>
      <c r="J44" s="524" t="str">
        <f t="shared" si="3"/>
        <v>INCLUDED</v>
      </c>
      <c r="K44" s="840"/>
      <c r="L44" s="863"/>
      <c r="M44" s="420"/>
      <c r="N44" s="420"/>
      <c r="O44" s="420"/>
      <c r="P44" s="420"/>
      <c r="Q44" s="420"/>
      <c r="R44" s="420"/>
      <c r="S44" s="420"/>
      <c r="T44" s="420"/>
      <c r="U44" s="420"/>
      <c r="V44" s="420"/>
      <c r="W44" s="420"/>
      <c r="X44" s="420"/>
      <c r="Y44" s="420"/>
      <c r="Z44" s="420"/>
      <c r="AA44" s="420"/>
      <c r="AB44" s="420"/>
      <c r="AC44" s="864"/>
      <c r="AD44" s="864"/>
      <c r="AE44" s="864"/>
      <c r="AF44" s="864"/>
      <c r="AG44" s="864"/>
      <c r="AH44" s="864"/>
      <c r="AI44" s="864"/>
      <c r="AJ44" s="864"/>
      <c r="AK44" s="864"/>
      <c r="AL44" s="864"/>
      <c r="AM44" s="864"/>
      <c r="AN44" s="864"/>
      <c r="AO44" s="864"/>
      <c r="AP44" s="864"/>
      <c r="AQ44" s="864"/>
      <c r="AR44" s="864"/>
      <c r="AS44" s="864"/>
      <c r="AT44" s="864"/>
      <c r="AU44" s="864"/>
      <c r="AV44" s="864"/>
      <c r="AW44" s="864"/>
      <c r="AX44" s="864"/>
      <c r="AY44" s="864"/>
      <c r="AZ44" s="864"/>
      <c r="BA44" s="864"/>
      <c r="BB44" s="864"/>
      <c r="BC44" s="864"/>
      <c r="BD44" s="864"/>
      <c r="BE44" s="864"/>
      <c r="BF44" s="864"/>
      <c r="BG44" s="864"/>
      <c r="BH44" s="864"/>
      <c r="BI44" s="864"/>
      <c r="BJ44" s="864"/>
      <c r="BK44" s="864"/>
      <c r="BL44" s="864"/>
      <c r="BM44" s="864"/>
      <c r="BN44" s="864"/>
      <c r="BO44" s="864"/>
      <c r="BP44" s="864"/>
      <c r="BQ44" s="864"/>
      <c r="BR44" s="864"/>
      <c r="BS44" s="864"/>
      <c r="BT44" s="864"/>
      <c r="BU44" s="864"/>
      <c r="BV44" s="864"/>
      <c r="BW44" s="864"/>
    </row>
    <row r="45" spans="1:75" s="711" customFormat="1" ht="28.8">
      <c r="A45" s="754">
        <v>28</v>
      </c>
      <c r="B45" s="854">
        <v>7000020196</v>
      </c>
      <c r="C45" s="854">
        <v>300</v>
      </c>
      <c r="D45" s="854" t="s">
        <v>562</v>
      </c>
      <c r="E45" s="854">
        <v>1000055977</v>
      </c>
      <c r="F45" s="854" t="s">
        <v>540</v>
      </c>
      <c r="G45" s="854" t="s">
        <v>297</v>
      </c>
      <c r="H45" s="854">
        <v>12</v>
      </c>
      <c r="I45" s="707"/>
      <c r="J45" s="524" t="str">
        <f t="shared" si="3"/>
        <v>INCLUDED</v>
      </c>
      <c r="K45" s="840"/>
      <c r="L45" s="863"/>
      <c r="M45" s="420"/>
      <c r="N45" s="420"/>
      <c r="O45" s="420"/>
      <c r="P45" s="420"/>
      <c r="Q45" s="420"/>
      <c r="R45" s="420"/>
      <c r="S45" s="420"/>
      <c r="T45" s="420"/>
      <c r="U45" s="420"/>
      <c r="V45" s="420"/>
      <c r="W45" s="420"/>
      <c r="X45" s="420"/>
      <c r="Y45" s="420"/>
      <c r="Z45" s="420"/>
      <c r="AA45" s="420"/>
      <c r="AB45" s="420"/>
      <c r="AC45" s="864"/>
      <c r="AD45" s="864"/>
      <c r="AE45" s="864"/>
      <c r="AF45" s="864"/>
      <c r="AG45" s="864"/>
      <c r="AH45" s="864"/>
      <c r="AI45" s="864"/>
      <c r="AJ45" s="864"/>
      <c r="AK45" s="864"/>
      <c r="AL45" s="864"/>
      <c r="AM45" s="864"/>
      <c r="AN45" s="864"/>
      <c r="AO45" s="864"/>
      <c r="AP45" s="864"/>
      <c r="AQ45" s="864"/>
      <c r="AR45" s="864"/>
      <c r="AS45" s="864"/>
      <c r="AT45" s="864"/>
      <c r="AU45" s="864"/>
      <c r="AV45" s="864"/>
      <c r="AW45" s="864"/>
      <c r="AX45" s="864"/>
      <c r="AY45" s="864"/>
      <c r="AZ45" s="864"/>
      <c r="BA45" s="864"/>
      <c r="BB45" s="864"/>
      <c r="BC45" s="864"/>
      <c r="BD45" s="864"/>
      <c r="BE45" s="864"/>
      <c r="BF45" s="864"/>
      <c r="BG45" s="864"/>
      <c r="BH45" s="864"/>
      <c r="BI45" s="864"/>
      <c r="BJ45" s="864"/>
      <c r="BK45" s="864"/>
      <c r="BL45" s="864"/>
      <c r="BM45" s="864"/>
      <c r="BN45" s="864"/>
      <c r="BO45" s="864"/>
      <c r="BP45" s="864"/>
      <c r="BQ45" s="864"/>
      <c r="BR45" s="864"/>
      <c r="BS45" s="864"/>
      <c r="BT45" s="864"/>
      <c r="BU45" s="864"/>
      <c r="BV45" s="864"/>
      <c r="BW45" s="864"/>
    </row>
    <row r="46" spans="1:75" s="711" customFormat="1">
      <c r="A46" s="754">
        <v>29</v>
      </c>
      <c r="B46" s="854">
        <v>7000020196</v>
      </c>
      <c r="C46" s="854">
        <v>310</v>
      </c>
      <c r="D46" s="854" t="s">
        <v>523</v>
      </c>
      <c r="E46" s="854">
        <v>1000032055</v>
      </c>
      <c r="F46" s="854" t="s">
        <v>541</v>
      </c>
      <c r="G46" s="854" t="s">
        <v>542</v>
      </c>
      <c r="H46" s="854">
        <v>5</v>
      </c>
      <c r="I46" s="707"/>
      <c r="J46" s="524" t="str">
        <f t="shared" si="3"/>
        <v>INCLUDED</v>
      </c>
      <c r="K46" s="840"/>
      <c r="L46" s="863"/>
      <c r="M46" s="420"/>
      <c r="N46" s="420"/>
      <c r="O46" s="420"/>
      <c r="P46" s="420"/>
      <c r="Q46" s="420"/>
      <c r="R46" s="420"/>
      <c r="S46" s="420"/>
      <c r="T46" s="420"/>
      <c r="U46" s="420"/>
      <c r="V46" s="420"/>
      <c r="W46" s="420"/>
      <c r="X46" s="420"/>
      <c r="Y46" s="420"/>
      <c r="Z46" s="420"/>
      <c r="AA46" s="420"/>
      <c r="AB46" s="420"/>
      <c r="AC46" s="864"/>
      <c r="AD46" s="864"/>
      <c r="AE46" s="864"/>
      <c r="AF46" s="864"/>
      <c r="AG46" s="864"/>
      <c r="AH46" s="864"/>
      <c r="AI46" s="864"/>
      <c r="AJ46" s="864"/>
      <c r="AK46" s="864"/>
      <c r="AL46" s="864"/>
      <c r="AM46" s="864"/>
      <c r="AN46" s="864"/>
      <c r="AO46" s="864"/>
      <c r="AP46" s="864"/>
      <c r="AQ46" s="864"/>
      <c r="AR46" s="864"/>
      <c r="AS46" s="864"/>
      <c r="AT46" s="864"/>
      <c r="AU46" s="864"/>
      <c r="AV46" s="864"/>
      <c r="AW46" s="864"/>
      <c r="AX46" s="864"/>
      <c r="AY46" s="864"/>
      <c r="AZ46" s="864"/>
      <c r="BA46" s="864"/>
      <c r="BB46" s="864"/>
      <c r="BC46" s="864"/>
      <c r="BD46" s="864"/>
      <c r="BE46" s="864"/>
      <c r="BF46" s="864"/>
      <c r="BG46" s="864"/>
      <c r="BH46" s="864"/>
      <c r="BI46" s="864"/>
      <c r="BJ46" s="864"/>
      <c r="BK46" s="864"/>
      <c r="BL46" s="864"/>
      <c r="BM46" s="864"/>
      <c r="BN46" s="864"/>
      <c r="BO46" s="864"/>
      <c r="BP46" s="864"/>
      <c r="BQ46" s="864"/>
      <c r="BR46" s="864"/>
      <c r="BS46" s="864"/>
      <c r="BT46" s="864"/>
      <c r="BU46" s="864"/>
      <c r="BV46" s="864"/>
      <c r="BW46" s="864"/>
    </row>
    <row r="47" spans="1:75" s="711" customFormat="1" ht="28.8">
      <c r="A47" s="754">
        <v>30</v>
      </c>
      <c r="B47" s="854">
        <v>7000020196</v>
      </c>
      <c r="C47" s="854">
        <v>320</v>
      </c>
      <c r="D47" s="854" t="s">
        <v>525</v>
      </c>
      <c r="E47" s="854">
        <v>1000055443</v>
      </c>
      <c r="F47" s="854" t="s">
        <v>571</v>
      </c>
      <c r="G47" s="854" t="s">
        <v>297</v>
      </c>
      <c r="H47" s="854">
        <v>6</v>
      </c>
      <c r="I47" s="707"/>
      <c r="J47" s="524" t="str">
        <f t="shared" si="3"/>
        <v>INCLUDED</v>
      </c>
      <c r="K47" s="840"/>
      <c r="L47" s="863"/>
      <c r="M47" s="420"/>
      <c r="N47" s="420"/>
      <c r="O47" s="420"/>
      <c r="P47" s="420"/>
      <c r="Q47" s="420"/>
      <c r="R47" s="420"/>
      <c r="S47" s="420"/>
      <c r="T47" s="420"/>
      <c r="U47" s="420"/>
      <c r="V47" s="420"/>
      <c r="W47" s="420"/>
      <c r="X47" s="420"/>
      <c r="Y47" s="420"/>
      <c r="Z47" s="420"/>
      <c r="AA47" s="420"/>
      <c r="AB47" s="420"/>
      <c r="AC47" s="864"/>
      <c r="AD47" s="864"/>
      <c r="AE47" s="864"/>
      <c r="AF47" s="864"/>
      <c r="AG47" s="864"/>
      <c r="AH47" s="864"/>
      <c r="AI47" s="864"/>
      <c r="AJ47" s="864"/>
      <c r="AK47" s="864"/>
      <c r="AL47" s="864"/>
      <c r="AM47" s="864"/>
      <c r="AN47" s="864"/>
      <c r="AO47" s="864"/>
      <c r="AP47" s="864"/>
      <c r="AQ47" s="864"/>
      <c r="AR47" s="864"/>
      <c r="AS47" s="864"/>
      <c r="AT47" s="864"/>
      <c r="AU47" s="864"/>
      <c r="AV47" s="864"/>
      <c r="AW47" s="864"/>
      <c r="AX47" s="864"/>
      <c r="AY47" s="864"/>
      <c r="AZ47" s="864"/>
      <c r="BA47" s="864"/>
      <c r="BB47" s="864"/>
      <c r="BC47" s="864"/>
      <c r="BD47" s="864"/>
      <c r="BE47" s="864"/>
      <c r="BF47" s="864"/>
      <c r="BG47" s="864"/>
      <c r="BH47" s="864"/>
      <c r="BI47" s="864"/>
      <c r="BJ47" s="864"/>
      <c r="BK47" s="864"/>
      <c r="BL47" s="864"/>
      <c r="BM47" s="864"/>
      <c r="BN47" s="864"/>
      <c r="BO47" s="864"/>
      <c r="BP47" s="864"/>
      <c r="BQ47" s="864"/>
      <c r="BR47" s="864"/>
      <c r="BS47" s="864"/>
      <c r="BT47" s="864"/>
      <c r="BU47" s="864"/>
      <c r="BV47" s="864"/>
      <c r="BW47" s="864"/>
    </row>
    <row r="48" spans="1:75" s="711" customFormat="1" ht="28.8">
      <c r="A48" s="754">
        <v>31</v>
      </c>
      <c r="B48" s="854">
        <v>7000020196</v>
      </c>
      <c r="C48" s="854">
        <v>330</v>
      </c>
      <c r="D48" s="854" t="s">
        <v>525</v>
      </c>
      <c r="E48" s="854">
        <v>1000001330</v>
      </c>
      <c r="F48" s="854" t="s">
        <v>682</v>
      </c>
      <c r="G48" s="854" t="s">
        <v>297</v>
      </c>
      <c r="H48" s="854">
        <v>2</v>
      </c>
      <c r="I48" s="707"/>
      <c r="J48" s="524" t="str">
        <f t="shared" si="3"/>
        <v>INCLUDED</v>
      </c>
      <c r="K48" s="840"/>
      <c r="L48" s="863"/>
      <c r="M48" s="420"/>
      <c r="N48" s="420"/>
      <c r="O48" s="420"/>
      <c r="P48" s="420"/>
      <c r="Q48" s="420"/>
      <c r="R48" s="420"/>
      <c r="S48" s="420"/>
      <c r="T48" s="420"/>
      <c r="U48" s="420"/>
      <c r="V48" s="420"/>
      <c r="W48" s="420"/>
      <c r="X48" s="420"/>
      <c r="Y48" s="420"/>
      <c r="Z48" s="420"/>
      <c r="AA48" s="420"/>
      <c r="AB48" s="420"/>
      <c r="AC48" s="864"/>
      <c r="AD48" s="864"/>
      <c r="AE48" s="864"/>
      <c r="AF48" s="864"/>
      <c r="AG48" s="864"/>
      <c r="AH48" s="864"/>
      <c r="AI48" s="864"/>
      <c r="AJ48" s="864"/>
      <c r="AK48" s="864"/>
      <c r="AL48" s="864"/>
      <c r="AM48" s="864"/>
      <c r="AN48" s="864"/>
      <c r="AO48" s="864"/>
      <c r="AP48" s="864"/>
      <c r="AQ48" s="864"/>
      <c r="AR48" s="864"/>
      <c r="AS48" s="864"/>
      <c r="AT48" s="864"/>
      <c r="AU48" s="864"/>
      <c r="AV48" s="864"/>
      <c r="AW48" s="864"/>
      <c r="AX48" s="864"/>
      <c r="AY48" s="864"/>
      <c r="AZ48" s="864"/>
      <c r="BA48" s="864"/>
      <c r="BB48" s="864"/>
      <c r="BC48" s="864"/>
      <c r="BD48" s="864"/>
      <c r="BE48" s="864"/>
      <c r="BF48" s="864"/>
      <c r="BG48" s="864"/>
      <c r="BH48" s="864"/>
      <c r="BI48" s="864"/>
      <c r="BJ48" s="864"/>
      <c r="BK48" s="864"/>
      <c r="BL48" s="864"/>
      <c r="BM48" s="864"/>
      <c r="BN48" s="864"/>
      <c r="BO48" s="864"/>
      <c r="BP48" s="864"/>
      <c r="BQ48" s="864"/>
      <c r="BR48" s="864"/>
      <c r="BS48" s="864"/>
      <c r="BT48" s="864"/>
      <c r="BU48" s="864"/>
      <c r="BV48" s="864"/>
      <c r="BW48" s="864"/>
    </row>
    <row r="49" spans="1:75" s="711" customFormat="1" ht="28.8">
      <c r="A49" s="754">
        <v>32</v>
      </c>
      <c r="B49" s="854">
        <v>7000020196</v>
      </c>
      <c r="C49" s="854">
        <v>340</v>
      </c>
      <c r="D49" s="854" t="s">
        <v>525</v>
      </c>
      <c r="E49" s="854">
        <v>1000001166</v>
      </c>
      <c r="F49" s="854" t="s">
        <v>683</v>
      </c>
      <c r="G49" s="854" t="s">
        <v>298</v>
      </c>
      <c r="H49" s="854">
        <v>1</v>
      </c>
      <c r="I49" s="707"/>
      <c r="J49" s="524" t="str">
        <f t="shared" si="3"/>
        <v>INCLUDED</v>
      </c>
      <c r="K49" s="840"/>
      <c r="L49" s="863"/>
      <c r="M49" s="420"/>
      <c r="N49" s="420"/>
      <c r="O49" s="420"/>
      <c r="P49" s="420"/>
      <c r="Q49" s="420"/>
      <c r="R49" s="420"/>
      <c r="S49" s="420"/>
      <c r="T49" s="420"/>
      <c r="U49" s="420"/>
      <c r="V49" s="420"/>
      <c r="W49" s="420"/>
      <c r="X49" s="420"/>
      <c r="Y49" s="420"/>
      <c r="Z49" s="420"/>
      <c r="AA49" s="420"/>
      <c r="AB49" s="420"/>
      <c r="AC49" s="864"/>
      <c r="AD49" s="864"/>
      <c r="AE49" s="864"/>
      <c r="AF49" s="864"/>
      <c r="AG49" s="864"/>
      <c r="AH49" s="864"/>
      <c r="AI49" s="864"/>
      <c r="AJ49" s="864"/>
      <c r="AK49" s="864"/>
      <c r="AL49" s="864"/>
      <c r="AM49" s="864"/>
      <c r="AN49" s="864"/>
      <c r="AO49" s="864"/>
      <c r="AP49" s="864"/>
      <c r="AQ49" s="864"/>
      <c r="AR49" s="864"/>
      <c r="AS49" s="864"/>
      <c r="AT49" s="864"/>
      <c r="AU49" s="864"/>
      <c r="AV49" s="864"/>
      <c r="AW49" s="864"/>
      <c r="AX49" s="864"/>
      <c r="AY49" s="864"/>
      <c r="AZ49" s="864"/>
      <c r="BA49" s="864"/>
      <c r="BB49" s="864"/>
      <c r="BC49" s="864"/>
      <c r="BD49" s="864"/>
      <c r="BE49" s="864"/>
      <c r="BF49" s="864"/>
      <c r="BG49" s="864"/>
      <c r="BH49" s="864"/>
      <c r="BI49" s="864"/>
      <c r="BJ49" s="864"/>
      <c r="BK49" s="864"/>
      <c r="BL49" s="864"/>
      <c r="BM49" s="864"/>
      <c r="BN49" s="864"/>
      <c r="BO49" s="864"/>
      <c r="BP49" s="864"/>
      <c r="BQ49" s="864"/>
      <c r="BR49" s="864"/>
      <c r="BS49" s="864"/>
      <c r="BT49" s="864"/>
      <c r="BU49" s="864"/>
      <c r="BV49" s="864"/>
      <c r="BW49" s="864"/>
    </row>
    <row r="50" spans="1:75" s="711" customFormat="1" ht="28.8">
      <c r="A50" s="754">
        <v>33</v>
      </c>
      <c r="B50" s="854">
        <v>7000020196</v>
      </c>
      <c r="C50" s="854">
        <v>350</v>
      </c>
      <c r="D50" s="854" t="s">
        <v>525</v>
      </c>
      <c r="E50" s="854">
        <v>1000001167</v>
      </c>
      <c r="F50" s="854" t="s">
        <v>545</v>
      </c>
      <c r="G50" s="854" t="s">
        <v>298</v>
      </c>
      <c r="H50" s="854">
        <v>1</v>
      </c>
      <c r="I50" s="707"/>
      <c r="J50" s="524" t="str">
        <f t="shared" si="3"/>
        <v>INCLUDED</v>
      </c>
      <c r="K50" s="840"/>
      <c r="L50" s="863"/>
      <c r="M50" s="420"/>
      <c r="N50" s="420"/>
      <c r="O50" s="420"/>
      <c r="P50" s="420"/>
      <c r="Q50" s="420"/>
      <c r="R50" s="420"/>
      <c r="S50" s="420"/>
      <c r="T50" s="420"/>
      <c r="U50" s="420"/>
      <c r="V50" s="420"/>
      <c r="W50" s="420"/>
      <c r="X50" s="420"/>
      <c r="Y50" s="420"/>
      <c r="Z50" s="420"/>
      <c r="AA50" s="420"/>
      <c r="AB50" s="420"/>
      <c r="AC50" s="864"/>
      <c r="AD50" s="864"/>
      <c r="AE50" s="864"/>
      <c r="AF50" s="864"/>
      <c r="AG50" s="864"/>
      <c r="AH50" s="864"/>
      <c r="AI50" s="864"/>
      <c r="AJ50" s="864"/>
      <c r="AK50" s="864"/>
      <c r="AL50" s="864"/>
      <c r="AM50" s="864"/>
      <c r="AN50" s="864"/>
      <c r="AO50" s="864"/>
      <c r="AP50" s="864"/>
      <c r="AQ50" s="864"/>
      <c r="AR50" s="864"/>
      <c r="AS50" s="864"/>
      <c r="AT50" s="864"/>
      <c r="AU50" s="864"/>
      <c r="AV50" s="864"/>
      <c r="AW50" s="864"/>
      <c r="AX50" s="864"/>
      <c r="AY50" s="864"/>
      <c r="AZ50" s="864"/>
      <c r="BA50" s="864"/>
      <c r="BB50" s="864"/>
      <c r="BC50" s="864"/>
      <c r="BD50" s="864"/>
      <c r="BE50" s="864"/>
      <c r="BF50" s="864"/>
      <c r="BG50" s="864"/>
      <c r="BH50" s="864"/>
      <c r="BI50" s="864"/>
      <c r="BJ50" s="864"/>
      <c r="BK50" s="864"/>
      <c r="BL50" s="864"/>
      <c r="BM50" s="864"/>
      <c r="BN50" s="864"/>
      <c r="BO50" s="864"/>
      <c r="BP50" s="864"/>
      <c r="BQ50" s="864"/>
      <c r="BR50" s="864"/>
      <c r="BS50" s="864"/>
      <c r="BT50" s="864"/>
      <c r="BU50" s="864"/>
      <c r="BV50" s="864"/>
      <c r="BW50" s="864"/>
    </row>
    <row r="51" spans="1:75" s="711" customFormat="1">
      <c r="A51" s="754">
        <v>34</v>
      </c>
      <c r="B51" s="854">
        <v>7000020196</v>
      </c>
      <c r="C51" s="854">
        <v>360</v>
      </c>
      <c r="D51" s="854" t="s">
        <v>526</v>
      </c>
      <c r="E51" s="854">
        <v>1000001333</v>
      </c>
      <c r="F51" s="854" t="s">
        <v>547</v>
      </c>
      <c r="G51" s="854" t="s">
        <v>297</v>
      </c>
      <c r="H51" s="854">
        <v>6</v>
      </c>
      <c r="I51" s="707"/>
      <c r="J51" s="524" t="str">
        <f t="shared" ref="J51:J63" si="4">IF(I51=0, "INCLUDED", IF(ISERROR(I51*H51), I51, I51*H51))</f>
        <v>INCLUDED</v>
      </c>
      <c r="K51" s="840"/>
      <c r="L51" s="863"/>
      <c r="M51" s="420"/>
      <c r="N51" s="420"/>
      <c r="O51" s="420"/>
      <c r="P51" s="420"/>
      <c r="Q51" s="420"/>
      <c r="R51" s="420"/>
      <c r="S51" s="420"/>
      <c r="T51" s="420"/>
      <c r="U51" s="420"/>
      <c r="V51" s="420"/>
      <c r="W51" s="420"/>
      <c r="X51" s="420"/>
      <c r="Y51" s="420"/>
      <c r="Z51" s="420"/>
      <c r="AA51" s="420"/>
      <c r="AB51" s="420"/>
      <c r="AC51" s="864"/>
      <c r="AD51" s="864"/>
      <c r="AE51" s="864"/>
      <c r="AF51" s="864"/>
      <c r="AG51" s="864"/>
      <c r="AH51" s="864"/>
      <c r="AI51" s="864"/>
      <c r="AJ51" s="864"/>
      <c r="AK51" s="864"/>
      <c r="AL51" s="864"/>
      <c r="AM51" s="864"/>
      <c r="AN51" s="864"/>
      <c r="AO51" s="864"/>
      <c r="AP51" s="864"/>
      <c r="AQ51" s="864"/>
      <c r="AR51" s="864"/>
      <c r="AS51" s="864"/>
      <c r="AT51" s="864"/>
      <c r="AU51" s="864"/>
      <c r="AV51" s="864"/>
      <c r="AW51" s="864"/>
      <c r="AX51" s="864"/>
      <c r="AY51" s="864"/>
      <c r="AZ51" s="864"/>
      <c r="BA51" s="864"/>
      <c r="BB51" s="864"/>
      <c r="BC51" s="864"/>
      <c r="BD51" s="864"/>
      <c r="BE51" s="864"/>
      <c r="BF51" s="864"/>
      <c r="BG51" s="864"/>
      <c r="BH51" s="864"/>
      <c r="BI51" s="864"/>
      <c r="BJ51" s="864"/>
      <c r="BK51" s="864"/>
      <c r="BL51" s="864"/>
      <c r="BM51" s="864"/>
      <c r="BN51" s="864"/>
      <c r="BO51" s="864"/>
      <c r="BP51" s="864"/>
      <c r="BQ51" s="864"/>
      <c r="BR51" s="864"/>
      <c r="BS51" s="864"/>
      <c r="BT51" s="864"/>
      <c r="BU51" s="864"/>
      <c r="BV51" s="864"/>
      <c r="BW51" s="864"/>
    </row>
    <row r="52" spans="1:75" s="711" customFormat="1" ht="93.6" customHeight="1">
      <c r="A52" s="754">
        <v>35</v>
      </c>
      <c r="B52" s="854">
        <v>7000020196</v>
      </c>
      <c r="C52" s="854">
        <v>370</v>
      </c>
      <c r="D52" s="854" t="s">
        <v>563</v>
      </c>
      <c r="E52" s="854">
        <v>1000030433</v>
      </c>
      <c r="F52" s="854" t="s">
        <v>572</v>
      </c>
      <c r="G52" s="854" t="s">
        <v>298</v>
      </c>
      <c r="H52" s="854">
        <v>1</v>
      </c>
      <c r="I52" s="707"/>
      <c r="J52" s="524" t="str">
        <f t="shared" si="4"/>
        <v>INCLUDED</v>
      </c>
      <c r="K52" s="840"/>
      <c r="L52" s="863"/>
      <c r="M52" s="420"/>
      <c r="N52" s="420"/>
      <c r="O52" s="420"/>
      <c r="P52" s="420"/>
      <c r="Q52" s="420"/>
      <c r="R52" s="420"/>
      <c r="S52" s="420"/>
      <c r="T52" s="420"/>
      <c r="U52" s="420"/>
      <c r="V52" s="420"/>
      <c r="W52" s="420"/>
      <c r="X52" s="420"/>
      <c r="Y52" s="420"/>
      <c r="Z52" s="420"/>
      <c r="AA52" s="420"/>
      <c r="AB52" s="420"/>
      <c r="AC52" s="864"/>
      <c r="AD52" s="864"/>
      <c r="AE52" s="864"/>
      <c r="AF52" s="864"/>
      <c r="AG52" s="864"/>
      <c r="AH52" s="864"/>
      <c r="AI52" s="864"/>
      <c r="AJ52" s="864"/>
      <c r="AK52" s="864"/>
      <c r="AL52" s="864"/>
      <c r="AM52" s="864"/>
      <c r="AN52" s="864"/>
      <c r="AO52" s="864"/>
      <c r="AP52" s="864"/>
      <c r="AQ52" s="864"/>
      <c r="AR52" s="864"/>
      <c r="AS52" s="864"/>
      <c r="AT52" s="864"/>
      <c r="AU52" s="864"/>
      <c r="AV52" s="864"/>
      <c r="AW52" s="864"/>
      <c r="AX52" s="864"/>
      <c r="AY52" s="864"/>
      <c r="AZ52" s="864"/>
      <c r="BA52" s="864"/>
      <c r="BB52" s="864"/>
      <c r="BC52" s="864"/>
      <c r="BD52" s="864"/>
      <c r="BE52" s="864"/>
      <c r="BF52" s="864"/>
      <c r="BG52" s="864"/>
      <c r="BH52" s="864"/>
      <c r="BI52" s="864"/>
      <c r="BJ52" s="864"/>
      <c r="BK52" s="864"/>
      <c r="BL52" s="864"/>
      <c r="BM52" s="864"/>
      <c r="BN52" s="864"/>
      <c r="BO52" s="864"/>
      <c r="BP52" s="864"/>
      <c r="BQ52" s="864"/>
      <c r="BR52" s="864"/>
      <c r="BS52" s="864"/>
      <c r="BT52" s="864"/>
      <c r="BU52" s="864"/>
      <c r="BV52" s="864"/>
      <c r="BW52" s="864"/>
    </row>
    <row r="53" spans="1:75" s="711" customFormat="1">
      <c r="A53" s="754">
        <v>36</v>
      </c>
      <c r="B53" s="854">
        <v>7000020196</v>
      </c>
      <c r="C53" s="854">
        <v>390</v>
      </c>
      <c r="D53" s="854" t="s">
        <v>663</v>
      </c>
      <c r="E53" s="854">
        <v>1000001568</v>
      </c>
      <c r="F53" s="854" t="s">
        <v>684</v>
      </c>
      <c r="G53" s="854" t="s">
        <v>297</v>
      </c>
      <c r="H53" s="854">
        <v>4</v>
      </c>
      <c r="I53" s="707"/>
      <c r="J53" s="524" t="str">
        <f t="shared" si="4"/>
        <v>INCLUDED</v>
      </c>
      <c r="K53" s="840"/>
      <c r="L53" s="863"/>
      <c r="M53" s="420"/>
      <c r="N53" s="420"/>
      <c r="O53" s="420"/>
      <c r="P53" s="420"/>
      <c r="Q53" s="420"/>
      <c r="R53" s="420"/>
      <c r="S53" s="420"/>
      <c r="T53" s="420"/>
      <c r="U53" s="420"/>
      <c r="V53" s="420"/>
      <c r="W53" s="420"/>
      <c r="X53" s="420"/>
      <c r="Y53" s="420"/>
      <c r="Z53" s="420"/>
      <c r="AA53" s="420"/>
      <c r="AB53" s="420"/>
      <c r="AC53" s="864"/>
      <c r="AD53" s="864"/>
      <c r="AE53" s="864"/>
      <c r="AF53" s="864"/>
      <c r="AG53" s="864"/>
      <c r="AH53" s="864"/>
      <c r="AI53" s="864"/>
      <c r="AJ53" s="864"/>
      <c r="AK53" s="864"/>
      <c r="AL53" s="864"/>
      <c r="AM53" s="864"/>
      <c r="AN53" s="864"/>
      <c r="AO53" s="864"/>
      <c r="AP53" s="864"/>
      <c r="AQ53" s="864"/>
      <c r="AR53" s="864"/>
      <c r="AS53" s="864"/>
      <c r="AT53" s="864"/>
      <c r="AU53" s="864"/>
      <c r="AV53" s="864"/>
      <c r="AW53" s="864"/>
      <c r="AX53" s="864"/>
      <c r="AY53" s="864"/>
      <c r="AZ53" s="864"/>
      <c r="BA53" s="864"/>
      <c r="BB53" s="864"/>
      <c r="BC53" s="864"/>
      <c r="BD53" s="864"/>
      <c r="BE53" s="864"/>
      <c r="BF53" s="864"/>
      <c r="BG53" s="864"/>
      <c r="BH53" s="864"/>
      <c r="BI53" s="864"/>
      <c r="BJ53" s="864"/>
      <c r="BK53" s="864"/>
      <c r="BL53" s="864"/>
      <c r="BM53" s="864"/>
      <c r="BN53" s="864"/>
      <c r="BO53" s="864"/>
      <c r="BP53" s="864"/>
      <c r="BQ53" s="864"/>
      <c r="BR53" s="864"/>
      <c r="BS53" s="864"/>
      <c r="BT53" s="864"/>
      <c r="BU53" s="864"/>
      <c r="BV53" s="864"/>
      <c r="BW53" s="864"/>
    </row>
    <row r="54" spans="1:75" s="711" customFormat="1">
      <c r="A54" s="754">
        <v>37</v>
      </c>
      <c r="B54" s="854">
        <v>7000020196</v>
      </c>
      <c r="C54" s="854">
        <v>380</v>
      </c>
      <c r="D54" s="854" t="s">
        <v>663</v>
      </c>
      <c r="E54" s="854">
        <v>1000001694</v>
      </c>
      <c r="F54" s="854" t="s">
        <v>685</v>
      </c>
      <c r="G54" s="854" t="s">
        <v>297</v>
      </c>
      <c r="H54" s="854">
        <v>12</v>
      </c>
      <c r="I54" s="707"/>
      <c r="J54" s="524" t="str">
        <f t="shared" si="4"/>
        <v>INCLUDED</v>
      </c>
      <c r="K54" s="840"/>
      <c r="L54" s="863"/>
      <c r="M54" s="420"/>
      <c r="N54" s="420"/>
      <c r="O54" s="420"/>
      <c r="P54" s="420"/>
      <c r="Q54" s="420"/>
      <c r="R54" s="420"/>
      <c r="S54" s="420"/>
      <c r="T54" s="420"/>
      <c r="U54" s="420"/>
      <c r="V54" s="420"/>
      <c r="W54" s="420"/>
      <c r="X54" s="420"/>
      <c r="Y54" s="420"/>
      <c r="Z54" s="420"/>
      <c r="AA54" s="420"/>
      <c r="AB54" s="420"/>
      <c r="AC54" s="864"/>
      <c r="AD54" s="864"/>
      <c r="AE54" s="864"/>
      <c r="AF54" s="864"/>
      <c r="AG54" s="864"/>
      <c r="AH54" s="864"/>
      <c r="AI54" s="864"/>
      <c r="AJ54" s="864"/>
      <c r="AK54" s="864"/>
      <c r="AL54" s="864"/>
      <c r="AM54" s="864"/>
      <c r="AN54" s="864"/>
      <c r="AO54" s="864"/>
      <c r="AP54" s="864"/>
      <c r="AQ54" s="864"/>
      <c r="AR54" s="864"/>
      <c r="AS54" s="864"/>
      <c r="AT54" s="864"/>
      <c r="AU54" s="864"/>
      <c r="AV54" s="864"/>
      <c r="AW54" s="864"/>
      <c r="AX54" s="864"/>
      <c r="AY54" s="864"/>
      <c r="AZ54" s="864"/>
      <c r="BA54" s="864"/>
      <c r="BB54" s="864"/>
      <c r="BC54" s="864"/>
      <c r="BD54" s="864"/>
      <c r="BE54" s="864"/>
      <c r="BF54" s="864"/>
      <c r="BG54" s="864"/>
      <c r="BH54" s="864"/>
      <c r="BI54" s="864"/>
      <c r="BJ54" s="864"/>
      <c r="BK54" s="864"/>
      <c r="BL54" s="864"/>
      <c r="BM54" s="864"/>
      <c r="BN54" s="864"/>
      <c r="BO54" s="864"/>
      <c r="BP54" s="864"/>
      <c r="BQ54" s="864"/>
      <c r="BR54" s="864"/>
      <c r="BS54" s="864"/>
      <c r="BT54" s="864"/>
      <c r="BU54" s="864"/>
      <c r="BV54" s="864"/>
      <c r="BW54" s="864"/>
    </row>
    <row r="55" spans="1:75" s="711" customFormat="1">
      <c r="A55" s="754">
        <v>38</v>
      </c>
      <c r="B55" s="854">
        <v>7000020196</v>
      </c>
      <c r="C55" s="854">
        <v>700</v>
      </c>
      <c r="D55" s="854" t="s">
        <v>527</v>
      </c>
      <c r="E55" s="854">
        <v>1000056265</v>
      </c>
      <c r="F55" s="854" t="s">
        <v>573</v>
      </c>
      <c r="G55" s="854" t="s">
        <v>542</v>
      </c>
      <c r="H55" s="854">
        <v>2</v>
      </c>
      <c r="I55" s="707"/>
      <c r="J55" s="524" t="str">
        <f t="shared" si="4"/>
        <v>INCLUDED</v>
      </c>
      <c r="K55" s="840"/>
      <c r="L55" s="863"/>
      <c r="M55" s="420"/>
      <c r="N55" s="420"/>
      <c r="O55" s="420"/>
      <c r="P55" s="420"/>
      <c r="Q55" s="420"/>
      <c r="R55" s="420"/>
      <c r="S55" s="420"/>
      <c r="T55" s="420"/>
      <c r="U55" s="420"/>
      <c r="V55" s="420"/>
      <c r="W55" s="420"/>
      <c r="X55" s="420"/>
      <c r="Y55" s="420"/>
      <c r="Z55" s="420"/>
      <c r="AA55" s="420"/>
      <c r="AB55" s="420"/>
      <c r="AC55" s="864"/>
      <c r="AD55" s="864"/>
      <c r="AE55" s="864"/>
      <c r="AF55" s="864"/>
      <c r="AG55" s="864"/>
      <c r="AH55" s="864"/>
      <c r="AI55" s="864"/>
      <c r="AJ55" s="864"/>
      <c r="AK55" s="864"/>
      <c r="AL55" s="864"/>
      <c r="AM55" s="864"/>
      <c r="AN55" s="864"/>
      <c r="AO55" s="864"/>
      <c r="AP55" s="864"/>
      <c r="AQ55" s="864"/>
      <c r="AR55" s="864"/>
      <c r="AS55" s="864"/>
      <c r="AT55" s="864"/>
      <c r="AU55" s="864"/>
      <c r="AV55" s="864"/>
      <c r="AW55" s="864"/>
      <c r="AX55" s="864"/>
      <c r="AY55" s="864"/>
      <c r="AZ55" s="864"/>
      <c r="BA55" s="864"/>
      <c r="BB55" s="864"/>
      <c r="BC55" s="864"/>
      <c r="BD55" s="864"/>
      <c r="BE55" s="864"/>
      <c r="BF55" s="864"/>
      <c r="BG55" s="864"/>
      <c r="BH55" s="864"/>
      <c r="BI55" s="864"/>
      <c r="BJ55" s="864"/>
      <c r="BK55" s="864"/>
      <c r="BL55" s="864"/>
      <c r="BM55" s="864"/>
      <c r="BN55" s="864"/>
      <c r="BO55" s="864"/>
      <c r="BP55" s="864"/>
      <c r="BQ55" s="864"/>
      <c r="BR55" s="864"/>
      <c r="BS55" s="864"/>
      <c r="BT55" s="864"/>
      <c r="BU55" s="864"/>
      <c r="BV55" s="864"/>
      <c r="BW55" s="864"/>
    </row>
    <row r="56" spans="1:75" s="711" customFormat="1">
      <c r="A56" s="754">
        <v>39</v>
      </c>
      <c r="B56" s="854">
        <v>7000020196</v>
      </c>
      <c r="C56" s="854">
        <v>710</v>
      </c>
      <c r="D56" s="854" t="s">
        <v>527</v>
      </c>
      <c r="E56" s="854">
        <v>1000056264</v>
      </c>
      <c r="F56" s="854" t="s">
        <v>554</v>
      </c>
      <c r="G56" s="854" t="s">
        <v>542</v>
      </c>
      <c r="H56" s="854">
        <v>3</v>
      </c>
      <c r="I56" s="707"/>
      <c r="J56" s="524" t="str">
        <f t="shared" si="4"/>
        <v>INCLUDED</v>
      </c>
      <c r="K56" s="840"/>
      <c r="L56" s="863"/>
      <c r="M56" s="420"/>
      <c r="N56" s="420"/>
      <c r="O56" s="420"/>
      <c r="P56" s="420"/>
      <c r="Q56" s="420"/>
      <c r="R56" s="420"/>
      <c r="S56" s="420"/>
      <c r="T56" s="420"/>
      <c r="U56" s="420"/>
      <c r="V56" s="420"/>
      <c r="W56" s="420"/>
      <c r="X56" s="420"/>
      <c r="Y56" s="420"/>
      <c r="Z56" s="420"/>
      <c r="AA56" s="420"/>
      <c r="AB56" s="420"/>
      <c r="AC56" s="864"/>
      <c r="AD56" s="864"/>
      <c r="AE56" s="864"/>
      <c r="AF56" s="864"/>
      <c r="AG56" s="864"/>
      <c r="AH56" s="864"/>
      <c r="AI56" s="864"/>
      <c r="AJ56" s="864"/>
      <c r="AK56" s="864"/>
      <c r="AL56" s="864"/>
      <c r="AM56" s="864"/>
      <c r="AN56" s="864"/>
      <c r="AO56" s="864"/>
      <c r="AP56" s="864"/>
      <c r="AQ56" s="864"/>
      <c r="AR56" s="864"/>
      <c r="AS56" s="864"/>
      <c r="AT56" s="864"/>
      <c r="AU56" s="864"/>
      <c r="AV56" s="864"/>
      <c r="AW56" s="864"/>
      <c r="AX56" s="864"/>
      <c r="AY56" s="864"/>
      <c r="AZ56" s="864"/>
      <c r="BA56" s="864"/>
      <c r="BB56" s="864"/>
      <c r="BC56" s="864"/>
      <c r="BD56" s="864"/>
      <c r="BE56" s="864"/>
      <c r="BF56" s="864"/>
      <c r="BG56" s="864"/>
      <c r="BH56" s="864"/>
      <c r="BI56" s="864"/>
      <c r="BJ56" s="864"/>
      <c r="BK56" s="864"/>
      <c r="BL56" s="864"/>
      <c r="BM56" s="864"/>
      <c r="BN56" s="864"/>
      <c r="BO56" s="864"/>
      <c r="BP56" s="864"/>
      <c r="BQ56" s="864"/>
      <c r="BR56" s="864"/>
      <c r="BS56" s="864"/>
      <c r="BT56" s="864"/>
      <c r="BU56" s="864"/>
      <c r="BV56" s="864"/>
      <c r="BW56" s="864"/>
    </row>
    <row r="57" spans="1:75" s="711" customFormat="1">
      <c r="A57" s="754">
        <v>40</v>
      </c>
      <c r="B57" s="854">
        <v>7000020196</v>
      </c>
      <c r="C57" s="854">
        <v>720</v>
      </c>
      <c r="D57" s="854" t="s">
        <v>527</v>
      </c>
      <c r="E57" s="854">
        <v>1000031887</v>
      </c>
      <c r="F57" s="854" t="s">
        <v>548</v>
      </c>
      <c r="G57" s="854" t="s">
        <v>542</v>
      </c>
      <c r="H57" s="854">
        <v>4</v>
      </c>
      <c r="I57" s="707"/>
      <c r="J57" s="524" t="str">
        <f t="shared" si="4"/>
        <v>INCLUDED</v>
      </c>
      <c r="K57" s="840"/>
      <c r="L57" s="863"/>
      <c r="M57" s="420"/>
      <c r="N57" s="420"/>
      <c r="O57" s="420"/>
      <c r="P57" s="420"/>
      <c r="Q57" s="420"/>
      <c r="R57" s="420"/>
      <c r="S57" s="420"/>
      <c r="T57" s="420"/>
      <c r="U57" s="420"/>
      <c r="V57" s="420"/>
      <c r="W57" s="420"/>
      <c r="X57" s="420"/>
      <c r="Y57" s="420"/>
      <c r="Z57" s="420"/>
      <c r="AA57" s="420"/>
      <c r="AB57" s="420"/>
      <c r="AC57" s="864"/>
      <c r="AD57" s="864"/>
      <c r="AE57" s="864"/>
      <c r="AF57" s="864"/>
      <c r="AG57" s="864"/>
      <c r="AH57" s="864"/>
      <c r="AI57" s="864"/>
      <c r="AJ57" s="864"/>
      <c r="AK57" s="864"/>
      <c r="AL57" s="864"/>
      <c r="AM57" s="864"/>
      <c r="AN57" s="864"/>
      <c r="AO57" s="864"/>
      <c r="AP57" s="864"/>
      <c r="AQ57" s="864"/>
      <c r="AR57" s="864"/>
      <c r="AS57" s="864"/>
      <c r="AT57" s="864"/>
      <c r="AU57" s="864"/>
      <c r="AV57" s="864"/>
      <c r="AW57" s="864"/>
      <c r="AX57" s="864"/>
      <c r="AY57" s="864"/>
      <c r="AZ57" s="864"/>
      <c r="BA57" s="864"/>
      <c r="BB57" s="864"/>
      <c r="BC57" s="864"/>
      <c r="BD57" s="864"/>
      <c r="BE57" s="864"/>
      <c r="BF57" s="864"/>
      <c r="BG57" s="864"/>
      <c r="BH57" s="864"/>
      <c r="BI57" s="864"/>
      <c r="BJ57" s="864"/>
      <c r="BK57" s="864"/>
      <c r="BL57" s="864"/>
      <c r="BM57" s="864"/>
      <c r="BN57" s="864"/>
      <c r="BO57" s="864"/>
      <c r="BP57" s="864"/>
      <c r="BQ57" s="864"/>
      <c r="BR57" s="864"/>
      <c r="BS57" s="864"/>
      <c r="BT57" s="864"/>
      <c r="BU57" s="864"/>
      <c r="BV57" s="864"/>
      <c r="BW57" s="864"/>
    </row>
    <row r="58" spans="1:75" s="711" customFormat="1">
      <c r="A58" s="754">
        <v>41</v>
      </c>
      <c r="B58" s="854">
        <v>7000020196</v>
      </c>
      <c r="C58" s="854">
        <v>730</v>
      </c>
      <c r="D58" s="854" t="s">
        <v>527</v>
      </c>
      <c r="E58" s="854">
        <v>1000031987</v>
      </c>
      <c r="F58" s="854" t="s">
        <v>549</v>
      </c>
      <c r="G58" s="854" t="s">
        <v>542</v>
      </c>
      <c r="H58" s="854">
        <v>6</v>
      </c>
      <c r="I58" s="707"/>
      <c r="J58" s="524" t="str">
        <f t="shared" si="4"/>
        <v>INCLUDED</v>
      </c>
      <c r="K58" s="840"/>
      <c r="L58" s="863"/>
      <c r="M58" s="420"/>
      <c r="N58" s="420"/>
      <c r="O58" s="420"/>
      <c r="P58" s="420"/>
      <c r="Q58" s="420"/>
      <c r="R58" s="420"/>
      <c r="S58" s="420"/>
      <c r="T58" s="420"/>
      <c r="U58" s="420"/>
      <c r="V58" s="420"/>
      <c r="W58" s="420"/>
      <c r="X58" s="420"/>
      <c r="Y58" s="420"/>
      <c r="Z58" s="420"/>
      <c r="AA58" s="420"/>
      <c r="AB58" s="420"/>
      <c r="AC58" s="864"/>
      <c r="AD58" s="864"/>
      <c r="AE58" s="864"/>
      <c r="AF58" s="864"/>
      <c r="AG58" s="864"/>
      <c r="AH58" s="864"/>
      <c r="AI58" s="864"/>
      <c r="AJ58" s="864"/>
      <c r="AK58" s="864"/>
      <c r="AL58" s="864"/>
      <c r="AM58" s="864"/>
      <c r="AN58" s="864"/>
      <c r="AO58" s="864"/>
      <c r="AP58" s="864"/>
      <c r="AQ58" s="864"/>
      <c r="AR58" s="864"/>
      <c r="AS58" s="864"/>
      <c r="AT58" s="864"/>
      <c r="AU58" s="864"/>
      <c r="AV58" s="864"/>
      <c r="AW58" s="864"/>
      <c r="AX58" s="864"/>
      <c r="AY58" s="864"/>
      <c r="AZ58" s="864"/>
      <c r="BA58" s="864"/>
      <c r="BB58" s="864"/>
      <c r="BC58" s="864"/>
      <c r="BD58" s="864"/>
      <c r="BE58" s="864"/>
      <c r="BF58" s="864"/>
      <c r="BG58" s="864"/>
      <c r="BH58" s="864"/>
      <c r="BI58" s="864"/>
      <c r="BJ58" s="864"/>
      <c r="BK58" s="864"/>
      <c r="BL58" s="864"/>
      <c r="BM58" s="864"/>
      <c r="BN58" s="864"/>
      <c r="BO58" s="864"/>
      <c r="BP58" s="864"/>
      <c r="BQ58" s="864"/>
      <c r="BR58" s="864"/>
      <c r="BS58" s="864"/>
      <c r="BT58" s="864"/>
      <c r="BU58" s="864"/>
      <c r="BV58" s="864"/>
      <c r="BW58" s="864"/>
    </row>
    <row r="59" spans="1:75" s="711" customFormat="1">
      <c r="A59" s="754">
        <v>42</v>
      </c>
      <c r="B59" s="854">
        <v>7000020196</v>
      </c>
      <c r="C59" s="854">
        <v>740</v>
      </c>
      <c r="D59" s="854" t="s">
        <v>527</v>
      </c>
      <c r="E59" s="854">
        <v>1000031964</v>
      </c>
      <c r="F59" s="854" t="s">
        <v>550</v>
      </c>
      <c r="G59" s="854" t="s">
        <v>542</v>
      </c>
      <c r="H59" s="854">
        <v>7</v>
      </c>
      <c r="I59" s="707"/>
      <c r="J59" s="524" t="str">
        <f t="shared" si="4"/>
        <v>INCLUDED</v>
      </c>
      <c r="K59" s="840"/>
      <c r="L59" s="863"/>
      <c r="M59" s="420"/>
      <c r="N59" s="420"/>
      <c r="O59" s="420"/>
      <c r="P59" s="420"/>
      <c r="Q59" s="420"/>
      <c r="R59" s="420"/>
      <c r="S59" s="420"/>
      <c r="T59" s="420"/>
      <c r="U59" s="420"/>
      <c r="V59" s="420"/>
      <c r="W59" s="420"/>
      <c r="X59" s="420"/>
      <c r="Y59" s="420"/>
      <c r="Z59" s="420"/>
      <c r="AA59" s="420"/>
      <c r="AB59" s="420"/>
      <c r="AC59" s="864"/>
      <c r="AD59" s="864"/>
      <c r="AE59" s="864"/>
      <c r="AF59" s="864"/>
      <c r="AG59" s="864"/>
      <c r="AH59" s="864"/>
      <c r="AI59" s="864"/>
      <c r="AJ59" s="864"/>
      <c r="AK59" s="864"/>
      <c r="AL59" s="864"/>
      <c r="AM59" s="864"/>
      <c r="AN59" s="864"/>
      <c r="AO59" s="864"/>
      <c r="AP59" s="864"/>
      <c r="AQ59" s="864"/>
      <c r="AR59" s="864"/>
      <c r="AS59" s="864"/>
      <c r="AT59" s="864"/>
      <c r="AU59" s="864"/>
      <c r="AV59" s="864"/>
      <c r="AW59" s="864"/>
      <c r="AX59" s="864"/>
      <c r="AY59" s="864"/>
      <c r="AZ59" s="864"/>
      <c r="BA59" s="864"/>
      <c r="BB59" s="864"/>
      <c r="BC59" s="864"/>
      <c r="BD59" s="864"/>
      <c r="BE59" s="864"/>
      <c r="BF59" s="864"/>
      <c r="BG59" s="864"/>
      <c r="BH59" s="864"/>
      <c r="BI59" s="864"/>
      <c r="BJ59" s="864"/>
      <c r="BK59" s="864"/>
      <c r="BL59" s="864"/>
      <c r="BM59" s="864"/>
      <c r="BN59" s="864"/>
      <c r="BO59" s="864"/>
      <c r="BP59" s="864"/>
      <c r="BQ59" s="864"/>
      <c r="BR59" s="864"/>
      <c r="BS59" s="864"/>
      <c r="BT59" s="864"/>
      <c r="BU59" s="864"/>
      <c r="BV59" s="864"/>
      <c r="BW59" s="864"/>
    </row>
    <row r="60" spans="1:75" s="711" customFormat="1">
      <c r="A60" s="754">
        <v>43</v>
      </c>
      <c r="B60" s="854">
        <v>7000020196</v>
      </c>
      <c r="C60" s="854">
        <v>750</v>
      </c>
      <c r="D60" s="854" t="s">
        <v>527</v>
      </c>
      <c r="E60" s="854">
        <v>1000031943</v>
      </c>
      <c r="F60" s="854" t="s">
        <v>551</v>
      </c>
      <c r="G60" s="854" t="s">
        <v>542</v>
      </c>
      <c r="H60" s="854">
        <v>2</v>
      </c>
      <c r="I60" s="707"/>
      <c r="J60" s="524" t="str">
        <f t="shared" si="4"/>
        <v>INCLUDED</v>
      </c>
      <c r="K60" s="840"/>
      <c r="L60" s="863"/>
      <c r="M60" s="420"/>
      <c r="N60" s="420"/>
      <c r="O60" s="420"/>
      <c r="P60" s="420"/>
      <c r="Q60" s="420"/>
      <c r="R60" s="420"/>
      <c r="S60" s="420"/>
      <c r="T60" s="420"/>
      <c r="U60" s="420"/>
      <c r="V60" s="420"/>
      <c r="W60" s="420"/>
      <c r="X60" s="420"/>
      <c r="Y60" s="420"/>
      <c r="Z60" s="420"/>
      <c r="AA60" s="420"/>
      <c r="AB60" s="420"/>
      <c r="AC60" s="864"/>
      <c r="AD60" s="864"/>
      <c r="AE60" s="864"/>
      <c r="AF60" s="864"/>
      <c r="AG60" s="864"/>
      <c r="AH60" s="864"/>
      <c r="AI60" s="864"/>
      <c r="AJ60" s="864"/>
      <c r="AK60" s="864"/>
      <c r="AL60" s="864"/>
      <c r="AM60" s="864"/>
      <c r="AN60" s="864"/>
      <c r="AO60" s="864"/>
      <c r="AP60" s="864"/>
      <c r="AQ60" s="864"/>
      <c r="AR60" s="864"/>
      <c r="AS60" s="864"/>
      <c r="AT60" s="864"/>
      <c r="AU60" s="864"/>
      <c r="AV60" s="864"/>
      <c r="AW60" s="864"/>
      <c r="AX60" s="864"/>
      <c r="AY60" s="864"/>
      <c r="AZ60" s="864"/>
      <c r="BA60" s="864"/>
      <c r="BB60" s="864"/>
      <c r="BC60" s="864"/>
      <c r="BD60" s="864"/>
      <c r="BE60" s="864"/>
      <c r="BF60" s="864"/>
      <c r="BG60" s="864"/>
      <c r="BH60" s="864"/>
      <c r="BI60" s="864"/>
      <c r="BJ60" s="864"/>
      <c r="BK60" s="864"/>
      <c r="BL60" s="864"/>
      <c r="BM60" s="864"/>
      <c r="BN60" s="864"/>
      <c r="BO60" s="864"/>
      <c r="BP60" s="864"/>
      <c r="BQ60" s="864"/>
      <c r="BR60" s="864"/>
      <c r="BS60" s="864"/>
      <c r="BT60" s="864"/>
      <c r="BU60" s="864"/>
      <c r="BV60" s="864"/>
      <c r="BW60" s="864"/>
    </row>
    <row r="61" spans="1:75" s="711" customFormat="1">
      <c r="A61" s="754">
        <v>44</v>
      </c>
      <c r="B61" s="854">
        <v>7000020196</v>
      </c>
      <c r="C61" s="854">
        <v>760</v>
      </c>
      <c r="D61" s="854" t="s">
        <v>527</v>
      </c>
      <c r="E61" s="854">
        <v>1000031985</v>
      </c>
      <c r="F61" s="854" t="s">
        <v>552</v>
      </c>
      <c r="G61" s="854" t="s">
        <v>542</v>
      </c>
      <c r="H61" s="854">
        <v>3</v>
      </c>
      <c r="I61" s="707"/>
      <c r="J61" s="524" t="str">
        <f t="shared" si="4"/>
        <v>INCLUDED</v>
      </c>
      <c r="K61" s="840"/>
      <c r="L61" s="863"/>
      <c r="M61" s="420"/>
      <c r="N61" s="420"/>
      <c r="O61" s="420"/>
      <c r="P61" s="420"/>
      <c r="Q61" s="420"/>
      <c r="R61" s="420"/>
      <c r="S61" s="420"/>
      <c r="T61" s="420"/>
      <c r="U61" s="420"/>
      <c r="V61" s="420"/>
      <c r="W61" s="420"/>
      <c r="X61" s="420"/>
      <c r="Y61" s="420"/>
      <c r="Z61" s="420"/>
      <c r="AA61" s="420"/>
      <c r="AB61" s="420"/>
      <c r="AC61" s="864"/>
      <c r="AD61" s="864"/>
      <c r="AE61" s="864"/>
      <c r="AF61" s="864"/>
      <c r="AG61" s="864"/>
      <c r="AH61" s="864"/>
      <c r="AI61" s="864"/>
      <c r="AJ61" s="864"/>
      <c r="AK61" s="864"/>
      <c r="AL61" s="864"/>
      <c r="AM61" s="864"/>
      <c r="AN61" s="864"/>
      <c r="AO61" s="864"/>
      <c r="AP61" s="864"/>
      <c r="AQ61" s="864"/>
      <c r="AR61" s="864"/>
      <c r="AS61" s="864"/>
      <c r="AT61" s="864"/>
      <c r="AU61" s="864"/>
      <c r="AV61" s="864"/>
      <c r="AW61" s="864"/>
      <c r="AX61" s="864"/>
      <c r="AY61" s="864"/>
      <c r="AZ61" s="864"/>
      <c r="BA61" s="864"/>
      <c r="BB61" s="864"/>
      <c r="BC61" s="864"/>
      <c r="BD61" s="864"/>
      <c r="BE61" s="864"/>
      <c r="BF61" s="864"/>
      <c r="BG61" s="864"/>
      <c r="BH61" s="864"/>
      <c r="BI61" s="864"/>
      <c r="BJ61" s="864"/>
      <c r="BK61" s="864"/>
      <c r="BL61" s="864"/>
      <c r="BM61" s="864"/>
      <c r="BN61" s="864"/>
      <c r="BO61" s="864"/>
      <c r="BP61" s="864"/>
      <c r="BQ61" s="864"/>
      <c r="BR61" s="864"/>
      <c r="BS61" s="864"/>
      <c r="BT61" s="864"/>
      <c r="BU61" s="864"/>
      <c r="BV61" s="864"/>
      <c r="BW61" s="864"/>
    </row>
    <row r="62" spans="1:75" s="711" customFormat="1">
      <c r="A62" s="754">
        <v>45</v>
      </c>
      <c r="B62" s="854">
        <v>7000020196</v>
      </c>
      <c r="C62" s="854">
        <v>770</v>
      </c>
      <c r="D62" s="854" t="s">
        <v>527</v>
      </c>
      <c r="E62" s="854">
        <v>1000031953</v>
      </c>
      <c r="F62" s="854" t="s">
        <v>750</v>
      </c>
      <c r="G62" s="854" t="s">
        <v>542</v>
      </c>
      <c r="H62" s="854">
        <v>4</v>
      </c>
      <c r="I62" s="707"/>
      <c r="J62" s="524" t="str">
        <f t="shared" si="4"/>
        <v>INCLUDED</v>
      </c>
      <c r="K62" s="840"/>
      <c r="L62" s="863"/>
      <c r="M62" s="420"/>
      <c r="N62" s="420"/>
      <c r="O62" s="420"/>
      <c r="P62" s="420"/>
      <c r="Q62" s="420"/>
      <c r="R62" s="420"/>
      <c r="S62" s="420"/>
      <c r="T62" s="420"/>
      <c r="U62" s="420"/>
      <c r="V62" s="420"/>
      <c r="W62" s="420"/>
      <c r="X62" s="420"/>
      <c r="Y62" s="420"/>
      <c r="Z62" s="420"/>
      <c r="AA62" s="420"/>
      <c r="AB62" s="420"/>
      <c r="AC62" s="864"/>
      <c r="AD62" s="864"/>
      <c r="AE62" s="864"/>
      <c r="AF62" s="864"/>
      <c r="AG62" s="864"/>
      <c r="AH62" s="864"/>
      <c r="AI62" s="864"/>
      <c r="AJ62" s="864"/>
      <c r="AK62" s="864"/>
      <c r="AL62" s="864"/>
      <c r="AM62" s="864"/>
      <c r="AN62" s="864"/>
      <c r="AO62" s="864"/>
      <c r="AP62" s="864"/>
      <c r="AQ62" s="864"/>
      <c r="AR62" s="864"/>
      <c r="AS62" s="864"/>
      <c r="AT62" s="864"/>
      <c r="AU62" s="864"/>
      <c r="AV62" s="864"/>
      <c r="AW62" s="864"/>
      <c r="AX62" s="864"/>
      <c r="AY62" s="864"/>
      <c r="AZ62" s="864"/>
      <c r="BA62" s="864"/>
      <c r="BB62" s="864"/>
      <c r="BC62" s="864"/>
      <c r="BD62" s="864"/>
      <c r="BE62" s="864"/>
      <c r="BF62" s="864"/>
      <c r="BG62" s="864"/>
      <c r="BH62" s="864"/>
      <c r="BI62" s="864"/>
      <c r="BJ62" s="864"/>
      <c r="BK62" s="864"/>
      <c r="BL62" s="864"/>
      <c r="BM62" s="864"/>
      <c r="BN62" s="864"/>
      <c r="BO62" s="864"/>
      <c r="BP62" s="864"/>
      <c r="BQ62" s="864"/>
      <c r="BR62" s="864"/>
      <c r="BS62" s="864"/>
      <c r="BT62" s="864"/>
      <c r="BU62" s="864"/>
      <c r="BV62" s="864"/>
      <c r="BW62" s="864"/>
    </row>
    <row r="63" spans="1:75" s="711" customFormat="1">
      <c r="A63" s="754">
        <v>46</v>
      </c>
      <c r="B63" s="854">
        <v>7000020196</v>
      </c>
      <c r="C63" s="854">
        <v>780</v>
      </c>
      <c r="D63" s="854" t="s">
        <v>527</v>
      </c>
      <c r="E63" s="854">
        <v>1000031957</v>
      </c>
      <c r="F63" s="854" t="s">
        <v>555</v>
      </c>
      <c r="G63" s="854" t="s">
        <v>542</v>
      </c>
      <c r="H63" s="854">
        <v>4</v>
      </c>
      <c r="I63" s="707"/>
      <c r="J63" s="524" t="str">
        <f t="shared" si="4"/>
        <v>INCLUDED</v>
      </c>
      <c r="K63" s="840"/>
      <c r="L63" s="863"/>
      <c r="M63" s="420"/>
      <c r="N63" s="420"/>
      <c r="O63" s="420"/>
      <c r="P63" s="420"/>
      <c r="Q63" s="420"/>
      <c r="R63" s="420"/>
      <c r="S63" s="420"/>
      <c r="T63" s="420"/>
      <c r="U63" s="420"/>
      <c r="V63" s="420"/>
      <c r="W63" s="420"/>
      <c r="X63" s="420"/>
      <c r="Y63" s="420"/>
      <c r="Z63" s="420"/>
      <c r="AA63" s="420"/>
      <c r="AB63" s="420"/>
      <c r="AC63" s="864"/>
      <c r="AD63" s="864"/>
      <c r="AE63" s="864"/>
      <c r="AF63" s="864"/>
      <c r="AG63" s="864"/>
      <c r="AH63" s="864"/>
      <c r="AI63" s="864"/>
      <c r="AJ63" s="864"/>
      <c r="AK63" s="864"/>
      <c r="AL63" s="864"/>
      <c r="AM63" s="864"/>
      <c r="AN63" s="864"/>
      <c r="AO63" s="864"/>
      <c r="AP63" s="864"/>
      <c r="AQ63" s="864"/>
      <c r="AR63" s="864"/>
      <c r="AS63" s="864"/>
      <c r="AT63" s="864"/>
      <c r="AU63" s="864"/>
      <c r="AV63" s="864"/>
      <c r="AW63" s="864"/>
      <c r="AX63" s="864"/>
      <c r="AY63" s="864"/>
      <c r="AZ63" s="864"/>
      <c r="BA63" s="864"/>
      <c r="BB63" s="864"/>
      <c r="BC63" s="864"/>
      <c r="BD63" s="864"/>
      <c r="BE63" s="864"/>
      <c r="BF63" s="864"/>
      <c r="BG63" s="864"/>
      <c r="BH63" s="864"/>
      <c r="BI63" s="864"/>
      <c r="BJ63" s="864"/>
      <c r="BK63" s="864"/>
      <c r="BL63" s="864"/>
      <c r="BM63" s="864"/>
      <c r="BN63" s="864"/>
      <c r="BO63" s="864"/>
      <c r="BP63" s="864"/>
      <c r="BQ63" s="864"/>
      <c r="BR63" s="864"/>
      <c r="BS63" s="864"/>
      <c r="BT63" s="864"/>
      <c r="BU63" s="864"/>
      <c r="BV63" s="864"/>
      <c r="BW63" s="864"/>
    </row>
    <row r="64" spans="1:75" s="711" customFormat="1" ht="28.8">
      <c r="A64" s="754">
        <v>47</v>
      </c>
      <c r="B64" s="854">
        <v>7000020196</v>
      </c>
      <c r="C64" s="854">
        <v>400</v>
      </c>
      <c r="D64" s="854" t="s">
        <v>564</v>
      </c>
      <c r="E64" s="854">
        <v>1000006284</v>
      </c>
      <c r="F64" s="854" t="s">
        <v>575</v>
      </c>
      <c r="G64" s="854" t="s">
        <v>298</v>
      </c>
      <c r="H64" s="854">
        <v>2</v>
      </c>
      <c r="I64" s="707"/>
      <c r="J64" s="524" t="str">
        <f t="shared" si="3"/>
        <v>INCLUDED</v>
      </c>
      <c r="K64" s="840"/>
      <c r="L64" s="863"/>
      <c r="M64" s="420"/>
      <c r="N64" s="420"/>
      <c r="O64" s="420"/>
      <c r="P64" s="420"/>
      <c r="Q64" s="420"/>
      <c r="R64" s="420"/>
      <c r="S64" s="420"/>
      <c r="T64" s="420"/>
      <c r="U64" s="420"/>
      <c r="V64" s="420"/>
      <c r="W64" s="420"/>
      <c r="X64" s="420"/>
      <c r="Y64" s="420"/>
      <c r="Z64" s="420"/>
      <c r="AA64" s="420"/>
      <c r="AB64" s="420"/>
      <c r="AC64" s="864"/>
      <c r="AD64" s="864"/>
      <c r="AE64" s="864"/>
      <c r="AF64" s="864"/>
      <c r="AG64" s="864"/>
      <c r="AH64" s="864"/>
      <c r="AI64" s="864"/>
      <c r="AJ64" s="864"/>
      <c r="AK64" s="864"/>
      <c r="AL64" s="864"/>
      <c r="AM64" s="864"/>
      <c r="AN64" s="864"/>
      <c r="AO64" s="864"/>
      <c r="AP64" s="864"/>
      <c r="AQ64" s="864"/>
      <c r="AR64" s="864"/>
      <c r="AS64" s="864"/>
      <c r="AT64" s="864"/>
      <c r="AU64" s="864"/>
      <c r="AV64" s="864"/>
      <c r="AW64" s="864"/>
      <c r="AX64" s="864"/>
      <c r="AY64" s="864"/>
      <c r="AZ64" s="864"/>
      <c r="BA64" s="864"/>
      <c r="BB64" s="864"/>
      <c r="BC64" s="864"/>
      <c r="BD64" s="864"/>
      <c r="BE64" s="864"/>
      <c r="BF64" s="864"/>
      <c r="BG64" s="864"/>
      <c r="BH64" s="864"/>
      <c r="BI64" s="864"/>
      <c r="BJ64" s="864"/>
      <c r="BK64" s="864"/>
      <c r="BL64" s="864"/>
      <c r="BM64" s="864"/>
      <c r="BN64" s="864"/>
      <c r="BO64" s="864"/>
      <c r="BP64" s="864"/>
      <c r="BQ64" s="864"/>
      <c r="BR64" s="864"/>
      <c r="BS64" s="864"/>
      <c r="BT64" s="864"/>
      <c r="BU64" s="864"/>
      <c r="BV64" s="864"/>
      <c r="BW64" s="864"/>
    </row>
    <row r="65" spans="1:75" s="711" customFormat="1">
      <c r="A65" s="754">
        <v>48</v>
      </c>
      <c r="B65" s="854">
        <v>7000020196</v>
      </c>
      <c r="C65" s="854">
        <v>410</v>
      </c>
      <c r="D65" s="854" t="s">
        <v>528</v>
      </c>
      <c r="E65" s="854">
        <v>1000012018</v>
      </c>
      <c r="F65" s="854" t="s">
        <v>576</v>
      </c>
      <c r="G65" s="854" t="s">
        <v>298</v>
      </c>
      <c r="H65" s="854">
        <v>2</v>
      </c>
      <c r="I65" s="707"/>
      <c r="J65" s="524" t="str">
        <f t="shared" si="3"/>
        <v>INCLUDED</v>
      </c>
      <c r="K65" s="840"/>
      <c r="L65" s="863"/>
      <c r="M65" s="420"/>
      <c r="N65" s="420"/>
      <c r="O65" s="420"/>
      <c r="P65" s="420"/>
      <c r="Q65" s="420"/>
      <c r="R65" s="420"/>
      <c r="S65" s="420"/>
      <c r="T65" s="420"/>
      <c r="U65" s="420"/>
      <c r="V65" s="420"/>
      <c r="W65" s="420"/>
      <c r="X65" s="420"/>
      <c r="Y65" s="420"/>
      <c r="Z65" s="420"/>
      <c r="AA65" s="420"/>
      <c r="AB65" s="420"/>
      <c r="AC65" s="864"/>
      <c r="AD65" s="864"/>
      <c r="AE65" s="864"/>
      <c r="AF65" s="864"/>
      <c r="AG65" s="864"/>
      <c r="AH65" s="864"/>
      <c r="AI65" s="864"/>
      <c r="AJ65" s="864"/>
      <c r="AK65" s="864"/>
      <c r="AL65" s="864"/>
      <c r="AM65" s="864"/>
      <c r="AN65" s="864"/>
      <c r="AO65" s="864"/>
      <c r="AP65" s="864"/>
      <c r="AQ65" s="864"/>
      <c r="AR65" s="864"/>
      <c r="AS65" s="864"/>
      <c r="AT65" s="864"/>
      <c r="AU65" s="864"/>
      <c r="AV65" s="864"/>
      <c r="AW65" s="864"/>
      <c r="AX65" s="864"/>
      <c r="AY65" s="864"/>
      <c r="AZ65" s="864"/>
      <c r="BA65" s="864"/>
      <c r="BB65" s="864"/>
      <c r="BC65" s="864"/>
      <c r="BD65" s="864"/>
      <c r="BE65" s="864"/>
      <c r="BF65" s="864"/>
      <c r="BG65" s="864"/>
      <c r="BH65" s="864"/>
      <c r="BI65" s="864"/>
      <c r="BJ65" s="864"/>
      <c r="BK65" s="864"/>
      <c r="BL65" s="864"/>
      <c r="BM65" s="864"/>
      <c r="BN65" s="864"/>
      <c r="BO65" s="864"/>
      <c r="BP65" s="864"/>
      <c r="BQ65" s="864"/>
      <c r="BR65" s="864"/>
      <c r="BS65" s="864"/>
      <c r="BT65" s="864"/>
      <c r="BU65" s="864"/>
      <c r="BV65" s="864"/>
      <c r="BW65" s="864"/>
    </row>
    <row r="66" spans="1:75" s="711" customFormat="1">
      <c r="A66" s="754">
        <v>49</v>
      </c>
      <c r="B66" s="854">
        <v>7000020196</v>
      </c>
      <c r="C66" s="854">
        <v>420</v>
      </c>
      <c r="D66" s="854" t="s">
        <v>529</v>
      </c>
      <c r="E66" s="854">
        <v>1000038387</v>
      </c>
      <c r="F66" s="854" t="s">
        <v>559</v>
      </c>
      <c r="G66" s="854" t="s">
        <v>297</v>
      </c>
      <c r="H66" s="854">
        <v>35</v>
      </c>
      <c r="I66" s="707"/>
      <c r="J66" s="524" t="str">
        <f t="shared" si="3"/>
        <v>INCLUDED</v>
      </c>
      <c r="K66" s="840"/>
      <c r="L66" s="863"/>
      <c r="M66" s="420"/>
      <c r="N66" s="420"/>
      <c r="O66" s="420"/>
      <c r="P66" s="420"/>
      <c r="Q66" s="420"/>
      <c r="R66" s="420"/>
      <c r="S66" s="420"/>
      <c r="T66" s="420"/>
      <c r="U66" s="420"/>
      <c r="V66" s="420"/>
      <c r="W66" s="420"/>
      <c r="X66" s="420"/>
      <c r="Y66" s="420"/>
      <c r="Z66" s="420"/>
      <c r="AA66" s="420"/>
      <c r="AB66" s="420"/>
      <c r="AC66" s="864"/>
      <c r="AD66" s="864"/>
      <c r="AE66" s="864"/>
      <c r="AF66" s="864"/>
      <c r="AG66" s="864"/>
      <c r="AH66" s="864"/>
      <c r="AI66" s="864"/>
      <c r="AJ66" s="864"/>
      <c r="AK66" s="864"/>
      <c r="AL66" s="864"/>
      <c r="AM66" s="864"/>
      <c r="AN66" s="864"/>
      <c r="AO66" s="864"/>
      <c r="AP66" s="864"/>
      <c r="AQ66" s="864"/>
      <c r="AR66" s="864"/>
      <c r="AS66" s="864"/>
      <c r="AT66" s="864"/>
      <c r="AU66" s="864"/>
      <c r="AV66" s="864"/>
      <c r="AW66" s="864"/>
      <c r="AX66" s="864"/>
      <c r="AY66" s="864"/>
      <c r="AZ66" s="864"/>
      <c r="BA66" s="864"/>
      <c r="BB66" s="864"/>
      <c r="BC66" s="864"/>
      <c r="BD66" s="864"/>
      <c r="BE66" s="864"/>
      <c r="BF66" s="864"/>
      <c r="BG66" s="864"/>
      <c r="BH66" s="864"/>
      <c r="BI66" s="864"/>
      <c r="BJ66" s="864"/>
      <c r="BK66" s="864"/>
      <c r="BL66" s="864"/>
      <c r="BM66" s="864"/>
      <c r="BN66" s="864"/>
      <c r="BO66" s="864"/>
      <c r="BP66" s="864"/>
      <c r="BQ66" s="864"/>
      <c r="BR66" s="864"/>
      <c r="BS66" s="864"/>
      <c r="BT66" s="864"/>
      <c r="BU66" s="864"/>
      <c r="BV66" s="864"/>
      <c r="BW66" s="864"/>
    </row>
    <row r="67" spans="1:75" s="711" customFormat="1" ht="28.8" customHeight="1">
      <c r="A67" s="754">
        <v>50</v>
      </c>
      <c r="B67" s="854">
        <v>7000020196</v>
      </c>
      <c r="C67" s="854">
        <v>430</v>
      </c>
      <c r="D67" s="854" t="s">
        <v>529</v>
      </c>
      <c r="E67" s="854">
        <v>1000038325</v>
      </c>
      <c r="F67" s="854" t="s">
        <v>560</v>
      </c>
      <c r="G67" s="854" t="s">
        <v>297</v>
      </c>
      <c r="H67" s="854">
        <v>35</v>
      </c>
      <c r="I67" s="707"/>
      <c r="J67" s="524" t="str">
        <f t="shared" si="3"/>
        <v>INCLUDED</v>
      </c>
      <c r="K67" s="840"/>
      <c r="L67" s="863"/>
      <c r="M67" s="420"/>
      <c r="N67" s="420"/>
      <c r="O67" s="420"/>
      <c r="P67" s="420"/>
      <c r="Q67" s="420"/>
      <c r="R67" s="420"/>
      <c r="S67" s="420"/>
      <c r="T67" s="420"/>
      <c r="U67" s="420"/>
      <c r="V67" s="420"/>
      <c r="W67" s="420"/>
      <c r="X67" s="420"/>
      <c r="Y67" s="420"/>
      <c r="Z67" s="420"/>
      <c r="AA67" s="420"/>
      <c r="AB67" s="420"/>
      <c r="AC67" s="864"/>
      <c r="AD67" s="864"/>
      <c r="AE67" s="864"/>
      <c r="AF67" s="864"/>
      <c r="AG67" s="864"/>
      <c r="AH67" s="864"/>
      <c r="AI67" s="864"/>
      <c r="AJ67" s="864"/>
      <c r="AK67" s="864"/>
      <c r="AL67" s="864"/>
      <c r="AM67" s="864"/>
      <c r="AN67" s="864"/>
      <c r="AO67" s="864"/>
      <c r="AP67" s="864"/>
      <c r="AQ67" s="864"/>
      <c r="AR67" s="864"/>
      <c r="AS67" s="864"/>
      <c r="AT67" s="864"/>
      <c r="AU67" s="864"/>
      <c r="AV67" s="864"/>
      <c r="AW67" s="864"/>
      <c r="AX67" s="864"/>
      <c r="AY67" s="864"/>
      <c r="AZ67" s="864"/>
      <c r="BA67" s="864"/>
      <c r="BB67" s="864"/>
      <c r="BC67" s="864"/>
      <c r="BD67" s="864"/>
      <c r="BE67" s="864"/>
      <c r="BF67" s="864"/>
      <c r="BG67" s="864"/>
      <c r="BH67" s="864"/>
      <c r="BI67" s="864"/>
      <c r="BJ67" s="864"/>
      <c r="BK67" s="864"/>
      <c r="BL67" s="864"/>
      <c r="BM67" s="864"/>
      <c r="BN67" s="864"/>
      <c r="BO67" s="864"/>
      <c r="BP67" s="864"/>
      <c r="BQ67" s="864"/>
      <c r="BR67" s="864"/>
      <c r="BS67" s="864"/>
      <c r="BT67" s="864"/>
      <c r="BU67" s="864"/>
      <c r="BV67" s="864"/>
      <c r="BW67" s="864"/>
    </row>
    <row r="68" spans="1:75" s="711" customFormat="1">
      <c r="A68" s="754">
        <v>51</v>
      </c>
      <c r="B68" s="854">
        <v>7000020196</v>
      </c>
      <c r="C68" s="854">
        <v>440</v>
      </c>
      <c r="D68" s="854" t="s">
        <v>529</v>
      </c>
      <c r="E68" s="854">
        <v>1000013795</v>
      </c>
      <c r="F68" s="854" t="s">
        <v>578</v>
      </c>
      <c r="G68" s="854" t="s">
        <v>579</v>
      </c>
      <c r="H68" s="854">
        <v>2</v>
      </c>
      <c r="I68" s="707"/>
      <c r="J68" s="524" t="str">
        <f t="shared" si="3"/>
        <v>INCLUDED</v>
      </c>
      <c r="K68" s="840"/>
      <c r="L68" s="863"/>
      <c r="M68" s="420"/>
      <c r="N68" s="420"/>
      <c r="O68" s="420"/>
      <c r="P68" s="420"/>
      <c r="Q68" s="420"/>
      <c r="R68" s="420"/>
      <c r="S68" s="420"/>
      <c r="T68" s="420"/>
      <c r="U68" s="420"/>
      <c r="V68" s="420"/>
      <c r="W68" s="420"/>
      <c r="X68" s="420"/>
      <c r="Y68" s="420"/>
      <c r="Z68" s="420"/>
      <c r="AA68" s="420"/>
      <c r="AB68" s="420"/>
      <c r="AC68" s="864"/>
      <c r="AD68" s="864"/>
      <c r="AE68" s="864"/>
      <c r="AF68" s="864"/>
      <c r="AG68" s="864"/>
      <c r="AH68" s="864"/>
      <c r="AI68" s="864"/>
      <c r="AJ68" s="864"/>
      <c r="AK68" s="864"/>
      <c r="AL68" s="864"/>
      <c r="AM68" s="864"/>
      <c r="AN68" s="864"/>
      <c r="AO68" s="864"/>
      <c r="AP68" s="864"/>
      <c r="AQ68" s="864"/>
      <c r="AR68" s="864"/>
      <c r="AS68" s="864"/>
      <c r="AT68" s="864"/>
      <c r="AU68" s="864"/>
      <c r="AV68" s="864"/>
      <c r="AW68" s="864"/>
      <c r="AX68" s="864"/>
      <c r="AY68" s="864"/>
      <c r="AZ68" s="864"/>
      <c r="BA68" s="864"/>
      <c r="BB68" s="864"/>
      <c r="BC68" s="864"/>
      <c r="BD68" s="864"/>
      <c r="BE68" s="864"/>
      <c r="BF68" s="864"/>
      <c r="BG68" s="864"/>
      <c r="BH68" s="864"/>
      <c r="BI68" s="864"/>
      <c r="BJ68" s="864"/>
      <c r="BK68" s="864"/>
      <c r="BL68" s="864"/>
      <c r="BM68" s="864"/>
      <c r="BN68" s="864"/>
      <c r="BO68" s="864"/>
      <c r="BP68" s="864"/>
      <c r="BQ68" s="864"/>
      <c r="BR68" s="864"/>
      <c r="BS68" s="864"/>
      <c r="BT68" s="864"/>
      <c r="BU68" s="864"/>
      <c r="BV68" s="864"/>
      <c r="BW68" s="864"/>
    </row>
    <row r="69" spans="1:75" s="711" customFormat="1">
      <c r="A69" s="754">
        <v>52</v>
      </c>
      <c r="B69" s="854">
        <v>7000020196</v>
      </c>
      <c r="C69" s="854">
        <v>450</v>
      </c>
      <c r="D69" s="854" t="s">
        <v>529</v>
      </c>
      <c r="E69" s="854">
        <v>1000014547</v>
      </c>
      <c r="F69" s="854" t="s">
        <v>557</v>
      </c>
      <c r="G69" s="854" t="s">
        <v>297</v>
      </c>
      <c r="H69" s="854">
        <v>3</v>
      </c>
      <c r="I69" s="707"/>
      <c r="J69" s="524" t="str">
        <f t="shared" si="3"/>
        <v>INCLUDED</v>
      </c>
      <c r="K69" s="840"/>
      <c r="L69" s="863"/>
      <c r="M69" s="420"/>
      <c r="N69" s="420"/>
      <c r="O69" s="420"/>
      <c r="P69" s="420"/>
      <c r="Q69" s="420"/>
      <c r="R69" s="420"/>
      <c r="S69" s="420"/>
      <c r="T69" s="420"/>
      <c r="U69" s="420"/>
      <c r="V69" s="420"/>
      <c r="W69" s="420"/>
      <c r="X69" s="420"/>
      <c r="Y69" s="420"/>
      <c r="Z69" s="420"/>
      <c r="AA69" s="420"/>
      <c r="AB69" s="420"/>
      <c r="AC69" s="864"/>
      <c r="AD69" s="864"/>
      <c r="AE69" s="864"/>
      <c r="AF69" s="864"/>
      <c r="AG69" s="864"/>
      <c r="AH69" s="864"/>
      <c r="AI69" s="864"/>
      <c r="AJ69" s="864"/>
      <c r="AK69" s="864"/>
      <c r="AL69" s="864"/>
      <c r="AM69" s="864"/>
      <c r="AN69" s="864"/>
      <c r="AO69" s="864"/>
      <c r="AP69" s="864"/>
      <c r="AQ69" s="864"/>
      <c r="AR69" s="864"/>
      <c r="AS69" s="864"/>
      <c r="AT69" s="864"/>
      <c r="AU69" s="864"/>
      <c r="AV69" s="864"/>
      <c r="AW69" s="864"/>
      <c r="AX69" s="864"/>
      <c r="AY69" s="864"/>
      <c r="AZ69" s="864"/>
      <c r="BA69" s="864"/>
      <c r="BB69" s="864"/>
      <c r="BC69" s="864"/>
      <c r="BD69" s="864"/>
      <c r="BE69" s="864"/>
      <c r="BF69" s="864"/>
      <c r="BG69" s="864"/>
      <c r="BH69" s="864"/>
      <c r="BI69" s="864"/>
      <c r="BJ69" s="864"/>
      <c r="BK69" s="864"/>
      <c r="BL69" s="864"/>
      <c r="BM69" s="864"/>
      <c r="BN69" s="864"/>
      <c r="BO69" s="864"/>
      <c r="BP69" s="864"/>
      <c r="BQ69" s="864"/>
      <c r="BR69" s="864"/>
      <c r="BS69" s="864"/>
      <c r="BT69" s="864"/>
      <c r="BU69" s="864"/>
      <c r="BV69" s="864"/>
      <c r="BW69" s="864"/>
    </row>
    <row r="70" spans="1:75" s="711" customFormat="1">
      <c r="A70" s="754">
        <v>53</v>
      </c>
      <c r="B70" s="854">
        <v>7000020196</v>
      </c>
      <c r="C70" s="854">
        <v>460</v>
      </c>
      <c r="D70" s="854" t="s">
        <v>529</v>
      </c>
      <c r="E70" s="854">
        <v>1000020262</v>
      </c>
      <c r="F70" s="854" t="s">
        <v>686</v>
      </c>
      <c r="G70" s="854" t="s">
        <v>297</v>
      </c>
      <c r="H70" s="854">
        <v>4</v>
      </c>
      <c r="I70" s="707"/>
      <c r="J70" s="524" t="str">
        <f t="shared" si="3"/>
        <v>INCLUDED</v>
      </c>
      <c r="K70" s="840"/>
      <c r="L70" s="863"/>
      <c r="M70" s="420"/>
      <c r="N70" s="420"/>
      <c r="O70" s="420"/>
      <c r="P70" s="420"/>
      <c r="Q70" s="420"/>
      <c r="R70" s="420"/>
      <c r="S70" s="420"/>
      <c r="T70" s="420"/>
      <c r="U70" s="420"/>
      <c r="V70" s="420"/>
      <c r="W70" s="420"/>
      <c r="X70" s="420"/>
      <c r="Y70" s="420"/>
      <c r="Z70" s="420"/>
      <c r="AA70" s="420"/>
      <c r="AB70" s="420"/>
      <c r="AC70" s="864"/>
      <c r="AD70" s="864"/>
      <c r="AE70" s="864"/>
      <c r="AF70" s="864"/>
      <c r="AG70" s="864"/>
      <c r="AH70" s="864"/>
      <c r="AI70" s="864"/>
      <c r="AJ70" s="864"/>
      <c r="AK70" s="864"/>
      <c r="AL70" s="864"/>
      <c r="AM70" s="864"/>
      <c r="AN70" s="864"/>
      <c r="AO70" s="864"/>
      <c r="AP70" s="864"/>
      <c r="AQ70" s="864"/>
      <c r="AR70" s="864"/>
      <c r="AS70" s="864"/>
      <c r="AT70" s="864"/>
      <c r="AU70" s="864"/>
      <c r="AV70" s="864"/>
      <c r="AW70" s="864"/>
      <c r="AX70" s="864"/>
      <c r="AY70" s="864"/>
      <c r="AZ70" s="864"/>
      <c r="BA70" s="864"/>
      <c r="BB70" s="864"/>
      <c r="BC70" s="864"/>
      <c r="BD70" s="864"/>
      <c r="BE70" s="864"/>
      <c r="BF70" s="864"/>
      <c r="BG70" s="864"/>
      <c r="BH70" s="864"/>
      <c r="BI70" s="864"/>
      <c r="BJ70" s="864"/>
      <c r="BK70" s="864"/>
      <c r="BL70" s="864"/>
      <c r="BM70" s="864"/>
      <c r="BN70" s="864"/>
      <c r="BO70" s="864"/>
      <c r="BP70" s="864"/>
      <c r="BQ70" s="864"/>
      <c r="BR70" s="864"/>
      <c r="BS70" s="864"/>
      <c r="BT70" s="864"/>
      <c r="BU70" s="864"/>
      <c r="BV70" s="864"/>
      <c r="BW70" s="864"/>
    </row>
    <row r="71" spans="1:75" s="711" customFormat="1">
      <c r="A71" s="754">
        <v>54</v>
      </c>
      <c r="B71" s="854">
        <v>7000020196</v>
      </c>
      <c r="C71" s="854">
        <v>470</v>
      </c>
      <c r="D71" s="854" t="s">
        <v>529</v>
      </c>
      <c r="E71" s="854">
        <v>1000001050</v>
      </c>
      <c r="F71" s="854" t="s">
        <v>687</v>
      </c>
      <c r="G71" s="854" t="s">
        <v>297</v>
      </c>
      <c r="H71" s="854">
        <v>2</v>
      </c>
      <c r="I71" s="707"/>
      <c r="J71" s="524" t="str">
        <f t="shared" si="3"/>
        <v>INCLUDED</v>
      </c>
      <c r="K71" s="840"/>
      <c r="L71" s="863"/>
      <c r="M71" s="420"/>
      <c r="N71" s="420"/>
      <c r="O71" s="420"/>
      <c r="P71" s="420"/>
      <c r="Q71" s="420"/>
      <c r="R71" s="420"/>
      <c r="S71" s="420"/>
      <c r="T71" s="420"/>
      <c r="U71" s="420"/>
      <c r="V71" s="420"/>
      <c r="W71" s="420"/>
      <c r="X71" s="420"/>
      <c r="Y71" s="420"/>
      <c r="Z71" s="420"/>
      <c r="AA71" s="420"/>
      <c r="AB71" s="420"/>
      <c r="AC71" s="864"/>
      <c r="AD71" s="864"/>
      <c r="AE71" s="864"/>
      <c r="AF71" s="864"/>
      <c r="AG71" s="864"/>
      <c r="AH71" s="864"/>
      <c r="AI71" s="864"/>
      <c r="AJ71" s="864"/>
      <c r="AK71" s="864"/>
      <c r="AL71" s="864"/>
      <c r="AM71" s="864"/>
      <c r="AN71" s="864"/>
      <c r="AO71" s="864"/>
      <c r="AP71" s="864"/>
      <c r="AQ71" s="864"/>
      <c r="AR71" s="864"/>
      <c r="AS71" s="864"/>
      <c r="AT71" s="864"/>
      <c r="AU71" s="864"/>
      <c r="AV71" s="864"/>
      <c r="AW71" s="864"/>
      <c r="AX71" s="864"/>
      <c r="AY71" s="864"/>
      <c r="AZ71" s="864"/>
      <c r="BA71" s="864"/>
      <c r="BB71" s="864"/>
      <c r="BC71" s="864"/>
      <c r="BD71" s="864"/>
      <c r="BE71" s="864"/>
      <c r="BF71" s="864"/>
      <c r="BG71" s="864"/>
      <c r="BH71" s="864"/>
      <c r="BI71" s="864"/>
      <c r="BJ71" s="864"/>
      <c r="BK71" s="864"/>
      <c r="BL71" s="864"/>
      <c r="BM71" s="864"/>
      <c r="BN71" s="864"/>
      <c r="BO71" s="864"/>
      <c r="BP71" s="864"/>
      <c r="BQ71" s="864"/>
      <c r="BR71" s="864"/>
      <c r="BS71" s="864"/>
      <c r="BT71" s="864"/>
      <c r="BU71" s="864"/>
      <c r="BV71" s="864"/>
      <c r="BW71" s="864"/>
    </row>
    <row r="72" spans="1:75" s="711" customFormat="1">
      <c r="A72" s="754">
        <v>55</v>
      </c>
      <c r="B72" s="854">
        <v>7000020196</v>
      </c>
      <c r="C72" s="854">
        <v>480</v>
      </c>
      <c r="D72" s="854" t="s">
        <v>529</v>
      </c>
      <c r="E72" s="854">
        <v>1000004952</v>
      </c>
      <c r="F72" s="854" t="s">
        <v>688</v>
      </c>
      <c r="G72" s="854" t="s">
        <v>297</v>
      </c>
      <c r="H72" s="854">
        <v>2</v>
      </c>
      <c r="I72" s="707"/>
      <c r="J72" s="524" t="str">
        <f t="shared" si="3"/>
        <v>INCLUDED</v>
      </c>
      <c r="K72" s="840"/>
      <c r="L72" s="863"/>
      <c r="M72" s="420"/>
      <c r="N72" s="420"/>
      <c r="O72" s="420"/>
      <c r="P72" s="420"/>
      <c r="Q72" s="420"/>
      <c r="R72" s="420"/>
      <c r="S72" s="420"/>
      <c r="T72" s="420"/>
      <c r="U72" s="420"/>
      <c r="V72" s="420"/>
      <c r="W72" s="420"/>
      <c r="X72" s="420"/>
      <c r="Y72" s="420"/>
      <c r="Z72" s="420"/>
      <c r="AA72" s="420"/>
      <c r="AB72" s="420"/>
      <c r="AC72" s="864"/>
      <c r="AD72" s="864"/>
      <c r="AE72" s="864"/>
      <c r="AF72" s="864"/>
      <c r="AG72" s="864"/>
      <c r="AH72" s="864"/>
      <c r="AI72" s="864"/>
      <c r="AJ72" s="864"/>
      <c r="AK72" s="864"/>
      <c r="AL72" s="864"/>
      <c r="AM72" s="864"/>
      <c r="AN72" s="864"/>
      <c r="AO72" s="864"/>
      <c r="AP72" s="864"/>
      <c r="AQ72" s="864"/>
      <c r="AR72" s="864"/>
      <c r="AS72" s="864"/>
      <c r="AT72" s="864"/>
      <c r="AU72" s="864"/>
      <c r="AV72" s="864"/>
      <c r="AW72" s="864"/>
      <c r="AX72" s="864"/>
      <c r="AY72" s="864"/>
      <c r="AZ72" s="864"/>
      <c r="BA72" s="864"/>
      <c r="BB72" s="864"/>
      <c r="BC72" s="864"/>
      <c r="BD72" s="864"/>
      <c r="BE72" s="864"/>
      <c r="BF72" s="864"/>
      <c r="BG72" s="864"/>
      <c r="BH72" s="864"/>
      <c r="BI72" s="864"/>
      <c r="BJ72" s="864"/>
      <c r="BK72" s="864"/>
      <c r="BL72" s="864"/>
      <c r="BM72" s="864"/>
      <c r="BN72" s="864"/>
      <c r="BO72" s="864"/>
      <c r="BP72" s="864"/>
      <c r="BQ72" s="864"/>
      <c r="BR72" s="864"/>
      <c r="BS72" s="864"/>
      <c r="BT72" s="864"/>
      <c r="BU72" s="864"/>
      <c r="BV72" s="864"/>
      <c r="BW72" s="864"/>
    </row>
    <row r="73" spans="1:75" s="711" customFormat="1">
      <c r="A73" s="754">
        <v>56</v>
      </c>
      <c r="B73" s="854">
        <v>7000020196</v>
      </c>
      <c r="C73" s="854">
        <v>490</v>
      </c>
      <c r="D73" s="854" t="s">
        <v>664</v>
      </c>
      <c r="E73" s="854">
        <v>1000025935</v>
      </c>
      <c r="F73" s="854" t="s">
        <v>689</v>
      </c>
      <c r="G73" s="854" t="s">
        <v>298</v>
      </c>
      <c r="H73" s="854">
        <v>1</v>
      </c>
      <c r="I73" s="707"/>
      <c r="J73" s="524" t="str">
        <f t="shared" ref="J73:J75" si="5">IF(I73=0, "INCLUDED", IF(ISERROR(I73*H73), I73, I73*H73))</f>
        <v>INCLUDED</v>
      </c>
      <c r="K73" s="840"/>
      <c r="L73" s="863"/>
      <c r="M73" s="420"/>
      <c r="N73" s="420"/>
      <c r="O73" s="420"/>
      <c r="P73" s="420"/>
      <c r="Q73" s="420"/>
      <c r="R73" s="420"/>
      <c r="S73" s="420"/>
      <c r="T73" s="420"/>
      <c r="U73" s="420"/>
      <c r="V73" s="420"/>
      <c r="W73" s="420"/>
      <c r="X73" s="420"/>
      <c r="Y73" s="420"/>
      <c r="Z73" s="420"/>
      <c r="AA73" s="420"/>
      <c r="AB73" s="420"/>
      <c r="AC73" s="864"/>
      <c r="AD73" s="864"/>
      <c r="AE73" s="864"/>
      <c r="AF73" s="864"/>
      <c r="AG73" s="864"/>
      <c r="AH73" s="864"/>
      <c r="AI73" s="864"/>
      <c r="AJ73" s="864"/>
      <c r="AK73" s="864"/>
      <c r="AL73" s="864"/>
      <c r="AM73" s="864"/>
      <c r="AN73" s="864"/>
      <c r="AO73" s="864"/>
      <c r="AP73" s="864"/>
      <c r="AQ73" s="864"/>
      <c r="AR73" s="864"/>
      <c r="AS73" s="864"/>
      <c r="AT73" s="864"/>
      <c r="AU73" s="864"/>
      <c r="AV73" s="864"/>
      <c r="AW73" s="864"/>
      <c r="AX73" s="864"/>
      <c r="AY73" s="864"/>
      <c r="AZ73" s="864"/>
      <c r="BA73" s="864"/>
      <c r="BB73" s="864"/>
      <c r="BC73" s="864"/>
      <c r="BD73" s="864"/>
      <c r="BE73" s="864"/>
      <c r="BF73" s="864"/>
      <c r="BG73" s="864"/>
      <c r="BH73" s="864"/>
      <c r="BI73" s="864"/>
      <c r="BJ73" s="864"/>
      <c r="BK73" s="864"/>
      <c r="BL73" s="864"/>
      <c r="BM73" s="864"/>
      <c r="BN73" s="864"/>
      <c r="BO73" s="864"/>
      <c r="BP73" s="864"/>
      <c r="BQ73" s="864"/>
      <c r="BR73" s="864"/>
      <c r="BS73" s="864"/>
      <c r="BT73" s="864"/>
      <c r="BU73" s="864"/>
      <c r="BV73" s="864"/>
      <c r="BW73" s="864"/>
    </row>
    <row r="74" spans="1:75" s="711" customFormat="1">
      <c r="A74" s="754">
        <v>57</v>
      </c>
      <c r="B74" s="854">
        <v>7000020196</v>
      </c>
      <c r="C74" s="854">
        <v>500</v>
      </c>
      <c r="D74" s="854" t="s">
        <v>664</v>
      </c>
      <c r="E74" s="854">
        <v>1000025936</v>
      </c>
      <c r="F74" s="854" t="s">
        <v>690</v>
      </c>
      <c r="G74" s="854" t="s">
        <v>298</v>
      </c>
      <c r="H74" s="854">
        <v>1</v>
      </c>
      <c r="I74" s="707"/>
      <c r="J74" s="524" t="str">
        <f t="shared" si="5"/>
        <v>INCLUDED</v>
      </c>
      <c r="K74" s="840"/>
      <c r="L74" s="863"/>
      <c r="M74" s="420"/>
      <c r="N74" s="420"/>
      <c r="O74" s="420"/>
      <c r="P74" s="420"/>
      <c r="Q74" s="420"/>
      <c r="R74" s="420"/>
      <c r="S74" s="420"/>
      <c r="T74" s="420"/>
      <c r="U74" s="420"/>
      <c r="V74" s="420"/>
      <c r="W74" s="420"/>
      <c r="X74" s="420"/>
      <c r="Y74" s="420"/>
      <c r="Z74" s="420"/>
      <c r="AA74" s="420"/>
      <c r="AB74" s="420"/>
      <c r="AC74" s="864"/>
      <c r="AD74" s="864"/>
      <c r="AE74" s="864"/>
      <c r="AF74" s="864"/>
      <c r="AG74" s="864"/>
      <c r="AH74" s="864"/>
      <c r="AI74" s="864"/>
      <c r="AJ74" s="864"/>
      <c r="AK74" s="864"/>
      <c r="AL74" s="864"/>
      <c r="AM74" s="864"/>
      <c r="AN74" s="864"/>
      <c r="AO74" s="864"/>
      <c r="AP74" s="864"/>
      <c r="AQ74" s="864"/>
      <c r="AR74" s="864"/>
      <c r="AS74" s="864"/>
      <c r="AT74" s="864"/>
      <c r="AU74" s="864"/>
      <c r="AV74" s="864"/>
      <c r="AW74" s="864"/>
      <c r="AX74" s="864"/>
      <c r="AY74" s="864"/>
      <c r="AZ74" s="864"/>
      <c r="BA74" s="864"/>
      <c r="BB74" s="864"/>
      <c r="BC74" s="864"/>
      <c r="BD74" s="864"/>
      <c r="BE74" s="864"/>
      <c r="BF74" s="864"/>
      <c r="BG74" s="864"/>
      <c r="BH74" s="864"/>
      <c r="BI74" s="864"/>
      <c r="BJ74" s="864"/>
      <c r="BK74" s="864"/>
      <c r="BL74" s="864"/>
      <c r="BM74" s="864"/>
      <c r="BN74" s="864"/>
      <c r="BO74" s="864"/>
      <c r="BP74" s="864"/>
      <c r="BQ74" s="864"/>
      <c r="BR74" s="864"/>
      <c r="BS74" s="864"/>
      <c r="BT74" s="864"/>
      <c r="BU74" s="864"/>
      <c r="BV74" s="864"/>
      <c r="BW74" s="864"/>
    </row>
    <row r="75" spans="1:75" s="711" customFormat="1">
      <c r="A75" s="754">
        <v>58</v>
      </c>
      <c r="B75" s="854">
        <v>7000020196</v>
      </c>
      <c r="C75" s="854">
        <v>510</v>
      </c>
      <c r="D75" s="854" t="s">
        <v>664</v>
      </c>
      <c r="E75" s="854">
        <v>1000025933</v>
      </c>
      <c r="F75" s="854" t="s">
        <v>691</v>
      </c>
      <c r="G75" s="854" t="s">
        <v>298</v>
      </c>
      <c r="H75" s="854">
        <v>1</v>
      </c>
      <c r="I75" s="707"/>
      <c r="J75" s="524" t="str">
        <f t="shared" si="5"/>
        <v>INCLUDED</v>
      </c>
      <c r="K75" s="840"/>
      <c r="L75" s="863"/>
      <c r="M75" s="420"/>
      <c r="N75" s="420"/>
      <c r="O75" s="420"/>
      <c r="P75" s="420"/>
      <c r="Q75" s="420"/>
      <c r="R75" s="420"/>
      <c r="S75" s="420"/>
      <c r="T75" s="420"/>
      <c r="U75" s="420"/>
      <c r="V75" s="420"/>
      <c r="W75" s="420"/>
      <c r="X75" s="420"/>
      <c r="Y75" s="420"/>
      <c r="Z75" s="420"/>
      <c r="AA75" s="420"/>
      <c r="AB75" s="420"/>
      <c r="AC75" s="864"/>
      <c r="AD75" s="864"/>
      <c r="AE75" s="864"/>
      <c r="AF75" s="864"/>
      <c r="AG75" s="864"/>
      <c r="AH75" s="864"/>
      <c r="AI75" s="864"/>
      <c r="AJ75" s="864"/>
      <c r="AK75" s="864"/>
      <c r="AL75" s="864"/>
      <c r="AM75" s="864"/>
      <c r="AN75" s="864"/>
      <c r="AO75" s="864"/>
      <c r="AP75" s="864"/>
      <c r="AQ75" s="864"/>
      <c r="AR75" s="864"/>
      <c r="AS75" s="864"/>
      <c r="AT75" s="864"/>
      <c r="AU75" s="864"/>
      <c r="AV75" s="864"/>
      <c r="AW75" s="864"/>
      <c r="AX75" s="864"/>
      <c r="AY75" s="864"/>
      <c r="AZ75" s="864"/>
      <c r="BA75" s="864"/>
      <c r="BB75" s="864"/>
      <c r="BC75" s="864"/>
      <c r="BD75" s="864"/>
      <c r="BE75" s="864"/>
      <c r="BF75" s="864"/>
      <c r="BG75" s="864"/>
      <c r="BH75" s="864"/>
      <c r="BI75" s="864"/>
      <c r="BJ75" s="864"/>
      <c r="BK75" s="864"/>
      <c r="BL75" s="864"/>
      <c r="BM75" s="864"/>
      <c r="BN75" s="864"/>
      <c r="BO75" s="864"/>
      <c r="BP75" s="864"/>
      <c r="BQ75" s="864"/>
      <c r="BR75" s="864"/>
      <c r="BS75" s="864"/>
      <c r="BT75" s="864"/>
      <c r="BU75" s="864"/>
      <c r="BV75" s="864"/>
      <c r="BW75" s="864"/>
    </row>
    <row r="76" spans="1:75" s="711" customFormat="1">
      <c r="A76" s="754">
        <v>59</v>
      </c>
      <c r="B76" s="854">
        <v>7000020196</v>
      </c>
      <c r="C76" s="854">
        <v>520</v>
      </c>
      <c r="D76" s="854" t="s">
        <v>664</v>
      </c>
      <c r="E76" s="854">
        <v>1000025934</v>
      </c>
      <c r="F76" s="854" t="s">
        <v>692</v>
      </c>
      <c r="G76" s="854" t="s">
        <v>298</v>
      </c>
      <c r="H76" s="854">
        <v>1</v>
      </c>
      <c r="I76" s="707"/>
      <c r="J76" s="524" t="str">
        <f t="shared" si="3"/>
        <v>INCLUDED</v>
      </c>
      <c r="K76" s="840"/>
      <c r="L76" s="863"/>
      <c r="M76" s="420"/>
      <c r="N76" s="420"/>
      <c r="O76" s="420"/>
      <c r="P76" s="420"/>
      <c r="Q76" s="420"/>
      <c r="R76" s="420"/>
      <c r="S76" s="420"/>
      <c r="T76" s="420"/>
      <c r="U76" s="420"/>
      <c r="V76" s="420"/>
      <c r="W76" s="420"/>
      <c r="X76" s="420"/>
      <c r="Y76" s="420"/>
      <c r="Z76" s="420"/>
      <c r="AA76" s="420"/>
      <c r="AB76" s="420"/>
      <c r="AC76" s="864"/>
      <c r="AD76" s="864"/>
      <c r="AE76" s="864"/>
      <c r="AF76" s="864"/>
      <c r="AG76" s="864"/>
      <c r="AH76" s="864"/>
      <c r="AI76" s="864"/>
      <c r="AJ76" s="864"/>
      <c r="AK76" s="864"/>
      <c r="AL76" s="864"/>
      <c r="AM76" s="864"/>
      <c r="AN76" s="864"/>
      <c r="AO76" s="864"/>
      <c r="AP76" s="864"/>
      <c r="AQ76" s="864"/>
      <c r="AR76" s="864"/>
      <c r="AS76" s="864"/>
      <c r="AT76" s="864"/>
      <c r="AU76" s="864"/>
      <c r="AV76" s="864"/>
      <c r="AW76" s="864"/>
      <c r="AX76" s="864"/>
      <c r="AY76" s="864"/>
      <c r="AZ76" s="864"/>
      <c r="BA76" s="864"/>
      <c r="BB76" s="864"/>
      <c r="BC76" s="864"/>
      <c r="BD76" s="864"/>
      <c r="BE76" s="864"/>
      <c r="BF76" s="864"/>
      <c r="BG76" s="864"/>
      <c r="BH76" s="864"/>
      <c r="BI76" s="864"/>
      <c r="BJ76" s="864"/>
      <c r="BK76" s="864"/>
      <c r="BL76" s="864"/>
      <c r="BM76" s="864"/>
      <c r="BN76" s="864"/>
      <c r="BO76" s="864"/>
      <c r="BP76" s="864"/>
      <c r="BQ76" s="864"/>
      <c r="BR76" s="864"/>
      <c r="BS76" s="864"/>
      <c r="BT76" s="864"/>
      <c r="BU76" s="864"/>
      <c r="BV76" s="864"/>
      <c r="BW76" s="864"/>
    </row>
    <row r="77" spans="1:75" s="711" customFormat="1">
      <c r="A77" s="754">
        <v>60</v>
      </c>
      <c r="B77" s="854">
        <v>7000020196</v>
      </c>
      <c r="C77" s="854">
        <v>530</v>
      </c>
      <c r="D77" s="854" t="s">
        <v>664</v>
      </c>
      <c r="E77" s="854">
        <v>1000019912</v>
      </c>
      <c r="F77" s="854" t="s">
        <v>582</v>
      </c>
      <c r="G77" s="854" t="s">
        <v>579</v>
      </c>
      <c r="H77" s="854">
        <v>1</v>
      </c>
      <c r="I77" s="707"/>
      <c r="J77" s="524" t="str">
        <f t="shared" si="3"/>
        <v>INCLUDED</v>
      </c>
      <c r="K77" s="840"/>
      <c r="L77" s="863"/>
      <c r="M77" s="420"/>
      <c r="N77" s="420"/>
      <c r="O77" s="420"/>
      <c r="P77" s="420"/>
      <c r="Q77" s="420"/>
      <c r="R77" s="420"/>
      <c r="S77" s="420"/>
      <c r="T77" s="420"/>
      <c r="U77" s="420"/>
      <c r="V77" s="420"/>
      <c r="W77" s="420"/>
      <c r="X77" s="420"/>
      <c r="Y77" s="420"/>
      <c r="Z77" s="420"/>
      <c r="AA77" s="420"/>
      <c r="AB77" s="420"/>
      <c r="AC77" s="864"/>
      <c r="AD77" s="864"/>
      <c r="AE77" s="864"/>
      <c r="AF77" s="864"/>
      <c r="AG77" s="864"/>
      <c r="AH77" s="864"/>
      <c r="AI77" s="864"/>
      <c r="AJ77" s="864"/>
      <c r="AK77" s="864"/>
      <c r="AL77" s="864"/>
      <c r="AM77" s="864"/>
      <c r="AN77" s="864"/>
      <c r="AO77" s="864"/>
      <c r="AP77" s="864"/>
      <c r="AQ77" s="864"/>
      <c r="AR77" s="864"/>
      <c r="AS77" s="864"/>
      <c r="AT77" s="864"/>
      <c r="AU77" s="864"/>
      <c r="AV77" s="864"/>
      <c r="AW77" s="864"/>
      <c r="AX77" s="864"/>
      <c r="AY77" s="864"/>
      <c r="AZ77" s="864"/>
      <c r="BA77" s="864"/>
      <c r="BB77" s="864"/>
      <c r="BC77" s="864"/>
      <c r="BD77" s="864"/>
      <c r="BE77" s="864"/>
      <c r="BF77" s="864"/>
      <c r="BG77" s="864"/>
      <c r="BH77" s="864"/>
      <c r="BI77" s="864"/>
      <c r="BJ77" s="864"/>
      <c r="BK77" s="864"/>
      <c r="BL77" s="864"/>
      <c r="BM77" s="864"/>
      <c r="BN77" s="864"/>
      <c r="BO77" s="864"/>
      <c r="BP77" s="864"/>
      <c r="BQ77" s="864"/>
      <c r="BR77" s="864"/>
      <c r="BS77" s="864"/>
      <c r="BT77" s="864"/>
      <c r="BU77" s="864"/>
      <c r="BV77" s="864"/>
      <c r="BW77" s="864"/>
    </row>
    <row r="78" spans="1:75" s="711" customFormat="1">
      <c r="A78" s="754">
        <v>61</v>
      </c>
      <c r="B78" s="854">
        <v>7000020196</v>
      </c>
      <c r="C78" s="854">
        <v>540</v>
      </c>
      <c r="D78" s="854" t="s">
        <v>664</v>
      </c>
      <c r="E78" s="854">
        <v>1000019927</v>
      </c>
      <c r="F78" s="854" t="s">
        <v>583</v>
      </c>
      <c r="G78" s="854" t="s">
        <v>579</v>
      </c>
      <c r="H78" s="854">
        <v>1</v>
      </c>
      <c r="I78" s="707"/>
      <c r="J78" s="524" t="str">
        <f t="shared" si="3"/>
        <v>INCLUDED</v>
      </c>
      <c r="K78" s="840"/>
      <c r="L78" s="863"/>
      <c r="M78" s="420"/>
      <c r="N78" s="420"/>
      <c r="O78" s="420"/>
      <c r="P78" s="420"/>
      <c r="Q78" s="420"/>
      <c r="R78" s="420"/>
      <c r="S78" s="420"/>
      <c r="T78" s="420"/>
      <c r="U78" s="420"/>
      <c r="V78" s="420"/>
      <c r="W78" s="420"/>
      <c r="X78" s="420"/>
      <c r="Y78" s="420"/>
      <c r="Z78" s="420"/>
      <c r="AA78" s="420"/>
      <c r="AB78" s="420"/>
      <c r="AC78" s="864"/>
      <c r="AD78" s="864"/>
      <c r="AE78" s="864"/>
      <c r="AF78" s="864"/>
      <c r="AG78" s="864"/>
      <c r="AH78" s="864"/>
      <c r="AI78" s="864"/>
      <c r="AJ78" s="864"/>
      <c r="AK78" s="864"/>
      <c r="AL78" s="864"/>
      <c r="AM78" s="864"/>
      <c r="AN78" s="864"/>
      <c r="AO78" s="864"/>
      <c r="AP78" s="864"/>
      <c r="AQ78" s="864"/>
      <c r="AR78" s="864"/>
      <c r="AS78" s="864"/>
      <c r="AT78" s="864"/>
      <c r="AU78" s="864"/>
      <c r="AV78" s="864"/>
      <c r="AW78" s="864"/>
      <c r="AX78" s="864"/>
      <c r="AY78" s="864"/>
      <c r="AZ78" s="864"/>
      <c r="BA78" s="864"/>
      <c r="BB78" s="864"/>
      <c r="BC78" s="864"/>
      <c r="BD78" s="864"/>
      <c r="BE78" s="864"/>
      <c r="BF78" s="864"/>
      <c r="BG78" s="864"/>
      <c r="BH78" s="864"/>
      <c r="BI78" s="864"/>
      <c r="BJ78" s="864"/>
      <c r="BK78" s="864"/>
      <c r="BL78" s="864"/>
      <c r="BM78" s="864"/>
      <c r="BN78" s="864"/>
      <c r="BO78" s="864"/>
      <c r="BP78" s="864"/>
      <c r="BQ78" s="864"/>
      <c r="BR78" s="864"/>
      <c r="BS78" s="864"/>
      <c r="BT78" s="864"/>
      <c r="BU78" s="864"/>
      <c r="BV78" s="864"/>
      <c r="BW78" s="864"/>
    </row>
    <row r="79" spans="1:75" s="711" customFormat="1">
      <c r="A79" s="754">
        <v>62</v>
      </c>
      <c r="B79" s="854">
        <v>7000020196</v>
      </c>
      <c r="C79" s="854">
        <v>550</v>
      </c>
      <c r="D79" s="854" t="s">
        <v>664</v>
      </c>
      <c r="E79" s="854">
        <v>1000025930</v>
      </c>
      <c r="F79" s="854" t="s">
        <v>693</v>
      </c>
      <c r="G79" s="854" t="s">
        <v>298</v>
      </c>
      <c r="H79" s="854">
        <v>1</v>
      </c>
      <c r="I79" s="707"/>
      <c r="J79" s="524" t="str">
        <f t="shared" si="3"/>
        <v>INCLUDED</v>
      </c>
      <c r="K79" s="840"/>
      <c r="L79" s="863"/>
      <c r="M79" s="420"/>
      <c r="N79" s="420"/>
      <c r="O79" s="420"/>
      <c r="P79" s="420"/>
      <c r="Q79" s="420"/>
      <c r="R79" s="420"/>
      <c r="S79" s="420"/>
      <c r="T79" s="420"/>
      <c r="U79" s="420"/>
      <c r="V79" s="420"/>
      <c r="W79" s="420"/>
      <c r="X79" s="420"/>
      <c r="Y79" s="420"/>
      <c r="Z79" s="420"/>
      <c r="AA79" s="420"/>
      <c r="AB79" s="420"/>
      <c r="AC79" s="864"/>
      <c r="AD79" s="864"/>
      <c r="AE79" s="864"/>
      <c r="AF79" s="864"/>
      <c r="AG79" s="864"/>
      <c r="AH79" s="864"/>
      <c r="AI79" s="864"/>
      <c r="AJ79" s="864"/>
      <c r="AK79" s="864"/>
      <c r="AL79" s="864"/>
      <c r="AM79" s="864"/>
      <c r="AN79" s="864"/>
      <c r="AO79" s="864"/>
      <c r="AP79" s="864"/>
      <c r="AQ79" s="864"/>
      <c r="AR79" s="864"/>
      <c r="AS79" s="864"/>
      <c r="AT79" s="864"/>
      <c r="AU79" s="864"/>
      <c r="AV79" s="864"/>
      <c r="AW79" s="864"/>
      <c r="AX79" s="864"/>
      <c r="AY79" s="864"/>
      <c r="AZ79" s="864"/>
      <c r="BA79" s="864"/>
      <c r="BB79" s="864"/>
      <c r="BC79" s="864"/>
      <c r="BD79" s="864"/>
      <c r="BE79" s="864"/>
      <c r="BF79" s="864"/>
      <c r="BG79" s="864"/>
      <c r="BH79" s="864"/>
      <c r="BI79" s="864"/>
      <c r="BJ79" s="864"/>
      <c r="BK79" s="864"/>
      <c r="BL79" s="864"/>
      <c r="BM79" s="864"/>
      <c r="BN79" s="864"/>
      <c r="BO79" s="864"/>
      <c r="BP79" s="864"/>
      <c r="BQ79" s="864"/>
      <c r="BR79" s="864"/>
      <c r="BS79" s="864"/>
      <c r="BT79" s="864"/>
      <c r="BU79" s="864"/>
      <c r="BV79" s="864"/>
      <c r="BW79" s="864"/>
    </row>
    <row r="80" spans="1:75" s="711" customFormat="1">
      <c r="A80" s="861" t="s">
        <v>592</v>
      </c>
      <c r="B80" s="862" t="s">
        <v>751</v>
      </c>
      <c r="C80" s="749"/>
      <c r="D80" s="749"/>
      <c r="E80" s="749"/>
      <c r="F80" s="749"/>
      <c r="G80" s="749"/>
      <c r="H80" s="749"/>
      <c r="I80" s="749"/>
      <c r="J80" s="749"/>
      <c r="K80" s="840"/>
      <c r="L80" s="863"/>
      <c r="M80" s="420"/>
      <c r="N80" s="420"/>
      <c r="O80" s="420"/>
      <c r="P80" s="420"/>
      <c r="Q80" s="420"/>
      <c r="R80" s="420"/>
      <c r="S80" s="420"/>
      <c r="T80" s="420"/>
      <c r="U80" s="420"/>
      <c r="V80" s="420"/>
      <c r="W80" s="420"/>
      <c r="X80" s="420"/>
      <c r="Y80" s="420"/>
      <c r="Z80" s="420"/>
      <c r="AA80" s="420"/>
      <c r="AB80" s="420"/>
      <c r="AC80" s="864"/>
      <c r="AD80" s="864"/>
      <c r="AE80" s="864"/>
      <c r="AF80" s="864"/>
      <c r="AG80" s="864"/>
      <c r="AH80" s="864"/>
      <c r="AI80" s="864"/>
      <c r="AJ80" s="864"/>
      <c r="AK80" s="864"/>
      <c r="AL80" s="864"/>
      <c r="AM80" s="864"/>
      <c r="AN80" s="864"/>
      <c r="AO80" s="864"/>
      <c r="AP80" s="864"/>
      <c r="AQ80" s="864"/>
      <c r="AR80" s="864"/>
      <c r="AS80" s="864"/>
      <c r="AT80" s="864"/>
      <c r="AU80" s="864"/>
      <c r="AV80" s="864"/>
      <c r="AW80" s="864"/>
      <c r="AX80" s="864"/>
      <c r="AY80" s="864"/>
      <c r="AZ80" s="864"/>
      <c r="BA80" s="864"/>
      <c r="BB80" s="864"/>
      <c r="BC80" s="864"/>
      <c r="BD80" s="864"/>
      <c r="BE80" s="864"/>
      <c r="BF80" s="864"/>
      <c r="BG80" s="864"/>
      <c r="BH80" s="864"/>
      <c r="BI80" s="864"/>
      <c r="BJ80" s="864"/>
      <c r="BK80" s="864"/>
      <c r="BL80" s="864"/>
      <c r="BM80" s="864"/>
      <c r="BN80" s="864"/>
      <c r="BO80" s="864"/>
      <c r="BP80" s="864"/>
      <c r="BQ80" s="864"/>
      <c r="BR80" s="864"/>
      <c r="BS80" s="864"/>
      <c r="BT80" s="864"/>
      <c r="BU80" s="864"/>
      <c r="BV80" s="864"/>
      <c r="BW80" s="864"/>
    </row>
    <row r="81" spans="1:75" s="711" customFormat="1" ht="28.8">
      <c r="A81" s="754">
        <v>63</v>
      </c>
      <c r="B81" s="854">
        <v>7000020195</v>
      </c>
      <c r="C81" s="854">
        <v>10</v>
      </c>
      <c r="D81" s="854" t="s">
        <v>695</v>
      </c>
      <c r="E81" s="854">
        <v>1000005817</v>
      </c>
      <c r="F81" s="854" t="s">
        <v>701</v>
      </c>
      <c r="G81" s="854" t="s">
        <v>297</v>
      </c>
      <c r="H81" s="854">
        <v>1</v>
      </c>
      <c r="I81" s="707"/>
      <c r="J81" s="524" t="str">
        <f t="shared" ref="J81:J138" si="6">IF(I81=0, "INCLUDED", IF(ISERROR(I81*H81), I81, I81*H81))</f>
        <v>INCLUDED</v>
      </c>
      <c r="K81" s="840"/>
      <c r="L81" s="863"/>
      <c r="M81" s="420"/>
      <c r="N81" s="420"/>
      <c r="O81" s="420"/>
      <c r="P81" s="420"/>
      <c r="Q81" s="420"/>
      <c r="R81" s="420"/>
      <c r="S81" s="420"/>
      <c r="T81" s="420"/>
      <c r="U81" s="420"/>
      <c r="V81" s="420"/>
      <c r="W81" s="420"/>
      <c r="X81" s="420"/>
      <c r="Y81" s="420"/>
      <c r="Z81" s="420"/>
      <c r="AA81" s="420"/>
      <c r="AB81" s="420"/>
      <c r="AC81" s="864"/>
      <c r="AD81" s="864"/>
      <c r="AE81" s="864"/>
      <c r="AF81" s="864"/>
      <c r="AG81" s="864"/>
      <c r="AH81" s="864"/>
      <c r="AI81" s="864"/>
      <c r="AJ81" s="864"/>
      <c r="AK81" s="864"/>
      <c r="AL81" s="864"/>
      <c r="AM81" s="864"/>
      <c r="AN81" s="864"/>
      <c r="AO81" s="864"/>
      <c r="AP81" s="864"/>
      <c r="AQ81" s="864"/>
      <c r="AR81" s="864"/>
      <c r="AS81" s="864"/>
      <c r="AT81" s="864"/>
      <c r="AU81" s="864"/>
      <c r="AV81" s="864"/>
      <c r="AW81" s="864"/>
      <c r="AX81" s="864"/>
      <c r="AY81" s="864"/>
      <c r="AZ81" s="864"/>
      <c r="BA81" s="864"/>
      <c r="BB81" s="864"/>
      <c r="BC81" s="864"/>
      <c r="BD81" s="864"/>
      <c r="BE81" s="864"/>
      <c r="BF81" s="864"/>
      <c r="BG81" s="864"/>
      <c r="BH81" s="864"/>
      <c r="BI81" s="864"/>
      <c r="BJ81" s="864"/>
      <c r="BK81" s="864"/>
      <c r="BL81" s="864"/>
      <c r="BM81" s="864"/>
      <c r="BN81" s="864"/>
      <c r="BO81" s="864"/>
      <c r="BP81" s="864"/>
      <c r="BQ81" s="864"/>
      <c r="BR81" s="864"/>
      <c r="BS81" s="864"/>
      <c r="BT81" s="864"/>
      <c r="BU81" s="864"/>
      <c r="BV81" s="864"/>
      <c r="BW81" s="864"/>
    </row>
    <row r="82" spans="1:75" s="711" customFormat="1" ht="28.8">
      <c r="A82" s="754">
        <v>64</v>
      </c>
      <c r="B82" s="854">
        <v>7000020195</v>
      </c>
      <c r="C82" s="854">
        <v>20</v>
      </c>
      <c r="D82" s="854" t="s">
        <v>695</v>
      </c>
      <c r="E82" s="854">
        <v>1000005811</v>
      </c>
      <c r="F82" s="854" t="s">
        <v>702</v>
      </c>
      <c r="G82" s="854" t="s">
        <v>297</v>
      </c>
      <c r="H82" s="854">
        <v>3</v>
      </c>
      <c r="I82" s="707"/>
      <c r="J82" s="524" t="str">
        <f t="shared" ref="J82:J95" si="7">IF(I82=0, "INCLUDED", IF(ISERROR(I82*H82), I82, I82*H82))</f>
        <v>INCLUDED</v>
      </c>
      <c r="K82" s="840"/>
      <c r="L82" s="863"/>
      <c r="M82" s="420"/>
      <c r="N82" s="420"/>
      <c r="O82" s="420"/>
      <c r="P82" s="420"/>
      <c r="Q82" s="420"/>
      <c r="R82" s="420"/>
      <c r="S82" s="420"/>
      <c r="T82" s="420"/>
      <c r="U82" s="420"/>
      <c r="V82" s="420"/>
      <c r="W82" s="420"/>
      <c r="X82" s="420"/>
      <c r="Y82" s="420"/>
      <c r="Z82" s="420"/>
      <c r="AA82" s="420"/>
      <c r="AB82" s="420"/>
      <c r="AC82" s="864"/>
      <c r="AD82" s="864"/>
      <c r="AE82" s="864"/>
      <c r="AF82" s="864"/>
      <c r="AG82" s="864"/>
      <c r="AH82" s="864"/>
      <c r="AI82" s="864"/>
      <c r="AJ82" s="864"/>
      <c r="AK82" s="864"/>
      <c r="AL82" s="864"/>
      <c r="AM82" s="864"/>
      <c r="AN82" s="864"/>
      <c r="AO82" s="864"/>
      <c r="AP82" s="864"/>
      <c r="AQ82" s="864"/>
      <c r="AR82" s="864"/>
      <c r="AS82" s="864"/>
      <c r="AT82" s="864"/>
      <c r="AU82" s="864"/>
      <c r="AV82" s="864"/>
      <c r="AW82" s="864"/>
      <c r="AX82" s="864"/>
      <c r="AY82" s="864"/>
      <c r="AZ82" s="864"/>
      <c r="BA82" s="864"/>
      <c r="BB82" s="864"/>
      <c r="BC82" s="864"/>
      <c r="BD82" s="864"/>
      <c r="BE82" s="864"/>
      <c r="BF82" s="864"/>
      <c r="BG82" s="864"/>
      <c r="BH82" s="864"/>
      <c r="BI82" s="864"/>
      <c r="BJ82" s="864"/>
      <c r="BK82" s="864"/>
      <c r="BL82" s="864"/>
      <c r="BM82" s="864"/>
      <c r="BN82" s="864"/>
      <c r="BO82" s="864"/>
      <c r="BP82" s="864"/>
      <c r="BQ82" s="864"/>
      <c r="BR82" s="864"/>
      <c r="BS82" s="864"/>
      <c r="BT82" s="864"/>
      <c r="BU82" s="864"/>
      <c r="BV82" s="864"/>
      <c r="BW82" s="864"/>
    </row>
    <row r="83" spans="1:75" s="711" customFormat="1" ht="28.8">
      <c r="A83" s="754">
        <v>65</v>
      </c>
      <c r="B83" s="854">
        <v>7000020195</v>
      </c>
      <c r="C83" s="854">
        <v>30</v>
      </c>
      <c r="D83" s="854" t="s">
        <v>695</v>
      </c>
      <c r="E83" s="854">
        <v>1000005850</v>
      </c>
      <c r="F83" s="854" t="s">
        <v>703</v>
      </c>
      <c r="G83" s="854" t="s">
        <v>297</v>
      </c>
      <c r="H83" s="854">
        <v>1</v>
      </c>
      <c r="I83" s="707"/>
      <c r="J83" s="524" t="str">
        <f t="shared" si="7"/>
        <v>INCLUDED</v>
      </c>
      <c r="K83" s="840"/>
      <c r="L83" s="863"/>
      <c r="M83" s="420"/>
      <c r="N83" s="420"/>
      <c r="O83" s="420"/>
      <c r="P83" s="420"/>
      <c r="Q83" s="420"/>
      <c r="R83" s="420"/>
      <c r="S83" s="420"/>
      <c r="T83" s="420"/>
      <c r="U83" s="420"/>
      <c r="V83" s="420"/>
      <c r="W83" s="420"/>
      <c r="X83" s="420"/>
      <c r="Y83" s="420"/>
      <c r="Z83" s="420"/>
      <c r="AA83" s="420"/>
      <c r="AB83" s="420"/>
      <c r="AC83" s="864"/>
      <c r="AD83" s="864"/>
      <c r="AE83" s="864"/>
      <c r="AF83" s="864"/>
      <c r="AG83" s="864"/>
      <c r="AH83" s="864"/>
      <c r="AI83" s="864"/>
      <c r="AJ83" s="864"/>
      <c r="AK83" s="864"/>
      <c r="AL83" s="864"/>
      <c r="AM83" s="864"/>
      <c r="AN83" s="864"/>
      <c r="AO83" s="864"/>
      <c r="AP83" s="864"/>
      <c r="AQ83" s="864"/>
      <c r="AR83" s="864"/>
      <c r="AS83" s="864"/>
      <c r="AT83" s="864"/>
      <c r="AU83" s="864"/>
      <c r="AV83" s="864"/>
      <c r="AW83" s="864"/>
      <c r="AX83" s="864"/>
      <c r="AY83" s="864"/>
      <c r="AZ83" s="864"/>
      <c r="BA83" s="864"/>
      <c r="BB83" s="864"/>
      <c r="BC83" s="864"/>
      <c r="BD83" s="864"/>
      <c r="BE83" s="864"/>
      <c r="BF83" s="864"/>
      <c r="BG83" s="864"/>
      <c r="BH83" s="864"/>
      <c r="BI83" s="864"/>
      <c r="BJ83" s="864"/>
      <c r="BK83" s="864"/>
      <c r="BL83" s="864"/>
      <c r="BM83" s="864"/>
      <c r="BN83" s="864"/>
      <c r="BO83" s="864"/>
      <c r="BP83" s="864"/>
      <c r="BQ83" s="864"/>
      <c r="BR83" s="864"/>
      <c r="BS83" s="864"/>
      <c r="BT83" s="864"/>
      <c r="BU83" s="864"/>
      <c r="BV83" s="864"/>
      <c r="BW83" s="864"/>
    </row>
    <row r="84" spans="1:75" s="711" customFormat="1" ht="28.8">
      <c r="A84" s="754">
        <v>66</v>
      </c>
      <c r="B84" s="854">
        <v>7000020195</v>
      </c>
      <c r="C84" s="854">
        <v>40</v>
      </c>
      <c r="D84" s="854" t="s">
        <v>695</v>
      </c>
      <c r="E84" s="854">
        <v>1000005841</v>
      </c>
      <c r="F84" s="854" t="s">
        <v>704</v>
      </c>
      <c r="G84" s="854" t="s">
        <v>297</v>
      </c>
      <c r="H84" s="854">
        <v>3</v>
      </c>
      <c r="I84" s="707"/>
      <c r="J84" s="524" t="str">
        <f t="shared" si="7"/>
        <v>INCLUDED</v>
      </c>
      <c r="K84" s="840"/>
      <c r="L84" s="863"/>
      <c r="M84" s="420"/>
      <c r="N84" s="420"/>
      <c r="O84" s="420"/>
      <c r="P84" s="420"/>
      <c r="Q84" s="420"/>
      <c r="R84" s="420"/>
      <c r="S84" s="420"/>
      <c r="T84" s="420"/>
      <c r="U84" s="420"/>
      <c r="V84" s="420"/>
      <c r="W84" s="420"/>
      <c r="X84" s="420"/>
      <c r="Y84" s="420"/>
      <c r="Z84" s="420"/>
      <c r="AA84" s="420"/>
      <c r="AB84" s="420"/>
      <c r="AC84" s="864"/>
      <c r="AD84" s="864"/>
      <c r="AE84" s="864"/>
      <c r="AF84" s="864"/>
      <c r="AG84" s="864"/>
      <c r="AH84" s="864"/>
      <c r="AI84" s="864"/>
      <c r="AJ84" s="864"/>
      <c r="AK84" s="864"/>
      <c r="AL84" s="864"/>
      <c r="AM84" s="864"/>
      <c r="AN84" s="864"/>
      <c r="AO84" s="864"/>
      <c r="AP84" s="864"/>
      <c r="AQ84" s="864"/>
      <c r="AR84" s="864"/>
      <c r="AS84" s="864"/>
      <c r="AT84" s="864"/>
      <c r="AU84" s="864"/>
      <c r="AV84" s="864"/>
      <c r="AW84" s="864"/>
      <c r="AX84" s="864"/>
      <c r="AY84" s="864"/>
      <c r="AZ84" s="864"/>
      <c r="BA84" s="864"/>
      <c r="BB84" s="864"/>
      <c r="BC84" s="864"/>
      <c r="BD84" s="864"/>
      <c r="BE84" s="864"/>
      <c r="BF84" s="864"/>
      <c r="BG84" s="864"/>
      <c r="BH84" s="864"/>
      <c r="BI84" s="864"/>
      <c r="BJ84" s="864"/>
      <c r="BK84" s="864"/>
      <c r="BL84" s="864"/>
      <c r="BM84" s="864"/>
      <c r="BN84" s="864"/>
      <c r="BO84" s="864"/>
      <c r="BP84" s="864"/>
      <c r="BQ84" s="864"/>
      <c r="BR84" s="864"/>
      <c r="BS84" s="864"/>
      <c r="BT84" s="864"/>
      <c r="BU84" s="864"/>
      <c r="BV84" s="864"/>
      <c r="BW84" s="864"/>
    </row>
    <row r="85" spans="1:75" s="711" customFormat="1" ht="28.8">
      <c r="A85" s="754">
        <v>67</v>
      </c>
      <c r="B85" s="854">
        <v>7000020195</v>
      </c>
      <c r="C85" s="854">
        <v>50</v>
      </c>
      <c r="D85" s="854" t="s">
        <v>695</v>
      </c>
      <c r="E85" s="854">
        <v>1000005792</v>
      </c>
      <c r="F85" s="854" t="s">
        <v>705</v>
      </c>
      <c r="G85" s="854" t="s">
        <v>297</v>
      </c>
      <c r="H85" s="854">
        <v>6</v>
      </c>
      <c r="I85" s="707"/>
      <c r="J85" s="524" t="str">
        <f t="shared" si="7"/>
        <v>INCLUDED</v>
      </c>
      <c r="K85" s="840"/>
      <c r="L85" s="863"/>
      <c r="M85" s="420"/>
      <c r="N85" s="420"/>
      <c r="O85" s="420"/>
      <c r="P85" s="420"/>
      <c r="Q85" s="420"/>
      <c r="R85" s="420"/>
      <c r="S85" s="420"/>
      <c r="T85" s="420"/>
      <c r="U85" s="420"/>
      <c r="V85" s="420"/>
      <c r="W85" s="420"/>
      <c r="X85" s="420"/>
      <c r="Y85" s="420"/>
      <c r="Z85" s="420"/>
      <c r="AA85" s="420"/>
      <c r="AB85" s="420"/>
      <c r="AC85" s="864"/>
      <c r="AD85" s="864"/>
      <c r="AE85" s="864"/>
      <c r="AF85" s="864"/>
      <c r="AG85" s="864"/>
      <c r="AH85" s="864"/>
      <c r="AI85" s="864"/>
      <c r="AJ85" s="864"/>
      <c r="AK85" s="864"/>
      <c r="AL85" s="864"/>
      <c r="AM85" s="864"/>
      <c r="AN85" s="864"/>
      <c r="AO85" s="864"/>
      <c r="AP85" s="864"/>
      <c r="AQ85" s="864"/>
      <c r="AR85" s="864"/>
      <c r="AS85" s="864"/>
      <c r="AT85" s="864"/>
      <c r="AU85" s="864"/>
      <c r="AV85" s="864"/>
      <c r="AW85" s="864"/>
      <c r="AX85" s="864"/>
      <c r="AY85" s="864"/>
      <c r="AZ85" s="864"/>
      <c r="BA85" s="864"/>
      <c r="BB85" s="864"/>
      <c r="BC85" s="864"/>
      <c r="BD85" s="864"/>
      <c r="BE85" s="864"/>
      <c r="BF85" s="864"/>
      <c r="BG85" s="864"/>
      <c r="BH85" s="864"/>
      <c r="BI85" s="864"/>
      <c r="BJ85" s="864"/>
      <c r="BK85" s="864"/>
      <c r="BL85" s="864"/>
      <c r="BM85" s="864"/>
      <c r="BN85" s="864"/>
      <c r="BO85" s="864"/>
      <c r="BP85" s="864"/>
      <c r="BQ85" s="864"/>
      <c r="BR85" s="864"/>
      <c r="BS85" s="864"/>
      <c r="BT85" s="864"/>
      <c r="BU85" s="864"/>
      <c r="BV85" s="864"/>
      <c r="BW85" s="864"/>
    </row>
    <row r="86" spans="1:75" s="711" customFormat="1" ht="28.8">
      <c r="A86" s="754">
        <v>68</v>
      </c>
      <c r="B86" s="854">
        <v>7000020195</v>
      </c>
      <c r="C86" s="854">
        <v>60</v>
      </c>
      <c r="D86" s="854" t="s">
        <v>695</v>
      </c>
      <c r="E86" s="854">
        <v>1000005791</v>
      </c>
      <c r="F86" s="854" t="s">
        <v>706</v>
      </c>
      <c r="G86" s="854" t="s">
        <v>297</v>
      </c>
      <c r="H86" s="854">
        <v>6</v>
      </c>
      <c r="I86" s="707"/>
      <c r="J86" s="524" t="str">
        <f t="shared" si="7"/>
        <v>INCLUDED</v>
      </c>
      <c r="K86" s="840"/>
      <c r="L86" s="863"/>
      <c r="M86" s="420"/>
      <c r="N86" s="420"/>
      <c r="O86" s="420"/>
      <c r="P86" s="420"/>
      <c r="Q86" s="420"/>
      <c r="R86" s="420"/>
      <c r="S86" s="420"/>
      <c r="T86" s="420"/>
      <c r="U86" s="420"/>
      <c r="V86" s="420"/>
      <c r="W86" s="420"/>
      <c r="X86" s="420"/>
      <c r="Y86" s="420"/>
      <c r="Z86" s="420"/>
      <c r="AA86" s="420"/>
      <c r="AB86" s="420"/>
      <c r="AC86" s="864"/>
      <c r="AD86" s="864"/>
      <c r="AE86" s="864"/>
      <c r="AF86" s="864"/>
      <c r="AG86" s="864"/>
      <c r="AH86" s="864"/>
      <c r="AI86" s="864"/>
      <c r="AJ86" s="864"/>
      <c r="AK86" s="864"/>
      <c r="AL86" s="864"/>
      <c r="AM86" s="864"/>
      <c r="AN86" s="864"/>
      <c r="AO86" s="864"/>
      <c r="AP86" s="864"/>
      <c r="AQ86" s="864"/>
      <c r="AR86" s="864"/>
      <c r="AS86" s="864"/>
      <c r="AT86" s="864"/>
      <c r="AU86" s="864"/>
      <c r="AV86" s="864"/>
      <c r="AW86" s="864"/>
      <c r="AX86" s="864"/>
      <c r="AY86" s="864"/>
      <c r="AZ86" s="864"/>
      <c r="BA86" s="864"/>
      <c r="BB86" s="864"/>
      <c r="BC86" s="864"/>
      <c r="BD86" s="864"/>
      <c r="BE86" s="864"/>
      <c r="BF86" s="864"/>
      <c r="BG86" s="864"/>
      <c r="BH86" s="864"/>
      <c r="BI86" s="864"/>
      <c r="BJ86" s="864"/>
      <c r="BK86" s="864"/>
      <c r="BL86" s="864"/>
      <c r="BM86" s="864"/>
      <c r="BN86" s="864"/>
      <c r="BO86" s="864"/>
      <c r="BP86" s="864"/>
      <c r="BQ86" s="864"/>
      <c r="BR86" s="864"/>
      <c r="BS86" s="864"/>
      <c r="BT86" s="864"/>
      <c r="BU86" s="864"/>
      <c r="BV86" s="864"/>
      <c r="BW86" s="864"/>
    </row>
    <row r="87" spans="1:75" s="711" customFormat="1" ht="28.8">
      <c r="A87" s="754">
        <v>69</v>
      </c>
      <c r="B87" s="854">
        <v>7000020195</v>
      </c>
      <c r="C87" s="854">
        <v>70</v>
      </c>
      <c r="D87" s="854" t="s">
        <v>695</v>
      </c>
      <c r="E87" s="854">
        <v>1000020421</v>
      </c>
      <c r="F87" s="854" t="s">
        <v>707</v>
      </c>
      <c r="G87" s="854" t="s">
        <v>297</v>
      </c>
      <c r="H87" s="854">
        <v>3</v>
      </c>
      <c r="I87" s="707"/>
      <c r="J87" s="524" t="str">
        <f t="shared" si="7"/>
        <v>INCLUDED</v>
      </c>
      <c r="K87" s="840"/>
      <c r="L87" s="863"/>
      <c r="M87" s="420"/>
      <c r="N87" s="420"/>
      <c r="O87" s="420"/>
      <c r="P87" s="420"/>
      <c r="Q87" s="420"/>
      <c r="R87" s="420"/>
      <c r="S87" s="420"/>
      <c r="T87" s="420"/>
      <c r="U87" s="420"/>
      <c r="V87" s="420"/>
      <c r="W87" s="420"/>
      <c r="X87" s="420"/>
      <c r="Y87" s="420"/>
      <c r="Z87" s="420"/>
      <c r="AA87" s="420"/>
      <c r="AB87" s="420"/>
      <c r="AC87" s="864"/>
      <c r="AD87" s="864"/>
      <c r="AE87" s="864"/>
      <c r="AF87" s="864"/>
      <c r="AG87" s="864"/>
      <c r="AH87" s="864"/>
      <c r="AI87" s="864"/>
      <c r="AJ87" s="864"/>
      <c r="AK87" s="864"/>
      <c r="AL87" s="864"/>
      <c r="AM87" s="864"/>
      <c r="AN87" s="864"/>
      <c r="AO87" s="864"/>
      <c r="AP87" s="864"/>
      <c r="AQ87" s="864"/>
      <c r="AR87" s="864"/>
      <c r="AS87" s="864"/>
      <c r="AT87" s="864"/>
      <c r="AU87" s="864"/>
      <c r="AV87" s="864"/>
      <c r="AW87" s="864"/>
      <c r="AX87" s="864"/>
      <c r="AY87" s="864"/>
      <c r="AZ87" s="864"/>
      <c r="BA87" s="864"/>
      <c r="BB87" s="864"/>
      <c r="BC87" s="864"/>
      <c r="BD87" s="864"/>
      <c r="BE87" s="864"/>
      <c r="BF87" s="864"/>
      <c r="BG87" s="864"/>
      <c r="BH87" s="864"/>
      <c r="BI87" s="864"/>
      <c r="BJ87" s="864"/>
      <c r="BK87" s="864"/>
      <c r="BL87" s="864"/>
      <c r="BM87" s="864"/>
      <c r="BN87" s="864"/>
      <c r="BO87" s="864"/>
      <c r="BP87" s="864"/>
      <c r="BQ87" s="864"/>
      <c r="BR87" s="864"/>
      <c r="BS87" s="864"/>
      <c r="BT87" s="864"/>
      <c r="BU87" s="864"/>
      <c r="BV87" s="864"/>
      <c r="BW87" s="864"/>
    </row>
    <row r="88" spans="1:75" s="711" customFormat="1" ht="28.8">
      <c r="A88" s="754">
        <v>70</v>
      </c>
      <c r="B88" s="854">
        <v>7000020195</v>
      </c>
      <c r="C88" s="854">
        <v>80</v>
      </c>
      <c r="D88" s="854" t="s">
        <v>696</v>
      </c>
      <c r="E88" s="854">
        <v>1000004489</v>
      </c>
      <c r="F88" s="854" t="s">
        <v>708</v>
      </c>
      <c r="G88" s="854" t="s">
        <v>297</v>
      </c>
      <c r="H88" s="854">
        <v>1</v>
      </c>
      <c r="I88" s="707"/>
      <c r="J88" s="524" t="str">
        <f t="shared" si="7"/>
        <v>INCLUDED</v>
      </c>
      <c r="K88" s="840"/>
      <c r="L88" s="863"/>
      <c r="M88" s="420"/>
      <c r="N88" s="420"/>
      <c r="O88" s="420"/>
      <c r="P88" s="420"/>
      <c r="Q88" s="420"/>
      <c r="R88" s="420"/>
      <c r="S88" s="420"/>
      <c r="T88" s="420"/>
      <c r="U88" s="420"/>
      <c r="V88" s="420"/>
      <c r="W88" s="420"/>
      <c r="X88" s="420"/>
      <c r="Y88" s="420"/>
      <c r="Z88" s="420"/>
      <c r="AA88" s="420"/>
      <c r="AB88" s="420"/>
      <c r="AC88" s="864"/>
      <c r="AD88" s="864"/>
      <c r="AE88" s="864"/>
      <c r="AF88" s="864"/>
      <c r="AG88" s="864"/>
      <c r="AH88" s="864"/>
      <c r="AI88" s="864"/>
      <c r="AJ88" s="864"/>
      <c r="AK88" s="864"/>
      <c r="AL88" s="864"/>
      <c r="AM88" s="864"/>
      <c r="AN88" s="864"/>
      <c r="AO88" s="864"/>
      <c r="AP88" s="864"/>
      <c r="AQ88" s="864"/>
      <c r="AR88" s="864"/>
      <c r="AS88" s="864"/>
      <c r="AT88" s="864"/>
      <c r="AU88" s="864"/>
      <c r="AV88" s="864"/>
      <c r="AW88" s="864"/>
      <c r="AX88" s="864"/>
      <c r="AY88" s="864"/>
      <c r="AZ88" s="864"/>
      <c r="BA88" s="864"/>
      <c r="BB88" s="864"/>
      <c r="BC88" s="864"/>
      <c r="BD88" s="864"/>
      <c r="BE88" s="864"/>
      <c r="BF88" s="864"/>
      <c r="BG88" s="864"/>
      <c r="BH88" s="864"/>
      <c r="BI88" s="864"/>
      <c r="BJ88" s="864"/>
      <c r="BK88" s="864"/>
      <c r="BL88" s="864"/>
      <c r="BM88" s="864"/>
      <c r="BN88" s="864"/>
      <c r="BO88" s="864"/>
      <c r="BP88" s="864"/>
      <c r="BQ88" s="864"/>
      <c r="BR88" s="864"/>
      <c r="BS88" s="864"/>
      <c r="BT88" s="864"/>
      <c r="BU88" s="864"/>
      <c r="BV88" s="864"/>
      <c r="BW88" s="864"/>
    </row>
    <row r="89" spans="1:75" s="711" customFormat="1" ht="28.8">
      <c r="A89" s="754">
        <v>71</v>
      </c>
      <c r="B89" s="854">
        <v>7000020195</v>
      </c>
      <c r="C89" s="854">
        <v>90</v>
      </c>
      <c r="D89" s="854" t="s">
        <v>696</v>
      </c>
      <c r="E89" s="854">
        <v>1000004461</v>
      </c>
      <c r="F89" s="854" t="s">
        <v>709</v>
      </c>
      <c r="G89" s="854" t="s">
        <v>297</v>
      </c>
      <c r="H89" s="854">
        <v>3</v>
      </c>
      <c r="I89" s="707"/>
      <c r="J89" s="524" t="str">
        <f t="shared" si="7"/>
        <v>INCLUDED</v>
      </c>
      <c r="K89" s="840"/>
      <c r="L89" s="863"/>
      <c r="M89" s="420"/>
      <c r="N89" s="420"/>
      <c r="O89" s="420"/>
      <c r="P89" s="420"/>
      <c r="Q89" s="420"/>
      <c r="R89" s="420"/>
      <c r="S89" s="420"/>
      <c r="T89" s="420"/>
      <c r="U89" s="420"/>
      <c r="V89" s="420"/>
      <c r="W89" s="420"/>
      <c r="X89" s="420"/>
      <c r="Y89" s="420"/>
      <c r="Z89" s="420"/>
      <c r="AA89" s="420"/>
      <c r="AB89" s="420"/>
      <c r="AC89" s="864"/>
      <c r="AD89" s="864"/>
      <c r="AE89" s="864"/>
      <c r="AF89" s="864"/>
      <c r="AG89" s="864"/>
      <c r="AH89" s="864"/>
      <c r="AI89" s="864"/>
      <c r="AJ89" s="864"/>
      <c r="AK89" s="864"/>
      <c r="AL89" s="864"/>
      <c r="AM89" s="864"/>
      <c r="AN89" s="864"/>
      <c r="AO89" s="864"/>
      <c r="AP89" s="864"/>
      <c r="AQ89" s="864"/>
      <c r="AR89" s="864"/>
      <c r="AS89" s="864"/>
      <c r="AT89" s="864"/>
      <c r="AU89" s="864"/>
      <c r="AV89" s="864"/>
      <c r="AW89" s="864"/>
      <c r="AX89" s="864"/>
      <c r="AY89" s="864"/>
      <c r="AZ89" s="864"/>
      <c r="BA89" s="864"/>
      <c r="BB89" s="864"/>
      <c r="BC89" s="864"/>
      <c r="BD89" s="864"/>
      <c r="BE89" s="864"/>
      <c r="BF89" s="864"/>
      <c r="BG89" s="864"/>
      <c r="BH89" s="864"/>
      <c r="BI89" s="864"/>
      <c r="BJ89" s="864"/>
      <c r="BK89" s="864"/>
      <c r="BL89" s="864"/>
      <c r="BM89" s="864"/>
      <c r="BN89" s="864"/>
      <c r="BO89" s="864"/>
      <c r="BP89" s="864"/>
      <c r="BQ89" s="864"/>
      <c r="BR89" s="864"/>
      <c r="BS89" s="864"/>
      <c r="BT89" s="864"/>
      <c r="BU89" s="864"/>
      <c r="BV89" s="864"/>
      <c r="BW89" s="864"/>
    </row>
    <row r="90" spans="1:75" s="711" customFormat="1" ht="28.8">
      <c r="A90" s="754">
        <v>72</v>
      </c>
      <c r="B90" s="854">
        <v>7000020195</v>
      </c>
      <c r="C90" s="854">
        <v>100</v>
      </c>
      <c r="D90" s="854" t="s">
        <v>696</v>
      </c>
      <c r="E90" s="854">
        <v>1000004483</v>
      </c>
      <c r="F90" s="854" t="s">
        <v>710</v>
      </c>
      <c r="G90" s="854" t="s">
        <v>297</v>
      </c>
      <c r="H90" s="854">
        <v>1</v>
      </c>
      <c r="I90" s="707"/>
      <c r="J90" s="524" t="str">
        <f t="shared" si="7"/>
        <v>INCLUDED</v>
      </c>
      <c r="K90" s="840"/>
      <c r="L90" s="863"/>
      <c r="M90" s="420"/>
      <c r="N90" s="420"/>
      <c r="O90" s="420"/>
      <c r="P90" s="420"/>
      <c r="Q90" s="420"/>
      <c r="R90" s="420"/>
      <c r="S90" s="420"/>
      <c r="T90" s="420"/>
      <c r="U90" s="420"/>
      <c r="V90" s="420"/>
      <c r="W90" s="420"/>
      <c r="X90" s="420"/>
      <c r="Y90" s="420"/>
      <c r="Z90" s="420"/>
      <c r="AA90" s="420"/>
      <c r="AB90" s="420"/>
      <c r="AC90" s="864"/>
      <c r="AD90" s="864"/>
      <c r="AE90" s="864"/>
      <c r="AF90" s="864"/>
      <c r="AG90" s="864"/>
      <c r="AH90" s="864"/>
      <c r="AI90" s="864"/>
      <c r="AJ90" s="864"/>
      <c r="AK90" s="864"/>
      <c r="AL90" s="864"/>
      <c r="AM90" s="864"/>
      <c r="AN90" s="864"/>
      <c r="AO90" s="864"/>
      <c r="AP90" s="864"/>
      <c r="AQ90" s="864"/>
      <c r="AR90" s="864"/>
      <c r="AS90" s="864"/>
      <c r="AT90" s="864"/>
      <c r="AU90" s="864"/>
      <c r="AV90" s="864"/>
      <c r="AW90" s="864"/>
      <c r="AX90" s="864"/>
      <c r="AY90" s="864"/>
      <c r="AZ90" s="864"/>
      <c r="BA90" s="864"/>
      <c r="BB90" s="864"/>
      <c r="BC90" s="864"/>
      <c r="BD90" s="864"/>
      <c r="BE90" s="864"/>
      <c r="BF90" s="864"/>
      <c r="BG90" s="864"/>
      <c r="BH90" s="864"/>
      <c r="BI90" s="864"/>
      <c r="BJ90" s="864"/>
      <c r="BK90" s="864"/>
      <c r="BL90" s="864"/>
      <c r="BM90" s="864"/>
      <c r="BN90" s="864"/>
      <c r="BO90" s="864"/>
      <c r="BP90" s="864"/>
      <c r="BQ90" s="864"/>
      <c r="BR90" s="864"/>
      <c r="BS90" s="864"/>
      <c r="BT90" s="864"/>
      <c r="BU90" s="864"/>
      <c r="BV90" s="864"/>
      <c r="BW90" s="864"/>
    </row>
    <row r="91" spans="1:75" s="711" customFormat="1" ht="28.8">
      <c r="A91" s="754">
        <v>73</v>
      </c>
      <c r="B91" s="854">
        <v>7000020195</v>
      </c>
      <c r="C91" s="854">
        <v>110</v>
      </c>
      <c r="D91" s="854" t="s">
        <v>696</v>
      </c>
      <c r="E91" s="854">
        <v>1000004481</v>
      </c>
      <c r="F91" s="854" t="s">
        <v>711</v>
      </c>
      <c r="G91" s="854" t="s">
        <v>297</v>
      </c>
      <c r="H91" s="854">
        <v>3</v>
      </c>
      <c r="I91" s="707"/>
      <c r="J91" s="524" t="str">
        <f t="shared" si="7"/>
        <v>INCLUDED</v>
      </c>
      <c r="K91" s="840"/>
      <c r="L91" s="863"/>
      <c r="M91" s="420"/>
      <c r="N91" s="420"/>
      <c r="O91" s="420"/>
      <c r="P91" s="420"/>
      <c r="Q91" s="420"/>
      <c r="R91" s="420"/>
      <c r="S91" s="420"/>
      <c r="T91" s="420"/>
      <c r="U91" s="420"/>
      <c r="V91" s="420"/>
      <c r="W91" s="420"/>
      <c r="X91" s="420"/>
      <c r="Y91" s="420"/>
      <c r="Z91" s="420"/>
      <c r="AA91" s="420"/>
      <c r="AB91" s="420"/>
      <c r="AC91" s="864"/>
      <c r="AD91" s="864"/>
      <c r="AE91" s="864"/>
      <c r="AF91" s="864"/>
      <c r="AG91" s="864"/>
      <c r="AH91" s="864"/>
      <c r="AI91" s="864"/>
      <c r="AJ91" s="864"/>
      <c r="AK91" s="864"/>
      <c r="AL91" s="864"/>
      <c r="AM91" s="864"/>
      <c r="AN91" s="864"/>
      <c r="AO91" s="864"/>
      <c r="AP91" s="864"/>
      <c r="AQ91" s="864"/>
      <c r="AR91" s="864"/>
      <c r="AS91" s="864"/>
      <c r="AT91" s="864"/>
      <c r="AU91" s="864"/>
      <c r="AV91" s="864"/>
      <c r="AW91" s="864"/>
      <c r="AX91" s="864"/>
      <c r="AY91" s="864"/>
      <c r="AZ91" s="864"/>
      <c r="BA91" s="864"/>
      <c r="BB91" s="864"/>
      <c r="BC91" s="864"/>
      <c r="BD91" s="864"/>
      <c r="BE91" s="864"/>
      <c r="BF91" s="864"/>
      <c r="BG91" s="864"/>
      <c r="BH91" s="864"/>
      <c r="BI91" s="864"/>
      <c r="BJ91" s="864"/>
      <c r="BK91" s="864"/>
      <c r="BL91" s="864"/>
      <c r="BM91" s="864"/>
      <c r="BN91" s="864"/>
      <c r="BO91" s="864"/>
      <c r="BP91" s="864"/>
      <c r="BQ91" s="864"/>
      <c r="BR91" s="864"/>
      <c r="BS91" s="864"/>
      <c r="BT91" s="864"/>
      <c r="BU91" s="864"/>
      <c r="BV91" s="864"/>
      <c r="BW91" s="864"/>
    </row>
    <row r="92" spans="1:75" s="711" customFormat="1" ht="28.8">
      <c r="A92" s="754">
        <v>74</v>
      </c>
      <c r="B92" s="854">
        <v>7000020195</v>
      </c>
      <c r="C92" s="854">
        <v>120</v>
      </c>
      <c r="D92" s="854" t="s">
        <v>696</v>
      </c>
      <c r="E92" s="854">
        <v>1000004480</v>
      </c>
      <c r="F92" s="854" t="s">
        <v>712</v>
      </c>
      <c r="G92" s="854" t="s">
        <v>297</v>
      </c>
      <c r="H92" s="854">
        <v>3</v>
      </c>
      <c r="I92" s="707"/>
      <c r="J92" s="524" t="str">
        <f t="shared" si="7"/>
        <v>INCLUDED</v>
      </c>
      <c r="K92" s="840"/>
      <c r="L92" s="863"/>
      <c r="M92" s="420"/>
      <c r="N92" s="420"/>
      <c r="O92" s="420"/>
      <c r="P92" s="420"/>
      <c r="Q92" s="420"/>
      <c r="R92" s="420"/>
      <c r="S92" s="420"/>
      <c r="T92" s="420"/>
      <c r="U92" s="420"/>
      <c r="V92" s="420"/>
      <c r="W92" s="420"/>
      <c r="X92" s="420"/>
      <c r="Y92" s="420"/>
      <c r="Z92" s="420"/>
      <c r="AA92" s="420"/>
      <c r="AB92" s="420"/>
      <c r="AC92" s="864"/>
      <c r="AD92" s="864"/>
      <c r="AE92" s="864"/>
      <c r="AF92" s="864"/>
      <c r="AG92" s="864"/>
      <c r="AH92" s="864"/>
      <c r="AI92" s="864"/>
      <c r="AJ92" s="864"/>
      <c r="AK92" s="864"/>
      <c r="AL92" s="864"/>
      <c r="AM92" s="864"/>
      <c r="AN92" s="864"/>
      <c r="AO92" s="864"/>
      <c r="AP92" s="864"/>
      <c r="AQ92" s="864"/>
      <c r="AR92" s="864"/>
      <c r="AS92" s="864"/>
      <c r="AT92" s="864"/>
      <c r="AU92" s="864"/>
      <c r="AV92" s="864"/>
      <c r="AW92" s="864"/>
      <c r="AX92" s="864"/>
      <c r="AY92" s="864"/>
      <c r="AZ92" s="864"/>
      <c r="BA92" s="864"/>
      <c r="BB92" s="864"/>
      <c r="BC92" s="864"/>
      <c r="BD92" s="864"/>
      <c r="BE92" s="864"/>
      <c r="BF92" s="864"/>
      <c r="BG92" s="864"/>
      <c r="BH92" s="864"/>
      <c r="BI92" s="864"/>
      <c r="BJ92" s="864"/>
      <c r="BK92" s="864"/>
      <c r="BL92" s="864"/>
      <c r="BM92" s="864"/>
      <c r="BN92" s="864"/>
      <c r="BO92" s="864"/>
      <c r="BP92" s="864"/>
      <c r="BQ92" s="864"/>
      <c r="BR92" s="864"/>
      <c r="BS92" s="864"/>
      <c r="BT92" s="864"/>
      <c r="BU92" s="864"/>
      <c r="BV92" s="864"/>
      <c r="BW92" s="864"/>
    </row>
    <row r="93" spans="1:75" s="711" customFormat="1" ht="28.8">
      <c r="A93" s="754">
        <v>75</v>
      </c>
      <c r="B93" s="854">
        <v>7000020195</v>
      </c>
      <c r="C93" s="854">
        <v>130</v>
      </c>
      <c r="D93" s="854" t="s">
        <v>696</v>
      </c>
      <c r="E93" s="854">
        <v>1000020419</v>
      </c>
      <c r="F93" s="854" t="s">
        <v>533</v>
      </c>
      <c r="G93" s="854" t="s">
        <v>297</v>
      </c>
      <c r="H93" s="854">
        <v>3</v>
      </c>
      <c r="I93" s="707"/>
      <c r="J93" s="524" t="str">
        <f t="shared" si="7"/>
        <v>INCLUDED</v>
      </c>
      <c r="K93" s="840"/>
      <c r="L93" s="863"/>
      <c r="M93" s="420"/>
      <c r="N93" s="420"/>
      <c r="O93" s="420"/>
      <c r="P93" s="420"/>
      <c r="Q93" s="420"/>
      <c r="R93" s="420"/>
      <c r="S93" s="420"/>
      <c r="T93" s="420"/>
      <c r="U93" s="420"/>
      <c r="V93" s="420"/>
      <c r="W93" s="420"/>
      <c r="X93" s="420"/>
      <c r="Y93" s="420"/>
      <c r="Z93" s="420"/>
      <c r="AA93" s="420"/>
      <c r="AB93" s="420"/>
      <c r="AC93" s="864"/>
      <c r="AD93" s="864"/>
      <c r="AE93" s="864"/>
      <c r="AF93" s="864"/>
      <c r="AG93" s="864"/>
      <c r="AH93" s="864"/>
      <c r="AI93" s="864"/>
      <c r="AJ93" s="864"/>
      <c r="AK93" s="864"/>
      <c r="AL93" s="864"/>
      <c r="AM93" s="864"/>
      <c r="AN93" s="864"/>
      <c r="AO93" s="864"/>
      <c r="AP93" s="864"/>
      <c r="AQ93" s="864"/>
      <c r="AR93" s="864"/>
      <c r="AS93" s="864"/>
      <c r="AT93" s="864"/>
      <c r="AU93" s="864"/>
      <c r="AV93" s="864"/>
      <c r="AW93" s="864"/>
      <c r="AX93" s="864"/>
      <c r="AY93" s="864"/>
      <c r="AZ93" s="864"/>
      <c r="BA93" s="864"/>
      <c r="BB93" s="864"/>
      <c r="BC93" s="864"/>
      <c r="BD93" s="864"/>
      <c r="BE93" s="864"/>
      <c r="BF93" s="864"/>
      <c r="BG93" s="864"/>
      <c r="BH93" s="864"/>
      <c r="BI93" s="864"/>
      <c r="BJ93" s="864"/>
      <c r="BK93" s="864"/>
      <c r="BL93" s="864"/>
      <c r="BM93" s="864"/>
      <c r="BN93" s="864"/>
      <c r="BO93" s="864"/>
      <c r="BP93" s="864"/>
      <c r="BQ93" s="864"/>
      <c r="BR93" s="864"/>
      <c r="BS93" s="864"/>
      <c r="BT93" s="864"/>
      <c r="BU93" s="864"/>
      <c r="BV93" s="864"/>
      <c r="BW93" s="864"/>
    </row>
    <row r="94" spans="1:75" s="711" customFormat="1" ht="28.8">
      <c r="A94" s="754">
        <v>76</v>
      </c>
      <c r="B94" s="854">
        <v>7000020195</v>
      </c>
      <c r="C94" s="854">
        <v>140</v>
      </c>
      <c r="D94" s="854" t="s">
        <v>696</v>
      </c>
      <c r="E94" s="854">
        <v>1000004401</v>
      </c>
      <c r="F94" s="854" t="s">
        <v>713</v>
      </c>
      <c r="G94" s="854" t="s">
        <v>297</v>
      </c>
      <c r="H94" s="854">
        <v>18</v>
      </c>
      <c r="I94" s="707"/>
      <c r="J94" s="524" t="str">
        <f t="shared" si="7"/>
        <v>INCLUDED</v>
      </c>
      <c r="K94" s="840"/>
      <c r="L94" s="863"/>
      <c r="M94" s="420"/>
      <c r="N94" s="420"/>
      <c r="O94" s="420"/>
      <c r="P94" s="420"/>
      <c r="Q94" s="420"/>
      <c r="R94" s="420"/>
      <c r="S94" s="420"/>
      <c r="T94" s="420"/>
      <c r="U94" s="420"/>
      <c r="V94" s="420"/>
      <c r="W94" s="420"/>
      <c r="X94" s="420"/>
      <c r="Y94" s="420"/>
      <c r="Z94" s="420"/>
      <c r="AA94" s="420"/>
      <c r="AB94" s="420"/>
      <c r="AC94" s="864"/>
      <c r="AD94" s="864"/>
      <c r="AE94" s="864"/>
      <c r="AF94" s="864"/>
      <c r="AG94" s="864"/>
      <c r="AH94" s="864"/>
      <c r="AI94" s="864"/>
      <c r="AJ94" s="864"/>
      <c r="AK94" s="864"/>
      <c r="AL94" s="864"/>
      <c r="AM94" s="864"/>
      <c r="AN94" s="864"/>
      <c r="AO94" s="864"/>
      <c r="AP94" s="864"/>
      <c r="AQ94" s="864"/>
      <c r="AR94" s="864"/>
      <c r="AS94" s="864"/>
      <c r="AT94" s="864"/>
      <c r="AU94" s="864"/>
      <c r="AV94" s="864"/>
      <c r="AW94" s="864"/>
      <c r="AX94" s="864"/>
      <c r="AY94" s="864"/>
      <c r="AZ94" s="864"/>
      <c r="BA94" s="864"/>
      <c r="BB94" s="864"/>
      <c r="BC94" s="864"/>
      <c r="BD94" s="864"/>
      <c r="BE94" s="864"/>
      <c r="BF94" s="864"/>
      <c r="BG94" s="864"/>
      <c r="BH94" s="864"/>
      <c r="BI94" s="864"/>
      <c r="BJ94" s="864"/>
      <c r="BK94" s="864"/>
      <c r="BL94" s="864"/>
      <c r="BM94" s="864"/>
      <c r="BN94" s="864"/>
      <c r="BO94" s="864"/>
      <c r="BP94" s="864"/>
      <c r="BQ94" s="864"/>
      <c r="BR94" s="864"/>
      <c r="BS94" s="864"/>
      <c r="BT94" s="864"/>
      <c r="BU94" s="864"/>
      <c r="BV94" s="864"/>
      <c r="BW94" s="864"/>
    </row>
    <row r="95" spans="1:75" s="711" customFormat="1" ht="28.8">
      <c r="A95" s="754">
        <v>77</v>
      </c>
      <c r="B95" s="854">
        <v>7000020195</v>
      </c>
      <c r="C95" s="854">
        <v>150</v>
      </c>
      <c r="D95" s="854" t="s">
        <v>697</v>
      </c>
      <c r="E95" s="854">
        <v>1000011351</v>
      </c>
      <c r="F95" s="854" t="s">
        <v>714</v>
      </c>
      <c r="G95" s="854" t="s">
        <v>298</v>
      </c>
      <c r="H95" s="854">
        <v>1</v>
      </c>
      <c r="I95" s="707"/>
      <c r="J95" s="524" t="str">
        <f t="shared" si="7"/>
        <v>INCLUDED</v>
      </c>
      <c r="K95" s="840"/>
      <c r="L95" s="863"/>
      <c r="M95" s="420"/>
      <c r="N95" s="420"/>
      <c r="O95" s="420"/>
      <c r="P95" s="420"/>
      <c r="Q95" s="420"/>
      <c r="R95" s="420"/>
      <c r="S95" s="420"/>
      <c r="T95" s="420"/>
      <c r="U95" s="420"/>
      <c r="V95" s="420"/>
      <c r="W95" s="420"/>
      <c r="X95" s="420"/>
      <c r="Y95" s="420"/>
      <c r="Z95" s="420"/>
      <c r="AA95" s="420"/>
      <c r="AB95" s="420"/>
      <c r="AC95" s="864"/>
      <c r="AD95" s="864"/>
      <c r="AE95" s="864"/>
      <c r="AF95" s="864"/>
      <c r="AG95" s="864"/>
      <c r="AH95" s="864"/>
      <c r="AI95" s="864"/>
      <c r="AJ95" s="864"/>
      <c r="AK95" s="864"/>
      <c r="AL95" s="864"/>
      <c r="AM95" s="864"/>
      <c r="AN95" s="864"/>
      <c r="AO95" s="864"/>
      <c r="AP95" s="864"/>
      <c r="AQ95" s="864"/>
      <c r="AR95" s="864"/>
      <c r="AS95" s="864"/>
      <c r="AT95" s="864"/>
      <c r="AU95" s="864"/>
      <c r="AV95" s="864"/>
      <c r="AW95" s="864"/>
      <c r="AX95" s="864"/>
      <c r="AY95" s="864"/>
      <c r="AZ95" s="864"/>
      <c r="BA95" s="864"/>
      <c r="BB95" s="864"/>
      <c r="BC95" s="864"/>
      <c r="BD95" s="864"/>
      <c r="BE95" s="864"/>
      <c r="BF95" s="864"/>
      <c r="BG95" s="864"/>
      <c r="BH95" s="864"/>
      <c r="BI95" s="864"/>
      <c r="BJ95" s="864"/>
      <c r="BK95" s="864"/>
      <c r="BL95" s="864"/>
      <c r="BM95" s="864"/>
      <c r="BN95" s="864"/>
      <c r="BO95" s="864"/>
      <c r="BP95" s="864"/>
      <c r="BQ95" s="864"/>
      <c r="BR95" s="864"/>
      <c r="BS95" s="864"/>
      <c r="BT95" s="864"/>
      <c r="BU95" s="864"/>
      <c r="BV95" s="864"/>
      <c r="BW95" s="864"/>
    </row>
    <row r="96" spans="1:75" s="711" customFormat="1" ht="103.2" customHeight="1">
      <c r="A96" s="754">
        <v>78</v>
      </c>
      <c r="B96" s="854">
        <v>7000020195</v>
      </c>
      <c r="C96" s="854">
        <v>160</v>
      </c>
      <c r="D96" s="854" t="s">
        <v>697</v>
      </c>
      <c r="E96" s="854">
        <v>1000015788</v>
      </c>
      <c r="F96" s="854" t="s">
        <v>715</v>
      </c>
      <c r="G96" s="854" t="s">
        <v>716</v>
      </c>
      <c r="H96" s="854">
        <v>1</v>
      </c>
      <c r="I96" s="707"/>
      <c r="J96" s="524" t="str">
        <f t="shared" si="6"/>
        <v>INCLUDED</v>
      </c>
      <c r="K96" s="840"/>
      <c r="L96" s="863"/>
      <c r="M96" s="420"/>
      <c r="N96" s="420"/>
      <c r="O96" s="420"/>
      <c r="P96" s="420"/>
      <c r="Q96" s="420"/>
      <c r="R96" s="420"/>
      <c r="S96" s="420"/>
      <c r="T96" s="420"/>
      <c r="U96" s="420"/>
      <c r="V96" s="420"/>
      <c r="W96" s="420"/>
      <c r="X96" s="420"/>
      <c r="Y96" s="420"/>
      <c r="Z96" s="420"/>
      <c r="AA96" s="420"/>
      <c r="AB96" s="420"/>
      <c r="AC96" s="864"/>
      <c r="AD96" s="864"/>
      <c r="AE96" s="864"/>
      <c r="AF96" s="864"/>
      <c r="AG96" s="864"/>
      <c r="AH96" s="864"/>
      <c r="AI96" s="864"/>
      <c r="AJ96" s="864"/>
      <c r="AK96" s="864"/>
      <c r="AL96" s="864"/>
      <c r="AM96" s="864"/>
      <c r="AN96" s="864"/>
      <c r="AO96" s="864"/>
      <c r="AP96" s="864"/>
      <c r="AQ96" s="864"/>
      <c r="AR96" s="864"/>
      <c r="AS96" s="864"/>
      <c r="AT96" s="864"/>
      <c r="AU96" s="864"/>
      <c r="AV96" s="864"/>
      <c r="AW96" s="864"/>
      <c r="AX96" s="864"/>
      <c r="AY96" s="864"/>
      <c r="AZ96" s="864"/>
      <c r="BA96" s="864"/>
      <c r="BB96" s="864"/>
      <c r="BC96" s="864"/>
      <c r="BD96" s="864"/>
      <c r="BE96" s="864"/>
      <c r="BF96" s="864"/>
      <c r="BG96" s="864"/>
      <c r="BH96" s="864"/>
      <c r="BI96" s="864"/>
      <c r="BJ96" s="864"/>
      <c r="BK96" s="864"/>
      <c r="BL96" s="864"/>
      <c r="BM96" s="864"/>
      <c r="BN96" s="864"/>
      <c r="BO96" s="864"/>
      <c r="BP96" s="864"/>
      <c r="BQ96" s="864"/>
      <c r="BR96" s="864"/>
      <c r="BS96" s="864"/>
      <c r="BT96" s="864"/>
      <c r="BU96" s="864"/>
      <c r="BV96" s="864"/>
      <c r="BW96" s="864"/>
    </row>
    <row r="97" spans="1:75" s="711" customFormat="1" ht="46.8" customHeight="1">
      <c r="A97" s="754">
        <v>79</v>
      </c>
      <c r="B97" s="854">
        <v>7000020195</v>
      </c>
      <c r="C97" s="854">
        <v>170</v>
      </c>
      <c r="D97" s="854" t="s">
        <v>698</v>
      </c>
      <c r="E97" s="854">
        <v>1000055997</v>
      </c>
      <c r="F97" s="854" t="s">
        <v>717</v>
      </c>
      <c r="G97" s="854" t="s">
        <v>297</v>
      </c>
      <c r="H97" s="854">
        <v>3</v>
      </c>
      <c r="I97" s="707"/>
      <c r="J97" s="524" t="str">
        <f t="shared" si="6"/>
        <v>INCLUDED</v>
      </c>
      <c r="K97" s="840"/>
      <c r="L97" s="863"/>
      <c r="M97" s="420"/>
      <c r="N97" s="420"/>
      <c r="O97" s="420"/>
      <c r="P97" s="420"/>
      <c r="Q97" s="420"/>
      <c r="R97" s="420"/>
      <c r="S97" s="420"/>
      <c r="T97" s="420"/>
      <c r="U97" s="420"/>
      <c r="V97" s="420"/>
      <c r="W97" s="420"/>
      <c r="X97" s="420"/>
      <c r="Y97" s="420"/>
      <c r="Z97" s="420"/>
      <c r="AA97" s="420"/>
      <c r="AB97" s="420"/>
      <c r="AC97" s="864"/>
      <c r="AD97" s="864"/>
      <c r="AE97" s="864"/>
      <c r="AF97" s="864"/>
      <c r="AG97" s="864"/>
      <c r="AH97" s="864"/>
      <c r="AI97" s="864"/>
      <c r="AJ97" s="864"/>
      <c r="AK97" s="864"/>
      <c r="AL97" s="864"/>
      <c r="AM97" s="864"/>
      <c r="AN97" s="864"/>
      <c r="AO97" s="864"/>
      <c r="AP97" s="864"/>
      <c r="AQ97" s="864"/>
      <c r="AR97" s="864"/>
      <c r="AS97" s="864"/>
      <c r="AT97" s="864"/>
      <c r="AU97" s="864"/>
      <c r="AV97" s="864"/>
      <c r="AW97" s="864"/>
      <c r="AX97" s="864"/>
      <c r="AY97" s="864"/>
      <c r="AZ97" s="864"/>
      <c r="BA97" s="864"/>
      <c r="BB97" s="864"/>
      <c r="BC97" s="864"/>
      <c r="BD97" s="864"/>
      <c r="BE97" s="864"/>
      <c r="BF97" s="864"/>
      <c r="BG97" s="864"/>
      <c r="BH97" s="864"/>
      <c r="BI97" s="864"/>
      <c r="BJ97" s="864"/>
      <c r="BK97" s="864"/>
      <c r="BL97" s="864"/>
      <c r="BM97" s="864"/>
      <c r="BN97" s="864"/>
      <c r="BO97" s="864"/>
      <c r="BP97" s="864"/>
      <c r="BQ97" s="864"/>
      <c r="BR97" s="864"/>
      <c r="BS97" s="864"/>
      <c r="BT97" s="864"/>
      <c r="BU97" s="864"/>
      <c r="BV97" s="864"/>
      <c r="BW97" s="864"/>
    </row>
    <row r="98" spans="1:75" s="711" customFormat="1" ht="43.8" customHeight="1">
      <c r="A98" s="754">
        <v>80</v>
      </c>
      <c r="B98" s="854">
        <v>7000020195</v>
      </c>
      <c r="C98" s="854">
        <v>180</v>
      </c>
      <c r="D98" s="854" t="s">
        <v>698</v>
      </c>
      <c r="E98" s="854">
        <v>1000055995</v>
      </c>
      <c r="F98" s="854" t="s">
        <v>718</v>
      </c>
      <c r="G98" s="854" t="s">
        <v>297</v>
      </c>
      <c r="H98" s="854">
        <v>3</v>
      </c>
      <c r="I98" s="707"/>
      <c r="J98" s="524" t="str">
        <f t="shared" si="6"/>
        <v>INCLUDED</v>
      </c>
      <c r="K98" s="840"/>
      <c r="L98" s="863"/>
      <c r="M98" s="420"/>
      <c r="N98" s="420"/>
      <c r="O98" s="420"/>
      <c r="P98" s="420"/>
      <c r="Q98" s="420"/>
      <c r="R98" s="420"/>
      <c r="S98" s="420"/>
      <c r="T98" s="420"/>
      <c r="U98" s="420"/>
      <c r="V98" s="420"/>
      <c r="W98" s="420"/>
      <c r="X98" s="420"/>
      <c r="Y98" s="420"/>
      <c r="Z98" s="420"/>
      <c r="AA98" s="420"/>
      <c r="AB98" s="420"/>
      <c r="AC98" s="864"/>
      <c r="AD98" s="864"/>
      <c r="AE98" s="864"/>
      <c r="AF98" s="864"/>
      <c r="AG98" s="864"/>
      <c r="AH98" s="864"/>
      <c r="AI98" s="864"/>
      <c r="AJ98" s="864"/>
      <c r="AK98" s="864"/>
      <c r="AL98" s="864"/>
      <c r="AM98" s="864"/>
      <c r="AN98" s="864"/>
      <c r="AO98" s="864"/>
      <c r="AP98" s="864"/>
      <c r="AQ98" s="864"/>
      <c r="AR98" s="864"/>
      <c r="AS98" s="864"/>
      <c r="AT98" s="864"/>
      <c r="AU98" s="864"/>
      <c r="AV98" s="864"/>
      <c r="AW98" s="864"/>
      <c r="AX98" s="864"/>
      <c r="AY98" s="864"/>
      <c r="AZ98" s="864"/>
      <c r="BA98" s="864"/>
      <c r="BB98" s="864"/>
      <c r="BC98" s="864"/>
      <c r="BD98" s="864"/>
      <c r="BE98" s="864"/>
      <c r="BF98" s="864"/>
      <c r="BG98" s="864"/>
      <c r="BH98" s="864"/>
      <c r="BI98" s="864"/>
      <c r="BJ98" s="864"/>
      <c r="BK98" s="864"/>
      <c r="BL98" s="864"/>
      <c r="BM98" s="864"/>
      <c r="BN98" s="864"/>
      <c r="BO98" s="864"/>
      <c r="BP98" s="864"/>
      <c r="BQ98" s="864"/>
      <c r="BR98" s="864"/>
      <c r="BS98" s="864"/>
      <c r="BT98" s="864"/>
      <c r="BU98" s="864"/>
      <c r="BV98" s="864"/>
      <c r="BW98" s="864"/>
    </row>
    <row r="99" spans="1:75" s="711" customFormat="1" ht="61.8" customHeight="1">
      <c r="A99" s="754">
        <v>81</v>
      </c>
      <c r="B99" s="854">
        <v>7000020195</v>
      </c>
      <c r="C99" s="854">
        <v>190</v>
      </c>
      <c r="D99" s="854" t="s">
        <v>698</v>
      </c>
      <c r="E99" s="854">
        <v>1000055993</v>
      </c>
      <c r="F99" s="854" t="s">
        <v>719</v>
      </c>
      <c r="G99" s="854" t="s">
        <v>297</v>
      </c>
      <c r="H99" s="854">
        <v>3</v>
      </c>
      <c r="I99" s="707"/>
      <c r="J99" s="524" t="str">
        <f t="shared" si="6"/>
        <v>INCLUDED</v>
      </c>
      <c r="K99" s="840"/>
      <c r="L99" s="863"/>
      <c r="M99" s="420"/>
      <c r="N99" s="420"/>
      <c r="O99" s="420"/>
      <c r="P99" s="420"/>
      <c r="Q99" s="420"/>
      <c r="R99" s="420"/>
      <c r="S99" s="420"/>
      <c r="T99" s="420"/>
      <c r="U99" s="420"/>
      <c r="V99" s="420"/>
      <c r="W99" s="420"/>
      <c r="X99" s="420"/>
      <c r="Y99" s="420"/>
      <c r="Z99" s="420"/>
      <c r="AA99" s="420"/>
      <c r="AB99" s="420"/>
      <c r="AC99" s="864"/>
      <c r="AD99" s="864"/>
      <c r="AE99" s="864"/>
      <c r="AF99" s="864"/>
      <c r="AG99" s="864"/>
      <c r="AH99" s="864"/>
      <c r="AI99" s="864"/>
      <c r="AJ99" s="864"/>
      <c r="AK99" s="864"/>
      <c r="AL99" s="864"/>
      <c r="AM99" s="864"/>
      <c r="AN99" s="864"/>
      <c r="AO99" s="864"/>
      <c r="AP99" s="864"/>
      <c r="AQ99" s="864"/>
      <c r="AR99" s="864"/>
      <c r="AS99" s="864"/>
      <c r="AT99" s="864"/>
      <c r="AU99" s="864"/>
      <c r="AV99" s="864"/>
      <c r="AW99" s="864"/>
      <c r="AX99" s="864"/>
      <c r="AY99" s="864"/>
      <c r="AZ99" s="864"/>
      <c r="BA99" s="864"/>
      <c r="BB99" s="864"/>
      <c r="BC99" s="864"/>
      <c r="BD99" s="864"/>
      <c r="BE99" s="864"/>
      <c r="BF99" s="864"/>
      <c r="BG99" s="864"/>
      <c r="BH99" s="864"/>
      <c r="BI99" s="864"/>
      <c r="BJ99" s="864"/>
      <c r="BK99" s="864"/>
      <c r="BL99" s="864"/>
      <c r="BM99" s="864"/>
      <c r="BN99" s="864"/>
      <c r="BO99" s="864"/>
      <c r="BP99" s="864"/>
      <c r="BQ99" s="864"/>
      <c r="BR99" s="864"/>
      <c r="BS99" s="864"/>
      <c r="BT99" s="864"/>
      <c r="BU99" s="864"/>
      <c r="BV99" s="864"/>
      <c r="BW99" s="864"/>
    </row>
    <row r="100" spans="1:75" s="711" customFormat="1" ht="28.8">
      <c r="A100" s="754">
        <v>82</v>
      </c>
      <c r="B100" s="854">
        <v>7000020195</v>
      </c>
      <c r="C100" s="854">
        <v>200</v>
      </c>
      <c r="D100" s="854" t="s">
        <v>521</v>
      </c>
      <c r="E100" s="854">
        <v>1000011320</v>
      </c>
      <c r="F100" s="854" t="s">
        <v>566</v>
      </c>
      <c r="G100" s="854" t="s">
        <v>298</v>
      </c>
      <c r="H100" s="854">
        <v>1</v>
      </c>
      <c r="I100" s="707"/>
      <c r="J100" s="524" t="str">
        <f t="shared" si="6"/>
        <v>INCLUDED</v>
      </c>
      <c r="K100" s="840"/>
      <c r="L100" s="863"/>
      <c r="M100" s="420"/>
      <c r="N100" s="420"/>
      <c r="O100" s="420"/>
      <c r="P100" s="420"/>
      <c r="Q100" s="420"/>
      <c r="R100" s="420"/>
      <c r="S100" s="420"/>
      <c r="T100" s="420"/>
      <c r="U100" s="420"/>
      <c r="V100" s="420"/>
      <c r="W100" s="420"/>
      <c r="X100" s="420"/>
      <c r="Y100" s="420"/>
      <c r="Z100" s="420"/>
      <c r="AA100" s="420"/>
      <c r="AB100" s="420"/>
      <c r="AC100" s="864"/>
      <c r="AD100" s="864"/>
      <c r="AE100" s="864"/>
      <c r="AF100" s="864"/>
      <c r="AG100" s="864"/>
      <c r="AH100" s="864"/>
      <c r="AI100" s="864"/>
      <c r="AJ100" s="864"/>
      <c r="AK100" s="864"/>
      <c r="AL100" s="864"/>
      <c r="AM100" s="864"/>
      <c r="AN100" s="864"/>
      <c r="AO100" s="864"/>
      <c r="AP100" s="864"/>
      <c r="AQ100" s="864"/>
      <c r="AR100" s="864"/>
      <c r="AS100" s="864"/>
      <c r="AT100" s="864"/>
      <c r="AU100" s="864"/>
      <c r="AV100" s="864"/>
      <c r="AW100" s="864"/>
      <c r="AX100" s="864"/>
      <c r="AY100" s="864"/>
      <c r="AZ100" s="864"/>
      <c r="BA100" s="864"/>
      <c r="BB100" s="864"/>
      <c r="BC100" s="864"/>
      <c r="BD100" s="864"/>
      <c r="BE100" s="864"/>
      <c r="BF100" s="864"/>
      <c r="BG100" s="864"/>
      <c r="BH100" s="864"/>
      <c r="BI100" s="864"/>
      <c r="BJ100" s="864"/>
      <c r="BK100" s="864"/>
      <c r="BL100" s="864"/>
      <c r="BM100" s="864"/>
      <c r="BN100" s="864"/>
      <c r="BO100" s="864"/>
      <c r="BP100" s="864"/>
      <c r="BQ100" s="864"/>
      <c r="BR100" s="864"/>
      <c r="BS100" s="864"/>
      <c r="BT100" s="864"/>
      <c r="BU100" s="864"/>
      <c r="BV100" s="864"/>
      <c r="BW100" s="864"/>
    </row>
    <row r="101" spans="1:75" s="711" customFormat="1" ht="45.6" customHeight="1">
      <c r="A101" s="754">
        <v>83</v>
      </c>
      <c r="B101" s="854">
        <v>7000020195</v>
      </c>
      <c r="C101" s="854">
        <v>210</v>
      </c>
      <c r="D101" s="854" t="s">
        <v>561</v>
      </c>
      <c r="E101" s="854">
        <v>1000055984</v>
      </c>
      <c r="F101" s="854" t="s">
        <v>720</v>
      </c>
      <c r="G101" s="854" t="s">
        <v>297</v>
      </c>
      <c r="H101" s="854">
        <v>3</v>
      </c>
      <c r="I101" s="707"/>
      <c r="J101" s="524" t="str">
        <f t="shared" si="6"/>
        <v>INCLUDED</v>
      </c>
      <c r="K101" s="840"/>
      <c r="L101" s="863"/>
      <c r="M101" s="420"/>
      <c r="N101" s="420"/>
      <c r="O101" s="420"/>
      <c r="P101" s="420"/>
      <c r="Q101" s="420"/>
      <c r="R101" s="420"/>
      <c r="S101" s="420"/>
      <c r="T101" s="420"/>
      <c r="U101" s="420"/>
      <c r="V101" s="420"/>
      <c r="W101" s="420"/>
      <c r="X101" s="420"/>
      <c r="Y101" s="420"/>
      <c r="Z101" s="420"/>
      <c r="AA101" s="420"/>
      <c r="AB101" s="420"/>
      <c r="AC101" s="864"/>
      <c r="AD101" s="864"/>
      <c r="AE101" s="864"/>
      <c r="AF101" s="864"/>
      <c r="AG101" s="864"/>
      <c r="AH101" s="864"/>
      <c r="AI101" s="864"/>
      <c r="AJ101" s="864"/>
      <c r="AK101" s="864"/>
      <c r="AL101" s="864"/>
      <c r="AM101" s="864"/>
      <c r="AN101" s="864"/>
      <c r="AO101" s="864"/>
      <c r="AP101" s="864"/>
      <c r="AQ101" s="864"/>
      <c r="AR101" s="864"/>
      <c r="AS101" s="864"/>
      <c r="AT101" s="864"/>
      <c r="AU101" s="864"/>
      <c r="AV101" s="864"/>
      <c r="AW101" s="864"/>
      <c r="AX101" s="864"/>
      <c r="AY101" s="864"/>
      <c r="AZ101" s="864"/>
      <c r="BA101" s="864"/>
      <c r="BB101" s="864"/>
      <c r="BC101" s="864"/>
      <c r="BD101" s="864"/>
      <c r="BE101" s="864"/>
      <c r="BF101" s="864"/>
      <c r="BG101" s="864"/>
      <c r="BH101" s="864"/>
      <c r="BI101" s="864"/>
      <c r="BJ101" s="864"/>
      <c r="BK101" s="864"/>
      <c r="BL101" s="864"/>
      <c r="BM101" s="864"/>
      <c r="BN101" s="864"/>
      <c r="BO101" s="864"/>
      <c r="BP101" s="864"/>
      <c r="BQ101" s="864"/>
      <c r="BR101" s="864"/>
      <c r="BS101" s="864"/>
      <c r="BT101" s="864"/>
      <c r="BU101" s="864"/>
      <c r="BV101" s="864"/>
      <c r="BW101" s="864"/>
    </row>
    <row r="102" spans="1:75" s="711" customFormat="1" ht="28.8">
      <c r="A102" s="754">
        <v>84</v>
      </c>
      <c r="B102" s="854">
        <v>7000020195</v>
      </c>
      <c r="C102" s="854">
        <v>220</v>
      </c>
      <c r="D102" s="854" t="s">
        <v>561</v>
      </c>
      <c r="E102" s="854">
        <v>1000055991</v>
      </c>
      <c r="F102" s="854" t="s">
        <v>721</v>
      </c>
      <c r="G102" s="854" t="s">
        <v>297</v>
      </c>
      <c r="H102" s="854">
        <v>3</v>
      </c>
      <c r="I102" s="707"/>
      <c r="J102" s="524" t="str">
        <f t="shared" si="6"/>
        <v>INCLUDED</v>
      </c>
      <c r="K102" s="840"/>
      <c r="L102" s="863"/>
      <c r="M102" s="420"/>
      <c r="N102" s="420"/>
      <c r="O102" s="420"/>
      <c r="P102" s="420"/>
      <c r="Q102" s="420"/>
      <c r="R102" s="420"/>
      <c r="S102" s="420"/>
      <c r="T102" s="420"/>
      <c r="U102" s="420"/>
      <c r="V102" s="420"/>
      <c r="W102" s="420"/>
      <c r="X102" s="420"/>
      <c r="Y102" s="420"/>
      <c r="Z102" s="420"/>
      <c r="AA102" s="420"/>
      <c r="AB102" s="420"/>
      <c r="AC102" s="864"/>
      <c r="AD102" s="864"/>
      <c r="AE102" s="864"/>
      <c r="AF102" s="864"/>
      <c r="AG102" s="864"/>
      <c r="AH102" s="864"/>
      <c r="AI102" s="864"/>
      <c r="AJ102" s="864"/>
      <c r="AK102" s="864"/>
      <c r="AL102" s="864"/>
      <c r="AM102" s="864"/>
      <c r="AN102" s="864"/>
      <c r="AO102" s="864"/>
      <c r="AP102" s="864"/>
      <c r="AQ102" s="864"/>
      <c r="AR102" s="864"/>
      <c r="AS102" s="864"/>
      <c r="AT102" s="864"/>
      <c r="AU102" s="864"/>
      <c r="AV102" s="864"/>
      <c r="AW102" s="864"/>
      <c r="AX102" s="864"/>
      <c r="AY102" s="864"/>
      <c r="AZ102" s="864"/>
      <c r="BA102" s="864"/>
      <c r="BB102" s="864"/>
      <c r="BC102" s="864"/>
      <c r="BD102" s="864"/>
      <c r="BE102" s="864"/>
      <c r="BF102" s="864"/>
      <c r="BG102" s="864"/>
      <c r="BH102" s="864"/>
      <c r="BI102" s="864"/>
      <c r="BJ102" s="864"/>
      <c r="BK102" s="864"/>
      <c r="BL102" s="864"/>
      <c r="BM102" s="864"/>
      <c r="BN102" s="864"/>
      <c r="BO102" s="864"/>
      <c r="BP102" s="864"/>
      <c r="BQ102" s="864"/>
      <c r="BR102" s="864"/>
      <c r="BS102" s="864"/>
      <c r="BT102" s="864"/>
      <c r="BU102" s="864"/>
      <c r="BV102" s="864"/>
      <c r="BW102" s="864"/>
    </row>
    <row r="103" spans="1:75" s="711" customFormat="1" ht="28.8">
      <c r="A103" s="754">
        <v>85</v>
      </c>
      <c r="B103" s="854">
        <v>7000020195</v>
      </c>
      <c r="C103" s="854">
        <v>230</v>
      </c>
      <c r="D103" s="854" t="s">
        <v>561</v>
      </c>
      <c r="E103" s="854">
        <v>1000055986</v>
      </c>
      <c r="F103" s="854" t="s">
        <v>722</v>
      </c>
      <c r="G103" s="854" t="s">
        <v>297</v>
      </c>
      <c r="H103" s="854">
        <v>3</v>
      </c>
      <c r="I103" s="707"/>
      <c r="J103" s="524" t="str">
        <f t="shared" si="6"/>
        <v>INCLUDED</v>
      </c>
      <c r="K103" s="840"/>
      <c r="L103" s="863"/>
      <c r="M103" s="420"/>
      <c r="N103" s="420"/>
      <c r="O103" s="420"/>
      <c r="P103" s="420"/>
      <c r="Q103" s="420"/>
      <c r="R103" s="420"/>
      <c r="S103" s="420"/>
      <c r="T103" s="420"/>
      <c r="U103" s="420"/>
      <c r="V103" s="420"/>
      <c r="W103" s="420"/>
      <c r="X103" s="420"/>
      <c r="Y103" s="420"/>
      <c r="Z103" s="420"/>
      <c r="AA103" s="420"/>
      <c r="AB103" s="420"/>
      <c r="AC103" s="864"/>
      <c r="AD103" s="864"/>
      <c r="AE103" s="864"/>
      <c r="AF103" s="864"/>
      <c r="AG103" s="864"/>
      <c r="AH103" s="864"/>
      <c r="AI103" s="864"/>
      <c r="AJ103" s="864"/>
      <c r="AK103" s="864"/>
      <c r="AL103" s="864"/>
      <c r="AM103" s="864"/>
      <c r="AN103" s="864"/>
      <c r="AO103" s="864"/>
      <c r="AP103" s="864"/>
      <c r="AQ103" s="864"/>
      <c r="AR103" s="864"/>
      <c r="AS103" s="864"/>
      <c r="AT103" s="864"/>
      <c r="AU103" s="864"/>
      <c r="AV103" s="864"/>
      <c r="AW103" s="864"/>
      <c r="AX103" s="864"/>
      <c r="AY103" s="864"/>
      <c r="AZ103" s="864"/>
      <c r="BA103" s="864"/>
      <c r="BB103" s="864"/>
      <c r="BC103" s="864"/>
      <c r="BD103" s="864"/>
      <c r="BE103" s="864"/>
      <c r="BF103" s="864"/>
      <c r="BG103" s="864"/>
      <c r="BH103" s="864"/>
      <c r="BI103" s="864"/>
      <c r="BJ103" s="864"/>
      <c r="BK103" s="864"/>
      <c r="BL103" s="864"/>
      <c r="BM103" s="864"/>
      <c r="BN103" s="864"/>
      <c r="BO103" s="864"/>
      <c r="BP103" s="864"/>
      <c r="BQ103" s="864"/>
      <c r="BR103" s="864"/>
      <c r="BS103" s="864"/>
      <c r="BT103" s="864"/>
      <c r="BU103" s="864"/>
      <c r="BV103" s="864"/>
      <c r="BW103" s="864"/>
    </row>
    <row r="104" spans="1:75" s="711" customFormat="1" ht="42.6" customHeight="1">
      <c r="A104" s="754">
        <v>86</v>
      </c>
      <c r="B104" s="854">
        <v>7000020195</v>
      </c>
      <c r="C104" s="854">
        <v>240</v>
      </c>
      <c r="D104" s="854" t="s">
        <v>561</v>
      </c>
      <c r="E104" s="854">
        <v>1000055988</v>
      </c>
      <c r="F104" s="854" t="s">
        <v>723</v>
      </c>
      <c r="G104" s="854" t="s">
        <v>297</v>
      </c>
      <c r="H104" s="854">
        <v>3</v>
      </c>
      <c r="I104" s="707"/>
      <c r="J104" s="524" t="str">
        <f t="shared" si="6"/>
        <v>INCLUDED</v>
      </c>
      <c r="K104" s="840"/>
      <c r="L104" s="863"/>
      <c r="M104" s="420"/>
      <c r="N104" s="420"/>
      <c r="O104" s="420"/>
      <c r="P104" s="420"/>
      <c r="Q104" s="420"/>
      <c r="R104" s="420"/>
      <c r="S104" s="420"/>
      <c r="T104" s="420"/>
      <c r="U104" s="420"/>
      <c r="V104" s="420"/>
      <c r="W104" s="420"/>
      <c r="X104" s="420"/>
      <c r="Y104" s="420"/>
      <c r="Z104" s="420"/>
      <c r="AA104" s="420"/>
      <c r="AB104" s="420"/>
      <c r="AC104" s="864"/>
      <c r="AD104" s="864"/>
      <c r="AE104" s="864"/>
      <c r="AF104" s="864"/>
      <c r="AG104" s="864"/>
      <c r="AH104" s="864"/>
      <c r="AI104" s="864"/>
      <c r="AJ104" s="864"/>
      <c r="AK104" s="864"/>
      <c r="AL104" s="864"/>
      <c r="AM104" s="864"/>
      <c r="AN104" s="864"/>
      <c r="AO104" s="864"/>
      <c r="AP104" s="864"/>
      <c r="AQ104" s="864"/>
      <c r="AR104" s="864"/>
      <c r="AS104" s="864"/>
      <c r="AT104" s="864"/>
      <c r="AU104" s="864"/>
      <c r="AV104" s="864"/>
      <c r="AW104" s="864"/>
      <c r="AX104" s="864"/>
      <c r="AY104" s="864"/>
      <c r="AZ104" s="864"/>
      <c r="BA104" s="864"/>
      <c r="BB104" s="864"/>
      <c r="BC104" s="864"/>
      <c r="BD104" s="864"/>
      <c r="BE104" s="864"/>
      <c r="BF104" s="864"/>
      <c r="BG104" s="864"/>
      <c r="BH104" s="864"/>
      <c r="BI104" s="864"/>
      <c r="BJ104" s="864"/>
      <c r="BK104" s="864"/>
      <c r="BL104" s="864"/>
      <c r="BM104" s="864"/>
      <c r="BN104" s="864"/>
      <c r="BO104" s="864"/>
      <c r="BP104" s="864"/>
      <c r="BQ104" s="864"/>
      <c r="BR104" s="864"/>
      <c r="BS104" s="864"/>
      <c r="BT104" s="864"/>
      <c r="BU104" s="864"/>
      <c r="BV104" s="864"/>
      <c r="BW104" s="864"/>
    </row>
    <row r="105" spans="1:75" s="711" customFormat="1">
      <c r="A105" s="754">
        <v>87</v>
      </c>
      <c r="B105" s="854">
        <v>7000020195</v>
      </c>
      <c r="C105" s="854">
        <v>250</v>
      </c>
      <c r="D105" s="854" t="s">
        <v>588</v>
      </c>
      <c r="E105" s="854">
        <v>1000009713</v>
      </c>
      <c r="F105" s="854" t="s">
        <v>590</v>
      </c>
      <c r="G105" s="854" t="s">
        <v>297</v>
      </c>
      <c r="H105" s="854">
        <v>1</v>
      </c>
      <c r="I105" s="707"/>
      <c r="J105" s="524" t="str">
        <f t="shared" si="6"/>
        <v>INCLUDED</v>
      </c>
      <c r="K105" s="840"/>
      <c r="L105" s="863"/>
      <c r="M105" s="420"/>
      <c r="N105" s="420"/>
      <c r="O105" s="420"/>
      <c r="P105" s="420"/>
      <c r="Q105" s="420"/>
      <c r="R105" s="420"/>
      <c r="S105" s="420"/>
      <c r="T105" s="420"/>
      <c r="U105" s="420"/>
      <c r="V105" s="420"/>
      <c r="W105" s="420"/>
      <c r="X105" s="420"/>
      <c r="Y105" s="420"/>
      <c r="Z105" s="420"/>
      <c r="AA105" s="420"/>
      <c r="AB105" s="420"/>
      <c r="AC105" s="864"/>
      <c r="AD105" s="864"/>
      <c r="AE105" s="864"/>
      <c r="AF105" s="864"/>
      <c r="AG105" s="864"/>
      <c r="AH105" s="864"/>
      <c r="AI105" s="864"/>
      <c r="AJ105" s="864"/>
      <c r="AK105" s="864"/>
      <c r="AL105" s="864"/>
      <c r="AM105" s="864"/>
      <c r="AN105" s="864"/>
      <c r="AO105" s="864"/>
      <c r="AP105" s="864"/>
      <c r="AQ105" s="864"/>
      <c r="AR105" s="864"/>
      <c r="AS105" s="864"/>
      <c r="AT105" s="864"/>
      <c r="AU105" s="864"/>
      <c r="AV105" s="864"/>
      <c r="AW105" s="864"/>
      <c r="AX105" s="864"/>
      <c r="AY105" s="864"/>
      <c r="AZ105" s="864"/>
      <c r="BA105" s="864"/>
      <c r="BB105" s="864"/>
      <c r="BC105" s="864"/>
      <c r="BD105" s="864"/>
      <c r="BE105" s="864"/>
      <c r="BF105" s="864"/>
      <c r="BG105" s="864"/>
      <c r="BH105" s="864"/>
      <c r="BI105" s="864"/>
      <c r="BJ105" s="864"/>
      <c r="BK105" s="864"/>
      <c r="BL105" s="864"/>
      <c r="BM105" s="864"/>
      <c r="BN105" s="864"/>
      <c r="BO105" s="864"/>
      <c r="BP105" s="864"/>
      <c r="BQ105" s="864"/>
      <c r="BR105" s="864"/>
      <c r="BS105" s="864"/>
      <c r="BT105" s="864"/>
      <c r="BU105" s="864"/>
      <c r="BV105" s="864"/>
      <c r="BW105" s="864"/>
    </row>
    <row r="106" spans="1:75" s="711" customFormat="1">
      <c r="A106" s="754">
        <v>88</v>
      </c>
      <c r="B106" s="854">
        <v>7000020195</v>
      </c>
      <c r="C106" s="854">
        <v>260</v>
      </c>
      <c r="D106" s="854" t="s">
        <v>588</v>
      </c>
      <c r="E106" s="854">
        <v>1000009714</v>
      </c>
      <c r="F106" s="854" t="s">
        <v>724</v>
      </c>
      <c r="G106" s="854" t="s">
        <v>297</v>
      </c>
      <c r="H106" s="854">
        <v>1</v>
      </c>
      <c r="I106" s="707"/>
      <c r="J106" s="524" t="str">
        <f t="shared" si="6"/>
        <v>INCLUDED</v>
      </c>
      <c r="K106" s="840"/>
      <c r="L106" s="863"/>
      <c r="M106" s="420"/>
      <c r="N106" s="420"/>
      <c r="O106" s="420"/>
      <c r="P106" s="420"/>
      <c r="Q106" s="420"/>
      <c r="R106" s="420"/>
      <c r="S106" s="420"/>
      <c r="T106" s="420"/>
      <c r="U106" s="420"/>
      <c r="V106" s="420"/>
      <c r="W106" s="420"/>
      <c r="X106" s="420"/>
      <c r="Y106" s="420"/>
      <c r="Z106" s="420"/>
      <c r="AA106" s="420"/>
      <c r="AB106" s="420"/>
      <c r="AC106" s="864"/>
      <c r="AD106" s="864"/>
      <c r="AE106" s="864"/>
      <c r="AF106" s="864"/>
      <c r="AG106" s="864"/>
      <c r="AH106" s="864"/>
      <c r="AI106" s="864"/>
      <c r="AJ106" s="864"/>
      <c r="AK106" s="864"/>
      <c r="AL106" s="864"/>
      <c r="AM106" s="864"/>
      <c r="AN106" s="864"/>
      <c r="AO106" s="864"/>
      <c r="AP106" s="864"/>
      <c r="AQ106" s="864"/>
      <c r="AR106" s="864"/>
      <c r="AS106" s="864"/>
      <c r="AT106" s="864"/>
      <c r="AU106" s="864"/>
      <c r="AV106" s="864"/>
      <c r="AW106" s="864"/>
      <c r="AX106" s="864"/>
      <c r="AY106" s="864"/>
      <c r="AZ106" s="864"/>
      <c r="BA106" s="864"/>
      <c r="BB106" s="864"/>
      <c r="BC106" s="864"/>
      <c r="BD106" s="864"/>
      <c r="BE106" s="864"/>
      <c r="BF106" s="864"/>
      <c r="BG106" s="864"/>
      <c r="BH106" s="864"/>
      <c r="BI106" s="864"/>
      <c r="BJ106" s="864"/>
      <c r="BK106" s="864"/>
      <c r="BL106" s="864"/>
      <c r="BM106" s="864"/>
      <c r="BN106" s="864"/>
      <c r="BO106" s="864"/>
      <c r="BP106" s="864"/>
      <c r="BQ106" s="864"/>
      <c r="BR106" s="864"/>
      <c r="BS106" s="864"/>
      <c r="BT106" s="864"/>
      <c r="BU106" s="864"/>
      <c r="BV106" s="864"/>
      <c r="BW106" s="864"/>
    </row>
    <row r="107" spans="1:75" s="711" customFormat="1">
      <c r="A107" s="754">
        <v>89</v>
      </c>
      <c r="B107" s="854">
        <v>7000020195</v>
      </c>
      <c r="C107" s="854">
        <v>270</v>
      </c>
      <c r="D107" s="854" t="s">
        <v>699</v>
      </c>
      <c r="E107" s="854">
        <v>1000055448</v>
      </c>
      <c r="F107" s="854" t="s">
        <v>725</v>
      </c>
      <c r="G107" s="854" t="s">
        <v>297</v>
      </c>
      <c r="H107" s="854">
        <v>1</v>
      </c>
      <c r="I107" s="707"/>
      <c r="J107" s="524" t="str">
        <f t="shared" si="6"/>
        <v>INCLUDED</v>
      </c>
      <c r="K107" s="840"/>
      <c r="L107" s="863"/>
      <c r="M107" s="420"/>
      <c r="N107" s="420"/>
      <c r="O107" s="420"/>
      <c r="P107" s="420"/>
      <c r="Q107" s="420"/>
      <c r="R107" s="420"/>
      <c r="S107" s="420"/>
      <c r="T107" s="420"/>
      <c r="U107" s="420"/>
      <c r="V107" s="420"/>
      <c r="W107" s="420"/>
      <c r="X107" s="420"/>
      <c r="Y107" s="420"/>
      <c r="Z107" s="420"/>
      <c r="AA107" s="420"/>
      <c r="AB107" s="420"/>
      <c r="AC107" s="864"/>
      <c r="AD107" s="864"/>
      <c r="AE107" s="864"/>
      <c r="AF107" s="864"/>
      <c r="AG107" s="864"/>
      <c r="AH107" s="864"/>
      <c r="AI107" s="864"/>
      <c r="AJ107" s="864"/>
      <c r="AK107" s="864"/>
      <c r="AL107" s="864"/>
      <c r="AM107" s="864"/>
      <c r="AN107" s="864"/>
      <c r="AO107" s="864"/>
      <c r="AP107" s="864"/>
      <c r="AQ107" s="864"/>
      <c r="AR107" s="864"/>
      <c r="AS107" s="864"/>
      <c r="AT107" s="864"/>
      <c r="AU107" s="864"/>
      <c r="AV107" s="864"/>
      <c r="AW107" s="864"/>
      <c r="AX107" s="864"/>
      <c r="AY107" s="864"/>
      <c r="AZ107" s="864"/>
      <c r="BA107" s="864"/>
      <c r="BB107" s="864"/>
      <c r="BC107" s="864"/>
      <c r="BD107" s="864"/>
      <c r="BE107" s="864"/>
      <c r="BF107" s="864"/>
      <c r="BG107" s="864"/>
      <c r="BH107" s="864"/>
      <c r="BI107" s="864"/>
      <c r="BJ107" s="864"/>
      <c r="BK107" s="864"/>
      <c r="BL107" s="864"/>
      <c r="BM107" s="864"/>
      <c r="BN107" s="864"/>
      <c r="BO107" s="864"/>
      <c r="BP107" s="864"/>
      <c r="BQ107" s="864"/>
      <c r="BR107" s="864"/>
      <c r="BS107" s="864"/>
      <c r="BT107" s="864"/>
      <c r="BU107" s="864"/>
      <c r="BV107" s="864"/>
      <c r="BW107" s="864"/>
    </row>
    <row r="108" spans="1:75" s="711" customFormat="1">
      <c r="A108" s="754">
        <v>90</v>
      </c>
      <c r="B108" s="854">
        <v>7000020195</v>
      </c>
      <c r="C108" s="854">
        <v>280</v>
      </c>
      <c r="D108" s="854" t="s">
        <v>699</v>
      </c>
      <c r="E108" s="854">
        <v>1000005789</v>
      </c>
      <c r="F108" s="854" t="s">
        <v>726</v>
      </c>
      <c r="G108" s="854" t="s">
        <v>297</v>
      </c>
      <c r="H108" s="854">
        <v>1</v>
      </c>
      <c r="I108" s="707"/>
      <c r="J108" s="524" t="str">
        <f t="shared" si="6"/>
        <v>INCLUDED</v>
      </c>
      <c r="K108" s="840"/>
      <c r="L108" s="863"/>
      <c r="M108" s="420"/>
      <c r="N108" s="420"/>
      <c r="O108" s="420"/>
      <c r="P108" s="420"/>
      <c r="Q108" s="420"/>
      <c r="R108" s="420"/>
      <c r="S108" s="420"/>
      <c r="T108" s="420"/>
      <c r="U108" s="420"/>
      <c r="V108" s="420"/>
      <c r="W108" s="420"/>
      <c r="X108" s="420"/>
      <c r="Y108" s="420"/>
      <c r="Z108" s="420"/>
      <c r="AA108" s="420"/>
      <c r="AB108" s="420"/>
      <c r="AC108" s="864"/>
      <c r="AD108" s="864"/>
      <c r="AE108" s="864"/>
      <c r="AF108" s="864"/>
      <c r="AG108" s="864"/>
      <c r="AH108" s="864"/>
      <c r="AI108" s="864"/>
      <c r="AJ108" s="864"/>
      <c r="AK108" s="864"/>
      <c r="AL108" s="864"/>
      <c r="AM108" s="864"/>
      <c r="AN108" s="864"/>
      <c r="AO108" s="864"/>
      <c r="AP108" s="864"/>
      <c r="AQ108" s="864"/>
      <c r="AR108" s="864"/>
      <c r="AS108" s="864"/>
      <c r="AT108" s="864"/>
      <c r="AU108" s="864"/>
      <c r="AV108" s="864"/>
      <c r="AW108" s="864"/>
      <c r="AX108" s="864"/>
      <c r="AY108" s="864"/>
      <c r="AZ108" s="864"/>
      <c r="BA108" s="864"/>
      <c r="BB108" s="864"/>
      <c r="BC108" s="864"/>
      <c r="BD108" s="864"/>
      <c r="BE108" s="864"/>
      <c r="BF108" s="864"/>
      <c r="BG108" s="864"/>
      <c r="BH108" s="864"/>
      <c r="BI108" s="864"/>
      <c r="BJ108" s="864"/>
      <c r="BK108" s="864"/>
      <c r="BL108" s="864"/>
      <c r="BM108" s="864"/>
      <c r="BN108" s="864"/>
      <c r="BO108" s="864"/>
      <c r="BP108" s="864"/>
      <c r="BQ108" s="864"/>
      <c r="BR108" s="864"/>
      <c r="BS108" s="864"/>
      <c r="BT108" s="864"/>
      <c r="BU108" s="864"/>
      <c r="BV108" s="864"/>
      <c r="BW108" s="864"/>
    </row>
    <row r="109" spans="1:75" s="711" customFormat="1" ht="28.8">
      <c r="A109" s="754">
        <v>91</v>
      </c>
      <c r="B109" s="854">
        <v>7000020195</v>
      </c>
      <c r="C109" s="854">
        <v>290</v>
      </c>
      <c r="D109" s="854" t="s">
        <v>524</v>
      </c>
      <c r="E109" s="854">
        <v>1000055446</v>
      </c>
      <c r="F109" s="854" t="s">
        <v>570</v>
      </c>
      <c r="G109" s="854" t="s">
        <v>297</v>
      </c>
      <c r="H109" s="854">
        <v>1</v>
      </c>
      <c r="I109" s="707"/>
      <c r="J109" s="524" t="str">
        <f t="shared" si="6"/>
        <v>INCLUDED</v>
      </c>
      <c r="K109" s="840"/>
      <c r="L109" s="863"/>
      <c r="M109" s="420"/>
      <c r="N109" s="420"/>
      <c r="O109" s="420"/>
      <c r="P109" s="420"/>
      <c r="Q109" s="420"/>
      <c r="R109" s="420"/>
      <c r="S109" s="420"/>
      <c r="T109" s="420"/>
      <c r="U109" s="420"/>
      <c r="V109" s="420"/>
      <c r="W109" s="420"/>
      <c r="X109" s="420"/>
      <c r="Y109" s="420"/>
      <c r="Z109" s="420"/>
      <c r="AA109" s="420"/>
      <c r="AB109" s="420"/>
      <c r="AC109" s="864"/>
      <c r="AD109" s="864"/>
      <c r="AE109" s="864"/>
      <c r="AF109" s="864"/>
      <c r="AG109" s="864"/>
      <c r="AH109" s="864"/>
      <c r="AI109" s="864"/>
      <c r="AJ109" s="864"/>
      <c r="AK109" s="864"/>
      <c r="AL109" s="864"/>
      <c r="AM109" s="864"/>
      <c r="AN109" s="864"/>
      <c r="AO109" s="864"/>
      <c r="AP109" s="864"/>
      <c r="AQ109" s="864"/>
      <c r="AR109" s="864"/>
      <c r="AS109" s="864"/>
      <c r="AT109" s="864"/>
      <c r="AU109" s="864"/>
      <c r="AV109" s="864"/>
      <c r="AW109" s="864"/>
      <c r="AX109" s="864"/>
      <c r="AY109" s="864"/>
      <c r="AZ109" s="864"/>
      <c r="BA109" s="864"/>
      <c r="BB109" s="864"/>
      <c r="BC109" s="864"/>
      <c r="BD109" s="864"/>
      <c r="BE109" s="864"/>
      <c r="BF109" s="864"/>
      <c r="BG109" s="864"/>
      <c r="BH109" s="864"/>
      <c r="BI109" s="864"/>
      <c r="BJ109" s="864"/>
      <c r="BK109" s="864"/>
      <c r="BL109" s="864"/>
      <c r="BM109" s="864"/>
      <c r="BN109" s="864"/>
      <c r="BO109" s="864"/>
      <c r="BP109" s="864"/>
      <c r="BQ109" s="864"/>
      <c r="BR109" s="864"/>
      <c r="BS109" s="864"/>
      <c r="BT109" s="864"/>
      <c r="BU109" s="864"/>
      <c r="BV109" s="864"/>
      <c r="BW109" s="864"/>
    </row>
    <row r="110" spans="1:75" s="711" customFormat="1" ht="41.4" customHeight="1">
      <c r="A110" s="754">
        <v>92</v>
      </c>
      <c r="B110" s="854">
        <v>7000020195</v>
      </c>
      <c r="C110" s="854">
        <v>300</v>
      </c>
      <c r="D110" s="854" t="s">
        <v>526</v>
      </c>
      <c r="E110" s="854">
        <v>1000005535</v>
      </c>
      <c r="F110" s="854" t="s">
        <v>727</v>
      </c>
      <c r="G110" s="854" t="s">
        <v>297</v>
      </c>
      <c r="H110" s="854">
        <v>1</v>
      </c>
      <c r="I110" s="707"/>
      <c r="J110" s="524" t="str">
        <f t="shared" ref="J110:J133" si="8">IF(I110=0, "INCLUDED", IF(ISERROR(I110*H110), I110, I110*H110))</f>
        <v>INCLUDED</v>
      </c>
      <c r="K110" s="840"/>
      <c r="L110" s="863"/>
      <c r="M110" s="420"/>
      <c r="N110" s="420"/>
      <c r="O110" s="420"/>
      <c r="P110" s="420"/>
      <c r="Q110" s="420"/>
      <c r="R110" s="420"/>
      <c r="S110" s="420"/>
      <c r="T110" s="420"/>
      <c r="U110" s="420"/>
      <c r="V110" s="420"/>
      <c r="W110" s="420"/>
      <c r="X110" s="420"/>
      <c r="Y110" s="420"/>
      <c r="Z110" s="420"/>
      <c r="AA110" s="420"/>
      <c r="AB110" s="420"/>
      <c r="AC110" s="864"/>
      <c r="AD110" s="864"/>
      <c r="AE110" s="864"/>
      <c r="AF110" s="864"/>
      <c r="AG110" s="864"/>
      <c r="AH110" s="864"/>
      <c r="AI110" s="864"/>
      <c r="AJ110" s="864"/>
      <c r="AK110" s="864"/>
      <c r="AL110" s="864"/>
      <c r="AM110" s="864"/>
      <c r="AN110" s="864"/>
      <c r="AO110" s="864"/>
      <c r="AP110" s="864"/>
      <c r="AQ110" s="864"/>
      <c r="AR110" s="864"/>
      <c r="AS110" s="864"/>
      <c r="AT110" s="864"/>
      <c r="AU110" s="864"/>
      <c r="AV110" s="864"/>
      <c r="AW110" s="864"/>
      <c r="AX110" s="864"/>
      <c r="AY110" s="864"/>
      <c r="AZ110" s="864"/>
      <c r="BA110" s="864"/>
      <c r="BB110" s="864"/>
      <c r="BC110" s="864"/>
      <c r="BD110" s="864"/>
      <c r="BE110" s="864"/>
      <c r="BF110" s="864"/>
      <c r="BG110" s="864"/>
      <c r="BH110" s="864"/>
      <c r="BI110" s="864"/>
      <c r="BJ110" s="864"/>
      <c r="BK110" s="864"/>
      <c r="BL110" s="864"/>
      <c r="BM110" s="864"/>
      <c r="BN110" s="864"/>
      <c r="BO110" s="864"/>
      <c r="BP110" s="864"/>
      <c r="BQ110" s="864"/>
      <c r="BR110" s="864"/>
      <c r="BS110" s="864"/>
      <c r="BT110" s="864"/>
      <c r="BU110" s="864"/>
      <c r="BV110" s="864"/>
      <c r="BW110" s="864"/>
    </row>
    <row r="111" spans="1:75" s="711" customFormat="1" ht="36.6" customHeight="1">
      <c r="A111" s="754">
        <v>93</v>
      </c>
      <c r="B111" s="854">
        <v>7000020195</v>
      </c>
      <c r="C111" s="854">
        <v>310</v>
      </c>
      <c r="D111" s="854" t="s">
        <v>526</v>
      </c>
      <c r="E111" s="854">
        <v>1000003409</v>
      </c>
      <c r="F111" s="854" t="s">
        <v>546</v>
      </c>
      <c r="G111" s="854" t="s">
        <v>297</v>
      </c>
      <c r="H111" s="854">
        <v>1</v>
      </c>
      <c r="I111" s="707"/>
      <c r="J111" s="524" t="str">
        <f t="shared" si="8"/>
        <v>INCLUDED</v>
      </c>
      <c r="K111" s="840"/>
      <c r="L111" s="863"/>
      <c r="M111" s="420"/>
      <c r="N111" s="420"/>
      <c r="O111" s="420"/>
      <c r="P111" s="420"/>
      <c r="Q111" s="420"/>
      <c r="R111" s="420"/>
      <c r="S111" s="420"/>
      <c r="T111" s="420"/>
      <c r="U111" s="420"/>
      <c r="V111" s="420"/>
      <c r="W111" s="420"/>
      <c r="X111" s="420"/>
      <c r="Y111" s="420"/>
      <c r="Z111" s="420"/>
      <c r="AA111" s="420"/>
      <c r="AB111" s="420"/>
      <c r="AC111" s="864"/>
      <c r="AD111" s="864"/>
      <c r="AE111" s="864"/>
      <c r="AF111" s="864"/>
      <c r="AG111" s="864"/>
      <c r="AH111" s="864"/>
      <c r="AI111" s="864"/>
      <c r="AJ111" s="864"/>
      <c r="AK111" s="864"/>
      <c r="AL111" s="864"/>
      <c r="AM111" s="864"/>
      <c r="AN111" s="864"/>
      <c r="AO111" s="864"/>
      <c r="AP111" s="864"/>
      <c r="AQ111" s="864"/>
      <c r="AR111" s="864"/>
      <c r="AS111" s="864"/>
      <c r="AT111" s="864"/>
      <c r="AU111" s="864"/>
      <c r="AV111" s="864"/>
      <c r="AW111" s="864"/>
      <c r="AX111" s="864"/>
      <c r="AY111" s="864"/>
      <c r="AZ111" s="864"/>
      <c r="BA111" s="864"/>
      <c r="BB111" s="864"/>
      <c r="BC111" s="864"/>
      <c r="BD111" s="864"/>
      <c r="BE111" s="864"/>
      <c r="BF111" s="864"/>
      <c r="BG111" s="864"/>
      <c r="BH111" s="864"/>
      <c r="BI111" s="864"/>
      <c r="BJ111" s="864"/>
      <c r="BK111" s="864"/>
      <c r="BL111" s="864"/>
      <c r="BM111" s="864"/>
      <c r="BN111" s="864"/>
      <c r="BO111" s="864"/>
      <c r="BP111" s="864"/>
      <c r="BQ111" s="864"/>
      <c r="BR111" s="864"/>
      <c r="BS111" s="864"/>
      <c r="BT111" s="864"/>
      <c r="BU111" s="864"/>
      <c r="BV111" s="864"/>
      <c r="BW111" s="864"/>
    </row>
    <row r="112" spans="1:75" s="711" customFormat="1">
      <c r="A112" s="754">
        <v>94</v>
      </c>
      <c r="B112" s="854">
        <v>7000020195</v>
      </c>
      <c r="C112" s="854">
        <v>490</v>
      </c>
      <c r="D112" s="854" t="s">
        <v>527</v>
      </c>
      <c r="E112" s="854">
        <v>1000032050</v>
      </c>
      <c r="F112" s="854" t="s">
        <v>791</v>
      </c>
      <c r="G112" s="854" t="s">
        <v>542</v>
      </c>
      <c r="H112" s="854">
        <v>1.5</v>
      </c>
      <c r="I112" s="707"/>
      <c r="J112" s="524" t="str">
        <f t="shared" si="8"/>
        <v>INCLUDED</v>
      </c>
      <c r="K112" s="840"/>
      <c r="L112" s="863"/>
      <c r="M112" s="420"/>
      <c r="N112" s="420"/>
      <c r="O112" s="420"/>
      <c r="P112" s="420"/>
      <c r="Q112" s="420"/>
      <c r="R112" s="420"/>
      <c r="S112" s="420"/>
      <c r="T112" s="420"/>
      <c r="U112" s="420"/>
      <c r="V112" s="420"/>
      <c r="W112" s="420"/>
      <c r="X112" s="420"/>
      <c r="Y112" s="420"/>
      <c r="Z112" s="420"/>
      <c r="AA112" s="420"/>
      <c r="AB112" s="420"/>
      <c r="AC112" s="864"/>
      <c r="AD112" s="864"/>
      <c r="AE112" s="864"/>
      <c r="AF112" s="864"/>
      <c r="AG112" s="864"/>
      <c r="AH112" s="864"/>
      <c r="AI112" s="864"/>
      <c r="AJ112" s="864"/>
      <c r="AK112" s="864"/>
      <c r="AL112" s="864"/>
      <c r="AM112" s="864"/>
      <c r="AN112" s="864"/>
      <c r="AO112" s="864"/>
      <c r="AP112" s="864"/>
      <c r="AQ112" s="864"/>
      <c r="AR112" s="864"/>
      <c r="AS112" s="864"/>
      <c r="AT112" s="864"/>
      <c r="AU112" s="864"/>
      <c r="AV112" s="864"/>
      <c r="AW112" s="864"/>
      <c r="AX112" s="864"/>
      <c r="AY112" s="864"/>
      <c r="AZ112" s="864"/>
      <c r="BA112" s="864"/>
      <c r="BB112" s="864"/>
      <c r="BC112" s="864"/>
      <c r="BD112" s="864"/>
      <c r="BE112" s="864"/>
      <c r="BF112" s="864"/>
      <c r="BG112" s="864"/>
      <c r="BH112" s="864"/>
      <c r="BI112" s="864"/>
      <c r="BJ112" s="864"/>
      <c r="BK112" s="864"/>
      <c r="BL112" s="864"/>
      <c r="BM112" s="864"/>
      <c r="BN112" s="864"/>
      <c r="BO112" s="864"/>
      <c r="BP112" s="864"/>
      <c r="BQ112" s="864"/>
      <c r="BR112" s="864"/>
      <c r="BS112" s="864"/>
      <c r="BT112" s="864"/>
      <c r="BU112" s="864"/>
      <c r="BV112" s="864"/>
      <c r="BW112" s="864"/>
    </row>
    <row r="113" spans="1:75" s="711" customFormat="1">
      <c r="A113" s="754">
        <v>95</v>
      </c>
      <c r="B113" s="854">
        <v>7000020195</v>
      </c>
      <c r="C113" s="854">
        <v>500</v>
      </c>
      <c r="D113" s="854" t="s">
        <v>527</v>
      </c>
      <c r="E113" s="854">
        <v>1000056265</v>
      </c>
      <c r="F113" s="854" t="s">
        <v>573</v>
      </c>
      <c r="G113" s="854" t="s">
        <v>542</v>
      </c>
      <c r="H113" s="854">
        <v>5</v>
      </c>
      <c r="I113" s="707"/>
      <c r="J113" s="524" t="str">
        <f t="shared" si="8"/>
        <v>INCLUDED</v>
      </c>
      <c r="K113" s="840"/>
      <c r="L113" s="863"/>
      <c r="M113" s="420"/>
      <c r="N113" s="420"/>
      <c r="O113" s="420"/>
      <c r="P113" s="420"/>
      <c r="Q113" s="420"/>
      <c r="R113" s="420"/>
      <c r="S113" s="420"/>
      <c r="T113" s="420"/>
      <c r="U113" s="420"/>
      <c r="V113" s="420"/>
      <c r="W113" s="420"/>
      <c r="X113" s="420"/>
      <c r="Y113" s="420"/>
      <c r="Z113" s="420"/>
      <c r="AA113" s="420"/>
      <c r="AB113" s="420"/>
      <c r="AC113" s="864"/>
      <c r="AD113" s="864"/>
      <c r="AE113" s="864"/>
      <c r="AF113" s="864"/>
      <c r="AG113" s="864"/>
      <c r="AH113" s="864"/>
      <c r="AI113" s="864"/>
      <c r="AJ113" s="864"/>
      <c r="AK113" s="864"/>
      <c r="AL113" s="864"/>
      <c r="AM113" s="864"/>
      <c r="AN113" s="864"/>
      <c r="AO113" s="864"/>
      <c r="AP113" s="864"/>
      <c r="AQ113" s="864"/>
      <c r="AR113" s="864"/>
      <c r="AS113" s="864"/>
      <c r="AT113" s="864"/>
      <c r="AU113" s="864"/>
      <c r="AV113" s="864"/>
      <c r="AW113" s="864"/>
      <c r="AX113" s="864"/>
      <c r="AY113" s="864"/>
      <c r="AZ113" s="864"/>
      <c r="BA113" s="864"/>
      <c r="BB113" s="864"/>
      <c r="BC113" s="864"/>
      <c r="BD113" s="864"/>
      <c r="BE113" s="864"/>
      <c r="BF113" s="864"/>
      <c r="BG113" s="864"/>
      <c r="BH113" s="864"/>
      <c r="BI113" s="864"/>
      <c r="BJ113" s="864"/>
      <c r="BK113" s="864"/>
      <c r="BL113" s="864"/>
      <c r="BM113" s="864"/>
      <c r="BN113" s="864"/>
      <c r="BO113" s="864"/>
      <c r="BP113" s="864"/>
      <c r="BQ113" s="864"/>
      <c r="BR113" s="864"/>
      <c r="BS113" s="864"/>
      <c r="BT113" s="864"/>
      <c r="BU113" s="864"/>
      <c r="BV113" s="864"/>
      <c r="BW113" s="864"/>
    </row>
    <row r="114" spans="1:75" s="711" customFormat="1">
      <c r="A114" s="754">
        <v>96</v>
      </c>
      <c r="B114" s="854">
        <v>7000020195</v>
      </c>
      <c r="C114" s="854">
        <v>510</v>
      </c>
      <c r="D114" s="854" t="s">
        <v>527</v>
      </c>
      <c r="E114" s="854">
        <v>1000056264</v>
      </c>
      <c r="F114" s="854" t="s">
        <v>554</v>
      </c>
      <c r="G114" s="854" t="s">
        <v>542</v>
      </c>
      <c r="H114" s="854">
        <v>5</v>
      </c>
      <c r="I114" s="707"/>
      <c r="J114" s="524" t="str">
        <f t="shared" si="8"/>
        <v>INCLUDED</v>
      </c>
      <c r="K114" s="840"/>
      <c r="L114" s="863"/>
      <c r="M114" s="420"/>
      <c r="N114" s="420"/>
      <c r="O114" s="420"/>
      <c r="P114" s="420"/>
      <c r="Q114" s="420"/>
      <c r="R114" s="420"/>
      <c r="S114" s="420"/>
      <c r="T114" s="420"/>
      <c r="U114" s="420"/>
      <c r="V114" s="420"/>
      <c r="W114" s="420"/>
      <c r="X114" s="420"/>
      <c r="Y114" s="420"/>
      <c r="Z114" s="420"/>
      <c r="AA114" s="420"/>
      <c r="AB114" s="420"/>
      <c r="AC114" s="864"/>
      <c r="AD114" s="864"/>
      <c r="AE114" s="864"/>
      <c r="AF114" s="864"/>
      <c r="AG114" s="864"/>
      <c r="AH114" s="864"/>
      <c r="AI114" s="864"/>
      <c r="AJ114" s="864"/>
      <c r="AK114" s="864"/>
      <c r="AL114" s="864"/>
      <c r="AM114" s="864"/>
      <c r="AN114" s="864"/>
      <c r="AO114" s="864"/>
      <c r="AP114" s="864"/>
      <c r="AQ114" s="864"/>
      <c r="AR114" s="864"/>
      <c r="AS114" s="864"/>
      <c r="AT114" s="864"/>
      <c r="AU114" s="864"/>
      <c r="AV114" s="864"/>
      <c r="AW114" s="864"/>
      <c r="AX114" s="864"/>
      <c r="AY114" s="864"/>
      <c r="AZ114" s="864"/>
      <c r="BA114" s="864"/>
      <c r="BB114" s="864"/>
      <c r="BC114" s="864"/>
      <c r="BD114" s="864"/>
      <c r="BE114" s="864"/>
      <c r="BF114" s="864"/>
      <c r="BG114" s="864"/>
      <c r="BH114" s="864"/>
      <c r="BI114" s="864"/>
      <c r="BJ114" s="864"/>
      <c r="BK114" s="864"/>
      <c r="BL114" s="864"/>
      <c r="BM114" s="864"/>
      <c r="BN114" s="864"/>
      <c r="BO114" s="864"/>
      <c r="BP114" s="864"/>
      <c r="BQ114" s="864"/>
      <c r="BR114" s="864"/>
      <c r="BS114" s="864"/>
      <c r="BT114" s="864"/>
      <c r="BU114" s="864"/>
      <c r="BV114" s="864"/>
      <c r="BW114" s="864"/>
    </row>
    <row r="115" spans="1:75" s="711" customFormat="1">
      <c r="A115" s="754">
        <v>97</v>
      </c>
      <c r="B115" s="854">
        <v>7000020195</v>
      </c>
      <c r="C115" s="854">
        <v>520</v>
      </c>
      <c r="D115" s="854" t="s">
        <v>527</v>
      </c>
      <c r="E115" s="854">
        <v>1000031887</v>
      </c>
      <c r="F115" s="854" t="s">
        <v>548</v>
      </c>
      <c r="G115" s="854" t="s">
        <v>542</v>
      </c>
      <c r="H115" s="854">
        <v>6</v>
      </c>
      <c r="I115" s="707"/>
      <c r="J115" s="524" t="str">
        <f t="shared" si="8"/>
        <v>INCLUDED</v>
      </c>
      <c r="K115" s="840"/>
      <c r="L115" s="863"/>
      <c r="M115" s="420"/>
      <c r="N115" s="420"/>
      <c r="O115" s="420"/>
      <c r="P115" s="420"/>
      <c r="Q115" s="420"/>
      <c r="R115" s="420"/>
      <c r="S115" s="420"/>
      <c r="T115" s="420"/>
      <c r="U115" s="420"/>
      <c r="V115" s="420"/>
      <c r="W115" s="420"/>
      <c r="X115" s="420"/>
      <c r="Y115" s="420"/>
      <c r="Z115" s="420"/>
      <c r="AA115" s="420"/>
      <c r="AB115" s="420"/>
      <c r="AC115" s="864"/>
      <c r="AD115" s="864"/>
      <c r="AE115" s="864"/>
      <c r="AF115" s="864"/>
      <c r="AG115" s="864"/>
      <c r="AH115" s="864"/>
      <c r="AI115" s="864"/>
      <c r="AJ115" s="864"/>
      <c r="AK115" s="864"/>
      <c r="AL115" s="864"/>
      <c r="AM115" s="864"/>
      <c r="AN115" s="864"/>
      <c r="AO115" s="864"/>
      <c r="AP115" s="864"/>
      <c r="AQ115" s="864"/>
      <c r="AR115" s="864"/>
      <c r="AS115" s="864"/>
      <c r="AT115" s="864"/>
      <c r="AU115" s="864"/>
      <c r="AV115" s="864"/>
      <c r="AW115" s="864"/>
      <c r="AX115" s="864"/>
      <c r="AY115" s="864"/>
      <c r="AZ115" s="864"/>
      <c r="BA115" s="864"/>
      <c r="BB115" s="864"/>
      <c r="BC115" s="864"/>
      <c r="BD115" s="864"/>
      <c r="BE115" s="864"/>
      <c r="BF115" s="864"/>
      <c r="BG115" s="864"/>
      <c r="BH115" s="864"/>
      <c r="BI115" s="864"/>
      <c r="BJ115" s="864"/>
      <c r="BK115" s="864"/>
      <c r="BL115" s="864"/>
      <c r="BM115" s="864"/>
      <c r="BN115" s="864"/>
      <c r="BO115" s="864"/>
      <c r="BP115" s="864"/>
      <c r="BQ115" s="864"/>
      <c r="BR115" s="864"/>
      <c r="BS115" s="864"/>
      <c r="BT115" s="864"/>
      <c r="BU115" s="864"/>
      <c r="BV115" s="864"/>
      <c r="BW115" s="864"/>
    </row>
    <row r="116" spans="1:75" s="711" customFormat="1">
      <c r="A116" s="754">
        <v>98</v>
      </c>
      <c r="B116" s="854">
        <v>7000020195</v>
      </c>
      <c r="C116" s="854">
        <v>530</v>
      </c>
      <c r="D116" s="854" t="s">
        <v>527</v>
      </c>
      <c r="E116" s="854">
        <v>1000031987</v>
      </c>
      <c r="F116" s="854" t="s">
        <v>549</v>
      </c>
      <c r="G116" s="854" t="s">
        <v>542</v>
      </c>
      <c r="H116" s="854">
        <v>10</v>
      </c>
      <c r="I116" s="707"/>
      <c r="J116" s="524" t="str">
        <f t="shared" si="8"/>
        <v>INCLUDED</v>
      </c>
      <c r="K116" s="840"/>
      <c r="L116" s="863"/>
      <c r="M116" s="420"/>
      <c r="N116" s="420"/>
      <c r="O116" s="420"/>
      <c r="P116" s="420"/>
      <c r="Q116" s="420"/>
      <c r="R116" s="420"/>
      <c r="S116" s="420"/>
      <c r="T116" s="420"/>
      <c r="U116" s="420"/>
      <c r="V116" s="420"/>
      <c r="W116" s="420"/>
      <c r="X116" s="420"/>
      <c r="Y116" s="420"/>
      <c r="Z116" s="420"/>
      <c r="AA116" s="420"/>
      <c r="AB116" s="420"/>
      <c r="AC116" s="864"/>
      <c r="AD116" s="864"/>
      <c r="AE116" s="864"/>
      <c r="AF116" s="864"/>
      <c r="AG116" s="864"/>
      <c r="AH116" s="864"/>
      <c r="AI116" s="864"/>
      <c r="AJ116" s="864"/>
      <c r="AK116" s="864"/>
      <c r="AL116" s="864"/>
      <c r="AM116" s="864"/>
      <c r="AN116" s="864"/>
      <c r="AO116" s="864"/>
      <c r="AP116" s="864"/>
      <c r="AQ116" s="864"/>
      <c r="AR116" s="864"/>
      <c r="AS116" s="864"/>
      <c r="AT116" s="864"/>
      <c r="AU116" s="864"/>
      <c r="AV116" s="864"/>
      <c r="AW116" s="864"/>
      <c r="AX116" s="864"/>
      <c r="AY116" s="864"/>
      <c r="AZ116" s="864"/>
      <c r="BA116" s="864"/>
      <c r="BB116" s="864"/>
      <c r="BC116" s="864"/>
      <c r="BD116" s="864"/>
      <c r="BE116" s="864"/>
      <c r="BF116" s="864"/>
      <c r="BG116" s="864"/>
      <c r="BH116" s="864"/>
      <c r="BI116" s="864"/>
      <c r="BJ116" s="864"/>
      <c r="BK116" s="864"/>
      <c r="BL116" s="864"/>
      <c r="BM116" s="864"/>
      <c r="BN116" s="864"/>
      <c r="BO116" s="864"/>
      <c r="BP116" s="864"/>
      <c r="BQ116" s="864"/>
      <c r="BR116" s="864"/>
      <c r="BS116" s="864"/>
      <c r="BT116" s="864"/>
      <c r="BU116" s="864"/>
      <c r="BV116" s="864"/>
      <c r="BW116" s="864"/>
    </row>
    <row r="117" spans="1:75" s="711" customFormat="1">
      <c r="A117" s="754">
        <v>99</v>
      </c>
      <c r="B117" s="854">
        <v>7000020195</v>
      </c>
      <c r="C117" s="854">
        <v>540</v>
      </c>
      <c r="D117" s="854" t="s">
        <v>527</v>
      </c>
      <c r="E117" s="854">
        <v>1000031964</v>
      </c>
      <c r="F117" s="854" t="s">
        <v>550</v>
      </c>
      <c r="G117" s="854" t="s">
        <v>542</v>
      </c>
      <c r="H117" s="854">
        <v>6</v>
      </c>
      <c r="I117" s="707"/>
      <c r="J117" s="524" t="str">
        <f t="shared" si="8"/>
        <v>INCLUDED</v>
      </c>
      <c r="K117" s="840"/>
      <c r="L117" s="863"/>
      <c r="M117" s="420"/>
      <c r="N117" s="420"/>
      <c r="O117" s="420"/>
      <c r="P117" s="420"/>
      <c r="Q117" s="420"/>
      <c r="R117" s="420"/>
      <c r="S117" s="420"/>
      <c r="T117" s="420"/>
      <c r="U117" s="420"/>
      <c r="V117" s="420"/>
      <c r="W117" s="420"/>
      <c r="X117" s="420"/>
      <c r="Y117" s="420"/>
      <c r="Z117" s="420"/>
      <c r="AA117" s="420"/>
      <c r="AB117" s="420"/>
      <c r="AC117" s="864"/>
      <c r="AD117" s="864"/>
      <c r="AE117" s="864"/>
      <c r="AF117" s="864"/>
      <c r="AG117" s="864"/>
      <c r="AH117" s="864"/>
      <c r="AI117" s="864"/>
      <c r="AJ117" s="864"/>
      <c r="AK117" s="864"/>
      <c r="AL117" s="864"/>
      <c r="AM117" s="864"/>
      <c r="AN117" s="864"/>
      <c r="AO117" s="864"/>
      <c r="AP117" s="864"/>
      <c r="AQ117" s="864"/>
      <c r="AR117" s="864"/>
      <c r="AS117" s="864"/>
      <c r="AT117" s="864"/>
      <c r="AU117" s="864"/>
      <c r="AV117" s="864"/>
      <c r="AW117" s="864"/>
      <c r="AX117" s="864"/>
      <c r="AY117" s="864"/>
      <c r="AZ117" s="864"/>
      <c r="BA117" s="864"/>
      <c r="BB117" s="864"/>
      <c r="BC117" s="864"/>
      <c r="BD117" s="864"/>
      <c r="BE117" s="864"/>
      <c r="BF117" s="864"/>
      <c r="BG117" s="864"/>
      <c r="BH117" s="864"/>
      <c r="BI117" s="864"/>
      <c r="BJ117" s="864"/>
      <c r="BK117" s="864"/>
      <c r="BL117" s="864"/>
      <c r="BM117" s="864"/>
      <c r="BN117" s="864"/>
      <c r="BO117" s="864"/>
      <c r="BP117" s="864"/>
      <c r="BQ117" s="864"/>
      <c r="BR117" s="864"/>
      <c r="BS117" s="864"/>
      <c r="BT117" s="864"/>
      <c r="BU117" s="864"/>
      <c r="BV117" s="864"/>
      <c r="BW117" s="864"/>
    </row>
    <row r="118" spans="1:75" s="711" customFormat="1">
      <c r="A118" s="754">
        <v>100</v>
      </c>
      <c r="B118" s="854">
        <v>7000020195</v>
      </c>
      <c r="C118" s="854">
        <v>550</v>
      </c>
      <c r="D118" s="854" t="s">
        <v>527</v>
      </c>
      <c r="E118" s="854">
        <v>1000031943</v>
      </c>
      <c r="F118" s="854" t="s">
        <v>551</v>
      </c>
      <c r="G118" s="854" t="s">
        <v>542</v>
      </c>
      <c r="H118" s="854">
        <v>3</v>
      </c>
      <c r="I118" s="707"/>
      <c r="J118" s="524" t="str">
        <f t="shared" si="8"/>
        <v>INCLUDED</v>
      </c>
      <c r="K118" s="840"/>
      <c r="L118" s="863"/>
      <c r="M118" s="420"/>
      <c r="N118" s="420"/>
      <c r="O118" s="420"/>
      <c r="P118" s="420"/>
      <c r="Q118" s="420"/>
      <c r="R118" s="420"/>
      <c r="S118" s="420"/>
      <c r="T118" s="420"/>
      <c r="U118" s="420"/>
      <c r="V118" s="420"/>
      <c r="W118" s="420"/>
      <c r="X118" s="420"/>
      <c r="Y118" s="420"/>
      <c r="Z118" s="420"/>
      <c r="AA118" s="420"/>
      <c r="AB118" s="420"/>
      <c r="AC118" s="864"/>
      <c r="AD118" s="864"/>
      <c r="AE118" s="864"/>
      <c r="AF118" s="864"/>
      <c r="AG118" s="864"/>
      <c r="AH118" s="864"/>
      <c r="AI118" s="864"/>
      <c r="AJ118" s="864"/>
      <c r="AK118" s="864"/>
      <c r="AL118" s="864"/>
      <c r="AM118" s="864"/>
      <c r="AN118" s="864"/>
      <c r="AO118" s="864"/>
      <c r="AP118" s="864"/>
      <c r="AQ118" s="864"/>
      <c r="AR118" s="864"/>
      <c r="AS118" s="864"/>
      <c r="AT118" s="864"/>
      <c r="AU118" s="864"/>
      <c r="AV118" s="864"/>
      <c r="AW118" s="864"/>
      <c r="AX118" s="864"/>
      <c r="AY118" s="864"/>
      <c r="AZ118" s="864"/>
      <c r="BA118" s="864"/>
      <c r="BB118" s="864"/>
      <c r="BC118" s="864"/>
      <c r="BD118" s="864"/>
      <c r="BE118" s="864"/>
      <c r="BF118" s="864"/>
      <c r="BG118" s="864"/>
      <c r="BH118" s="864"/>
      <c r="BI118" s="864"/>
      <c r="BJ118" s="864"/>
      <c r="BK118" s="864"/>
      <c r="BL118" s="864"/>
      <c r="BM118" s="864"/>
      <c r="BN118" s="864"/>
      <c r="BO118" s="864"/>
      <c r="BP118" s="864"/>
      <c r="BQ118" s="864"/>
      <c r="BR118" s="864"/>
      <c r="BS118" s="864"/>
      <c r="BT118" s="864"/>
      <c r="BU118" s="864"/>
      <c r="BV118" s="864"/>
      <c r="BW118" s="864"/>
    </row>
    <row r="119" spans="1:75" s="711" customFormat="1">
      <c r="A119" s="754">
        <v>101</v>
      </c>
      <c r="B119" s="854">
        <v>7000020195</v>
      </c>
      <c r="C119" s="854">
        <v>560</v>
      </c>
      <c r="D119" s="854" t="s">
        <v>527</v>
      </c>
      <c r="E119" s="854">
        <v>1000031985</v>
      </c>
      <c r="F119" s="854" t="s">
        <v>552</v>
      </c>
      <c r="G119" s="854" t="s">
        <v>542</v>
      </c>
      <c r="H119" s="854">
        <v>3</v>
      </c>
      <c r="I119" s="707"/>
      <c r="J119" s="524" t="str">
        <f t="shared" si="8"/>
        <v>INCLUDED</v>
      </c>
      <c r="K119" s="840"/>
      <c r="L119" s="863"/>
      <c r="M119" s="420"/>
      <c r="N119" s="420"/>
      <c r="O119" s="420"/>
      <c r="P119" s="420"/>
      <c r="Q119" s="420"/>
      <c r="R119" s="420"/>
      <c r="S119" s="420"/>
      <c r="T119" s="420"/>
      <c r="U119" s="420"/>
      <c r="V119" s="420"/>
      <c r="W119" s="420"/>
      <c r="X119" s="420"/>
      <c r="Y119" s="420"/>
      <c r="Z119" s="420"/>
      <c r="AA119" s="420"/>
      <c r="AB119" s="420"/>
      <c r="AC119" s="864"/>
      <c r="AD119" s="864"/>
      <c r="AE119" s="864"/>
      <c r="AF119" s="864"/>
      <c r="AG119" s="864"/>
      <c r="AH119" s="864"/>
      <c r="AI119" s="864"/>
      <c r="AJ119" s="864"/>
      <c r="AK119" s="864"/>
      <c r="AL119" s="864"/>
      <c r="AM119" s="864"/>
      <c r="AN119" s="864"/>
      <c r="AO119" s="864"/>
      <c r="AP119" s="864"/>
      <c r="AQ119" s="864"/>
      <c r="AR119" s="864"/>
      <c r="AS119" s="864"/>
      <c r="AT119" s="864"/>
      <c r="AU119" s="864"/>
      <c r="AV119" s="864"/>
      <c r="AW119" s="864"/>
      <c r="AX119" s="864"/>
      <c r="AY119" s="864"/>
      <c r="AZ119" s="864"/>
      <c r="BA119" s="864"/>
      <c r="BB119" s="864"/>
      <c r="BC119" s="864"/>
      <c r="BD119" s="864"/>
      <c r="BE119" s="864"/>
      <c r="BF119" s="864"/>
      <c r="BG119" s="864"/>
      <c r="BH119" s="864"/>
      <c r="BI119" s="864"/>
      <c r="BJ119" s="864"/>
      <c r="BK119" s="864"/>
      <c r="BL119" s="864"/>
      <c r="BM119" s="864"/>
      <c r="BN119" s="864"/>
      <c r="BO119" s="864"/>
      <c r="BP119" s="864"/>
      <c r="BQ119" s="864"/>
      <c r="BR119" s="864"/>
      <c r="BS119" s="864"/>
      <c r="BT119" s="864"/>
      <c r="BU119" s="864"/>
      <c r="BV119" s="864"/>
      <c r="BW119" s="864"/>
    </row>
    <row r="120" spans="1:75" s="711" customFormat="1">
      <c r="A120" s="754">
        <v>102</v>
      </c>
      <c r="B120" s="854">
        <v>7000020195</v>
      </c>
      <c r="C120" s="854">
        <v>570</v>
      </c>
      <c r="D120" s="854" t="s">
        <v>527</v>
      </c>
      <c r="E120" s="854">
        <v>1000031953</v>
      </c>
      <c r="F120" s="854" t="s">
        <v>750</v>
      </c>
      <c r="G120" s="854" t="s">
        <v>542</v>
      </c>
      <c r="H120" s="854">
        <v>2</v>
      </c>
      <c r="I120" s="707"/>
      <c r="J120" s="524" t="str">
        <f t="shared" ref="J120:J128" si="9">IF(I120=0, "INCLUDED", IF(ISERROR(I120*H120), I120, I120*H120))</f>
        <v>INCLUDED</v>
      </c>
      <c r="K120" s="840"/>
      <c r="L120" s="863"/>
      <c r="M120" s="420"/>
      <c r="N120" s="420"/>
      <c r="O120" s="420"/>
      <c r="P120" s="420"/>
      <c r="Q120" s="420"/>
      <c r="R120" s="420"/>
      <c r="S120" s="420"/>
      <c r="T120" s="420"/>
      <c r="U120" s="420"/>
      <c r="V120" s="420"/>
      <c r="W120" s="420"/>
      <c r="X120" s="420"/>
      <c r="Y120" s="420"/>
      <c r="Z120" s="420"/>
      <c r="AA120" s="420"/>
      <c r="AB120" s="420"/>
      <c r="AC120" s="864"/>
      <c r="AD120" s="864"/>
      <c r="AE120" s="864"/>
      <c r="AF120" s="864"/>
      <c r="AG120" s="864"/>
      <c r="AH120" s="864"/>
      <c r="AI120" s="864"/>
      <c r="AJ120" s="864"/>
      <c r="AK120" s="864"/>
      <c r="AL120" s="864"/>
      <c r="AM120" s="864"/>
      <c r="AN120" s="864"/>
      <c r="AO120" s="864"/>
      <c r="AP120" s="864"/>
      <c r="AQ120" s="864"/>
      <c r="AR120" s="864"/>
      <c r="AS120" s="864"/>
      <c r="AT120" s="864"/>
      <c r="AU120" s="864"/>
      <c r="AV120" s="864"/>
      <c r="AW120" s="864"/>
      <c r="AX120" s="864"/>
      <c r="AY120" s="864"/>
      <c r="AZ120" s="864"/>
      <c r="BA120" s="864"/>
      <c r="BB120" s="864"/>
      <c r="BC120" s="864"/>
      <c r="BD120" s="864"/>
      <c r="BE120" s="864"/>
      <c r="BF120" s="864"/>
      <c r="BG120" s="864"/>
      <c r="BH120" s="864"/>
      <c r="BI120" s="864"/>
      <c r="BJ120" s="864"/>
      <c r="BK120" s="864"/>
      <c r="BL120" s="864"/>
      <c r="BM120" s="864"/>
      <c r="BN120" s="864"/>
      <c r="BO120" s="864"/>
      <c r="BP120" s="864"/>
      <c r="BQ120" s="864"/>
      <c r="BR120" s="864"/>
      <c r="BS120" s="864"/>
      <c r="BT120" s="864"/>
      <c r="BU120" s="864"/>
      <c r="BV120" s="864"/>
      <c r="BW120" s="864"/>
    </row>
    <row r="121" spans="1:75" s="711" customFormat="1">
      <c r="A121" s="754">
        <v>103</v>
      </c>
      <c r="B121" s="854">
        <v>7000020195</v>
      </c>
      <c r="C121" s="854">
        <v>580</v>
      </c>
      <c r="D121" s="854" t="s">
        <v>527</v>
      </c>
      <c r="E121" s="854">
        <v>1000031957</v>
      </c>
      <c r="F121" s="854" t="s">
        <v>555</v>
      </c>
      <c r="G121" s="854" t="s">
        <v>542</v>
      </c>
      <c r="H121" s="854">
        <v>2</v>
      </c>
      <c r="I121" s="707"/>
      <c r="J121" s="524" t="str">
        <f t="shared" si="9"/>
        <v>INCLUDED</v>
      </c>
      <c r="K121" s="840"/>
      <c r="L121" s="863"/>
      <c r="M121" s="420"/>
      <c r="N121" s="420"/>
      <c r="O121" s="420"/>
      <c r="P121" s="420"/>
      <c r="Q121" s="420"/>
      <c r="R121" s="420"/>
      <c r="S121" s="420"/>
      <c r="T121" s="420"/>
      <c r="U121" s="420"/>
      <c r="V121" s="420"/>
      <c r="W121" s="420"/>
      <c r="X121" s="420"/>
      <c r="Y121" s="420"/>
      <c r="Z121" s="420"/>
      <c r="AA121" s="420"/>
      <c r="AB121" s="420"/>
      <c r="AC121" s="864"/>
      <c r="AD121" s="864"/>
      <c r="AE121" s="864"/>
      <c r="AF121" s="864"/>
      <c r="AG121" s="864"/>
      <c r="AH121" s="864"/>
      <c r="AI121" s="864"/>
      <c r="AJ121" s="864"/>
      <c r="AK121" s="864"/>
      <c r="AL121" s="864"/>
      <c r="AM121" s="864"/>
      <c r="AN121" s="864"/>
      <c r="AO121" s="864"/>
      <c r="AP121" s="864"/>
      <c r="AQ121" s="864"/>
      <c r="AR121" s="864"/>
      <c r="AS121" s="864"/>
      <c r="AT121" s="864"/>
      <c r="AU121" s="864"/>
      <c r="AV121" s="864"/>
      <c r="AW121" s="864"/>
      <c r="AX121" s="864"/>
      <c r="AY121" s="864"/>
      <c r="AZ121" s="864"/>
      <c r="BA121" s="864"/>
      <c r="BB121" s="864"/>
      <c r="BC121" s="864"/>
      <c r="BD121" s="864"/>
      <c r="BE121" s="864"/>
      <c r="BF121" s="864"/>
      <c r="BG121" s="864"/>
      <c r="BH121" s="864"/>
      <c r="BI121" s="864"/>
      <c r="BJ121" s="864"/>
      <c r="BK121" s="864"/>
      <c r="BL121" s="864"/>
      <c r="BM121" s="864"/>
      <c r="BN121" s="864"/>
      <c r="BO121" s="864"/>
      <c r="BP121" s="864"/>
      <c r="BQ121" s="864"/>
      <c r="BR121" s="864"/>
      <c r="BS121" s="864"/>
      <c r="BT121" s="864"/>
      <c r="BU121" s="864"/>
      <c r="BV121" s="864"/>
      <c r="BW121" s="864"/>
    </row>
    <row r="122" spans="1:75" s="711" customFormat="1" ht="69" customHeight="1">
      <c r="A122" s="754">
        <v>104</v>
      </c>
      <c r="B122" s="854">
        <v>7000020195</v>
      </c>
      <c r="C122" s="854">
        <v>320</v>
      </c>
      <c r="D122" s="854" t="s">
        <v>528</v>
      </c>
      <c r="E122" s="854">
        <v>1000055460</v>
      </c>
      <c r="F122" s="854" t="s">
        <v>728</v>
      </c>
      <c r="G122" s="854" t="s">
        <v>298</v>
      </c>
      <c r="H122" s="854">
        <v>3</v>
      </c>
      <c r="I122" s="707"/>
      <c r="J122" s="524" t="str">
        <f t="shared" si="9"/>
        <v>INCLUDED</v>
      </c>
      <c r="K122" s="840"/>
      <c r="L122" s="863"/>
      <c r="M122" s="420"/>
      <c r="N122" s="420"/>
      <c r="O122" s="420"/>
      <c r="P122" s="420"/>
      <c r="Q122" s="420"/>
      <c r="R122" s="420"/>
      <c r="S122" s="420"/>
      <c r="T122" s="420"/>
      <c r="U122" s="420"/>
      <c r="V122" s="420"/>
      <c r="W122" s="420"/>
      <c r="X122" s="420"/>
      <c r="Y122" s="420"/>
      <c r="Z122" s="420"/>
      <c r="AA122" s="420"/>
      <c r="AB122" s="420"/>
      <c r="AC122" s="864"/>
      <c r="AD122" s="864"/>
      <c r="AE122" s="864"/>
      <c r="AF122" s="864"/>
      <c r="AG122" s="864"/>
      <c r="AH122" s="864"/>
      <c r="AI122" s="864"/>
      <c r="AJ122" s="864"/>
      <c r="AK122" s="864"/>
      <c r="AL122" s="864"/>
      <c r="AM122" s="864"/>
      <c r="AN122" s="864"/>
      <c r="AO122" s="864"/>
      <c r="AP122" s="864"/>
      <c r="AQ122" s="864"/>
      <c r="AR122" s="864"/>
      <c r="AS122" s="864"/>
      <c r="AT122" s="864"/>
      <c r="AU122" s="864"/>
      <c r="AV122" s="864"/>
      <c r="AW122" s="864"/>
      <c r="AX122" s="864"/>
      <c r="AY122" s="864"/>
      <c r="AZ122" s="864"/>
      <c r="BA122" s="864"/>
      <c r="BB122" s="864"/>
      <c r="BC122" s="864"/>
      <c r="BD122" s="864"/>
      <c r="BE122" s="864"/>
      <c r="BF122" s="864"/>
      <c r="BG122" s="864"/>
      <c r="BH122" s="864"/>
      <c r="BI122" s="864"/>
      <c r="BJ122" s="864"/>
      <c r="BK122" s="864"/>
      <c r="BL122" s="864"/>
      <c r="BM122" s="864"/>
      <c r="BN122" s="864"/>
      <c r="BO122" s="864"/>
      <c r="BP122" s="864"/>
      <c r="BQ122" s="864"/>
      <c r="BR122" s="864"/>
      <c r="BS122" s="864"/>
      <c r="BT122" s="864"/>
      <c r="BU122" s="864"/>
      <c r="BV122" s="864"/>
      <c r="BW122" s="864"/>
    </row>
    <row r="123" spans="1:75" s="711" customFormat="1">
      <c r="A123" s="754">
        <v>105</v>
      </c>
      <c r="B123" s="854">
        <v>7000020195</v>
      </c>
      <c r="C123" s="854">
        <v>330</v>
      </c>
      <c r="D123" s="854" t="s">
        <v>529</v>
      </c>
      <c r="E123" s="854">
        <v>1000001894</v>
      </c>
      <c r="F123" s="854" t="s">
        <v>558</v>
      </c>
      <c r="G123" s="854" t="s">
        <v>297</v>
      </c>
      <c r="H123" s="854">
        <v>1</v>
      </c>
      <c r="I123" s="707"/>
      <c r="J123" s="524" t="str">
        <f t="shared" si="9"/>
        <v>INCLUDED</v>
      </c>
      <c r="K123" s="840"/>
      <c r="L123" s="863"/>
      <c r="M123" s="420"/>
      <c r="N123" s="420"/>
      <c r="O123" s="420"/>
      <c r="P123" s="420"/>
      <c r="Q123" s="420"/>
      <c r="R123" s="420"/>
      <c r="S123" s="420"/>
      <c r="T123" s="420"/>
      <c r="U123" s="420"/>
      <c r="V123" s="420"/>
      <c r="W123" s="420"/>
      <c r="X123" s="420"/>
      <c r="Y123" s="420"/>
      <c r="Z123" s="420"/>
      <c r="AA123" s="420"/>
      <c r="AB123" s="420"/>
      <c r="AC123" s="864"/>
      <c r="AD123" s="864"/>
      <c r="AE123" s="864"/>
      <c r="AF123" s="864"/>
      <c r="AG123" s="864"/>
      <c r="AH123" s="864"/>
      <c r="AI123" s="864"/>
      <c r="AJ123" s="864"/>
      <c r="AK123" s="864"/>
      <c r="AL123" s="864"/>
      <c r="AM123" s="864"/>
      <c r="AN123" s="864"/>
      <c r="AO123" s="864"/>
      <c r="AP123" s="864"/>
      <c r="AQ123" s="864"/>
      <c r="AR123" s="864"/>
      <c r="AS123" s="864"/>
      <c r="AT123" s="864"/>
      <c r="AU123" s="864"/>
      <c r="AV123" s="864"/>
      <c r="AW123" s="864"/>
      <c r="AX123" s="864"/>
      <c r="AY123" s="864"/>
      <c r="AZ123" s="864"/>
      <c r="BA123" s="864"/>
      <c r="BB123" s="864"/>
      <c r="BC123" s="864"/>
      <c r="BD123" s="864"/>
      <c r="BE123" s="864"/>
      <c r="BF123" s="864"/>
      <c r="BG123" s="864"/>
      <c r="BH123" s="864"/>
      <c r="BI123" s="864"/>
      <c r="BJ123" s="864"/>
      <c r="BK123" s="864"/>
      <c r="BL123" s="864"/>
      <c r="BM123" s="864"/>
      <c r="BN123" s="864"/>
      <c r="BO123" s="864"/>
      <c r="BP123" s="864"/>
      <c r="BQ123" s="864"/>
      <c r="BR123" s="864"/>
      <c r="BS123" s="864"/>
      <c r="BT123" s="864"/>
      <c r="BU123" s="864"/>
      <c r="BV123" s="864"/>
      <c r="BW123" s="864"/>
    </row>
    <row r="124" spans="1:75" s="711" customFormat="1">
      <c r="A124" s="754">
        <v>106</v>
      </c>
      <c r="B124" s="854">
        <v>7000020195</v>
      </c>
      <c r="C124" s="854">
        <v>340</v>
      </c>
      <c r="D124" s="854" t="s">
        <v>529</v>
      </c>
      <c r="E124" s="854">
        <v>1000038387</v>
      </c>
      <c r="F124" s="854" t="s">
        <v>559</v>
      </c>
      <c r="G124" s="854" t="s">
        <v>297</v>
      </c>
      <c r="H124" s="854">
        <v>10</v>
      </c>
      <c r="I124" s="707"/>
      <c r="J124" s="524" t="str">
        <f t="shared" si="9"/>
        <v>INCLUDED</v>
      </c>
      <c r="K124" s="840"/>
      <c r="L124" s="863"/>
      <c r="M124" s="420"/>
      <c r="N124" s="420"/>
      <c r="O124" s="420"/>
      <c r="P124" s="420"/>
      <c r="Q124" s="420"/>
      <c r="R124" s="420"/>
      <c r="S124" s="420"/>
      <c r="T124" s="420"/>
      <c r="U124" s="420"/>
      <c r="V124" s="420"/>
      <c r="W124" s="420"/>
      <c r="X124" s="420"/>
      <c r="Y124" s="420"/>
      <c r="Z124" s="420"/>
      <c r="AA124" s="420"/>
      <c r="AB124" s="420"/>
      <c r="AC124" s="864"/>
      <c r="AD124" s="864"/>
      <c r="AE124" s="864"/>
      <c r="AF124" s="864"/>
      <c r="AG124" s="864"/>
      <c r="AH124" s="864"/>
      <c r="AI124" s="864"/>
      <c r="AJ124" s="864"/>
      <c r="AK124" s="864"/>
      <c r="AL124" s="864"/>
      <c r="AM124" s="864"/>
      <c r="AN124" s="864"/>
      <c r="AO124" s="864"/>
      <c r="AP124" s="864"/>
      <c r="AQ124" s="864"/>
      <c r="AR124" s="864"/>
      <c r="AS124" s="864"/>
      <c r="AT124" s="864"/>
      <c r="AU124" s="864"/>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4"/>
      <c r="BQ124" s="864"/>
      <c r="BR124" s="864"/>
      <c r="BS124" s="864"/>
      <c r="BT124" s="864"/>
      <c r="BU124" s="864"/>
      <c r="BV124" s="864"/>
      <c r="BW124" s="864"/>
    </row>
    <row r="125" spans="1:75" s="711" customFormat="1" ht="36.6" customHeight="1">
      <c r="A125" s="754">
        <v>107</v>
      </c>
      <c r="B125" s="854">
        <v>7000020195</v>
      </c>
      <c r="C125" s="854">
        <v>350</v>
      </c>
      <c r="D125" s="854" t="s">
        <v>529</v>
      </c>
      <c r="E125" s="854">
        <v>1000038325</v>
      </c>
      <c r="F125" s="854" t="s">
        <v>560</v>
      </c>
      <c r="G125" s="854" t="s">
        <v>297</v>
      </c>
      <c r="H125" s="854">
        <v>10</v>
      </c>
      <c r="I125" s="707"/>
      <c r="J125" s="524" t="str">
        <f t="shared" si="9"/>
        <v>INCLUDED</v>
      </c>
      <c r="K125" s="840"/>
      <c r="L125" s="863"/>
      <c r="M125" s="420"/>
      <c r="N125" s="420"/>
      <c r="O125" s="420"/>
      <c r="P125" s="420"/>
      <c r="Q125" s="420"/>
      <c r="R125" s="420"/>
      <c r="S125" s="420"/>
      <c r="T125" s="420"/>
      <c r="U125" s="420"/>
      <c r="V125" s="420"/>
      <c r="W125" s="420"/>
      <c r="X125" s="420"/>
      <c r="Y125" s="420"/>
      <c r="Z125" s="420"/>
      <c r="AA125" s="420"/>
      <c r="AB125" s="420"/>
      <c r="AC125" s="864"/>
      <c r="AD125" s="864"/>
      <c r="AE125" s="864"/>
      <c r="AF125" s="864"/>
      <c r="AG125" s="864"/>
      <c r="AH125" s="864"/>
      <c r="AI125" s="864"/>
      <c r="AJ125" s="864"/>
      <c r="AK125" s="864"/>
      <c r="AL125" s="864"/>
      <c r="AM125" s="864"/>
      <c r="AN125" s="864"/>
      <c r="AO125" s="864"/>
      <c r="AP125" s="864"/>
      <c r="AQ125" s="864"/>
      <c r="AR125" s="864"/>
      <c r="AS125" s="864"/>
      <c r="AT125" s="864"/>
      <c r="AU125" s="864"/>
      <c r="AV125" s="864"/>
      <c r="AW125" s="864"/>
      <c r="AX125" s="864"/>
      <c r="AY125" s="864"/>
      <c r="AZ125" s="864"/>
      <c r="BA125" s="864"/>
      <c r="BB125" s="864"/>
      <c r="BC125" s="864"/>
      <c r="BD125" s="864"/>
      <c r="BE125" s="864"/>
      <c r="BF125" s="864"/>
      <c r="BG125" s="864"/>
      <c r="BH125" s="864"/>
      <c r="BI125" s="864"/>
      <c r="BJ125" s="864"/>
      <c r="BK125" s="864"/>
      <c r="BL125" s="864"/>
      <c r="BM125" s="864"/>
      <c r="BN125" s="864"/>
      <c r="BO125" s="864"/>
      <c r="BP125" s="864"/>
      <c r="BQ125" s="864"/>
      <c r="BR125" s="864"/>
      <c r="BS125" s="864"/>
      <c r="BT125" s="864"/>
      <c r="BU125" s="864"/>
      <c r="BV125" s="864"/>
      <c r="BW125" s="864"/>
    </row>
    <row r="126" spans="1:75" s="711" customFormat="1">
      <c r="A126" s="754">
        <v>108</v>
      </c>
      <c r="B126" s="854">
        <v>7000020195</v>
      </c>
      <c r="C126" s="854">
        <v>360</v>
      </c>
      <c r="D126" s="854" t="s">
        <v>529</v>
      </c>
      <c r="E126" s="854">
        <v>1000038385</v>
      </c>
      <c r="F126" s="854" t="s">
        <v>580</v>
      </c>
      <c r="G126" s="854" t="s">
        <v>297</v>
      </c>
      <c r="H126" s="854">
        <v>6</v>
      </c>
      <c r="I126" s="707"/>
      <c r="J126" s="524" t="str">
        <f t="shared" si="9"/>
        <v>INCLUDED</v>
      </c>
      <c r="K126" s="840"/>
      <c r="L126" s="863"/>
      <c r="M126" s="420"/>
      <c r="N126" s="420"/>
      <c r="O126" s="420"/>
      <c r="P126" s="420"/>
      <c r="Q126" s="420"/>
      <c r="R126" s="420"/>
      <c r="S126" s="420"/>
      <c r="T126" s="420"/>
      <c r="U126" s="420"/>
      <c r="V126" s="420"/>
      <c r="W126" s="420"/>
      <c r="X126" s="420"/>
      <c r="Y126" s="420"/>
      <c r="Z126" s="420"/>
      <c r="AA126" s="420"/>
      <c r="AB126" s="420"/>
      <c r="AC126" s="864"/>
      <c r="AD126" s="864"/>
      <c r="AE126" s="864"/>
      <c r="AF126" s="864"/>
      <c r="AG126" s="864"/>
      <c r="AH126" s="864"/>
      <c r="AI126" s="864"/>
      <c r="AJ126" s="864"/>
      <c r="AK126" s="864"/>
      <c r="AL126" s="864"/>
      <c r="AM126" s="864"/>
      <c r="AN126" s="864"/>
      <c r="AO126" s="864"/>
      <c r="AP126" s="864"/>
      <c r="AQ126" s="864"/>
      <c r="AR126" s="864"/>
      <c r="AS126" s="864"/>
      <c r="AT126" s="864"/>
      <c r="AU126" s="864"/>
      <c r="AV126" s="864"/>
      <c r="AW126" s="864"/>
      <c r="AX126" s="864"/>
      <c r="AY126" s="864"/>
      <c r="AZ126" s="864"/>
      <c r="BA126" s="864"/>
      <c r="BB126" s="864"/>
      <c r="BC126" s="864"/>
      <c r="BD126" s="864"/>
      <c r="BE126" s="864"/>
      <c r="BF126" s="864"/>
      <c r="BG126" s="864"/>
      <c r="BH126" s="864"/>
      <c r="BI126" s="864"/>
      <c r="BJ126" s="864"/>
      <c r="BK126" s="864"/>
      <c r="BL126" s="864"/>
      <c r="BM126" s="864"/>
      <c r="BN126" s="864"/>
      <c r="BO126" s="864"/>
      <c r="BP126" s="864"/>
      <c r="BQ126" s="864"/>
      <c r="BR126" s="864"/>
      <c r="BS126" s="864"/>
      <c r="BT126" s="864"/>
      <c r="BU126" s="864"/>
      <c r="BV126" s="864"/>
      <c r="BW126" s="864"/>
    </row>
    <row r="127" spans="1:75" s="711" customFormat="1">
      <c r="A127" s="754">
        <v>109</v>
      </c>
      <c r="B127" s="854">
        <v>7000020195</v>
      </c>
      <c r="C127" s="854">
        <v>370</v>
      </c>
      <c r="D127" s="854" t="s">
        <v>664</v>
      </c>
      <c r="E127" s="854">
        <v>1000027625</v>
      </c>
      <c r="F127" s="854" t="s">
        <v>729</v>
      </c>
      <c r="G127" s="854" t="s">
        <v>716</v>
      </c>
      <c r="H127" s="854">
        <v>1</v>
      </c>
      <c r="I127" s="707"/>
      <c r="J127" s="524" t="str">
        <f t="shared" si="9"/>
        <v>INCLUDED</v>
      </c>
      <c r="K127" s="840"/>
      <c r="L127" s="863"/>
      <c r="M127" s="420"/>
      <c r="N127" s="420"/>
      <c r="O127" s="420"/>
      <c r="P127" s="420"/>
      <c r="Q127" s="420"/>
      <c r="R127" s="420"/>
      <c r="S127" s="420"/>
      <c r="T127" s="420"/>
      <c r="U127" s="420"/>
      <c r="V127" s="420"/>
      <c r="W127" s="420"/>
      <c r="X127" s="420"/>
      <c r="Y127" s="420"/>
      <c r="Z127" s="420"/>
      <c r="AA127" s="420"/>
      <c r="AB127" s="420"/>
      <c r="AC127" s="864"/>
      <c r="AD127" s="864"/>
      <c r="AE127" s="864"/>
      <c r="AF127" s="864"/>
      <c r="AG127" s="864"/>
      <c r="AH127" s="864"/>
      <c r="AI127" s="864"/>
      <c r="AJ127" s="864"/>
      <c r="AK127" s="864"/>
      <c r="AL127" s="864"/>
      <c r="AM127" s="864"/>
      <c r="AN127" s="864"/>
      <c r="AO127" s="864"/>
      <c r="AP127" s="864"/>
      <c r="AQ127" s="864"/>
      <c r="AR127" s="864"/>
      <c r="AS127" s="864"/>
      <c r="AT127" s="864"/>
      <c r="AU127" s="864"/>
      <c r="AV127" s="864"/>
      <c r="AW127" s="864"/>
      <c r="AX127" s="864"/>
      <c r="AY127" s="864"/>
      <c r="AZ127" s="864"/>
      <c r="BA127" s="864"/>
      <c r="BB127" s="864"/>
      <c r="BC127" s="864"/>
      <c r="BD127" s="864"/>
      <c r="BE127" s="864"/>
      <c r="BF127" s="864"/>
      <c r="BG127" s="864"/>
      <c r="BH127" s="864"/>
      <c r="BI127" s="864"/>
      <c r="BJ127" s="864"/>
      <c r="BK127" s="864"/>
      <c r="BL127" s="864"/>
      <c r="BM127" s="864"/>
      <c r="BN127" s="864"/>
      <c r="BO127" s="864"/>
      <c r="BP127" s="864"/>
      <c r="BQ127" s="864"/>
      <c r="BR127" s="864"/>
      <c r="BS127" s="864"/>
      <c r="BT127" s="864"/>
      <c r="BU127" s="864"/>
      <c r="BV127" s="864"/>
      <c r="BW127" s="864"/>
    </row>
    <row r="128" spans="1:75" s="711" customFormat="1">
      <c r="A128" s="754">
        <v>110</v>
      </c>
      <c r="B128" s="854">
        <v>7000020195</v>
      </c>
      <c r="C128" s="854">
        <v>380</v>
      </c>
      <c r="D128" s="854" t="s">
        <v>664</v>
      </c>
      <c r="E128" s="854">
        <v>1000028091</v>
      </c>
      <c r="F128" s="854" t="s">
        <v>730</v>
      </c>
      <c r="G128" s="854" t="s">
        <v>716</v>
      </c>
      <c r="H128" s="854">
        <v>1</v>
      </c>
      <c r="I128" s="707"/>
      <c r="J128" s="524" t="str">
        <f t="shared" si="9"/>
        <v>INCLUDED</v>
      </c>
      <c r="K128" s="840"/>
      <c r="L128" s="863"/>
      <c r="M128" s="420"/>
      <c r="N128" s="420"/>
      <c r="O128" s="420"/>
      <c r="P128" s="420"/>
      <c r="Q128" s="420"/>
      <c r="R128" s="420"/>
      <c r="S128" s="420"/>
      <c r="T128" s="420"/>
      <c r="U128" s="420"/>
      <c r="V128" s="420"/>
      <c r="W128" s="420"/>
      <c r="X128" s="420"/>
      <c r="Y128" s="420"/>
      <c r="Z128" s="420"/>
      <c r="AA128" s="420"/>
      <c r="AB128" s="420"/>
      <c r="AC128" s="864"/>
      <c r="AD128" s="864"/>
      <c r="AE128" s="864"/>
      <c r="AF128" s="864"/>
      <c r="AG128" s="864"/>
      <c r="AH128" s="864"/>
      <c r="AI128" s="864"/>
      <c r="AJ128" s="864"/>
      <c r="AK128" s="864"/>
      <c r="AL128" s="864"/>
      <c r="AM128" s="864"/>
      <c r="AN128" s="864"/>
      <c r="AO128" s="864"/>
      <c r="AP128" s="864"/>
      <c r="AQ128" s="864"/>
      <c r="AR128" s="864"/>
      <c r="AS128" s="864"/>
      <c r="AT128" s="864"/>
      <c r="AU128" s="864"/>
      <c r="AV128" s="864"/>
      <c r="AW128" s="864"/>
      <c r="AX128" s="864"/>
      <c r="AY128" s="864"/>
      <c r="AZ128" s="864"/>
      <c r="BA128" s="864"/>
      <c r="BB128" s="864"/>
      <c r="BC128" s="864"/>
      <c r="BD128" s="864"/>
      <c r="BE128" s="864"/>
      <c r="BF128" s="864"/>
      <c r="BG128" s="864"/>
      <c r="BH128" s="864"/>
      <c r="BI128" s="864"/>
      <c r="BJ128" s="864"/>
      <c r="BK128" s="864"/>
      <c r="BL128" s="864"/>
      <c r="BM128" s="864"/>
      <c r="BN128" s="864"/>
      <c r="BO128" s="864"/>
      <c r="BP128" s="864"/>
      <c r="BQ128" s="864"/>
      <c r="BR128" s="864"/>
      <c r="BS128" s="864"/>
      <c r="BT128" s="864"/>
      <c r="BU128" s="864"/>
      <c r="BV128" s="864"/>
      <c r="BW128" s="864"/>
    </row>
    <row r="129" spans="1:75" s="711" customFormat="1" ht="26.4" customHeight="1">
      <c r="A129" s="754">
        <v>111</v>
      </c>
      <c r="B129" s="854">
        <v>7000020195</v>
      </c>
      <c r="C129" s="854">
        <v>390</v>
      </c>
      <c r="D129" s="854" t="s">
        <v>664</v>
      </c>
      <c r="E129" s="854">
        <v>1000054976</v>
      </c>
      <c r="F129" s="854" t="s">
        <v>731</v>
      </c>
      <c r="G129" s="854" t="s">
        <v>716</v>
      </c>
      <c r="H129" s="854">
        <v>1</v>
      </c>
      <c r="I129" s="707"/>
      <c r="J129" s="524" t="str">
        <f t="shared" si="8"/>
        <v>INCLUDED</v>
      </c>
      <c r="K129" s="840"/>
      <c r="L129" s="863"/>
      <c r="M129" s="420"/>
      <c r="N129" s="420"/>
      <c r="O129" s="420"/>
      <c r="P129" s="420"/>
      <c r="Q129" s="420"/>
      <c r="R129" s="420"/>
      <c r="S129" s="420"/>
      <c r="T129" s="420"/>
      <c r="U129" s="420"/>
      <c r="V129" s="420"/>
      <c r="W129" s="420"/>
      <c r="X129" s="420"/>
      <c r="Y129" s="420"/>
      <c r="Z129" s="420"/>
      <c r="AA129" s="420"/>
      <c r="AB129" s="420"/>
      <c r="AC129" s="864"/>
      <c r="AD129" s="864"/>
      <c r="AE129" s="864"/>
      <c r="AF129" s="864"/>
      <c r="AG129" s="864"/>
      <c r="AH129" s="864"/>
      <c r="AI129" s="864"/>
      <c r="AJ129" s="864"/>
      <c r="AK129" s="864"/>
      <c r="AL129" s="864"/>
      <c r="AM129" s="864"/>
      <c r="AN129" s="864"/>
      <c r="AO129" s="864"/>
      <c r="AP129" s="864"/>
      <c r="AQ129" s="864"/>
      <c r="AR129" s="864"/>
      <c r="AS129" s="864"/>
      <c r="AT129" s="864"/>
      <c r="AU129" s="864"/>
      <c r="AV129" s="864"/>
      <c r="AW129" s="864"/>
      <c r="AX129" s="864"/>
      <c r="AY129" s="864"/>
      <c r="AZ129" s="864"/>
      <c r="BA129" s="864"/>
      <c r="BB129" s="864"/>
      <c r="BC129" s="864"/>
      <c r="BD129" s="864"/>
      <c r="BE129" s="864"/>
      <c r="BF129" s="864"/>
      <c r="BG129" s="864"/>
      <c r="BH129" s="864"/>
      <c r="BI129" s="864"/>
      <c r="BJ129" s="864"/>
      <c r="BK129" s="864"/>
      <c r="BL129" s="864"/>
      <c r="BM129" s="864"/>
      <c r="BN129" s="864"/>
      <c r="BO129" s="864"/>
      <c r="BP129" s="864"/>
      <c r="BQ129" s="864"/>
      <c r="BR129" s="864"/>
      <c r="BS129" s="864"/>
      <c r="BT129" s="864"/>
      <c r="BU129" s="864"/>
      <c r="BV129" s="864"/>
      <c r="BW129" s="864"/>
    </row>
    <row r="130" spans="1:75" s="711" customFormat="1">
      <c r="A130" s="754">
        <v>112</v>
      </c>
      <c r="B130" s="854">
        <v>7000020195</v>
      </c>
      <c r="C130" s="854">
        <v>400</v>
      </c>
      <c r="D130" s="854" t="s">
        <v>664</v>
      </c>
      <c r="E130" s="854">
        <v>1000028372</v>
      </c>
      <c r="F130" s="854" t="s">
        <v>732</v>
      </c>
      <c r="G130" s="854" t="s">
        <v>579</v>
      </c>
      <c r="H130" s="854">
        <v>1</v>
      </c>
      <c r="I130" s="707"/>
      <c r="J130" s="524" t="str">
        <f t="shared" si="8"/>
        <v>INCLUDED</v>
      </c>
      <c r="K130" s="840"/>
      <c r="L130" s="863"/>
      <c r="M130" s="420"/>
      <c r="N130" s="420"/>
      <c r="O130" s="420"/>
      <c r="P130" s="420"/>
      <c r="Q130" s="420"/>
      <c r="R130" s="420"/>
      <c r="S130" s="420"/>
      <c r="T130" s="420"/>
      <c r="U130" s="420"/>
      <c r="V130" s="420"/>
      <c r="W130" s="420"/>
      <c r="X130" s="420"/>
      <c r="Y130" s="420"/>
      <c r="Z130" s="420"/>
      <c r="AA130" s="420"/>
      <c r="AB130" s="420"/>
      <c r="AC130" s="864"/>
      <c r="AD130" s="864"/>
      <c r="AE130" s="864"/>
      <c r="AF130" s="864"/>
      <c r="AG130" s="864"/>
      <c r="AH130" s="864"/>
      <c r="AI130" s="864"/>
      <c r="AJ130" s="864"/>
      <c r="AK130" s="864"/>
      <c r="AL130" s="864"/>
      <c r="AM130" s="864"/>
      <c r="AN130" s="864"/>
      <c r="AO130" s="864"/>
      <c r="AP130" s="864"/>
      <c r="AQ130" s="864"/>
      <c r="AR130" s="864"/>
      <c r="AS130" s="864"/>
      <c r="AT130" s="864"/>
      <c r="AU130" s="864"/>
      <c r="AV130" s="864"/>
      <c r="AW130" s="864"/>
      <c r="AX130" s="864"/>
      <c r="AY130" s="864"/>
      <c r="AZ130" s="864"/>
      <c r="BA130" s="864"/>
      <c r="BB130" s="864"/>
      <c r="BC130" s="864"/>
      <c r="BD130" s="864"/>
      <c r="BE130" s="864"/>
      <c r="BF130" s="864"/>
      <c r="BG130" s="864"/>
      <c r="BH130" s="864"/>
      <c r="BI130" s="864"/>
      <c r="BJ130" s="864"/>
      <c r="BK130" s="864"/>
      <c r="BL130" s="864"/>
      <c r="BM130" s="864"/>
      <c r="BN130" s="864"/>
      <c r="BO130" s="864"/>
      <c r="BP130" s="864"/>
      <c r="BQ130" s="864"/>
      <c r="BR130" s="864"/>
      <c r="BS130" s="864"/>
      <c r="BT130" s="864"/>
      <c r="BU130" s="864"/>
      <c r="BV130" s="864"/>
      <c r="BW130" s="864"/>
    </row>
    <row r="131" spans="1:75" s="711" customFormat="1">
      <c r="A131" s="754">
        <v>113</v>
      </c>
      <c r="B131" s="854">
        <v>7000020195</v>
      </c>
      <c r="C131" s="854">
        <v>410</v>
      </c>
      <c r="D131" s="854" t="s">
        <v>664</v>
      </c>
      <c r="E131" s="854">
        <v>1000019918</v>
      </c>
      <c r="F131" s="854" t="s">
        <v>733</v>
      </c>
      <c r="G131" s="854" t="s">
        <v>579</v>
      </c>
      <c r="H131" s="854">
        <v>1</v>
      </c>
      <c r="I131" s="707"/>
      <c r="J131" s="524" t="str">
        <f t="shared" si="8"/>
        <v>INCLUDED</v>
      </c>
      <c r="K131" s="840"/>
      <c r="L131" s="863"/>
      <c r="M131" s="420"/>
      <c r="N131" s="420"/>
      <c r="O131" s="420"/>
      <c r="P131" s="420"/>
      <c r="Q131" s="420"/>
      <c r="R131" s="420"/>
      <c r="S131" s="420"/>
      <c r="T131" s="420"/>
      <c r="U131" s="420"/>
      <c r="V131" s="420"/>
      <c r="W131" s="420"/>
      <c r="X131" s="420"/>
      <c r="Y131" s="420"/>
      <c r="Z131" s="420"/>
      <c r="AA131" s="420"/>
      <c r="AB131" s="420"/>
      <c r="AC131" s="864"/>
      <c r="AD131" s="864"/>
      <c r="AE131" s="864"/>
      <c r="AF131" s="864"/>
      <c r="AG131" s="864"/>
      <c r="AH131" s="864"/>
      <c r="AI131" s="864"/>
      <c r="AJ131" s="864"/>
      <c r="AK131" s="864"/>
      <c r="AL131" s="864"/>
      <c r="AM131" s="864"/>
      <c r="AN131" s="864"/>
      <c r="AO131" s="864"/>
      <c r="AP131" s="864"/>
      <c r="AQ131" s="864"/>
      <c r="AR131" s="864"/>
      <c r="AS131" s="864"/>
      <c r="AT131" s="864"/>
      <c r="AU131" s="864"/>
      <c r="AV131" s="864"/>
      <c r="AW131" s="864"/>
      <c r="AX131" s="864"/>
      <c r="AY131" s="864"/>
      <c r="AZ131" s="864"/>
      <c r="BA131" s="864"/>
      <c r="BB131" s="864"/>
      <c r="BC131" s="864"/>
      <c r="BD131" s="864"/>
      <c r="BE131" s="864"/>
      <c r="BF131" s="864"/>
      <c r="BG131" s="864"/>
      <c r="BH131" s="864"/>
      <c r="BI131" s="864"/>
      <c r="BJ131" s="864"/>
      <c r="BK131" s="864"/>
      <c r="BL131" s="864"/>
      <c r="BM131" s="864"/>
      <c r="BN131" s="864"/>
      <c r="BO131" s="864"/>
      <c r="BP131" s="864"/>
      <c r="BQ131" s="864"/>
      <c r="BR131" s="864"/>
      <c r="BS131" s="864"/>
      <c r="BT131" s="864"/>
      <c r="BU131" s="864"/>
      <c r="BV131" s="864"/>
      <c r="BW131" s="864"/>
    </row>
    <row r="132" spans="1:75" s="711" customFormat="1">
      <c r="A132" s="754">
        <v>114</v>
      </c>
      <c r="B132" s="854">
        <v>7000020195</v>
      </c>
      <c r="C132" s="854">
        <v>420</v>
      </c>
      <c r="D132" s="854" t="s">
        <v>664</v>
      </c>
      <c r="E132" s="854">
        <v>1000019919</v>
      </c>
      <c r="F132" s="854" t="s">
        <v>734</v>
      </c>
      <c r="G132" s="854" t="s">
        <v>579</v>
      </c>
      <c r="H132" s="854">
        <v>1</v>
      </c>
      <c r="I132" s="707"/>
      <c r="J132" s="524" t="str">
        <f t="shared" si="8"/>
        <v>INCLUDED</v>
      </c>
      <c r="K132" s="840"/>
      <c r="L132" s="863"/>
      <c r="M132" s="420"/>
      <c r="N132" s="420"/>
      <c r="O132" s="420"/>
      <c r="P132" s="420"/>
      <c r="Q132" s="420"/>
      <c r="R132" s="420"/>
      <c r="S132" s="420"/>
      <c r="T132" s="420"/>
      <c r="U132" s="420"/>
      <c r="V132" s="420"/>
      <c r="W132" s="420"/>
      <c r="X132" s="420"/>
      <c r="Y132" s="420"/>
      <c r="Z132" s="420"/>
      <c r="AA132" s="420"/>
      <c r="AB132" s="420"/>
      <c r="AC132" s="864"/>
      <c r="AD132" s="864"/>
      <c r="AE132" s="864"/>
      <c r="AF132" s="864"/>
      <c r="AG132" s="864"/>
      <c r="AH132" s="864"/>
      <c r="AI132" s="864"/>
      <c r="AJ132" s="864"/>
      <c r="AK132" s="864"/>
      <c r="AL132" s="864"/>
      <c r="AM132" s="864"/>
      <c r="AN132" s="864"/>
      <c r="AO132" s="864"/>
      <c r="AP132" s="864"/>
      <c r="AQ132" s="864"/>
      <c r="AR132" s="864"/>
      <c r="AS132" s="864"/>
      <c r="AT132" s="864"/>
      <c r="AU132" s="864"/>
      <c r="AV132" s="864"/>
      <c r="AW132" s="864"/>
      <c r="AX132" s="864"/>
      <c r="AY132" s="864"/>
      <c r="AZ132" s="864"/>
      <c r="BA132" s="864"/>
      <c r="BB132" s="864"/>
      <c r="BC132" s="864"/>
      <c r="BD132" s="864"/>
      <c r="BE132" s="864"/>
      <c r="BF132" s="864"/>
      <c r="BG132" s="864"/>
      <c r="BH132" s="864"/>
      <c r="BI132" s="864"/>
      <c r="BJ132" s="864"/>
      <c r="BK132" s="864"/>
      <c r="BL132" s="864"/>
      <c r="BM132" s="864"/>
      <c r="BN132" s="864"/>
      <c r="BO132" s="864"/>
      <c r="BP132" s="864"/>
      <c r="BQ132" s="864"/>
      <c r="BR132" s="864"/>
      <c r="BS132" s="864"/>
      <c r="BT132" s="864"/>
      <c r="BU132" s="864"/>
      <c r="BV132" s="864"/>
      <c r="BW132" s="864"/>
    </row>
    <row r="133" spans="1:75" s="711" customFormat="1">
      <c r="A133" s="754">
        <v>115</v>
      </c>
      <c r="B133" s="854">
        <v>7000020195</v>
      </c>
      <c r="C133" s="854">
        <v>430</v>
      </c>
      <c r="D133" s="854" t="s">
        <v>664</v>
      </c>
      <c r="E133" s="854">
        <v>1000024186</v>
      </c>
      <c r="F133" s="854" t="s">
        <v>735</v>
      </c>
      <c r="G133" s="854" t="s">
        <v>579</v>
      </c>
      <c r="H133" s="854">
        <v>1</v>
      </c>
      <c r="I133" s="707"/>
      <c r="J133" s="524" t="str">
        <f t="shared" si="8"/>
        <v>INCLUDED</v>
      </c>
      <c r="K133" s="840"/>
      <c r="L133" s="863"/>
      <c r="M133" s="420"/>
      <c r="N133" s="420"/>
      <c r="O133" s="420"/>
      <c r="P133" s="420"/>
      <c r="Q133" s="420"/>
      <c r="R133" s="420"/>
      <c r="S133" s="420"/>
      <c r="T133" s="420"/>
      <c r="U133" s="420"/>
      <c r="V133" s="420"/>
      <c r="W133" s="420"/>
      <c r="X133" s="420"/>
      <c r="Y133" s="420"/>
      <c r="Z133" s="420"/>
      <c r="AA133" s="420"/>
      <c r="AB133" s="420"/>
      <c r="AC133" s="864"/>
      <c r="AD133" s="864"/>
      <c r="AE133" s="864"/>
      <c r="AF133" s="864"/>
      <c r="AG133" s="864"/>
      <c r="AH133" s="864"/>
      <c r="AI133" s="864"/>
      <c r="AJ133" s="864"/>
      <c r="AK133" s="864"/>
      <c r="AL133" s="864"/>
      <c r="AM133" s="864"/>
      <c r="AN133" s="864"/>
      <c r="AO133" s="864"/>
      <c r="AP133" s="864"/>
      <c r="AQ133" s="864"/>
      <c r="AR133" s="864"/>
      <c r="AS133" s="864"/>
      <c r="AT133" s="864"/>
      <c r="AU133" s="864"/>
      <c r="AV133" s="864"/>
      <c r="AW133" s="864"/>
      <c r="AX133" s="864"/>
      <c r="AY133" s="864"/>
      <c r="AZ133" s="864"/>
      <c r="BA133" s="864"/>
      <c r="BB133" s="864"/>
      <c r="BC133" s="864"/>
      <c r="BD133" s="864"/>
      <c r="BE133" s="864"/>
      <c r="BF133" s="864"/>
      <c r="BG133" s="864"/>
      <c r="BH133" s="864"/>
      <c r="BI133" s="864"/>
      <c r="BJ133" s="864"/>
      <c r="BK133" s="864"/>
      <c r="BL133" s="864"/>
      <c r="BM133" s="864"/>
      <c r="BN133" s="864"/>
      <c r="BO133" s="864"/>
      <c r="BP133" s="864"/>
      <c r="BQ133" s="864"/>
      <c r="BR133" s="864"/>
      <c r="BS133" s="864"/>
      <c r="BT133" s="864"/>
      <c r="BU133" s="864"/>
      <c r="BV133" s="864"/>
      <c r="BW133" s="864"/>
    </row>
    <row r="134" spans="1:75" s="711" customFormat="1">
      <c r="A134" s="754">
        <v>116</v>
      </c>
      <c r="B134" s="854">
        <v>7000020195</v>
      </c>
      <c r="C134" s="854">
        <v>440</v>
      </c>
      <c r="D134" s="854" t="s">
        <v>664</v>
      </c>
      <c r="E134" s="854">
        <v>1000019912</v>
      </c>
      <c r="F134" s="854" t="s">
        <v>582</v>
      </c>
      <c r="G134" s="854" t="s">
        <v>579</v>
      </c>
      <c r="H134" s="854">
        <v>1</v>
      </c>
      <c r="I134" s="707"/>
      <c r="J134" s="524" t="str">
        <f t="shared" si="6"/>
        <v>INCLUDED</v>
      </c>
      <c r="K134" s="840"/>
      <c r="L134" s="863"/>
      <c r="M134" s="420"/>
      <c r="N134" s="420"/>
      <c r="O134" s="420"/>
      <c r="P134" s="420"/>
      <c r="Q134" s="420"/>
      <c r="R134" s="420"/>
      <c r="S134" s="420"/>
      <c r="T134" s="420"/>
      <c r="U134" s="420"/>
      <c r="V134" s="420"/>
      <c r="W134" s="420"/>
      <c r="X134" s="420"/>
      <c r="Y134" s="420"/>
      <c r="Z134" s="420"/>
      <c r="AA134" s="420"/>
      <c r="AB134" s="420"/>
      <c r="AC134" s="864"/>
      <c r="AD134" s="864"/>
      <c r="AE134" s="864"/>
      <c r="AF134" s="864"/>
      <c r="AG134" s="864"/>
      <c r="AH134" s="864"/>
      <c r="AI134" s="864"/>
      <c r="AJ134" s="864"/>
      <c r="AK134" s="864"/>
      <c r="AL134" s="864"/>
      <c r="AM134" s="864"/>
      <c r="AN134" s="864"/>
      <c r="AO134" s="864"/>
      <c r="AP134" s="864"/>
      <c r="AQ134" s="864"/>
      <c r="AR134" s="864"/>
      <c r="AS134" s="864"/>
      <c r="AT134" s="864"/>
      <c r="AU134" s="864"/>
      <c r="AV134" s="864"/>
      <c r="AW134" s="864"/>
      <c r="AX134" s="864"/>
      <c r="AY134" s="864"/>
      <c r="AZ134" s="864"/>
      <c r="BA134" s="864"/>
      <c r="BB134" s="864"/>
      <c r="BC134" s="864"/>
      <c r="BD134" s="864"/>
      <c r="BE134" s="864"/>
      <c r="BF134" s="864"/>
      <c r="BG134" s="864"/>
      <c r="BH134" s="864"/>
      <c r="BI134" s="864"/>
      <c r="BJ134" s="864"/>
      <c r="BK134" s="864"/>
      <c r="BL134" s="864"/>
      <c r="BM134" s="864"/>
      <c r="BN134" s="864"/>
      <c r="BO134" s="864"/>
      <c r="BP134" s="864"/>
      <c r="BQ134" s="864"/>
      <c r="BR134" s="864"/>
      <c r="BS134" s="864"/>
      <c r="BT134" s="864"/>
      <c r="BU134" s="864"/>
      <c r="BV134" s="864"/>
      <c r="BW134" s="864"/>
    </row>
    <row r="135" spans="1:75" s="711" customFormat="1">
      <c r="A135" s="754">
        <v>117</v>
      </c>
      <c r="B135" s="854">
        <v>7000020195</v>
      </c>
      <c r="C135" s="854">
        <v>450</v>
      </c>
      <c r="D135" s="854" t="s">
        <v>664</v>
      </c>
      <c r="E135" s="854">
        <v>1000019927</v>
      </c>
      <c r="F135" s="854" t="s">
        <v>583</v>
      </c>
      <c r="G135" s="854" t="s">
        <v>579</v>
      </c>
      <c r="H135" s="854">
        <v>1</v>
      </c>
      <c r="I135" s="707"/>
      <c r="J135" s="524" t="str">
        <f t="shared" si="6"/>
        <v>INCLUDED</v>
      </c>
      <c r="K135" s="840"/>
      <c r="L135" s="863"/>
      <c r="M135" s="420"/>
      <c r="N135" s="420"/>
      <c r="O135" s="420"/>
      <c r="P135" s="420"/>
      <c r="Q135" s="420"/>
      <c r="R135" s="420"/>
      <c r="S135" s="420"/>
      <c r="T135" s="420"/>
      <c r="U135" s="420"/>
      <c r="V135" s="420"/>
      <c r="W135" s="420"/>
      <c r="X135" s="420"/>
      <c r="Y135" s="420"/>
      <c r="Z135" s="420"/>
      <c r="AA135" s="420"/>
      <c r="AB135" s="420"/>
      <c r="AC135" s="864"/>
      <c r="AD135" s="864"/>
      <c r="AE135" s="864"/>
      <c r="AF135" s="864"/>
      <c r="AG135" s="864"/>
      <c r="AH135" s="864"/>
      <c r="AI135" s="864"/>
      <c r="AJ135" s="864"/>
      <c r="AK135" s="864"/>
      <c r="AL135" s="864"/>
      <c r="AM135" s="864"/>
      <c r="AN135" s="864"/>
      <c r="AO135" s="864"/>
      <c r="AP135" s="864"/>
      <c r="AQ135" s="864"/>
      <c r="AR135" s="864"/>
      <c r="AS135" s="864"/>
      <c r="AT135" s="864"/>
      <c r="AU135" s="864"/>
      <c r="AV135" s="864"/>
      <c r="AW135" s="864"/>
      <c r="AX135" s="864"/>
      <c r="AY135" s="864"/>
      <c r="AZ135" s="864"/>
      <c r="BA135" s="864"/>
      <c r="BB135" s="864"/>
      <c r="BC135" s="864"/>
      <c r="BD135" s="864"/>
      <c r="BE135" s="864"/>
      <c r="BF135" s="864"/>
      <c r="BG135" s="864"/>
      <c r="BH135" s="864"/>
      <c r="BI135" s="864"/>
      <c r="BJ135" s="864"/>
      <c r="BK135" s="864"/>
      <c r="BL135" s="864"/>
      <c r="BM135" s="864"/>
      <c r="BN135" s="864"/>
      <c r="BO135" s="864"/>
      <c r="BP135" s="864"/>
      <c r="BQ135" s="864"/>
      <c r="BR135" s="864"/>
      <c r="BS135" s="864"/>
      <c r="BT135" s="864"/>
      <c r="BU135" s="864"/>
      <c r="BV135" s="864"/>
      <c r="BW135" s="864"/>
    </row>
    <row r="136" spans="1:75" s="711" customFormat="1">
      <c r="A136" s="754">
        <v>118</v>
      </c>
      <c r="B136" s="854">
        <v>7000020195</v>
      </c>
      <c r="C136" s="854">
        <v>460</v>
      </c>
      <c r="D136" s="854" t="s">
        <v>664</v>
      </c>
      <c r="E136" s="854">
        <v>1000032289</v>
      </c>
      <c r="F136" s="854" t="s">
        <v>581</v>
      </c>
      <c r="G136" s="854" t="s">
        <v>298</v>
      </c>
      <c r="H136" s="854">
        <v>1</v>
      </c>
      <c r="I136" s="707"/>
      <c r="J136" s="524" t="str">
        <f t="shared" si="6"/>
        <v>INCLUDED</v>
      </c>
      <c r="K136" s="840"/>
      <c r="L136" s="863"/>
      <c r="M136" s="420"/>
      <c r="N136" s="420"/>
      <c r="O136" s="420"/>
      <c r="P136" s="420"/>
      <c r="Q136" s="420"/>
      <c r="R136" s="420"/>
      <c r="S136" s="420"/>
      <c r="T136" s="420"/>
      <c r="U136" s="420"/>
      <c r="V136" s="420"/>
      <c r="W136" s="420"/>
      <c r="X136" s="420"/>
      <c r="Y136" s="420"/>
      <c r="Z136" s="420"/>
      <c r="AA136" s="420"/>
      <c r="AB136" s="420"/>
      <c r="AC136" s="864"/>
      <c r="AD136" s="864"/>
      <c r="AE136" s="864"/>
      <c r="AF136" s="864"/>
      <c r="AG136" s="864"/>
      <c r="AH136" s="864"/>
      <c r="AI136" s="864"/>
      <c r="AJ136" s="864"/>
      <c r="AK136" s="864"/>
      <c r="AL136" s="864"/>
      <c r="AM136" s="864"/>
      <c r="AN136" s="864"/>
      <c r="AO136" s="864"/>
      <c r="AP136" s="864"/>
      <c r="AQ136" s="864"/>
      <c r="AR136" s="864"/>
      <c r="AS136" s="864"/>
      <c r="AT136" s="864"/>
      <c r="AU136" s="864"/>
      <c r="AV136" s="864"/>
      <c r="AW136" s="864"/>
      <c r="AX136" s="864"/>
      <c r="AY136" s="864"/>
      <c r="AZ136" s="864"/>
      <c r="BA136" s="864"/>
      <c r="BB136" s="864"/>
      <c r="BC136" s="864"/>
      <c r="BD136" s="864"/>
      <c r="BE136" s="864"/>
      <c r="BF136" s="864"/>
      <c r="BG136" s="864"/>
      <c r="BH136" s="864"/>
      <c r="BI136" s="864"/>
      <c r="BJ136" s="864"/>
      <c r="BK136" s="864"/>
      <c r="BL136" s="864"/>
      <c r="BM136" s="864"/>
      <c r="BN136" s="864"/>
      <c r="BO136" s="864"/>
      <c r="BP136" s="864"/>
      <c r="BQ136" s="864"/>
      <c r="BR136" s="864"/>
      <c r="BS136" s="864"/>
      <c r="BT136" s="864"/>
      <c r="BU136" s="864"/>
      <c r="BV136" s="864"/>
      <c r="BW136" s="864"/>
    </row>
    <row r="137" spans="1:75" s="711" customFormat="1">
      <c r="A137" s="754">
        <v>119</v>
      </c>
      <c r="B137" s="854">
        <v>7000020195</v>
      </c>
      <c r="C137" s="854">
        <v>470</v>
      </c>
      <c r="D137" s="854" t="s">
        <v>664</v>
      </c>
      <c r="E137" s="854">
        <v>1000025941</v>
      </c>
      <c r="F137" s="854" t="s">
        <v>736</v>
      </c>
      <c r="G137" s="854" t="s">
        <v>298</v>
      </c>
      <c r="H137" s="854">
        <v>1</v>
      </c>
      <c r="I137" s="707"/>
      <c r="J137" s="524" t="str">
        <f t="shared" si="6"/>
        <v>INCLUDED</v>
      </c>
      <c r="K137" s="840"/>
      <c r="L137" s="863"/>
      <c r="M137" s="420"/>
      <c r="N137" s="420"/>
      <c r="O137" s="420"/>
      <c r="P137" s="420"/>
      <c r="Q137" s="420"/>
      <c r="R137" s="420"/>
      <c r="S137" s="420"/>
      <c r="T137" s="420"/>
      <c r="U137" s="420"/>
      <c r="V137" s="420"/>
      <c r="W137" s="420"/>
      <c r="X137" s="420"/>
      <c r="Y137" s="420"/>
      <c r="Z137" s="420"/>
      <c r="AA137" s="420"/>
      <c r="AB137" s="420"/>
      <c r="AC137" s="864"/>
      <c r="AD137" s="864"/>
      <c r="AE137" s="864"/>
      <c r="AF137" s="864"/>
      <c r="AG137" s="864"/>
      <c r="AH137" s="864"/>
      <c r="AI137" s="864"/>
      <c r="AJ137" s="864"/>
      <c r="AK137" s="864"/>
      <c r="AL137" s="864"/>
      <c r="AM137" s="864"/>
      <c r="AN137" s="864"/>
      <c r="AO137" s="864"/>
      <c r="AP137" s="864"/>
      <c r="AQ137" s="864"/>
      <c r="AR137" s="864"/>
      <c r="AS137" s="864"/>
      <c r="AT137" s="864"/>
      <c r="AU137" s="864"/>
      <c r="AV137" s="864"/>
      <c r="AW137" s="864"/>
      <c r="AX137" s="864"/>
      <c r="AY137" s="864"/>
      <c r="AZ137" s="864"/>
      <c r="BA137" s="864"/>
      <c r="BB137" s="864"/>
      <c r="BC137" s="864"/>
      <c r="BD137" s="864"/>
      <c r="BE137" s="864"/>
      <c r="BF137" s="864"/>
      <c r="BG137" s="864"/>
      <c r="BH137" s="864"/>
      <c r="BI137" s="864"/>
      <c r="BJ137" s="864"/>
      <c r="BK137" s="864"/>
      <c r="BL137" s="864"/>
      <c r="BM137" s="864"/>
      <c r="BN137" s="864"/>
      <c r="BO137" s="864"/>
      <c r="BP137" s="864"/>
      <c r="BQ137" s="864"/>
      <c r="BR137" s="864"/>
      <c r="BS137" s="864"/>
      <c r="BT137" s="864"/>
      <c r="BU137" s="864"/>
      <c r="BV137" s="864"/>
      <c r="BW137" s="864"/>
    </row>
    <row r="138" spans="1:75" s="711" customFormat="1" ht="38.4" customHeight="1">
      <c r="A138" s="754">
        <v>120</v>
      </c>
      <c r="B138" s="854">
        <v>7000020195</v>
      </c>
      <c r="C138" s="854">
        <v>480</v>
      </c>
      <c r="D138" s="854" t="s">
        <v>700</v>
      </c>
      <c r="E138" s="854">
        <v>1000001998</v>
      </c>
      <c r="F138" s="854" t="s">
        <v>737</v>
      </c>
      <c r="G138" s="854" t="s">
        <v>298</v>
      </c>
      <c r="H138" s="854">
        <v>1</v>
      </c>
      <c r="I138" s="707"/>
      <c r="J138" s="524" t="str">
        <f t="shared" si="6"/>
        <v>INCLUDED</v>
      </c>
      <c r="K138" s="840"/>
      <c r="L138" s="863"/>
      <c r="M138" s="420"/>
      <c r="N138" s="420"/>
      <c r="O138" s="420"/>
      <c r="P138" s="420"/>
      <c r="Q138" s="420"/>
      <c r="R138" s="420"/>
      <c r="S138" s="420"/>
      <c r="T138" s="420"/>
      <c r="U138" s="420"/>
      <c r="V138" s="420"/>
      <c r="W138" s="420"/>
      <c r="X138" s="420"/>
      <c r="Y138" s="420"/>
      <c r="Z138" s="420"/>
      <c r="AA138" s="420"/>
      <c r="AB138" s="420"/>
      <c r="AC138" s="864"/>
      <c r="AD138" s="864"/>
      <c r="AE138" s="864"/>
      <c r="AF138" s="864"/>
      <c r="AG138" s="864"/>
      <c r="AH138" s="864"/>
      <c r="AI138" s="864"/>
      <c r="AJ138" s="864"/>
      <c r="AK138" s="864"/>
      <c r="AL138" s="864"/>
      <c r="AM138" s="864"/>
      <c r="AN138" s="864"/>
      <c r="AO138" s="864"/>
      <c r="AP138" s="864"/>
      <c r="AQ138" s="864"/>
      <c r="AR138" s="864"/>
      <c r="AS138" s="864"/>
      <c r="AT138" s="864"/>
      <c r="AU138" s="864"/>
      <c r="AV138" s="864"/>
      <c r="AW138" s="864"/>
      <c r="AX138" s="864"/>
      <c r="AY138" s="864"/>
      <c r="AZ138" s="864"/>
      <c r="BA138" s="864"/>
      <c r="BB138" s="864"/>
      <c r="BC138" s="864"/>
      <c r="BD138" s="864"/>
      <c r="BE138" s="864"/>
      <c r="BF138" s="864"/>
      <c r="BG138" s="864"/>
      <c r="BH138" s="864"/>
      <c r="BI138" s="864"/>
      <c r="BJ138" s="864"/>
      <c r="BK138" s="864"/>
      <c r="BL138" s="864"/>
      <c r="BM138" s="864"/>
      <c r="BN138" s="864"/>
      <c r="BO138" s="864"/>
      <c r="BP138" s="864"/>
      <c r="BQ138" s="864"/>
      <c r="BR138" s="864"/>
      <c r="BS138" s="864"/>
      <c r="BT138" s="864"/>
      <c r="BU138" s="864"/>
      <c r="BV138" s="864"/>
      <c r="BW138" s="864"/>
    </row>
    <row r="139" spans="1:75" s="711" customFormat="1">
      <c r="A139" s="861" t="s">
        <v>593</v>
      </c>
      <c r="B139" s="862" t="s">
        <v>740</v>
      </c>
      <c r="C139" s="749"/>
      <c r="D139" s="749"/>
      <c r="E139" s="749"/>
      <c r="F139" s="749"/>
      <c r="G139" s="749"/>
      <c r="H139" s="749"/>
      <c r="I139" s="749"/>
      <c r="J139" s="749"/>
      <c r="K139" s="840"/>
      <c r="L139" s="863"/>
      <c r="M139" s="420"/>
      <c r="N139" s="420"/>
      <c r="O139" s="420"/>
      <c r="P139" s="420"/>
      <c r="Q139" s="420"/>
      <c r="R139" s="420"/>
      <c r="S139" s="420"/>
      <c r="T139" s="420"/>
      <c r="U139" s="420"/>
      <c r="V139" s="420"/>
      <c r="W139" s="420"/>
      <c r="X139" s="420"/>
      <c r="Y139" s="420"/>
      <c r="Z139" s="420"/>
      <c r="AA139" s="420"/>
      <c r="AB139" s="420"/>
      <c r="AC139" s="864"/>
      <c r="AD139" s="864"/>
      <c r="AE139" s="864"/>
      <c r="AF139" s="864"/>
      <c r="AG139" s="864"/>
      <c r="AH139" s="864"/>
      <c r="AI139" s="864"/>
      <c r="AJ139" s="864"/>
      <c r="AK139" s="864"/>
      <c r="AL139" s="864"/>
      <c r="AM139" s="864"/>
      <c r="AN139" s="864"/>
      <c r="AO139" s="864"/>
      <c r="AP139" s="864"/>
      <c r="AQ139" s="864"/>
      <c r="AR139" s="864"/>
      <c r="AS139" s="864"/>
      <c r="AT139" s="864"/>
      <c r="AU139" s="864"/>
      <c r="AV139" s="864"/>
      <c r="AW139" s="864"/>
      <c r="AX139" s="864"/>
      <c r="AY139" s="864"/>
      <c r="AZ139" s="864"/>
      <c r="BA139" s="864"/>
      <c r="BB139" s="864"/>
      <c r="BC139" s="864"/>
      <c r="BD139" s="864"/>
      <c r="BE139" s="864"/>
      <c r="BF139" s="864"/>
      <c r="BG139" s="864"/>
      <c r="BH139" s="864"/>
      <c r="BI139" s="864"/>
      <c r="BJ139" s="864"/>
      <c r="BK139" s="864"/>
      <c r="BL139" s="864"/>
      <c r="BM139" s="864"/>
      <c r="BN139" s="864"/>
      <c r="BO139" s="864"/>
      <c r="BP139" s="864"/>
      <c r="BQ139" s="864"/>
      <c r="BR139" s="864"/>
      <c r="BS139" s="864"/>
      <c r="BT139" s="864"/>
      <c r="BU139" s="864"/>
      <c r="BV139" s="864"/>
      <c r="BW139" s="864"/>
    </row>
    <row r="140" spans="1:75" s="711" customFormat="1" ht="46.8" customHeight="1">
      <c r="A140" s="754">
        <v>121</v>
      </c>
      <c r="B140" s="854">
        <v>7000020197</v>
      </c>
      <c r="C140" s="854">
        <v>10</v>
      </c>
      <c r="D140" s="854" t="s">
        <v>738</v>
      </c>
      <c r="E140" s="854">
        <v>1000001693</v>
      </c>
      <c r="F140" s="854" t="s">
        <v>741</v>
      </c>
      <c r="G140" s="854" t="s">
        <v>628</v>
      </c>
      <c r="H140" s="854">
        <v>400</v>
      </c>
      <c r="I140" s="707"/>
      <c r="J140" s="524" t="str">
        <f t="shared" ref="J140:J198" si="10">IF(I140=0, "INCLUDED", IF(ISERROR(I140*H140), I140, I140*H140))</f>
        <v>INCLUDED</v>
      </c>
      <c r="K140" s="840"/>
      <c r="L140" s="863"/>
      <c r="M140" s="420"/>
      <c r="N140" s="420"/>
      <c r="O140" s="420"/>
      <c r="P140" s="420"/>
      <c r="Q140" s="420"/>
      <c r="R140" s="420"/>
      <c r="S140" s="420"/>
      <c r="T140" s="420"/>
      <c r="U140" s="420"/>
      <c r="V140" s="420"/>
      <c r="W140" s="420"/>
      <c r="X140" s="420"/>
      <c r="Y140" s="420"/>
      <c r="Z140" s="420"/>
      <c r="AA140" s="420"/>
      <c r="AB140" s="420"/>
      <c r="AC140" s="864"/>
      <c r="AD140" s="864"/>
      <c r="AE140" s="864"/>
      <c r="AF140" s="864"/>
      <c r="AG140" s="864"/>
      <c r="AH140" s="864"/>
      <c r="AI140" s="864"/>
      <c r="AJ140" s="864"/>
      <c r="AK140" s="864"/>
      <c r="AL140" s="864"/>
      <c r="AM140" s="864"/>
      <c r="AN140" s="864"/>
      <c r="AO140" s="864"/>
      <c r="AP140" s="864"/>
      <c r="AQ140" s="864"/>
      <c r="AR140" s="864"/>
      <c r="AS140" s="864"/>
      <c r="AT140" s="864"/>
      <c r="AU140" s="864"/>
      <c r="AV140" s="864"/>
      <c r="AW140" s="864"/>
      <c r="AX140" s="864"/>
      <c r="AY140" s="864"/>
      <c r="AZ140" s="864"/>
      <c r="BA140" s="864"/>
      <c r="BB140" s="864"/>
      <c r="BC140" s="864"/>
      <c r="BD140" s="864"/>
      <c r="BE140" s="864"/>
      <c r="BF140" s="864"/>
      <c r="BG140" s="864"/>
      <c r="BH140" s="864"/>
      <c r="BI140" s="864"/>
      <c r="BJ140" s="864"/>
      <c r="BK140" s="864"/>
      <c r="BL140" s="864"/>
      <c r="BM140" s="864"/>
      <c r="BN140" s="864"/>
      <c r="BO140" s="864"/>
      <c r="BP140" s="864"/>
      <c r="BQ140" s="864"/>
      <c r="BR140" s="864"/>
      <c r="BS140" s="864"/>
      <c r="BT140" s="864"/>
      <c r="BU140" s="864"/>
      <c r="BV140" s="864"/>
      <c r="BW140" s="864"/>
    </row>
    <row r="141" spans="1:75" s="711" customFormat="1" ht="23.4" customHeight="1">
      <c r="A141" s="754">
        <v>122</v>
      </c>
      <c r="B141" s="854">
        <v>7000020197</v>
      </c>
      <c r="C141" s="854">
        <v>20</v>
      </c>
      <c r="D141" s="854" t="s">
        <v>738</v>
      </c>
      <c r="E141" s="854">
        <v>1000032764</v>
      </c>
      <c r="F141" s="854" t="s">
        <v>742</v>
      </c>
      <c r="G141" s="854" t="s">
        <v>298</v>
      </c>
      <c r="H141" s="854">
        <v>6</v>
      </c>
      <c r="I141" s="707"/>
      <c r="J141" s="524" t="str">
        <f t="shared" si="10"/>
        <v>INCLUDED</v>
      </c>
      <c r="K141" s="840"/>
      <c r="L141" s="863"/>
      <c r="M141" s="420"/>
      <c r="N141" s="420"/>
      <c r="O141" s="420"/>
      <c r="P141" s="420"/>
      <c r="Q141" s="420"/>
      <c r="R141" s="420"/>
      <c r="S141" s="420"/>
      <c r="T141" s="420"/>
      <c r="U141" s="420"/>
      <c r="V141" s="420"/>
      <c r="W141" s="420"/>
      <c r="X141" s="420"/>
      <c r="Y141" s="420"/>
      <c r="Z141" s="420"/>
      <c r="AA141" s="420"/>
      <c r="AB141" s="420"/>
      <c r="AC141" s="864"/>
      <c r="AD141" s="864"/>
      <c r="AE141" s="864"/>
      <c r="AF141" s="864"/>
      <c r="AG141" s="864"/>
      <c r="AH141" s="864"/>
      <c r="AI141" s="864"/>
      <c r="AJ141" s="864"/>
      <c r="AK141" s="864"/>
      <c r="AL141" s="864"/>
      <c r="AM141" s="864"/>
      <c r="AN141" s="864"/>
      <c r="AO141" s="864"/>
      <c r="AP141" s="864"/>
      <c r="AQ141" s="864"/>
      <c r="AR141" s="864"/>
      <c r="AS141" s="864"/>
      <c r="AT141" s="864"/>
      <c r="AU141" s="864"/>
      <c r="AV141" s="864"/>
      <c r="AW141" s="864"/>
      <c r="AX141" s="864"/>
      <c r="AY141" s="864"/>
      <c r="AZ141" s="864"/>
      <c r="BA141" s="864"/>
      <c r="BB141" s="864"/>
      <c r="BC141" s="864"/>
      <c r="BD141" s="864"/>
      <c r="BE141" s="864"/>
      <c r="BF141" s="864"/>
      <c r="BG141" s="864"/>
      <c r="BH141" s="864"/>
      <c r="BI141" s="864"/>
      <c r="BJ141" s="864"/>
      <c r="BK141" s="864"/>
      <c r="BL141" s="864"/>
      <c r="BM141" s="864"/>
      <c r="BN141" s="864"/>
      <c r="BO141" s="864"/>
      <c r="BP141" s="864"/>
      <c r="BQ141" s="864"/>
      <c r="BR141" s="864"/>
      <c r="BS141" s="864"/>
      <c r="BT141" s="864"/>
      <c r="BU141" s="864"/>
      <c r="BV141" s="864"/>
      <c r="BW141" s="864"/>
    </row>
    <row r="142" spans="1:75" s="711" customFormat="1" ht="28.8">
      <c r="A142" s="754">
        <v>123</v>
      </c>
      <c r="B142" s="854">
        <v>7000020197</v>
      </c>
      <c r="C142" s="854">
        <v>30</v>
      </c>
      <c r="D142" s="854" t="s">
        <v>696</v>
      </c>
      <c r="E142" s="854">
        <v>1000004490</v>
      </c>
      <c r="F142" s="854" t="s">
        <v>743</v>
      </c>
      <c r="G142" s="854" t="s">
        <v>297</v>
      </c>
      <c r="H142" s="854">
        <v>1</v>
      </c>
      <c r="I142" s="707"/>
      <c r="J142" s="524" t="str">
        <f t="shared" si="10"/>
        <v>INCLUDED</v>
      </c>
      <c r="K142" s="840"/>
      <c r="L142" s="863"/>
      <c r="M142" s="420"/>
      <c r="N142" s="420"/>
      <c r="O142" s="420"/>
      <c r="P142" s="420"/>
      <c r="Q142" s="420"/>
      <c r="R142" s="420"/>
      <c r="S142" s="420"/>
      <c r="T142" s="420"/>
      <c r="U142" s="420"/>
      <c r="V142" s="420"/>
      <c r="W142" s="420"/>
      <c r="X142" s="420"/>
      <c r="Y142" s="420"/>
      <c r="Z142" s="420"/>
      <c r="AA142" s="420"/>
      <c r="AB142" s="420"/>
      <c r="AC142" s="864"/>
      <c r="AD142" s="864"/>
      <c r="AE142" s="864"/>
      <c r="AF142" s="864"/>
      <c r="AG142" s="864"/>
      <c r="AH142" s="864"/>
      <c r="AI142" s="864"/>
      <c r="AJ142" s="864"/>
      <c r="AK142" s="864"/>
      <c r="AL142" s="864"/>
      <c r="AM142" s="864"/>
      <c r="AN142" s="864"/>
      <c r="AO142" s="864"/>
      <c r="AP142" s="864"/>
      <c r="AQ142" s="864"/>
      <c r="AR142" s="864"/>
      <c r="AS142" s="864"/>
      <c r="AT142" s="864"/>
      <c r="AU142" s="864"/>
      <c r="AV142" s="864"/>
      <c r="AW142" s="864"/>
      <c r="AX142" s="864"/>
      <c r="AY142" s="864"/>
      <c r="AZ142" s="864"/>
      <c r="BA142" s="864"/>
      <c r="BB142" s="864"/>
      <c r="BC142" s="864"/>
      <c r="BD142" s="864"/>
      <c r="BE142" s="864"/>
      <c r="BF142" s="864"/>
      <c r="BG142" s="864"/>
      <c r="BH142" s="864"/>
      <c r="BI142" s="864"/>
      <c r="BJ142" s="864"/>
      <c r="BK142" s="864"/>
      <c r="BL142" s="864"/>
      <c r="BM142" s="864"/>
      <c r="BN142" s="864"/>
      <c r="BO142" s="864"/>
      <c r="BP142" s="864"/>
      <c r="BQ142" s="864"/>
      <c r="BR142" s="864"/>
      <c r="BS142" s="864"/>
      <c r="BT142" s="864"/>
      <c r="BU142" s="864"/>
      <c r="BV142" s="864"/>
      <c r="BW142" s="864"/>
    </row>
    <row r="143" spans="1:75" s="711" customFormat="1" ht="28.8">
      <c r="A143" s="754">
        <v>124</v>
      </c>
      <c r="B143" s="854">
        <v>7000020197</v>
      </c>
      <c r="C143" s="854">
        <v>40</v>
      </c>
      <c r="D143" s="854" t="s">
        <v>696</v>
      </c>
      <c r="E143" s="854">
        <v>1000004489</v>
      </c>
      <c r="F143" s="854" t="s">
        <v>708</v>
      </c>
      <c r="G143" s="854" t="s">
        <v>297</v>
      </c>
      <c r="H143" s="854">
        <v>1</v>
      </c>
      <c r="I143" s="707"/>
      <c r="J143" s="524" t="str">
        <f t="shared" si="10"/>
        <v>INCLUDED</v>
      </c>
      <c r="K143" s="840"/>
      <c r="L143" s="863"/>
      <c r="M143" s="420"/>
      <c r="N143" s="420"/>
      <c r="O143" s="420"/>
      <c r="P143" s="420"/>
      <c r="Q143" s="420"/>
      <c r="R143" s="420"/>
      <c r="S143" s="420"/>
      <c r="T143" s="420"/>
      <c r="U143" s="420"/>
      <c r="V143" s="420"/>
      <c r="W143" s="420"/>
      <c r="X143" s="420"/>
      <c r="Y143" s="420"/>
      <c r="Z143" s="420"/>
      <c r="AA143" s="420"/>
      <c r="AB143" s="420"/>
      <c r="AC143" s="864"/>
      <c r="AD143" s="864"/>
      <c r="AE143" s="864"/>
      <c r="AF143" s="864"/>
      <c r="AG143" s="864"/>
      <c r="AH143" s="864"/>
      <c r="AI143" s="864"/>
      <c r="AJ143" s="864"/>
      <c r="AK143" s="864"/>
      <c r="AL143" s="864"/>
      <c r="AM143" s="864"/>
      <c r="AN143" s="864"/>
      <c r="AO143" s="864"/>
      <c r="AP143" s="864"/>
      <c r="AQ143" s="864"/>
      <c r="AR143" s="864"/>
      <c r="AS143" s="864"/>
      <c r="AT143" s="864"/>
      <c r="AU143" s="864"/>
      <c r="AV143" s="864"/>
      <c r="AW143" s="864"/>
      <c r="AX143" s="864"/>
      <c r="AY143" s="864"/>
      <c r="AZ143" s="864"/>
      <c r="BA143" s="864"/>
      <c r="BB143" s="864"/>
      <c r="BC143" s="864"/>
      <c r="BD143" s="864"/>
      <c r="BE143" s="864"/>
      <c r="BF143" s="864"/>
      <c r="BG143" s="864"/>
      <c r="BH143" s="864"/>
      <c r="BI143" s="864"/>
      <c r="BJ143" s="864"/>
      <c r="BK143" s="864"/>
      <c r="BL143" s="864"/>
      <c r="BM143" s="864"/>
      <c r="BN143" s="864"/>
      <c r="BO143" s="864"/>
      <c r="BP143" s="864"/>
      <c r="BQ143" s="864"/>
      <c r="BR143" s="864"/>
      <c r="BS143" s="864"/>
      <c r="BT143" s="864"/>
      <c r="BU143" s="864"/>
      <c r="BV143" s="864"/>
      <c r="BW143" s="864"/>
    </row>
    <row r="144" spans="1:75" s="711" customFormat="1" ht="28.8">
      <c r="A144" s="754">
        <v>125</v>
      </c>
      <c r="B144" s="854">
        <v>7000020197</v>
      </c>
      <c r="C144" s="854">
        <v>50</v>
      </c>
      <c r="D144" s="854" t="s">
        <v>696</v>
      </c>
      <c r="E144" s="854">
        <v>1000004461</v>
      </c>
      <c r="F144" s="854" t="s">
        <v>709</v>
      </c>
      <c r="G144" s="854" t="s">
        <v>297</v>
      </c>
      <c r="H144" s="854">
        <v>6</v>
      </c>
      <c r="I144" s="707"/>
      <c r="J144" s="524" t="str">
        <f t="shared" si="10"/>
        <v>INCLUDED</v>
      </c>
      <c r="K144" s="840"/>
      <c r="L144" s="863"/>
      <c r="M144" s="420"/>
      <c r="N144" s="420"/>
      <c r="O144" s="420"/>
      <c r="P144" s="420"/>
      <c r="Q144" s="420"/>
      <c r="R144" s="420"/>
      <c r="S144" s="420"/>
      <c r="T144" s="420"/>
      <c r="U144" s="420"/>
      <c r="V144" s="420"/>
      <c r="W144" s="420"/>
      <c r="X144" s="420"/>
      <c r="Y144" s="420"/>
      <c r="Z144" s="420"/>
      <c r="AA144" s="420"/>
      <c r="AB144" s="420"/>
      <c r="AC144" s="864"/>
      <c r="AD144" s="864"/>
      <c r="AE144" s="864"/>
      <c r="AF144" s="864"/>
      <c r="AG144" s="864"/>
      <c r="AH144" s="864"/>
      <c r="AI144" s="864"/>
      <c r="AJ144" s="864"/>
      <c r="AK144" s="864"/>
      <c r="AL144" s="864"/>
      <c r="AM144" s="864"/>
      <c r="AN144" s="864"/>
      <c r="AO144" s="864"/>
      <c r="AP144" s="864"/>
      <c r="AQ144" s="864"/>
      <c r="AR144" s="864"/>
      <c r="AS144" s="864"/>
      <c r="AT144" s="864"/>
      <c r="AU144" s="864"/>
      <c r="AV144" s="864"/>
      <c r="AW144" s="864"/>
      <c r="AX144" s="864"/>
      <c r="AY144" s="864"/>
      <c r="AZ144" s="864"/>
      <c r="BA144" s="864"/>
      <c r="BB144" s="864"/>
      <c r="BC144" s="864"/>
      <c r="BD144" s="864"/>
      <c r="BE144" s="864"/>
      <c r="BF144" s="864"/>
      <c r="BG144" s="864"/>
      <c r="BH144" s="864"/>
      <c r="BI144" s="864"/>
      <c r="BJ144" s="864"/>
      <c r="BK144" s="864"/>
      <c r="BL144" s="864"/>
      <c r="BM144" s="864"/>
      <c r="BN144" s="864"/>
      <c r="BO144" s="864"/>
      <c r="BP144" s="864"/>
      <c r="BQ144" s="864"/>
      <c r="BR144" s="864"/>
      <c r="BS144" s="864"/>
      <c r="BT144" s="864"/>
      <c r="BU144" s="864"/>
      <c r="BV144" s="864"/>
      <c r="BW144" s="864"/>
    </row>
    <row r="145" spans="1:75" s="711" customFormat="1" ht="28.8">
      <c r="A145" s="754">
        <v>126</v>
      </c>
      <c r="B145" s="854">
        <v>7000020197</v>
      </c>
      <c r="C145" s="854">
        <v>60</v>
      </c>
      <c r="D145" s="854" t="s">
        <v>696</v>
      </c>
      <c r="E145" s="854">
        <v>1000004483</v>
      </c>
      <c r="F145" s="854" t="s">
        <v>710</v>
      </c>
      <c r="G145" s="854" t="s">
        <v>297</v>
      </c>
      <c r="H145" s="854">
        <v>6</v>
      </c>
      <c r="I145" s="707"/>
      <c r="J145" s="524" t="str">
        <f t="shared" si="10"/>
        <v>INCLUDED</v>
      </c>
      <c r="K145" s="840"/>
      <c r="L145" s="863"/>
      <c r="M145" s="420"/>
      <c r="N145" s="420"/>
      <c r="O145" s="420"/>
      <c r="P145" s="420"/>
      <c r="Q145" s="420"/>
      <c r="R145" s="420"/>
      <c r="S145" s="420"/>
      <c r="T145" s="420"/>
      <c r="U145" s="420"/>
      <c r="V145" s="420"/>
      <c r="W145" s="420"/>
      <c r="X145" s="420"/>
      <c r="Y145" s="420"/>
      <c r="Z145" s="420"/>
      <c r="AA145" s="420"/>
      <c r="AB145" s="420"/>
      <c r="AC145" s="864"/>
      <c r="AD145" s="864"/>
      <c r="AE145" s="864"/>
      <c r="AF145" s="864"/>
      <c r="AG145" s="864"/>
      <c r="AH145" s="864"/>
      <c r="AI145" s="864"/>
      <c r="AJ145" s="864"/>
      <c r="AK145" s="864"/>
      <c r="AL145" s="864"/>
      <c r="AM145" s="864"/>
      <c r="AN145" s="864"/>
      <c r="AO145" s="864"/>
      <c r="AP145" s="864"/>
      <c r="AQ145" s="864"/>
      <c r="AR145" s="864"/>
      <c r="AS145" s="864"/>
      <c r="AT145" s="864"/>
      <c r="AU145" s="864"/>
      <c r="AV145" s="864"/>
      <c r="AW145" s="864"/>
      <c r="AX145" s="864"/>
      <c r="AY145" s="864"/>
      <c r="AZ145" s="864"/>
      <c r="BA145" s="864"/>
      <c r="BB145" s="864"/>
      <c r="BC145" s="864"/>
      <c r="BD145" s="864"/>
      <c r="BE145" s="864"/>
      <c r="BF145" s="864"/>
      <c r="BG145" s="864"/>
      <c r="BH145" s="864"/>
      <c r="BI145" s="864"/>
      <c r="BJ145" s="864"/>
      <c r="BK145" s="864"/>
      <c r="BL145" s="864"/>
      <c r="BM145" s="864"/>
      <c r="BN145" s="864"/>
      <c r="BO145" s="864"/>
      <c r="BP145" s="864"/>
      <c r="BQ145" s="864"/>
      <c r="BR145" s="864"/>
      <c r="BS145" s="864"/>
      <c r="BT145" s="864"/>
      <c r="BU145" s="864"/>
      <c r="BV145" s="864"/>
      <c r="BW145" s="864"/>
    </row>
    <row r="146" spans="1:75" s="711" customFormat="1" ht="28.8">
      <c r="A146" s="754">
        <v>127</v>
      </c>
      <c r="B146" s="854">
        <v>7000020197</v>
      </c>
      <c r="C146" s="854">
        <v>70</v>
      </c>
      <c r="D146" s="854" t="s">
        <v>696</v>
      </c>
      <c r="E146" s="854">
        <v>1000020419</v>
      </c>
      <c r="F146" s="854" t="s">
        <v>533</v>
      </c>
      <c r="G146" s="854" t="s">
        <v>297</v>
      </c>
      <c r="H146" s="854">
        <v>3</v>
      </c>
      <c r="I146" s="707"/>
      <c r="J146" s="524" t="str">
        <f t="shared" si="10"/>
        <v>INCLUDED</v>
      </c>
      <c r="K146" s="840"/>
      <c r="L146" s="863"/>
      <c r="M146" s="420"/>
      <c r="N146" s="420"/>
      <c r="O146" s="420"/>
      <c r="P146" s="420"/>
      <c r="Q146" s="420"/>
      <c r="R146" s="420"/>
      <c r="S146" s="420"/>
      <c r="T146" s="420"/>
      <c r="U146" s="420"/>
      <c r="V146" s="420"/>
      <c r="W146" s="420"/>
      <c r="X146" s="420"/>
      <c r="Y146" s="420"/>
      <c r="Z146" s="420"/>
      <c r="AA146" s="420"/>
      <c r="AB146" s="420"/>
      <c r="AC146" s="864"/>
      <c r="AD146" s="864"/>
      <c r="AE146" s="864"/>
      <c r="AF146" s="864"/>
      <c r="AG146" s="864"/>
      <c r="AH146" s="864"/>
      <c r="AI146" s="864"/>
      <c r="AJ146" s="864"/>
      <c r="AK146" s="864"/>
      <c r="AL146" s="864"/>
      <c r="AM146" s="864"/>
      <c r="AN146" s="864"/>
      <c r="AO146" s="864"/>
      <c r="AP146" s="864"/>
      <c r="AQ146" s="864"/>
      <c r="AR146" s="864"/>
      <c r="AS146" s="864"/>
      <c r="AT146" s="864"/>
      <c r="AU146" s="864"/>
      <c r="AV146" s="864"/>
      <c r="AW146" s="864"/>
      <c r="AX146" s="864"/>
      <c r="AY146" s="864"/>
      <c r="AZ146" s="864"/>
      <c r="BA146" s="864"/>
      <c r="BB146" s="864"/>
      <c r="BC146" s="864"/>
      <c r="BD146" s="864"/>
      <c r="BE146" s="864"/>
      <c r="BF146" s="864"/>
      <c r="BG146" s="864"/>
      <c r="BH146" s="864"/>
      <c r="BI146" s="864"/>
      <c r="BJ146" s="864"/>
      <c r="BK146" s="864"/>
      <c r="BL146" s="864"/>
      <c r="BM146" s="864"/>
      <c r="BN146" s="864"/>
      <c r="BO146" s="864"/>
      <c r="BP146" s="864"/>
      <c r="BQ146" s="864"/>
      <c r="BR146" s="864"/>
      <c r="BS146" s="864"/>
      <c r="BT146" s="864"/>
      <c r="BU146" s="864"/>
      <c r="BV146" s="864"/>
      <c r="BW146" s="864"/>
    </row>
    <row r="147" spans="1:75" s="711" customFormat="1" ht="28.8">
      <c r="A147" s="754">
        <v>128</v>
      </c>
      <c r="B147" s="854">
        <v>7000020197</v>
      </c>
      <c r="C147" s="854">
        <v>80</v>
      </c>
      <c r="D147" s="854" t="s">
        <v>696</v>
      </c>
      <c r="E147" s="854">
        <v>1000004401</v>
      </c>
      <c r="F147" s="854" t="s">
        <v>713</v>
      </c>
      <c r="G147" s="854" t="s">
        <v>297</v>
      </c>
      <c r="H147" s="854">
        <v>10</v>
      </c>
      <c r="I147" s="707"/>
      <c r="J147" s="524" t="str">
        <f t="shared" si="10"/>
        <v>INCLUDED</v>
      </c>
      <c r="K147" s="840"/>
      <c r="L147" s="863"/>
      <c r="M147" s="420"/>
      <c r="N147" s="420"/>
      <c r="O147" s="420"/>
      <c r="P147" s="420"/>
      <c r="Q147" s="420"/>
      <c r="R147" s="420"/>
      <c r="S147" s="420"/>
      <c r="T147" s="420"/>
      <c r="U147" s="420"/>
      <c r="V147" s="420"/>
      <c r="W147" s="420"/>
      <c r="X147" s="420"/>
      <c r="Y147" s="420"/>
      <c r="Z147" s="420"/>
      <c r="AA147" s="420"/>
      <c r="AB147" s="420"/>
      <c r="AC147" s="864"/>
      <c r="AD147" s="864"/>
      <c r="AE147" s="864"/>
      <c r="AF147" s="864"/>
      <c r="AG147" s="864"/>
      <c r="AH147" s="864"/>
      <c r="AI147" s="864"/>
      <c r="AJ147" s="864"/>
      <c r="AK147" s="864"/>
      <c r="AL147" s="864"/>
      <c r="AM147" s="864"/>
      <c r="AN147" s="864"/>
      <c r="AO147" s="864"/>
      <c r="AP147" s="864"/>
      <c r="AQ147" s="864"/>
      <c r="AR147" s="864"/>
      <c r="AS147" s="864"/>
      <c r="AT147" s="864"/>
      <c r="AU147" s="864"/>
      <c r="AV147" s="864"/>
      <c r="AW147" s="864"/>
      <c r="AX147" s="864"/>
      <c r="AY147" s="864"/>
      <c r="AZ147" s="864"/>
      <c r="BA147" s="864"/>
      <c r="BB147" s="864"/>
      <c r="BC147" s="864"/>
      <c r="BD147" s="864"/>
      <c r="BE147" s="864"/>
      <c r="BF147" s="864"/>
      <c r="BG147" s="864"/>
      <c r="BH147" s="864"/>
      <c r="BI147" s="864"/>
      <c r="BJ147" s="864"/>
      <c r="BK147" s="864"/>
      <c r="BL147" s="864"/>
      <c r="BM147" s="864"/>
      <c r="BN147" s="864"/>
      <c r="BO147" s="864"/>
      <c r="BP147" s="864"/>
      <c r="BQ147" s="864"/>
      <c r="BR147" s="864"/>
      <c r="BS147" s="864"/>
      <c r="BT147" s="864"/>
      <c r="BU147" s="864"/>
      <c r="BV147" s="864"/>
      <c r="BW147" s="864"/>
    </row>
    <row r="148" spans="1:75" s="711" customFormat="1" ht="28.8">
      <c r="A148" s="754">
        <v>129</v>
      </c>
      <c r="B148" s="854">
        <v>7000020197</v>
      </c>
      <c r="C148" s="854">
        <v>90</v>
      </c>
      <c r="D148" s="854" t="s">
        <v>662</v>
      </c>
      <c r="E148" s="854">
        <v>1000001683</v>
      </c>
      <c r="F148" s="854" t="s">
        <v>665</v>
      </c>
      <c r="G148" s="854" t="s">
        <v>297</v>
      </c>
      <c r="H148" s="854">
        <v>1</v>
      </c>
      <c r="I148" s="707"/>
      <c r="J148" s="524" t="str">
        <f t="shared" si="10"/>
        <v>INCLUDED</v>
      </c>
      <c r="K148" s="840"/>
      <c r="L148" s="863"/>
      <c r="M148" s="420"/>
      <c r="N148" s="420"/>
      <c r="O148" s="420"/>
      <c r="P148" s="420"/>
      <c r="Q148" s="420"/>
      <c r="R148" s="420"/>
      <c r="S148" s="420"/>
      <c r="T148" s="420"/>
      <c r="U148" s="420"/>
      <c r="V148" s="420"/>
      <c r="W148" s="420"/>
      <c r="X148" s="420"/>
      <c r="Y148" s="420"/>
      <c r="Z148" s="420"/>
      <c r="AA148" s="420"/>
      <c r="AB148" s="420"/>
      <c r="AC148" s="864"/>
      <c r="AD148" s="864"/>
      <c r="AE148" s="864"/>
      <c r="AF148" s="864"/>
      <c r="AG148" s="864"/>
      <c r="AH148" s="864"/>
      <c r="AI148" s="864"/>
      <c r="AJ148" s="864"/>
      <c r="AK148" s="864"/>
      <c r="AL148" s="864"/>
      <c r="AM148" s="864"/>
      <c r="AN148" s="864"/>
      <c r="AO148" s="864"/>
      <c r="AP148" s="864"/>
      <c r="AQ148" s="864"/>
      <c r="AR148" s="864"/>
      <c r="AS148" s="864"/>
      <c r="AT148" s="864"/>
      <c r="AU148" s="864"/>
      <c r="AV148" s="864"/>
      <c r="AW148" s="864"/>
      <c r="AX148" s="864"/>
      <c r="AY148" s="864"/>
      <c r="AZ148" s="864"/>
      <c r="BA148" s="864"/>
      <c r="BB148" s="864"/>
      <c r="BC148" s="864"/>
      <c r="BD148" s="864"/>
      <c r="BE148" s="864"/>
      <c r="BF148" s="864"/>
      <c r="BG148" s="864"/>
      <c r="BH148" s="864"/>
      <c r="BI148" s="864"/>
      <c r="BJ148" s="864"/>
      <c r="BK148" s="864"/>
      <c r="BL148" s="864"/>
      <c r="BM148" s="864"/>
      <c r="BN148" s="864"/>
      <c r="BO148" s="864"/>
      <c r="BP148" s="864"/>
      <c r="BQ148" s="864"/>
      <c r="BR148" s="864"/>
      <c r="BS148" s="864"/>
      <c r="BT148" s="864"/>
      <c r="BU148" s="864"/>
      <c r="BV148" s="864"/>
      <c r="BW148" s="864"/>
    </row>
    <row r="149" spans="1:75" s="711" customFormat="1" ht="28.8">
      <c r="A149" s="754">
        <v>130</v>
      </c>
      <c r="B149" s="854">
        <v>7000020197</v>
      </c>
      <c r="C149" s="854">
        <v>100</v>
      </c>
      <c r="D149" s="854" t="s">
        <v>662</v>
      </c>
      <c r="E149" s="854">
        <v>1000001684</v>
      </c>
      <c r="F149" s="854" t="s">
        <v>666</v>
      </c>
      <c r="G149" s="854" t="s">
        <v>297</v>
      </c>
      <c r="H149" s="854">
        <v>3</v>
      </c>
      <c r="I149" s="707"/>
      <c r="J149" s="524" t="str">
        <f t="shared" si="10"/>
        <v>INCLUDED</v>
      </c>
      <c r="K149" s="840"/>
      <c r="L149" s="863"/>
      <c r="M149" s="420"/>
      <c r="N149" s="420"/>
      <c r="O149" s="420"/>
      <c r="P149" s="420"/>
      <c r="Q149" s="420"/>
      <c r="R149" s="420"/>
      <c r="S149" s="420"/>
      <c r="T149" s="420"/>
      <c r="U149" s="420"/>
      <c r="V149" s="420"/>
      <c r="W149" s="420"/>
      <c r="X149" s="420"/>
      <c r="Y149" s="420"/>
      <c r="Z149" s="420"/>
      <c r="AA149" s="420"/>
      <c r="AB149" s="420"/>
      <c r="AC149" s="864"/>
      <c r="AD149" s="864"/>
      <c r="AE149" s="864"/>
      <c r="AF149" s="864"/>
      <c r="AG149" s="864"/>
      <c r="AH149" s="864"/>
      <c r="AI149" s="864"/>
      <c r="AJ149" s="864"/>
      <c r="AK149" s="864"/>
      <c r="AL149" s="864"/>
      <c r="AM149" s="864"/>
      <c r="AN149" s="864"/>
      <c r="AO149" s="864"/>
      <c r="AP149" s="864"/>
      <c r="AQ149" s="864"/>
      <c r="AR149" s="864"/>
      <c r="AS149" s="864"/>
      <c r="AT149" s="864"/>
      <c r="AU149" s="864"/>
      <c r="AV149" s="864"/>
      <c r="AW149" s="864"/>
      <c r="AX149" s="864"/>
      <c r="AY149" s="864"/>
      <c r="AZ149" s="864"/>
      <c r="BA149" s="864"/>
      <c r="BB149" s="864"/>
      <c r="BC149" s="864"/>
      <c r="BD149" s="864"/>
      <c r="BE149" s="864"/>
      <c r="BF149" s="864"/>
      <c r="BG149" s="864"/>
      <c r="BH149" s="864"/>
      <c r="BI149" s="864"/>
      <c r="BJ149" s="864"/>
      <c r="BK149" s="864"/>
      <c r="BL149" s="864"/>
      <c r="BM149" s="864"/>
      <c r="BN149" s="864"/>
      <c r="BO149" s="864"/>
      <c r="BP149" s="864"/>
      <c r="BQ149" s="864"/>
      <c r="BR149" s="864"/>
      <c r="BS149" s="864"/>
      <c r="BT149" s="864"/>
      <c r="BU149" s="864"/>
      <c r="BV149" s="864"/>
      <c r="BW149" s="864"/>
    </row>
    <row r="150" spans="1:75" s="711" customFormat="1" ht="28.8">
      <c r="A150" s="754">
        <v>131</v>
      </c>
      <c r="B150" s="854">
        <v>7000020197</v>
      </c>
      <c r="C150" s="854">
        <v>110</v>
      </c>
      <c r="D150" s="854" t="s">
        <v>662</v>
      </c>
      <c r="E150" s="854">
        <v>1000001688</v>
      </c>
      <c r="F150" s="854" t="s">
        <v>668</v>
      </c>
      <c r="G150" s="854" t="s">
        <v>297</v>
      </c>
      <c r="H150" s="854">
        <v>1</v>
      </c>
      <c r="I150" s="707"/>
      <c r="J150" s="524" t="str">
        <f t="shared" si="10"/>
        <v>INCLUDED</v>
      </c>
      <c r="K150" s="840"/>
      <c r="L150" s="863"/>
      <c r="M150" s="420"/>
      <c r="N150" s="420"/>
      <c r="O150" s="420"/>
      <c r="P150" s="420"/>
      <c r="Q150" s="420"/>
      <c r="R150" s="420"/>
      <c r="S150" s="420"/>
      <c r="T150" s="420"/>
      <c r="U150" s="420"/>
      <c r="V150" s="420"/>
      <c r="W150" s="420"/>
      <c r="X150" s="420"/>
      <c r="Y150" s="420"/>
      <c r="Z150" s="420"/>
      <c r="AA150" s="420"/>
      <c r="AB150" s="420"/>
      <c r="AC150" s="864"/>
      <c r="AD150" s="864"/>
      <c r="AE150" s="864"/>
      <c r="AF150" s="864"/>
      <c r="AG150" s="864"/>
      <c r="AH150" s="864"/>
      <c r="AI150" s="864"/>
      <c r="AJ150" s="864"/>
      <c r="AK150" s="864"/>
      <c r="AL150" s="864"/>
      <c r="AM150" s="864"/>
      <c r="AN150" s="864"/>
      <c r="AO150" s="864"/>
      <c r="AP150" s="864"/>
      <c r="AQ150" s="864"/>
      <c r="AR150" s="864"/>
      <c r="AS150" s="864"/>
      <c r="AT150" s="864"/>
      <c r="AU150" s="864"/>
      <c r="AV150" s="864"/>
      <c r="AW150" s="864"/>
      <c r="AX150" s="864"/>
      <c r="AY150" s="864"/>
      <c r="AZ150" s="864"/>
      <c r="BA150" s="864"/>
      <c r="BB150" s="864"/>
      <c r="BC150" s="864"/>
      <c r="BD150" s="864"/>
      <c r="BE150" s="864"/>
      <c r="BF150" s="864"/>
      <c r="BG150" s="864"/>
      <c r="BH150" s="864"/>
      <c r="BI150" s="864"/>
      <c r="BJ150" s="864"/>
      <c r="BK150" s="864"/>
      <c r="BL150" s="864"/>
      <c r="BM150" s="864"/>
      <c r="BN150" s="864"/>
      <c r="BO150" s="864"/>
      <c r="BP150" s="864"/>
      <c r="BQ150" s="864"/>
      <c r="BR150" s="864"/>
      <c r="BS150" s="864"/>
      <c r="BT150" s="864"/>
      <c r="BU150" s="864"/>
      <c r="BV150" s="864"/>
      <c r="BW150" s="864"/>
    </row>
    <row r="151" spans="1:75" s="711" customFormat="1" ht="28.8">
      <c r="A151" s="754">
        <v>132</v>
      </c>
      <c r="B151" s="854">
        <v>7000020197</v>
      </c>
      <c r="C151" s="854">
        <v>120</v>
      </c>
      <c r="D151" s="854" t="s">
        <v>662</v>
      </c>
      <c r="E151" s="854">
        <v>1000001689</v>
      </c>
      <c r="F151" s="854" t="s">
        <v>669</v>
      </c>
      <c r="G151" s="854" t="s">
        <v>297</v>
      </c>
      <c r="H151" s="854">
        <v>1</v>
      </c>
      <c r="I151" s="707"/>
      <c r="J151" s="524" t="str">
        <f t="shared" si="10"/>
        <v>INCLUDED</v>
      </c>
      <c r="K151" s="840"/>
      <c r="L151" s="863"/>
      <c r="M151" s="420"/>
      <c r="N151" s="420"/>
      <c r="O151" s="420"/>
      <c r="P151" s="420"/>
      <c r="Q151" s="420"/>
      <c r="R151" s="420"/>
      <c r="S151" s="420"/>
      <c r="T151" s="420"/>
      <c r="U151" s="420"/>
      <c r="V151" s="420"/>
      <c r="W151" s="420"/>
      <c r="X151" s="420"/>
      <c r="Y151" s="420"/>
      <c r="Z151" s="420"/>
      <c r="AA151" s="420"/>
      <c r="AB151" s="420"/>
      <c r="AC151" s="864"/>
      <c r="AD151" s="864"/>
      <c r="AE151" s="864"/>
      <c r="AF151" s="864"/>
      <c r="AG151" s="864"/>
      <c r="AH151" s="864"/>
      <c r="AI151" s="864"/>
      <c r="AJ151" s="864"/>
      <c r="AK151" s="864"/>
      <c r="AL151" s="864"/>
      <c r="AM151" s="864"/>
      <c r="AN151" s="864"/>
      <c r="AO151" s="864"/>
      <c r="AP151" s="864"/>
      <c r="AQ151" s="864"/>
      <c r="AR151" s="864"/>
      <c r="AS151" s="864"/>
      <c r="AT151" s="864"/>
      <c r="AU151" s="864"/>
      <c r="AV151" s="864"/>
      <c r="AW151" s="864"/>
      <c r="AX151" s="864"/>
      <c r="AY151" s="864"/>
      <c r="AZ151" s="864"/>
      <c r="BA151" s="864"/>
      <c r="BB151" s="864"/>
      <c r="BC151" s="864"/>
      <c r="BD151" s="864"/>
      <c r="BE151" s="864"/>
      <c r="BF151" s="864"/>
      <c r="BG151" s="864"/>
      <c r="BH151" s="864"/>
      <c r="BI151" s="864"/>
      <c r="BJ151" s="864"/>
      <c r="BK151" s="864"/>
      <c r="BL151" s="864"/>
      <c r="BM151" s="864"/>
      <c r="BN151" s="864"/>
      <c r="BO151" s="864"/>
      <c r="BP151" s="864"/>
      <c r="BQ151" s="864"/>
      <c r="BR151" s="864"/>
      <c r="BS151" s="864"/>
      <c r="BT151" s="864"/>
      <c r="BU151" s="864"/>
      <c r="BV151" s="864"/>
      <c r="BW151" s="864"/>
    </row>
    <row r="152" spans="1:75" s="711" customFormat="1" ht="28.8">
      <c r="A152" s="754">
        <v>133</v>
      </c>
      <c r="B152" s="854">
        <v>7000020197</v>
      </c>
      <c r="C152" s="854">
        <v>130</v>
      </c>
      <c r="D152" s="854" t="s">
        <v>662</v>
      </c>
      <c r="E152" s="854">
        <v>1000032777</v>
      </c>
      <c r="F152" s="854" t="s">
        <v>670</v>
      </c>
      <c r="G152" s="854" t="s">
        <v>297</v>
      </c>
      <c r="H152" s="854">
        <v>2</v>
      </c>
      <c r="I152" s="707"/>
      <c r="J152" s="524" t="str">
        <f t="shared" si="10"/>
        <v>INCLUDED</v>
      </c>
      <c r="K152" s="840"/>
      <c r="L152" s="863"/>
      <c r="M152" s="420"/>
      <c r="N152" s="420"/>
      <c r="O152" s="420"/>
      <c r="P152" s="420"/>
      <c r="Q152" s="420"/>
      <c r="R152" s="420"/>
      <c r="S152" s="420"/>
      <c r="T152" s="420"/>
      <c r="U152" s="420"/>
      <c r="V152" s="420"/>
      <c r="W152" s="420"/>
      <c r="X152" s="420"/>
      <c r="Y152" s="420"/>
      <c r="Z152" s="420"/>
      <c r="AA152" s="420"/>
      <c r="AB152" s="420"/>
      <c r="AC152" s="864"/>
      <c r="AD152" s="864"/>
      <c r="AE152" s="864"/>
      <c r="AF152" s="864"/>
      <c r="AG152" s="864"/>
      <c r="AH152" s="864"/>
      <c r="AI152" s="864"/>
      <c r="AJ152" s="864"/>
      <c r="AK152" s="864"/>
      <c r="AL152" s="864"/>
      <c r="AM152" s="864"/>
      <c r="AN152" s="864"/>
      <c r="AO152" s="864"/>
      <c r="AP152" s="864"/>
      <c r="AQ152" s="864"/>
      <c r="AR152" s="864"/>
      <c r="AS152" s="864"/>
      <c r="AT152" s="864"/>
      <c r="AU152" s="864"/>
      <c r="AV152" s="864"/>
      <c r="AW152" s="864"/>
      <c r="AX152" s="864"/>
      <c r="AY152" s="864"/>
      <c r="AZ152" s="864"/>
      <c r="BA152" s="864"/>
      <c r="BB152" s="864"/>
      <c r="BC152" s="864"/>
      <c r="BD152" s="864"/>
      <c r="BE152" s="864"/>
      <c r="BF152" s="864"/>
      <c r="BG152" s="864"/>
      <c r="BH152" s="864"/>
      <c r="BI152" s="864"/>
      <c r="BJ152" s="864"/>
      <c r="BK152" s="864"/>
      <c r="BL152" s="864"/>
      <c r="BM152" s="864"/>
      <c r="BN152" s="864"/>
      <c r="BO152" s="864"/>
      <c r="BP152" s="864"/>
      <c r="BQ152" s="864"/>
      <c r="BR152" s="864"/>
      <c r="BS152" s="864"/>
      <c r="BT152" s="864"/>
      <c r="BU152" s="864"/>
      <c r="BV152" s="864"/>
      <c r="BW152" s="864"/>
    </row>
    <row r="153" spans="1:75" s="711" customFormat="1" ht="28.8">
      <c r="A153" s="754">
        <v>134</v>
      </c>
      <c r="B153" s="854">
        <v>7000020197</v>
      </c>
      <c r="C153" s="854">
        <v>140</v>
      </c>
      <c r="D153" s="854" t="s">
        <v>662</v>
      </c>
      <c r="E153" s="854">
        <v>1000020417</v>
      </c>
      <c r="F153" s="854" t="s">
        <v>534</v>
      </c>
      <c r="G153" s="854" t="s">
        <v>297</v>
      </c>
      <c r="H153" s="854">
        <v>3</v>
      </c>
      <c r="I153" s="707"/>
      <c r="J153" s="524" t="str">
        <f t="shared" si="10"/>
        <v>INCLUDED</v>
      </c>
      <c r="K153" s="840"/>
      <c r="L153" s="863"/>
      <c r="M153" s="420"/>
      <c r="N153" s="420"/>
      <c r="O153" s="420"/>
      <c r="P153" s="420"/>
      <c r="Q153" s="420"/>
      <c r="R153" s="420"/>
      <c r="S153" s="420"/>
      <c r="T153" s="420"/>
      <c r="U153" s="420"/>
      <c r="V153" s="420"/>
      <c r="W153" s="420"/>
      <c r="X153" s="420"/>
      <c r="Y153" s="420"/>
      <c r="Z153" s="420"/>
      <c r="AA153" s="420"/>
      <c r="AB153" s="420"/>
      <c r="AC153" s="864"/>
      <c r="AD153" s="864"/>
      <c r="AE153" s="864"/>
      <c r="AF153" s="864"/>
      <c r="AG153" s="864"/>
      <c r="AH153" s="864"/>
      <c r="AI153" s="864"/>
      <c r="AJ153" s="864"/>
      <c r="AK153" s="864"/>
      <c r="AL153" s="864"/>
      <c r="AM153" s="864"/>
      <c r="AN153" s="864"/>
      <c r="AO153" s="864"/>
      <c r="AP153" s="864"/>
      <c r="AQ153" s="864"/>
      <c r="AR153" s="864"/>
      <c r="AS153" s="864"/>
      <c r="AT153" s="864"/>
      <c r="AU153" s="864"/>
      <c r="AV153" s="864"/>
      <c r="AW153" s="864"/>
      <c r="AX153" s="864"/>
      <c r="AY153" s="864"/>
      <c r="AZ153" s="864"/>
      <c r="BA153" s="864"/>
      <c r="BB153" s="864"/>
      <c r="BC153" s="864"/>
      <c r="BD153" s="864"/>
      <c r="BE153" s="864"/>
      <c r="BF153" s="864"/>
      <c r="BG153" s="864"/>
      <c r="BH153" s="864"/>
      <c r="BI153" s="864"/>
      <c r="BJ153" s="864"/>
      <c r="BK153" s="864"/>
      <c r="BL153" s="864"/>
      <c r="BM153" s="864"/>
      <c r="BN153" s="864"/>
      <c r="BO153" s="864"/>
      <c r="BP153" s="864"/>
      <c r="BQ153" s="864"/>
      <c r="BR153" s="864"/>
      <c r="BS153" s="864"/>
      <c r="BT153" s="864"/>
      <c r="BU153" s="864"/>
      <c r="BV153" s="864"/>
      <c r="BW153" s="864"/>
    </row>
    <row r="154" spans="1:75" s="711" customFormat="1" ht="28.8">
      <c r="A154" s="754">
        <v>135</v>
      </c>
      <c r="B154" s="854">
        <v>7000020197</v>
      </c>
      <c r="C154" s="854">
        <v>150</v>
      </c>
      <c r="D154" s="854" t="s">
        <v>662</v>
      </c>
      <c r="E154" s="854">
        <v>1000001695</v>
      </c>
      <c r="F154" s="854" t="s">
        <v>671</v>
      </c>
      <c r="G154" s="854" t="s">
        <v>297</v>
      </c>
      <c r="H154" s="854">
        <v>20</v>
      </c>
      <c r="I154" s="707"/>
      <c r="J154" s="524" t="str">
        <f t="shared" si="10"/>
        <v>INCLUDED</v>
      </c>
      <c r="K154" s="840"/>
      <c r="L154" s="863"/>
      <c r="M154" s="420"/>
      <c r="N154" s="420"/>
      <c r="O154" s="420"/>
      <c r="P154" s="420"/>
      <c r="Q154" s="420"/>
      <c r="R154" s="420"/>
      <c r="S154" s="420"/>
      <c r="T154" s="420"/>
      <c r="U154" s="420"/>
      <c r="V154" s="420"/>
      <c r="W154" s="420"/>
      <c r="X154" s="420"/>
      <c r="Y154" s="420"/>
      <c r="Z154" s="420"/>
      <c r="AA154" s="420"/>
      <c r="AB154" s="420"/>
      <c r="AC154" s="864"/>
      <c r="AD154" s="864"/>
      <c r="AE154" s="864"/>
      <c r="AF154" s="864"/>
      <c r="AG154" s="864"/>
      <c r="AH154" s="864"/>
      <c r="AI154" s="864"/>
      <c r="AJ154" s="864"/>
      <c r="AK154" s="864"/>
      <c r="AL154" s="864"/>
      <c r="AM154" s="864"/>
      <c r="AN154" s="864"/>
      <c r="AO154" s="864"/>
      <c r="AP154" s="864"/>
      <c r="AQ154" s="864"/>
      <c r="AR154" s="864"/>
      <c r="AS154" s="864"/>
      <c r="AT154" s="864"/>
      <c r="AU154" s="864"/>
      <c r="AV154" s="864"/>
      <c r="AW154" s="864"/>
      <c r="AX154" s="864"/>
      <c r="AY154" s="864"/>
      <c r="AZ154" s="864"/>
      <c r="BA154" s="864"/>
      <c r="BB154" s="864"/>
      <c r="BC154" s="864"/>
      <c r="BD154" s="864"/>
      <c r="BE154" s="864"/>
      <c r="BF154" s="864"/>
      <c r="BG154" s="864"/>
      <c r="BH154" s="864"/>
      <c r="BI154" s="864"/>
      <c r="BJ154" s="864"/>
      <c r="BK154" s="864"/>
      <c r="BL154" s="864"/>
      <c r="BM154" s="864"/>
      <c r="BN154" s="864"/>
      <c r="BO154" s="864"/>
      <c r="BP154" s="864"/>
      <c r="BQ154" s="864"/>
      <c r="BR154" s="864"/>
      <c r="BS154" s="864"/>
      <c r="BT154" s="864"/>
      <c r="BU154" s="864"/>
      <c r="BV154" s="864"/>
      <c r="BW154" s="864"/>
    </row>
    <row r="155" spans="1:75" s="711" customFormat="1" ht="28.8">
      <c r="A155" s="754">
        <v>136</v>
      </c>
      <c r="B155" s="854">
        <v>7000020197</v>
      </c>
      <c r="C155" s="854">
        <v>160</v>
      </c>
      <c r="D155" s="854" t="s">
        <v>521</v>
      </c>
      <c r="E155" s="854">
        <v>1000011326</v>
      </c>
      <c r="F155" s="854" t="s">
        <v>744</v>
      </c>
      <c r="G155" s="854" t="s">
        <v>298</v>
      </c>
      <c r="H155" s="854">
        <v>1</v>
      </c>
      <c r="I155" s="707"/>
      <c r="J155" s="524" t="str">
        <f t="shared" si="10"/>
        <v>INCLUDED</v>
      </c>
      <c r="K155" s="840"/>
      <c r="L155" s="863"/>
      <c r="M155" s="420"/>
      <c r="N155" s="420"/>
      <c r="O155" s="420"/>
      <c r="P155" s="420"/>
      <c r="Q155" s="420"/>
      <c r="R155" s="420"/>
      <c r="S155" s="420"/>
      <c r="T155" s="420"/>
      <c r="U155" s="420"/>
      <c r="V155" s="420"/>
      <c r="W155" s="420"/>
      <c r="X155" s="420"/>
      <c r="Y155" s="420"/>
      <c r="Z155" s="420"/>
      <c r="AA155" s="420"/>
      <c r="AB155" s="420"/>
      <c r="AC155" s="864"/>
      <c r="AD155" s="864"/>
      <c r="AE155" s="864"/>
      <c r="AF155" s="864"/>
      <c r="AG155" s="864"/>
      <c r="AH155" s="864"/>
      <c r="AI155" s="864"/>
      <c r="AJ155" s="864"/>
      <c r="AK155" s="864"/>
      <c r="AL155" s="864"/>
      <c r="AM155" s="864"/>
      <c r="AN155" s="864"/>
      <c r="AO155" s="864"/>
      <c r="AP155" s="864"/>
      <c r="AQ155" s="864"/>
      <c r="AR155" s="864"/>
      <c r="AS155" s="864"/>
      <c r="AT155" s="864"/>
      <c r="AU155" s="864"/>
      <c r="AV155" s="864"/>
      <c r="AW155" s="864"/>
      <c r="AX155" s="864"/>
      <c r="AY155" s="864"/>
      <c r="AZ155" s="864"/>
      <c r="BA155" s="864"/>
      <c r="BB155" s="864"/>
      <c r="BC155" s="864"/>
      <c r="BD155" s="864"/>
      <c r="BE155" s="864"/>
      <c r="BF155" s="864"/>
      <c r="BG155" s="864"/>
      <c r="BH155" s="864"/>
      <c r="BI155" s="864"/>
      <c r="BJ155" s="864"/>
      <c r="BK155" s="864"/>
      <c r="BL155" s="864"/>
      <c r="BM155" s="864"/>
      <c r="BN155" s="864"/>
      <c r="BO155" s="864"/>
      <c r="BP155" s="864"/>
      <c r="BQ155" s="864"/>
      <c r="BR155" s="864"/>
      <c r="BS155" s="864"/>
      <c r="BT155" s="864"/>
      <c r="BU155" s="864"/>
      <c r="BV155" s="864"/>
      <c r="BW155" s="864"/>
    </row>
    <row r="156" spans="1:75" s="711" customFormat="1" ht="28.8">
      <c r="A156" s="754">
        <v>137</v>
      </c>
      <c r="B156" s="854">
        <v>7000020197</v>
      </c>
      <c r="C156" s="854">
        <v>170</v>
      </c>
      <c r="D156" s="854" t="s">
        <v>521</v>
      </c>
      <c r="E156" s="854">
        <v>1000011327</v>
      </c>
      <c r="F156" s="854" t="s">
        <v>535</v>
      </c>
      <c r="G156" s="854" t="s">
        <v>298</v>
      </c>
      <c r="H156" s="854">
        <v>1</v>
      </c>
      <c r="I156" s="707"/>
      <c r="J156" s="524" t="str">
        <f t="shared" si="10"/>
        <v>INCLUDED</v>
      </c>
      <c r="K156" s="840"/>
      <c r="L156" s="863"/>
      <c r="M156" s="420"/>
      <c r="N156" s="420"/>
      <c r="O156" s="420"/>
      <c r="P156" s="420"/>
      <c r="Q156" s="420"/>
      <c r="R156" s="420"/>
      <c r="S156" s="420"/>
      <c r="T156" s="420"/>
      <c r="U156" s="420"/>
      <c r="V156" s="420"/>
      <c r="W156" s="420"/>
      <c r="X156" s="420"/>
      <c r="Y156" s="420"/>
      <c r="Z156" s="420"/>
      <c r="AA156" s="420"/>
      <c r="AB156" s="420"/>
      <c r="AC156" s="864"/>
      <c r="AD156" s="864"/>
      <c r="AE156" s="864"/>
      <c r="AF156" s="864"/>
      <c r="AG156" s="864"/>
      <c r="AH156" s="864"/>
      <c r="AI156" s="864"/>
      <c r="AJ156" s="864"/>
      <c r="AK156" s="864"/>
      <c r="AL156" s="864"/>
      <c r="AM156" s="864"/>
      <c r="AN156" s="864"/>
      <c r="AO156" s="864"/>
      <c r="AP156" s="864"/>
      <c r="AQ156" s="864"/>
      <c r="AR156" s="864"/>
      <c r="AS156" s="864"/>
      <c r="AT156" s="864"/>
      <c r="AU156" s="864"/>
      <c r="AV156" s="864"/>
      <c r="AW156" s="864"/>
      <c r="AX156" s="864"/>
      <c r="AY156" s="864"/>
      <c r="AZ156" s="864"/>
      <c r="BA156" s="864"/>
      <c r="BB156" s="864"/>
      <c r="BC156" s="864"/>
      <c r="BD156" s="864"/>
      <c r="BE156" s="864"/>
      <c r="BF156" s="864"/>
      <c r="BG156" s="864"/>
      <c r="BH156" s="864"/>
      <c r="BI156" s="864"/>
      <c r="BJ156" s="864"/>
      <c r="BK156" s="864"/>
      <c r="BL156" s="864"/>
      <c r="BM156" s="864"/>
      <c r="BN156" s="864"/>
      <c r="BO156" s="864"/>
      <c r="BP156" s="864"/>
      <c r="BQ156" s="864"/>
      <c r="BR156" s="864"/>
      <c r="BS156" s="864"/>
      <c r="BT156" s="864"/>
      <c r="BU156" s="864"/>
      <c r="BV156" s="864"/>
      <c r="BW156" s="864"/>
    </row>
    <row r="157" spans="1:75" s="711" customFormat="1" ht="45" customHeight="1">
      <c r="A157" s="754">
        <v>138</v>
      </c>
      <c r="B157" s="854">
        <v>7000020197</v>
      </c>
      <c r="C157" s="854">
        <v>180</v>
      </c>
      <c r="D157" s="854" t="s">
        <v>561</v>
      </c>
      <c r="E157" s="854">
        <v>1000055986</v>
      </c>
      <c r="F157" s="854" t="s">
        <v>722</v>
      </c>
      <c r="G157" s="854" t="s">
        <v>297</v>
      </c>
      <c r="H157" s="854">
        <v>9</v>
      </c>
      <c r="I157" s="707"/>
      <c r="J157" s="524" t="str">
        <f t="shared" si="10"/>
        <v>INCLUDED</v>
      </c>
      <c r="K157" s="840"/>
      <c r="L157" s="863"/>
      <c r="M157" s="420"/>
      <c r="N157" s="420"/>
      <c r="O157" s="420"/>
      <c r="P157" s="420"/>
      <c r="Q157" s="420"/>
      <c r="R157" s="420"/>
      <c r="S157" s="420"/>
      <c r="T157" s="420"/>
      <c r="U157" s="420"/>
      <c r="V157" s="420"/>
      <c r="W157" s="420"/>
      <c r="X157" s="420"/>
      <c r="Y157" s="420"/>
      <c r="Z157" s="420"/>
      <c r="AA157" s="420"/>
      <c r="AB157" s="420"/>
      <c r="AC157" s="864"/>
      <c r="AD157" s="864"/>
      <c r="AE157" s="864"/>
      <c r="AF157" s="864"/>
      <c r="AG157" s="864"/>
      <c r="AH157" s="864"/>
      <c r="AI157" s="864"/>
      <c r="AJ157" s="864"/>
      <c r="AK157" s="864"/>
      <c r="AL157" s="864"/>
      <c r="AM157" s="864"/>
      <c r="AN157" s="864"/>
      <c r="AO157" s="864"/>
      <c r="AP157" s="864"/>
      <c r="AQ157" s="864"/>
      <c r="AR157" s="864"/>
      <c r="AS157" s="864"/>
      <c r="AT157" s="864"/>
      <c r="AU157" s="864"/>
      <c r="AV157" s="864"/>
      <c r="AW157" s="864"/>
      <c r="AX157" s="864"/>
      <c r="AY157" s="864"/>
      <c r="AZ157" s="864"/>
      <c r="BA157" s="864"/>
      <c r="BB157" s="864"/>
      <c r="BC157" s="864"/>
      <c r="BD157" s="864"/>
      <c r="BE157" s="864"/>
      <c r="BF157" s="864"/>
      <c r="BG157" s="864"/>
      <c r="BH157" s="864"/>
      <c r="BI157" s="864"/>
      <c r="BJ157" s="864"/>
      <c r="BK157" s="864"/>
      <c r="BL157" s="864"/>
      <c r="BM157" s="864"/>
      <c r="BN157" s="864"/>
      <c r="BO157" s="864"/>
      <c r="BP157" s="864"/>
      <c r="BQ157" s="864"/>
      <c r="BR157" s="864"/>
      <c r="BS157" s="864"/>
      <c r="BT157" s="864"/>
      <c r="BU157" s="864"/>
      <c r="BV157" s="864"/>
      <c r="BW157" s="864"/>
    </row>
    <row r="158" spans="1:75" s="711" customFormat="1" ht="39" customHeight="1">
      <c r="A158" s="754">
        <v>139</v>
      </c>
      <c r="B158" s="854">
        <v>7000020197</v>
      </c>
      <c r="C158" s="854">
        <v>190</v>
      </c>
      <c r="D158" s="854" t="s">
        <v>522</v>
      </c>
      <c r="E158" s="854">
        <v>1000011264</v>
      </c>
      <c r="F158" s="854" t="s">
        <v>536</v>
      </c>
      <c r="G158" s="854" t="s">
        <v>298</v>
      </c>
      <c r="H158" s="854">
        <v>1</v>
      </c>
      <c r="I158" s="707"/>
      <c r="J158" s="524" t="str">
        <f t="shared" si="10"/>
        <v>INCLUDED</v>
      </c>
      <c r="K158" s="840"/>
      <c r="L158" s="863"/>
      <c r="M158" s="420"/>
      <c r="N158" s="420"/>
      <c r="O158" s="420"/>
      <c r="P158" s="420"/>
      <c r="Q158" s="420"/>
      <c r="R158" s="420"/>
      <c r="S158" s="420"/>
      <c r="T158" s="420"/>
      <c r="U158" s="420"/>
      <c r="V158" s="420"/>
      <c r="W158" s="420"/>
      <c r="X158" s="420"/>
      <c r="Y158" s="420"/>
      <c r="Z158" s="420"/>
      <c r="AA158" s="420"/>
      <c r="AB158" s="420"/>
      <c r="AC158" s="864"/>
      <c r="AD158" s="864"/>
      <c r="AE158" s="864"/>
      <c r="AF158" s="864"/>
      <c r="AG158" s="864"/>
      <c r="AH158" s="864"/>
      <c r="AI158" s="864"/>
      <c r="AJ158" s="864"/>
      <c r="AK158" s="864"/>
      <c r="AL158" s="864"/>
      <c r="AM158" s="864"/>
      <c r="AN158" s="864"/>
      <c r="AO158" s="864"/>
      <c r="AP158" s="864"/>
      <c r="AQ158" s="864"/>
      <c r="AR158" s="864"/>
      <c r="AS158" s="864"/>
      <c r="AT158" s="864"/>
      <c r="AU158" s="864"/>
      <c r="AV158" s="864"/>
      <c r="AW158" s="864"/>
      <c r="AX158" s="864"/>
      <c r="AY158" s="864"/>
      <c r="AZ158" s="864"/>
      <c r="BA158" s="864"/>
      <c r="BB158" s="864"/>
      <c r="BC158" s="864"/>
      <c r="BD158" s="864"/>
      <c r="BE158" s="864"/>
      <c r="BF158" s="864"/>
      <c r="BG158" s="864"/>
      <c r="BH158" s="864"/>
      <c r="BI158" s="864"/>
      <c r="BJ158" s="864"/>
      <c r="BK158" s="864"/>
      <c r="BL158" s="864"/>
      <c r="BM158" s="864"/>
      <c r="BN158" s="864"/>
      <c r="BO158" s="864"/>
      <c r="BP158" s="864"/>
      <c r="BQ158" s="864"/>
      <c r="BR158" s="864"/>
      <c r="BS158" s="864"/>
      <c r="BT158" s="864"/>
      <c r="BU158" s="864"/>
      <c r="BV158" s="864"/>
      <c r="BW158" s="864"/>
    </row>
    <row r="159" spans="1:75" s="711" customFormat="1">
      <c r="A159" s="754">
        <v>140</v>
      </c>
      <c r="B159" s="854">
        <v>7000020197</v>
      </c>
      <c r="C159" s="854">
        <v>200</v>
      </c>
      <c r="D159" s="854" t="s">
        <v>523</v>
      </c>
      <c r="E159" s="854">
        <v>1000032055</v>
      </c>
      <c r="F159" s="854" t="s">
        <v>541</v>
      </c>
      <c r="G159" s="854" t="s">
        <v>542</v>
      </c>
      <c r="H159" s="854">
        <v>4</v>
      </c>
      <c r="I159" s="707"/>
      <c r="J159" s="524" t="str">
        <f t="shared" si="10"/>
        <v>INCLUDED</v>
      </c>
      <c r="K159" s="840"/>
      <c r="L159" s="863"/>
      <c r="M159" s="420"/>
      <c r="N159" s="420"/>
      <c r="O159" s="420"/>
      <c r="P159" s="420"/>
      <c r="Q159" s="420"/>
      <c r="R159" s="420"/>
      <c r="S159" s="420"/>
      <c r="T159" s="420"/>
      <c r="U159" s="420"/>
      <c r="V159" s="420"/>
      <c r="W159" s="420"/>
      <c r="X159" s="420"/>
      <c r="Y159" s="420"/>
      <c r="Z159" s="420"/>
      <c r="AA159" s="420"/>
      <c r="AB159" s="420"/>
      <c r="AC159" s="864"/>
      <c r="AD159" s="864"/>
      <c r="AE159" s="864"/>
      <c r="AF159" s="864"/>
      <c r="AG159" s="864"/>
      <c r="AH159" s="864"/>
      <c r="AI159" s="864"/>
      <c r="AJ159" s="864"/>
      <c r="AK159" s="864"/>
      <c r="AL159" s="864"/>
      <c r="AM159" s="864"/>
      <c r="AN159" s="864"/>
      <c r="AO159" s="864"/>
      <c r="AP159" s="864"/>
      <c r="AQ159" s="864"/>
      <c r="AR159" s="864"/>
      <c r="AS159" s="864"/>
      <c r="AT159" s="864"/>
      <c r="AU159" s="864"/>
      <c r="AV159" s="864"/>
      <c r="AW159" s="864"/>
      <c r="AX159" s="864"/>
      <c r="AY159" s="864"/>
      <c r="AZ159" s="864"/>
      <c r="BA159" s="864"/>
      <c r="BB159" s="864"/>
      <c r="BC159" s="864"/>
      <c r="BD159" s="864"/>
      <c r="BE159" s="864"/>
      <c r="BF159" s="864"/>
      <c r="BG159" s="864"/>
      <c r="BH159" s="864"/>
      <c r="BI159" s="864"/>
      <c r="BJ159" s="864"/>
      <c r="BK159" s="864"/>
      <c r="BL159" s="864"/>
      <c r="BM159" s="864"/>
      <c r="BN159" s="864"/>
      <c r="BO159" s="864"/>
      <c r="BP159" s="864"/>
      <c r="BQ159" s="864"/>
      <c r="BR159" s="864"/>
      <c r="BS159" s="864"/>
      <c r="BT159" s="864"/>
      <c r="BU159" s="864"/>
      <c r="BV159" s="864"/>
      <c r="BW159" s="864"/>
    </row>
    <row r="160" spans="1:75" s="711" customFormat="1" ht="28.8">
      <c r="A160" s="754">
        <v>141</v>
      </c>
      <c r="B160" s="854">
        <v>7000020197</v>
      </c>
      <c r="C160" s="854">
        <v>210</v>
      </c>
      <c r="D160" s="854" t="s">
        <v>524</v>
      </c>
      <c r="E160" s="854">
        <v>1000055446</v>
      </c>
      <c r="F160" s="854" t="s">
        <v>570</v>
      </c>
      <c r="G160" s="854" t="s">
        <v>297</v>
      </c>
      <c r="H160" s="854">
        <v>2</v>
      </c>
      <c r="I160" s="707"/>
      <c r="J160" s="524" t="str">
        <f t="shared" si="10"/>
        <v>INCLUDED</v>
      </c>
      <c r="K160" s="840"/>
      <c r="L160" s="863"/>
      <c r="M160" s="420"/>
      <c r="N160" s="420"/>
      <c r="O160" s="420"/>
      <c r="P160" s="420"/>
      <c r="Q160" s="420"/>
      <c r="R160" s="420"/>
      <c r="S160" s="420"/>
      <c r="T160" s="420"/>
      <c r="U160" s="420"/>
      <c r="V160" s="420"/>
      <c r="W160" s="420"/>
      <c r="X160" s="420"/>
      <c r="Y160" s="420"/>
      <c r="Z160" s="420"/>
      <c r="AA160" s="420"/>
      <c r="AB160" s="420"/>
      <c r="AC160" s="864"/>
      <c r="AD160" s="864"/>
      <c r="AE160" s="864"/>
      <c r="AF160" s="864"/>
      <c r="AG160" s="864"/>
      <c r="AH160" s="864"/>
      <c r="AI160" s="864"/>
      <c r="AJ160" s="864"/>
      <c r="AK160" s="864"/>
      <c r="AL160" s="864"/>
      <c r="AM160" s="864"/>
      <c r="AN160" s="864"/>
      <c r="AO160" s="864"/>
      <c r="AP160" s="864"/>
      <c r="AQ160" s="864"/>
      <c r="AR160" s="864"/>
      <c r="AS160" s="864"/>
      <c r="AT160" s="864"/>
      <c r="AU160" s="864"/>
      <c r="AV160" s="864"/>
      <c r="AW160" s="864"/>
      <c r="AX160" s="864"/>
      <c r="AY160" s="864"/>
      <c r="AZ160" s="864"/>
      <c r="BA160" s="864"/>
      <c r="BB160" s="864"/>
      <c r="BC160" s="864"/>
      <c r="BD160" s="864"/>
      <c r="BE160" s="864"/>
      <c r="BF160" s="864"/>
      <c r="BG160" s="864"/>
      <c r="BH160" s="864"/>
      <c r="BI160" s="864"/>
      <c r="BJ160" s="864"/>
      <c r="BK160" s="864"/>
      <c r="BL160" s="864"/>
      <c r="BM160" s="864"/>
      <c r="BN160" s="864"/>
      <c r="BO160" s="864"/>
      <c r="BP160" s="864"/>
      <c r="BQ160" s="864"/>
      <c r="BR160" s="864"/>
      <c r="BS160" s="864"/>
      <c r="BT160" s="864"/>
      <c r="BU160" s="864"/>
      <c r="BV160" s="864"/>
      <c r="BW160" s="864"/>
    </row>
    <row r="161" spans="1:75" s="711" customFormat="1" ht="28.8">
      <c r="A161" s="754">
        <v>142</v>
      </c>
      <c r="B161" s="854">
        <v>7000020197</v>
      </c>
      <c r="C161" s="854">
        <v>220</v>
      </c>
      <c r="D161" s="854" t="s">
        <v>524</v>
      </c>
      <c r="E161" s="854">
        <v>1000004274</v>
      </c>
      <c r="F161" s="854" t="s">
        <v>543</v>
      </c>
      <c r="G161" s="854" t="s">
        <v>297</v>
      </c>
      <c r="H161" s="854">
        <v>1</v>
      </c>
      <c r="I161" s="707"/>
      <c r="J161" s="524" t="str">
        <f t="shared" si="10"/>
        <v>INCLUDED</v>
      </c>
      <c r="K161" s="840"/>
      <c r="L161" s="863"/>
      <c r="M161" s="420"/>
      <c r="N161" s="420"/>
      <c r="O161" s="420"/>
      <c r="P161" s="420"/>
      <c r="Q161" s="420"/>
      <c r="R161" s="420"/>
      <c r="S161" s="420"/>
      <c r="T161" s="420"/>
      <c r="U161" s="420"/>
      <c r="V161" s="420"/>
      <c r="W161" s="420"/>
      <c r="X161" s="420"/>
      <c r="Y161" s="420"/>
      <c r="Z161" s="420"/>
      <c r="AA161" s="420"/>
      <c r="AB161" s="420"/>
      <c r="AC161" s="864"/>
      <c r="AD161" s="864"/>
      <c r="AE161" s="864"/>
      <c r="AF161" s="864"/>
      <c r="AG161" s="864"/>
      <c r="AH161" s="864"/>
      <c r="AI161" s="864"/>
      <c r="AJ161" s="864"/>
      <c r="AK161" s="864"/>
      <c r="AL161" s="864"/>
      <c r="AM161" s="864"/>
      <c r="AN161" s="864"/>
      <c r="AO161" s="864"/>
      <c r="AP161" s="864"/>
      <c r="AQ161" s="864"/>
      <c r="AR161" s="864"/>
      <c r="AS161" s="864"/>
      <c r="AT161" s="864"/>
      <c r="AU161" s="864"/>
      <c r="AV161" s="864"/>
      <c r="AW161" s="864"/>
      <c r="AX161" s="864"/>
      <c r="AY161" s="864"/>
      <c r="AZ161" s="864"/>
      <c r="BA161" s="864"/>
      <c r="BB161" s="864"/>
      <c r="BC161" s="864"/>
      <c r="BD161" s="864"/>
      <c r="BE161" s="864"/>
      <c r="BF161" s="864"/>
      <c r="BG161" s="864"/>
      <c r="BH161" s="864"/>
      <c r="BI161" s="864"/>
      <c r="BJ161" s="864"/>
      <c r="BK161" s="864"/>
      <c r="BL161" s="864"/>
      <c r="BM161" s="864"/>
      <c r="BN161" s="864"/>
      <c r="BO161" s="864"/>
      <c r="BP161" s="864"/>
      <c r="BQ161" s="864"/>
      <c r="BR161" s="864"/>
      <c r="BS161" s="864"/>
      <c r="BT161" s="864"/>
      <c r="BU161" s="864"/>
      <c r="BV161" s="864"/>
      <c r="BW161" s="864"/>
    </row>
    <row r="162" spans="1:75" s="711" customFormat="1" ht="36.6" customHeight="1">
      <c r="A162" s="754">
        <v>143</v>
      </c>
      <c r="B162" s="854">
        <v>7000020197</v>
      </c>
      <c r="C162" s="854">
        <v>230</v>
      </c>
      <c r="D162" s="854" t="s">
        <v>524</v>
      </c>
      <c r="E162" s="854">
        <v>1000002146</v>
      </c>
      <c r="F162" s="854" t="s">
        <v>544</v>
      </c>
      <c r="G162" s="854" t="s">
        <v>298</v>
      </c>
      <c r="H162" s="854">
        <v>1</v>
      </c>
      <c r="I162" s="707"/>
      <c r="J162" s="524" t="str">
        <f t="shared" si="10"/>
        <v>INCLUDED</v>
      </c>
      <c r="K162" s="840"/>
      <c r="L162" s="863"/>
      <c r="M162" s="420"/>
      <c r="N162" s="420"/>
      <c r="O162" s="420"/>
      <c r="P162" s="420"/>
      <c r="Q162" s="420"/>
      <c r="R162" s="420"/>
      <c r="S162" s="420"/>
      <c r="T162" s="420"/>
      <c r="U162" s="420"/>
      <c r="V162" s="420"/>
      <c r="W162" s="420"/>
      <c r="X162" s="420"/>
      <c r="Y162" s="420"/>
      <c r="Z162" s="420"/>
      <c r="AA162" s="420"/>
      <c r="AB162" s="420"/>
      <c r="AC162" s="864"/>
      <c r="AD162" s="864"/>
      <c r="AE162" s="864"/>
      <c r="AF162" s="864"/>
      <c r="AG162" s="864"/>
      <c r="AH162" s="864"/>
      <c r="AI162" s="864"/>
      <c r="AJ162" s="864"/>
      <c r="AK162" s="864"/>
      <c r="AL162" s="864"/>
      <c r="AM162" s="864"/>
      <c r="AN162" s="864"/>
      <c r="AO162" s="864"/>
      <c r="AP162" s="864"/>
      <c r="AQ162" s="864"/>
      <c r="AR162" s="864"/>
      <c r="AS162" s="864"/>
      <c r="AT162" s="864"/>
      <c r="AU162" s="864"/>
      <c r="AV162" s="864"/>
      <c r="AW162" s="864"/>
      <c r="AX162" s="864"/>
      <c r="AY162" s="864"/>
      <c r="AZ162" s="864"/>
      <c r="BA162" s="864"/>
      <c r="BB162" s="864"/>
      <c r="BC162" s="864"/>
      <c r="BD162" s="864"/>
      <c r="BE162" s="864"/>
      <c r="BF162" s="864"/>
      <c r="BG162" s="864"/>
      <c r="BH162" s="864"/>
      <c r="BI162" s="864"/>
      <c r="BJ162" s="864"/>
      <c r="BK162" s="864"/>
      <c r="BL162" s="864"/>
      <c r="BM162" s="864"/>
      <c r="BN162" s="864"/>
      <c r="BO162" s="864"/>
      <c r="BP162" s="864"/>
      <c r="BQ162" s="864"/>
      <c r="BR162" s="864"/>
      <c r="BS162" s="864"/>
      <c r="BT162" s="864"/>
      <c r="BU162" s="864"/>
      <c r="BV162" s="864"/>
      <c r="BW162" s="864"/>
    </row>
    <row r="163" spans="1:75" s="711" customFormat="1" ht="28.8">
      <c r="A163" s="754">
        <v>144</v>
      </c>
      <c r="B163" s="854">
        <v>7000020197</v>
      </c>
      <c r="C163" s="854">
        <v>240</v>
      </c>
      <c r="D163" s="854" t="s">
        <v>525</v>
      </c>
      <c r="E163" s="854">
        <v>1000055443</v>
      </c>
      <c r="F163" s="854" t="s">
        <v>571</v>
      </c>
      <c r="G163" s="854" t="s">
        <v>297</v>
      </c>
      <c r="H163" s="854">
        <v>1</v>
      </c>
      <c r="I163" s="707"/>
      <c r="J163" s="524" t="str">
        <f t="shared" si="10"/>
        <v>INCLUDED</v>
      </c>
      <c r="K163" s="840"/>
      <c r="L163" s="863"/>
      <c r="M163" s="420"/>
      <c r="N163" s="420"/>
      <c r="O163" s="420"/>
      <c r="P163" s="420"/>
      <c r="Q163" s="420"/>
      <c r="R163" s="420"/>
      <c r="S163" s="420"/>
      <c r="T163" s="420"/>
      <c r="U163" s="420"/>
      <c r="V163" s="420"/>
      <c r="W163" s="420"/>
      <c r="X163" s="420"/>
      <c r="Y163" s="420"/>
      <c r="Z163" s="420"/>
      <c r="AA163" s="420"/>
      <c r="AB163" s="420"/>
      <c r="AC163" s="864"/>
      <c r="AD163" s="864"/>
      <c r="AE163" s="864"/>
      <c r="AF163" s="864"/>
      <c r="AG163" s="864"/>
      <c r="AH163" s="864"/>
      <c r="AI163" s="864"/>
      <c r="AJ163" s="864"/>
      <c r="AK163" s="864"/>
      <c r="AL163" s="864"/>
      <c r="AM163" s="864"/>
      <c r="AN163" s="864"/>
      <c r="AO163" s="864"/>
      <c r="AP163" s="864"/>
      <c r="AQ163" s="864"/>
      <c r="AR163" s="864"/>
      <c r="AS163" s="864"/>
      <c r="AT163" s="864"/>
      <c r="AU163" s="864"/>
      <c r="AV163" s="864"/>
      <c r="AW163" s="864"/>
      <c r="AX163" s="864"/>
      <c r="AY163" s="864"/>
      <c r="AZ163" s="864"/>
      <c r="BA163" s="864"/>
      <c r="BB163" s="864"/>
      <c r="BC163" s="864"/>
      <c r="BD163" s="864"/>
      <c r="BE163" s="864"/>
      <c r="BF163" s="864"/>
      <c r="BG163" s="864"/>
      <c r="BH163" s="864"/>
      <c r="BI163" s="864"/>
      <c r="BJ163" s="864"/>
      <c r="BK163" s="864"/>
      <c r="BL163" s="864"/>
      <c r="BM163" s="864"/>
      <c r="BN163" s="864"/>
      <c r="BO163" s="864"/>
      <c r="BP163" s="864"/>
      <c r="BQ163" s="864"/>
      <c r="BR163" s="864"/>
      <c r="BS163" s="864"/>
      <c r="BT163" s="864"/>
      <c r="BU163" s="864"/>
      <c r="BV163" s="864"/>
      <c r="BW163" s="864"/>
    </row>
    <row r="164" spans="1:75" s="711" customFormat="1" ht="33.6" customHeight="1">
      <c r="A164" s="754">
        <v>145</v>
      </c>
      <c r="B164" s="854">
        <v>7000020197</v>
      </c>
      <c r="C164" s="854">
        <v>250</v>
      </c>
      <c r="D164" s="854" t="s">
        <v>526</v>
      </c>
      <c r="E164" s="854">
        <v>1000003409</v>
      </c>
      <c r="F164" s="854" t="s">
        <v>546</v>
      </c>
      <c r="G164" s="854" t="s">
        <v>297</v>
      </c>
      <c r="H164" s="854">
        <v>1</v>
      </c>
      <c r="I164" s="707"/>
      <c r="J164" s="524" t="str">
        <f t="shared" si="10"/>
        <v>INCLUDED</v>
      </c>
      <c r="K164" s="840"/>
      <c r="L164" s="863"/>
      <c r="M164" s="420"/>
      <c r="N164" s="420"/>
      <c r="O164" s="420"/>
      <c r="P164" s="420"/>
      <c r="Q164" s="420"/>
      <c r="R164" s="420"/>
      <c r="S164" s="420"/>
      <c r="T164" s="420"/>
      <c r="U164" s="420"/>
      <c r="V164" s="420"/>
      <c r="W164" s="420"/>
      <c r="X164" s="420"/>
      <c r="Y164" s="420"/>
      <c r="Z164" s="420"/>
      <c r="AA164" s="420"/>
      <c r="AB164" s="420"/>
      <c r="AC164" s="864"/>
      <c r="AD164" s="864"/>
      <c r="AE164" s="864"/>
      <c r="AF164" s="864"/>
      <c r="AG164" s="864"/>
      <c r="AH164" s="864"/>
      <c r="AI164" s="864"/>
      <c r="AJ164" s="864"/>
      <c r="AK164" s="864"/>
      <c r="AL164" s="864"/>
      <c r="AM164" s="864"/>
      <c r="AN164" s="864"/>
      <c r="AO164" s="864"/>
      <c r="AP164" s="864"/>
      <c r="AQ164" s="864"/>
      <c r="AR164" s="864"/>
      <c r="AS164" s="864"/>
      <c r="AT164" s="864"/>
      <c r="AU164" s="864"/>
      <c r="AV164" s="864"/>
      <c r="AW164" s="864"/>
      <c r="AX164" s="864"/>
      <c r="AY164" s="864"/>
      <c r="AZ164" s="864"/>
      <c r="BA164" s="864"/>
      <c r="BB164" s="864"/>
      <c r="BC164" s="864"/>
      <c r="BD164" s="864"/>
      <c r="BE164" s="864"/>
      <c r="BF164" s="864"/>
      <c r="BG164" s="864"/>
      <c r="BH164" s="864"/>
      <c r="BI164" s="864"/>
      <c r="BJ164" s="864"/>
      <c r="BK164" s="864"/>
      <c r="BL164" s="864"/>
      <c r="BM164" s="864"/>
      <c r="BN164" s="864"/>
      <c r="BO164" s="864"/>
      <c r="BP164" s="864"/>
      <c r="BQ164" s="864"/>
      <c r="BR164" s="864"/>
      <c r="BS164" s="864"/>
      <c r="BT164" s="864"/>
      <c r="BU164" s="864"/>
      <c r="BV164" s="864"/>
      <c r="BW164" s="864"/>
    </row>
    <row r="165" spans="1:75" s="711" customFormat="1" ht="30.6" customHeight="1">
      <c r="A165" s="754">
        <v>146</v>
      </c>
      <c r="B165" s="854">
        <v>7000020197</v>
      </c>
      <c r="C165" s="854">
        <v>260</v>
      </c>
      <c r="D165" s="854" t="s">
        <v>526</v>
      </c>
      <c r="E165" s="854">
        <v>1000003411</v>
      </c>
      <c r="F165" s="854" t="s">
        <v>745</v>
      </c>
      <c r="G165" s="854" t="s">
        <v>297</v>
      </c>
      <c r="H165" s="854">
        <v>1</v>
      </c>
      <c r="I165" s="707"/>
      <c r="J165" s="524" t="str">
        <f t="shared" si="10"/>
        <v>INCLUDED</v>
      </c>
      <c r="K165" s="840"/>
      <c r="L165" s="863"/>
      <c r="M165" s="420"/>
      <c r="N165" s="420"/>
      <c r="O165" s="420"/>
      <c r="P165" s="420"/>
      <c r="Q165" s="420"/>
      <c r="R165" s="420"/>
      <c r="S165" s="420"/>
      <c r="T165" s="420"/>
      <c r="U165" s="420"/>
      <c r="V165" s="420"/>
      <c r="W165" s="420"/>
      <c r="X165" s="420"/>
      <c r="Y165" s="420"/>
      <c r="Z165" s="420"/>
      <c r="AA165" s="420"/>
      <c r="AB165" s="420"/>
      <c r="AC165" s="864"/>
      <c r="AD165" s="864"/>
      <c r="AE165" s="864"/>
      <c r="AF165" s="864"/>
      <c r="AG165" s="864"/>
      <c r="AH165" s="864"/>
      <c r="AI165" s="864"/>
      <c r="AJ165" s="864"/>
      <c r="AK165" s="864"/>
      <c r="AL165" s="864"/>
      <c r="AM165" s="864"/>
      <c r="AN165" s="864"/>
      <c r="AO165" s="864"/>
      <c r="AP165" s="864"/>
      <c r="AQ165" s="864"/>
      <c r="AR165" s="864"/>
      <c r="AS165" s="864"/>
      <c r="AT165" s="864"/>
      <c r="AU165" s="864"/>
      <c r="AV165" s="864"/>
      <c r="AW165" s="864"/>
      <c r="AX165" s="864"/>
      <c r="AY165" s="864"/>
      <c r="AZ165" s="864"/>
      <c r="BA165" s="864"/>
      <c r="BB165" s="864"/>
      <c r="BC165" s="864"/>
      <c r="BD165" s="864"/>
      <c r="BE165" s="864"/>
      <c r="BF165" s="864"/>
      <c r="BG165" s="864"/>
      <c r="BH165" s="864"/>
      <c r="BI165" s="864"/>
      <c r="BJ165" s="864"/>
      <c r="BK165" s="864"/>
      <c r="BL165" s="864"/>
      <c r="BM165" s="864"/>
      <c r="BN165" s="864"/>
      <c r="BO165" s="864"/>
      <c r="BP165" s="864"/>
      <c r="BQ165" s="864"/>
      <c r="BR165" s="864"/>
      <c r="BS165" s="864"/>
      <c r="BT165" s="864"/>
      <c r="BU165" s="864"/>
      <c r="BV165" s="864"/>
      <c r="BW165" s="864"/>
    </row>
    <row r="166" spans="1:75" s="711" customFormat="1" ht="32.4" customHeight="1">
      <c r="A166" s="754">
        <v>147</v>
      </c>
      <c r="B166" s="854">
        <v>7000020197</v>
      </c>
      <c r="C166" s="854">
        <v>270</v>
      </c>
      <c r="D166" s="854" t="s">
        <v>526</v>
      </c>
      <c r="E166" s="854">
        <v>1000001333</v>
      </c>
      <c r="F166" s="854" t="s">
        <v>547</v>
      </c>
      <c r="G166" s="854" t="s">
        <v>297</v>
      </c>
      <c r="H166" s="854">
        <v>1</v>
      </c>
      <c r="I166" s="707"/>
      <c r="J166" s="524" t="str">
        <f t="shared" si="10"/>
        <v>INCLUDED</v>
      </c>
      <c r="K166" s="840"/>
      <c r="L166" s="863"/>
      <c r="M166" s="420"/>
      <c r="N166" s="420"/>
      <c r="O166" s="420"/>
      <c r="P166" s="420"/>
      <c r="Q166" s="420"/>
      <c r="R166" s="420"/>
      <c r="S166" s="420"/>
      <c r="T166" s="420"/>
      <c r="U166" s="420"/>
      <c r="V166" s="420"/>
      <c r="W166" s="420"/>
      <c r="X166" s="420"/>
      <c r="Y166" s="420"/>
      <c r="Z166" s="420"/>
      <c r="AA166" s="420"/>
      <c r="AB166" s="420"/>
      <c r="AC166" s="864"/>
      <c r="AD166" s="864"/>
      <c r="AE166" s="864"/>
      <c r="AF166" s="864"/>
      <c r="AG166" s="864"/>
      <c r="AH166" s="864"/>
      <c r="AI166" s="864"/>
      <c r="AJ166" s="864"/>
      <c r="AK166" s="864"/>
      <c r="AL166" s="864"/>
      <c r="AM166" s="864"/>
      <c r="AN166" s="864"/>
      <c r="AO166" s="864"/>
      <c r="AP166" s="864"/>
      <c r="AQ166" s="864"/>
      <c r="AR166" s="864"/>
      <c r="AS166" s="864"/>
      <c r="AT166" s="864"/>
      <c r="AU166" s="864"/>
      <c r="AV166" s="864"/>
      <c r="AW166" s="864"/>
      <c r="AX166" s="864"/>
      <c r="AY166" s="864"/>
      <c r="AZ166" s="864"/>
      <c r="BA166" s="864"/>
      <c r="BB166" s="864"/>
      <c r="BC166" s="864"/>
      <c r="BD166" s="864"/>
      <c r="BE166" s="864"/>
      <c r="BF166" s="864"/>
      <c r="BG166" s="864"/>
      <c r="BH166" s="864"/>
      <c r="BI166" s="864"/>
      <c r="BJ166" s="864"/>
      <c r="BK166" s="864"/>
      <c r="BL166" s="864"/>
      <c r="BM166" s="864"/>
      <c r="BN166" s="864"/>
      <c r="BO166" s="864"/>
      <c r="BP166" s="864"/>
      <c r="BQ166" s="864"/>
      <c r="BR166" s="864"/>
      <c r="BS166" s="864"/>
      <c r="BT166" s="864"/>
      <c r="BU166" s="864"/>
      <c r="BV166" s="864"/>
      <c r="BW166" s="864"/>
    </row>
    <row r="167" spans="1:75" s="711" customFormat="1" ht="26.4" customHeight="1">
      <c r="A167" s="754">
        <v>148</v>
      </c>
      <c r="B167" s="854">
        <v>7000020197</v>
      </c>
      <c r="C167" s="854">
        <v>280</v>
      </c>
      <c r="D167" s="854" t="s">
        <v>527</v>
      </c>
      <c r="E167" s="854">
        <v>1000056265</v>
      </c>
      <c r="F167" s="854" t="s">
        <v>573</v>
      </c>
      <c r="G167" s="854" t="s">
        <v>542</v>
      </c>
      <c r="H167" s="854">
        <v>1</v>
      </c>
      <c r="I167" s="707"/>
      <c r="J167" s="524" t="str">
        <f t="shared" si="10"/>
        <v>INCLUDED</v>
      </c>
      <c r="K167" s="840"/>
      <c r="L167" s="863"/>
      <c r="M167" s="420"/>
      <c r="N167" s="420"/>
      <c r="O167" s="420"/>
      <c r="P167" s="420"/>
      <c r="Q167" s="420"/>
      <c r="R167" s="420"/>
      <c r="S167" s="420"/>
      <c r="T167" s="420"/>
      <c r="U167" s="420"/>
      <c r="V167" s="420"/>
      <c r="W167" s="420"/>
      <c r="X167" s="420"/>
      <c r="Y167" s="420"/>
      <c r="Z167" s="420"/>
      <c r="AA167" s="420"/>
      <c r="AB167" s="420"/>
      <c r="AC167" s="864"/>
      <c r="AD167" s="864"/>
      <c r="AE167" s="864"/>
      <c r="AF167" s="864"/>
      <c r="AG167" s="864"/>
      <c r="AH167" s="864"/>
      <c r="AI167" s="864"/>
      <c r="AJ167" s="864"/>
      <c r="AK167" s="864"/>
      <c r="AL167" s="864"/>
      <c r="AM167" s="864"/>
      <c r="AN167" s="864"/>
      <c r="AO167" s="864"/>
      <c r="AP167" s="864"/>
      <c r="AQ167" s="864"/>
      <c r="AR167" s="864"/>
      <c r="AS167" s="864"/>
      <c r="AT167" s="864"/>
      <c r="AU167" s="864"/>
      <c r="AV167" s="864"/>
      <c r="AW167" s="864"/>
      <c r="AX167" s="864"/>
      <c r="AY167" s="864"/>
      <c r="AZ167" s="864"/>
      <c r="BA167" s="864"/>
      <c r="BB167" s="864"/>
      <c r="BC167" s="864"/>
      <c r="BD167" s="864"/>
      <c r="BE167" s="864"/>
      <c r="BF167" s="864"/>
      <c r="BG167" s="864"/>
      <c r="BH167" s="864"/>
      <c r="BI167" s="864"/>
      <c r="BJ167" s="864"/>
      <c r="BK167" s="864"/>
      <c r="BL167" s="864"/>
      <c r="BM167" s="864"/>
      <c r="BN167" s="864"/>
      <c r="BO167" s="864"/>
      <c r="BP167" s="864"/>
      <c r="BQ167" s="864"/>
      <c r="BR167" s="864"/>
      <c r="BS167" s="864"/>
      <c r="BT167" s="864"/>
      <c r="BU167" s="864"/>
      <c r="BV167" s="864"/>
      <c r="BW167" s="864"/>
    </row>
    <row r="168" spans="1:75" s="711" customFormat="1">
      <c r="A168" s="754">
        <v>149</v>
      </c>
      <c r="B168" s="854">
        <v>7000020197</v>
      </c>
      <c r="C168" s="854">
        <v>290</v>
      </c>
      <c r="D168" s="854" t="s">
        <v>527</v>
      </c>
      <c r="E168" s="854">
        <v>1000056264</v>
      </c>
      <c r="F168" s="854" t="s">
        <v>554</v>
      </c>
      <c r="G168" s="854" t="s">
        <v>542</v>
      </c>
      <c r="H168" s="854">
        <v>3.5</v>
      </c>
      <c r="I168" s="707"/>
      <c r="J168" s="524" t="str">
        <f t="shared" si="10"/>
        <v>INCLUDED</v>
      </c>
      <c r="K168" s="840"/>
      <c r="L168" s="863"/>
      <c r="M168" s="420"/>
      <c r="N168" s="420"/>
      <c r="O168" s="420"/>
      <c r="P168" s="420"/>
      <c r="Q168" s="420"/>
      <c r="R168" s="420"/>
      <c r="S168" s="420"/>
      <c r="T168" s="420"/>
      <c r="U168" s="420"/>
      <c r="V168" s="420"/>
      <c r="W168" s="420"/>
      <c r="X168" s="420"/>
      <c r="Y168" s="420"/>
      <c r="Z168" s="420"/>
      <c r="AA168" s="420"/>
      <c r="AB168" s="420"/>
      <c r="AC168" s="864"/>
      <c r="AD168" s="864"/>
      <c r="AE168" s="864"/>
      <c r="AF168" s="864"/>
      <c r="AG168" s="864"/>
      <c r="AH168" s="864"/>
      <c r="AI168" s="864"/>
      <c r="AJ168" s="864"/>
      <c r="AK168" s="864"/>
      <c r="AL168" s="864"/>
      <c r="AM168" s="864"/>
      <c r="AN168" s="864"/>
      <c r="AO168" s="864"/>
      <c r="AP168" s="864"/>
      <c r="AQ168" s="864"/>
      <c r="AR168" s="864"/>
      <c r="AS168" s="864"/>
      <c r="AT168" s="864"/>
      <c r="AU168" s="864"/>
      <c r="AV168" s="864"/>
      <c r="AW168" s="864"/>
      <c r="AX168" s="864"/>
      <c r="AY168" s="864"/>
      <c r="AZ168" s="864"/>
      <c r="BA168" s="864"/>
      <c r="BB168" s="864"/>
      <c r="BC168" s="864"/>
      <c r="BD168" s="864"/>
      <c r="BE168" s="864"/>
      <c r="BF168" s="864"/>
      <c r="BG168" s="864"/>
      <c r="BH168" s="864"/>
      <c r="BI168" s="864"/>
      <c r="BJ168" s="864"/>
      <c r="BK168" s="864"/>
      <c r="BL168" s="864"/>
      <c r="BM168" s="864"/>
      <c r="BN168" s="864"/>
      <c r="BO168" s="864"/>
      <c r="BP168" s="864"/>
      <c r="BQ168" s="864"/>
      <c r="BR168" s="864"/>
      <c r="BS168" s="864"/>
      <c r="BT168" s="864"/>
      <c r="BU168" s="864"/>
      <c r="BV168" s="864"/>
      <c r="BW168" s="864"/>
    </row>
    <row r="169" spans="1:75" s="711" customFormat="1">
      <c r="A169" s="754">
        <v>150</v>
      </c>
      <c r="B169" s="854">
        <v>7000020197</v>
      </c>
      <c r="C169" s="854">
        <v>300</v>
      </c>
      <c r="D169" s="854" t="s">
        <v>527</v>
      </c>
      <c r="E169" s="854">
        <v>1000031887</v>
      </c>
      <c r="F169" s="854" t="s">
        <v>548</v>
      </c>
      <c r="G169" s="854" t="s">
        <v>542</v>
      </c>
      <c r="H169" s="854">
        <v>6.5</v>
      </c>
      <c r="I169" s="707"/>
      <c r="J169" s="524" t="str">
        <f t="shared" si="10"/>
        <v>INCLUDED</v>
      </c>
      <c r="K169" s="840"/>
      <c r="L169" s="863"/>
      <c r="M169" s="420"/>
      <c r="N169" s="420"/>
      <c r="O169" s="420"/>
      <c r="P169" s="420"/>
      <c r="Q169" s="420"/>
      <c r="R169" s="420"/>
      <c r="S169" s="420"/>
      <c r="T169" s="420"/>
      <c r="U169" s="420"/>
      <c r="V169" s="420"/>
      <c r="W169" s="420"/>
      <c r="X169" s="420"/>
      <c r="Y169" s="420"/>
      <c r="Z169" s="420"/>
      <c r="AA169" s="420"/>
      <c r="AB169" s="420"/>
      <c r="AC169" s="864"/>
      <c r="AD169" s="864"/>
      <c r="AE169" s="864"/>
      <c r="AF169" s="864"/>
      <c r="AG169" s="864"/>
      <c r="AH169" s="864"/>
      <c r="AI169" s="864"/>
      <c r="AJ169" s="864"/>
      <c r="AK169" s="864"/>
      <c r="AL169" s="864"/>
      <c r="AM169" s="864"/>
      <c r="AN169" s="864"/>
      <c r="AO169" s="864"/>
      <c r="AP169" s="864"/>
      <c r="AQ169" s="864"/>
      <c r="AR169" s="864"/>
      <c r="AS169" s="864"/>
      <c r="AT169" s="864"/>
      <c r="AU169" s="864"/>
      <c r="AV169" s="864"/>
      <c r="AW169" s="864"/>
      <c r="AX169" s="864"/>
      <c r="AY169" s="864"/>
      <c r="AZ169" s="864"/>
      <c r="BA169" s="864"/>
      <c r="BB169" s="864"/>
      <c r="BC169" s="864"/>
      <c r="BD169" s="864"/>
      <c r="BE169" s="864"/>
      <c r="BF169" s="864"/>
      <c r="BG169" s="864"/>
      <c r="BH169" s="864"/>
      <c r="BI169" s="864"/>
      <c r="BJ169" s="864"/>
      <c r="BK169" s="864"/>
      <c r="BL169" s="864"/>
      <c r="BM169" s="864"/>
      <c r="BN169" s="864"/>
      <c r="BO169" s="864"/>
      <c r="BP169" s="864"/>
      <c r="BQ169" s="864"/>
      <c r="BR169" s="864"/>
      <c r="BS169" s="864"/>
      <c r="BT169" s="864"/>
      <c r="BU169" s="864"/>
      <c r="BV169" s="864"/>
      <c r="BW169" s="864"/>
    </row>
    <row r="170" spans="1:75" s="711" customFormat="1">
      <c r="A170" s="754">
        <v>151</v>
      </c>
      <c r="B170" s="854">
        <v>7000020197</v>
      </c>
      <c r="C170" s="854">
        <v>310</v>
      </c>
      <c r="D170" s="854" t="s">
        <v>527</v>
      </c>
      <c r="E170" s="854">
        <v>1000031987</v>
      </c>
      <c r="F170" s="854" t="s">
        <v>549</v>
      </c>
      <c r="G170" s="854" t="s">
        <v>542</v>
      </c>
      <c r="H170" s="854">
        <v>6.5</v>
      </c>
      <c r="I170" s="707"/>
      <c r="J170" s="524" t="str">
        <f t="shared" si="10"/>
        <v>INCLUDED</v>
      </c>
      <c r="K170" s="840"/>
      <c r="L170" s="863"/>
      <c r="M170" s="420"/>
      <c r="N170" s="420"/>
      <c r="O170" s="420"/>
      <c r="P170" s="420"/>
      <c r="Q170" s="420"/>
      <c r="R170" s="420"/>
      <c r="S170" s="420"/>
      <c r="T170" s="420"/>
      <c r="U170" s="420"/>
      <c r="V170" s="420"/>
      <c r="W170" s="420"/>
      <c r="X170" s="420"/>
      <c r="Y170" s="420"/>
      <c r="Z170" s="420"/>
      <c r="AA170" s="420"/>
      <c r="AB170" s="420"/>
      <c r="AC170" s="864"/>
      <c r="AD170" s="864"/>
      <c r="AE170" s="864"/>
      <c r="AF170" s="864"/>
      <c r="AG170" s="864"/>
      <c r="AH170" s="864"/>
      <c r="AI170" s="864"/>
      <c r="AJ170" s="864"/>
      <c r="AK170" s="864"/>
      <c r="AL170" s="864"/>
      <c r="AM170" s="864"/>
      <c r="AN170" s="864"/>
      <c r="AO170" s="864"/>
      <c r="AP170" s="864"/>
      <c r="AQ170" s="864"/>
      <c r="AR170" s="864"/>
      <c r="AS170" s="864"/>
      <c r="AT170" s="864"/>
      <c r="AU170" s="864"/>
      <c r="AV170" s="864"/>
      <c r="AW170" s="864"/>
      <c r="AX170" s="864"/>
      <c r="AY170" s="864"/>
      <c r="AZ170" s="864"/>
      <c r="BA170" s="864"/>
      <c r="BB170" s="864"/>
      <c r="BC170" s="864"/>
      <c r="BD170" s="864"/>
      <c r="BE170" s="864"/>
      <c r="BF170" s="864"/>
      <c r="BG170" s="864"/>
      <c r="BH170" s="864"/>
      <c r="BI170" s="864"/>
      <c r="BJ170" s="864"/>
      <c r="BK170" s="864"/>
      <c r="BL170" s="864"/>
      <c r="BM170" s="864"/>
      <c r="BN170" s="864"/>
      <c r="BO170" s="864"/>
      <c r="BP170" s="864"/>
      <c r="BQ170" s="864"/>
      <c r="BR170" s="864"/>
      <c r="BS170" s="864"/>
      <c r="BT170" s="864"/>
      <c r="BU170" s="864"/>
      <c r="BV170" s="864"/>
      <c r="BW170" s="864"/>
    </row>
    <row r="171" spans="1:75" s="711" customFormat="1">
      <c r="A171" s="754">
        <v>152</v>
      </c>
      <c r="B171" s="854">
        <v>7000020197</v>
      </c>
      <c r="C171" s="854">
        <v>320</v>
      </c>
      <c r="D171" s="854" t="s">
        <v>527</v>
      </c>
      <c r="E171" s="854">
        <v>1000031964</v>
      </c>
      <c r="F171" s="854" t="s">
        <v>550</v>
      </c>
      <c r="G171" s="854" t="s">
        <v>542</v>
      </c>
      <c r="H171" s="854">
        <v>3.5</v>
      </c>
      <c r="I171" s="707"/>
      <c r="J171" s="524" t="str">
        <f t="shared" si="10"/>
        <v>INCLUDED</v>
      </c>
      <c r="K171" s="840"/>
      <c r="L171" s="863"/>
      <c r="M171" s="420"/>
      <c r="N171" s="420"/>
      <c r="O171" s="420"/>
      <c r="P171" s="420"/>
      <c r="Q171" s="420"/>
      <c r="R171" s="420"/>
      <c r="S171" s="420"/>
      <c r="T171" s="420"/>
      <c r="U171" s="420"/>
      <c r="V171" s="420"/>
      <c r="W171" s="420"/>
      <c r="X171" s="420"/>
      <c r="Y171" s="420"/>
      <c r="Z171" s="420"/>
      <c r="AA171" s="420"/>
      <c r="AB171" s="420"/>
      <c r="AC171" s="864"/>
      <c r="AD171" s="864"/>
      <c r="AE171" s="864"/>
      <c r="AF171" s="864"/>
      <c r="AG171" s="864"/>
      <c r="AH171" s="864"/>
      <c r="AI171" s="864"/>
      <c r="AJ171" s="864"/>
      <c r="AK171" s="864"/>
      <c r="AL171" s="864"/>
      <c r="AM171" s="864"/>
      <c r="AN171" s="864"/>
      <c r="AO171" s="864"/>
      <c r="AP171" s="864"/>
      <c r="AQ171" s="864"/>
      <c r="AR171" s="864"/>
      <c r="AS171" s="864"/>
      <c r="AT171" s="864"/>
      <c r="AU171" s="864"/>
      <c r="AV171" s="864"/>
      <c r="AW171" s="864"/>
      <c r="AX171" s="864"/>
      <c r="AY171" s="864"/>
      <c r="AZ171" s="864"/>
      <c r="BA171" s="864"/>
      <c r="BB171" s="864"/>
      <c r="BC171" s="864"/>
      <c r="BD171" s="864"/>
      <c r="BE171" s="864"/>
      <c r="BF171" s="864"/>
      <c r="BG171" s="864"/>
      <c r="BH171" s="864"/>
      <c r="BI171" s="864"/>
      <c r="BJ171" s="864"/>
      <c r="BK171" s="864"/>
      <c r="BL171" s="864"/>
      <c r="BM171" s="864"/>
      <c r="BN171" s="864"/>
      <c r="BO171" s="864"/>
      <c r="BP171" s="864"/>
      <c r="BQ171" s="864"/>
      <c r="BR171" s="864"/>
      <c r="BS171" s="864"/>
      <c r="BT171" s="864"/>
      <c r="BU171" s="864"/>
      <c r="BV171" s="864"/>
      <c r="BW171" s="864"/>
    </row>
    <row r="172" spans="1:75" s="711" customFormat="1">
      <c r="A172" s="754">
        <v>153</v>
      </c>
      <c r="B172" s="854">
        <v>7000020197</v>
      </c>
      <c r="C172" s="854">
        <v>330</v>
      </c>
      <c r="D172" s="854" t="s">
        <v>527</v>
      </c>
      <c r="E172" s="854">
        <v>1000031943</v>
      </c>
      <c r="F172" s="854" t="s">
        <v>551</v>
      </c>
      <c r="G172" s="854" t="s">
        <v>542</v>
      </c>
      <c r="H172" s="854">
        <v>2</v>
      </c>
      <c r="I172" s="707"/>
      <c r="J172" s="524" t="str">
        <f t="shared" si="10"/>
        <v>INCLUDED</v>
      </c>
      <c r="K172" s="840"/>
      <c r="L172" s="863"/>
      <c r="M172" s="420"/>
      <c r="N172" s="420"/>
      <c r="O172" s="420"/>
      <c r="P172" s="420"/>
      <c r="Q172" s="420"/>
      <c r="R172" s="420"/>
      <c r="S172" s="420"/>
      <c r="T172" s="420"/>
      <c r="U172" s="420"/>
      <c r="V172" s="420"/>
      <c r="W172" s="420"/>
      <c r="X172" s="420"/>
      <c r="Y172" s="420"/>
      <c r="Z172" s="420"/>
      <c r="AA172" s="420"/>
      <c r="AB172" s="420"/>
      <c r="AC172" s="864"/>
      <c r="AD172" s="864"/>
      <c r="AE172" s="864"/>
      <c r="AF172" s="864"/>
      <c r="AG172" s="864"/>
      <c r="AH172" s="864"/>
      <c r="AI172" s="864"/>
      <c r="AJ172" s="864"/>
      <c r="AK172" s="864"/>
      <c r="AL172" s="864"/>
      <c r="AM172" s="864"/>
      <c r="AN172" s="864"/>
      <c r="AO172" s="864"/>
      <c r="AP172" s="864"/>
      <c r="AQ172" s="864"/>
      <c r="AR172" s="864"/>
      <c r="AS172" s="864"/>
      <c r="AT172" s="864"/>
      <c r="AU172" s="864"/>
      <c r="AV172" s="864"/>
      <c r="AW172" s="864"/>
      <c r="AX172" s="864"/>
      <c r="AY172" s="864"/>
      <c r="AZ172" s="864"/>
      <c r="BA172" s="864"/>
      <c r="BB172" s="864"/>
      <c r="BC172" s="864"/>
      <c r="BD172" s="864"/>
      <c r="BE172" s="864"/>
      <c r="BF172" s="864"/>
      <c r="BG172" s="864"/>
      <c r="BH172" s="864"/>
      <c r="BI172" s="864"/>
      <c r="BJ172" s="864"/>
      <c r="BK172" s="864"/>
      <c r="BL172" s="864"/>
      <c r="BM172" s="864"/>
      <c r="BN172" s="864"/>
      <c r="BO172" s="864"/>
      <c r="BP172" s="864"/>
      <c r="BQ172" s="864"/>
      <c r="BR172" s="864"/>
      <c r="BS172" s="864"/>
      <c r="BT172" s="864"/>
      <c r="BU172" s="864"/>
      <c r="BV172" s="864"/>
      <c r="BW172" s="864"/>
    </row>
    <row r="173" spans="1:75" s="711" customFormat="1">
      <c r="A173" s="754">
        <v>154</v>
      </c>
      <c r="B173" s="854">
        <v>7000020197</v>
      </c>
      <c r="C173" s="854">
        <v>340</v>
      </c>
      <c r="D173" s="854" t="s">
        <v>527</v>
      </c>
      <c r="E173" s="854">
        <v>1000031985</v>
      </c>
      <c r="F173" s="854" t="s">
        <v>552</v>
      </c>
      <c r="G173" s="854" t="s">
        <v>542</v>
      </c>
      <c r="H173" s="854">
        <v>2</v>
      </c>
      <c r="I173" s="707"/>
      <c r="J173" s="524" t="str">
        <f t="shared" si="10"/>
        <v>INCLUDED</v>
      </c>
      <c r="K173" s="840"/>
      <c r="L173" s="863"/>
      <c r="M173" s="420"/>
      <c r="N173" s="420"/>
      <c r="O173" s="420"/>
      <c r="P173" s="420"/>
      <c r="Q173" s="420"/>
      <c r="R173" s="420"/>
      <c r="S173" s="420"/>
      <c r="T173" s="420"/>
      <c r="U173" s="420"/>
      <c r="V173" s="420"/>
      <c r="W173" s="420"/>
      <c r="X173" s="420"/>
      <c r="Y173" s="420"/>
      <c r="Z173" s="420"/>
      <c r="AA173" s="420"/>
      <c r="AB173" s="420"/>
      <c r="AC173" s="864"/>
      <c r="AD173" s="864"/>
      <c r="AE173" s="864"/>
      <c r="AF173" s="864"/>
      <c r="AG173" s="864"/>
      <c r="AH173" s="864"/>
      <c r="AI173" s="864"/>
      <c r="AJ173" s="864"/>
      <c r="AK173" s="864"/>
      <c r="AL173" s="864"/>
      <c r="AM173" s="864"/>
      <c r="AN173" s="864"/>
      <c r="AO173" s="864"/>
      <c r="AP173" s="864"/>
      <c r="AQ173" s="864"/>
      <c r="AR173" s="864"/>
      <c r="AS173" s="864"/>
      <c r="AT173" s="864"/>
      <c r="AU173" s="864"/>
      <c r="AV173" s="864"/>
      <c r="AW173" s="864"/>
      <c r="AX173" s="864"/>
      <c r="AY173" s="864"/>
      <c r="AZ173" s="864"/>
      <c r="BA173" s="864"/>
      <c r="BB173" s="864"/>
      <c r="BC173" s="864"/>
      <c r="BD173" s="864"/>
      <c r="BE173" s="864"/>
      <c r="BF173" s="864"/>
      <c r="BG173" s="864"/>
      <c r="BH173" s="864"/>
      <c r="BI173" s="864"/>
      <c r="BJ173" s="864"/>
      <c r="BK173" s="864"/>
      <c r="BL173" s="864"/>
      <c r="BM173" s="864"/>
      <c r="BN173" s="864"/>
      <c r="BO173" s="864"/>
      <c r="BP173" s="864"/>
      <c r="BQ173" s="864"/>
      <c r="BR173" s="864"/>
      <c r="BS173" s="864"/>
      <c r="BT173" s="864"/>
      <c r="BU173" s="864"/>
      <c r="BV173" s="864"/>
      <c r="BW173" s="864"/>
    </row>
    <row r="174" spans="1:75" s="711" customFormat="1">
      <c r="A174" s="754">
        <v>155</v>
      </c>
      <c r="B174" s="854">
        <v>7000020197</v>
      </c>
      <c r="C174" s="854">
        <v>350</v>
      </c>
      <c r="D174" s="854" t="s">
        <v>527</v>
      </c>
      <c r="E174" s="854">
        <v>1000031976</v>
      </c>
      <c r="F174" s="854" t="s">
        <v>553</v>
      </c>
      <c r="G174" s="854" t="s">
        <v>542</v>
      </c>
      <c r="H174" s="854">
        <v>2</v>
      </c>
      <c r="I174" s="707"/>
      <c r="J174" s="524" t="str">
        <f t="shared" si="10"/>
        <v>INCLUDED</v>
      </c>
      <c r="K174" s="840"/>
      <c r="L174" s="863"/>
      <c r="M174" s="420"/>
      <c r="N174" s="420"/>
      <c r="O174" s="420"/>
      <c r="P174" s="420"/>
      <c r="Q174" s="420"/>
      <c r="R174" s="420"/>
      <c r="S174" s="420"/>
      <c r="T174" s="420"/>
      <c r="U174" s="420"/>
      <c r="V174" s="420"/>
      <c r="W174" s="420"/>
      <c r="X174" s="420"/>
      <c r="Y174" s="420"/>
      <c r="Z174" s="420"/>
      <c r="AA174" s="420"/>
      <c r="AB174" s="420"/>
      <c r="AC174" s="864"/>
      <c r="AD174" s="864"/>
      <c r="AE174" s="864"/>
      <c r="AF174" s="864"/>
      <c r="AG174" s="864"/>
      <c r="AH174" s="864"/>
      <c r="AI174" s="864"/>
      <c r="AJ174" s="864"/>
      <c r="AK174" s="864"/>
      <c r="AL174" s="864"/>
      <c r="AM174" s="864"/>
      <c r="AN174" s="864"/>
      <c r="AO174" s="864"/>
      <c r="AP174" s="864"/>
      <c r="AQ174" s="864"/>
      <c r="AR174" s="864"/>
      <c r="AS174" s="864"/>
      <c r="AT174" s="864"/>
      <c r="AU174" s="864"/>
      <c r="AV174" s="864"/>
      <c r="AW174" s="864"/>
      <c r="AX174" s="864"/>
      <c r="AY174" s="864"/>
      <c r="AZ174" s="864"/>
      <c r="BA174" s="864"/>
      <c r="BB174" s="864"/>
      <c r="BC174" s="864"/>
      <c r="BD174" s="864"/>
      <c r="BE174" s="864"/>
      <c r="BF174" s="864"/>
      <c r="BG174" s="864"/>
      <c r="BH174" s="864"/>
      <c r="BI174" s="864"/>
      <c r="BJ174" s="864"/>
      <c r="BK174" s="864"/>
      <c r="BL174" s="864"/>
      <c r="BM174" s="864"/>
      <c r="BN174" s="864"/>
      <c r="BO174" s="864"/>
      <c r="BP174" s="864"/>
      <c r="BQ174" s="864"/>
      <c r="BR174" s="864"/>
      <c r="BS174" s="864"/>
      <c r="BT174" s="864"/>
      <c r="BU174" s="864"/>
      <c r="BV174" s="864"/>
      <c r="BW174" s="864"/>
    </row>
    <row r="175" spans="1:75" s="711" customFormat="1">
      <c r="A175" s="754">
        <v>156</v>
      </c>
      <c r="B175" s="854">
        <v>7000020197</v>
      </c>
      <c r="C175" s="854">
        <v>360</v>
      </c>
      <c r="D175" s="854" t="s">
        <v>527</v>
      </c>
      <c r="E175" s="854">
        <v>1000031957</v>
      </c>
      <c r="F175" s="854" t="s">
        <v>555</v>
      </c>
      <c r="G175" s="854" t="s">
        <v>542</v>
      </c>
      <c r="H175" s="854">
        <v>6</v>
      </c>
      <c r="I175" s="707"/>
      <c r="J175" s="524" t="str">
        <f t="shared" si="10"/>
        <v>INCLUDED</v>
      </c>
      <c r="K175" s="840"/>
      <c r="L175" s="863"/>
      <c r="M175" s="420"/>
      <c r="N175" s="420"/>
      <c r="O175" s="420"/>
      <c r="P175" s="420"/>
      <c r="Q175" s="420"/>
      <c r="R175" s="420"/>
      <c r="S175" s="420"/>
      <c r="T175" s="420"/>
      <c r="U175" s="420"/>
      <c r="V175" s="420"/>
      <c r="W175" s="420"/>
      <c r="X175" s="420"/>
      <c r="Y175" s="420"/>
      <c r="Z175" s="420"/>
      <c r="AA175" s="420"/>
      <c r="AB175" s="420"/>
      <c r="AC175" s="864"/>
      <c r="AD175" s="864"/>
      <c r="AE175" s="864"/>
      <c r="AF175" s="864"/>
      <c r="AG175" s="864"/>
      <c r="AH175" s="864"/>
      <c r="AI175" s="864"/>
      <c r="AJ175" s="864"/>
      <c r="AK175" s="864"/>
      <c r="AL175" s="864"/>
      <c r="AM175" s="864"/>
      <c r="AN175" s="864"/>
      <c r="AO175" s="864"/>
      <c r="AP175" s="864"/>
      <c r="AQ175" s="864"/>
      <c r="AR175" s="864"/>
      <c r="AS175" s="864"/>
      <c r="AT175" s="864"/>
      <c r="AU175" s="864"/>
      <c r="AV175" s="864"/>
      <c r="AW175" s="864"/>
      <c r="AX175" s="864"/>
      <c r="AY175" s="864"/>
      <c r="AZ175" s="864"/>
      <c r="BA175" s="864"/>
      <c r="BB175" s="864"/>
      <c r="BC175" s="864"/>
      <c r="BD175" s="864"/>
      <c r="BE175" s="864"/>
      <c r="BF175" s="864"/>
      <c r="BG175" s="864"/>
      <c r="BH175" s="864"/>
      <c r="BI175" s="864"/>
      <c r="BJ175" s="864"/>
      <c r="BK175" s="864"/>
      <c r="BL175" s="864"/>
      <c r="BM175" s="864"/>
      <c r="BN175" s="864"/>
      <c r="BO175" s="864"/>
      <c r="BP175" s="864"/>
      <c r="BQ175" s="864"/>
      <c r="BR175" s="864"/>
      <c r="BS175" s="864"/>
      <c r="BT175" s="864"/>
      <c r="BU175" s="864"/>
      <c r="BV175" s="864"/>
      <c r="BW175" s="864"/>
    </row>
    <row r="176" spans="1:75" s="711" customFormat="1" ht="22.8" customHeight="1">
      <c r="A176" s="754">
        <v>157</v>
      </c>
      <c r="B176" s="854">
        <v>7000020197</v>
      </c>
      <c r="C176" s="854">
        <v>370</v>
      </c>
      <c r="D176" s="854" t="s">
        <v>527</v>
      </c>
      <c r="E176" s="854">
        <v>1000031951</v>
      </c>
      <c r="F176" s="854" t="s">
        <v>574</v>
      </c>
      <c r="G176" s="854" t="s">
        <v>542</v>
      </c>
      <c r="H176" s="854">
        <v>0.1</v>
      </c>
      <c r="I176" s="707"/>
      <c r="J176" s="524" t="str">
        <f t="shared" si="10"/>
        <v>INCLUDED</v>
      </c>
      <c r="K176" s="840"/>
      <c r="L176" s="863"/>
      <c r="M176" s="420"/>
      <c r="N176" s="420"/>
      <c r="O176" s="420"/>
      <c r="P176" s="420"/>
      <c r="Q176" s="420"/>
      <c r="R176" s="420"/>
      <c r="S176" s="420"/>
      <c r="T176" s="420"/>
      <c r="U176" s="420"/>
      <c r="V176" s="420"/>
      <c r="W176" s="420"/>
      <c r="X176" s="420"/>
      <c r="Y176" s="420"/>
      <c r="Z176" s="420"/>
      <c r="AA176" s="420"/>
      <c r="AB176" s="420"/>
      <c r="AC176" s="864"/>
      <c r="AD176" s="864"/>
      <c r="AE176" s="864"/>
      <c r="AF176" s="864"/>
      <c r="AG176" s="864"/>
      <c r="AH176" s="864"/>
      <c r="AI176" s="864"/>
      <c r="AJ176" s="864"/>
      <c r="AK176" s="864"/>
      <c r="AL176" s="864"/>
      <c r="AM176" s="864"/>
      <c r="AN176" s="864"/>
      <c r="AO176" s="864"/>
      <c r="AP176" s="864"/>
      <c r="AQ176" s="864"/>
      <c r="AR176" s="864"/>
      <c r="AS176" s="864"/>
      <c r="AT176" s="864"/>
      <c r="AU176" s="864"/>
      <c r="AV176" s="864"/>
      <c r="AW176" s="864"/>
      <c r="AX176" s="864"/>
      <c r="AY176" s="864"/>
      <c r="AZ176" s="864"/>
      <c r="BA176" s="864"/>
      <c r="BB176" s="864"/>
      <c r="BC176" s="864"/>
      <c r="BD176" s="864"/>
      <c r="BE176" s="864"/>
      <c r="BF176" s="864"/>
      <c r="BG176" s="864"/>
      <c r="BH176" s="864"/>
      <c r="BI176" s="864"/>
      <c r="BJ176" s="864"/>
      <c r="BK176" s="864"/>
      <c r="BL176" s="864"/>
      <c r="BM176" s="864"/>
      <c r="BN176" s="864"/>
      <c r="BO176" s="864"/>
      <c r="BP176" s="864"/>
      <c r="BQ176" s="864"/>
      <c r="BR176" s="864"/>
      <c r="BS176" s="864"/>
      <c r="BT176" s="864"/>
      <c r="BU176" s="864"/>
      <c r="BV176" s="864"/>
      <c r="BW176" s="864"/>
    </row>
    <row r="177" spans="1:75" s="711" customFormat="1" ht="28.8">
      <c r="A177" s="754">
        <v>158</v>
      </c>
      <c r="B177" s="854">
        <v>7000020197</v>
      </c>
      <c r="C177" s="854">
        <v>380</v>
      </c>
      <c r="D177" s="854" t="s">
        <v>564</v>
      </c>
      <c r="E177" s="854">
        <v>1000006284</v>
      </c>
      <c r="F177" s="854" t="s">
        <v>575</v>
      </c>
      <c r="G177" s="854" t="s">
        <v>298</v>
      </c>
      <c r="H177" s="854">
        <v>1</v>
      </c>
      <c r="I177" s="707"/>
      <c r="J177" s="524" t="str">
        <f t="shared" si="10"/>
        <v>INCLUDED</v>
      </c>
      <c r="K177" s="840"/>
      <c r="L177" s="863"/>
      <c r="M177" s="420"/>
      <c r="N177" s="420"/>
      <c r="O177" s="420"/>
      <c r="P177" s="420"/>
      <c r="Q177" s="420"/>
      <c r="R177" s="420"/>
      <c r="S177" s="420"/>
      <c r="T177" s="420"/>
      <c r="U177" s="420"/>
      <c r="V177" s="420"/>
      <c r="W177" s="420"/>
      <c r="X177" s="420"/>
      <c r="Y177" s="420"/>
      <c r="Z177" s="420"/>
      <c r="AA177" s="420"/>
      <c r="AB177" s="420"/>
      <c r="AC177" s="864"/>
      <c r="AD177" s="864"/>
      <c r="AE177" s="864"/>
      <c r="AF177" s="864"/>
      <c r="AG177" s="864"/>
      <c r="AH177" s="864"/>
      <c r="AI177" s="864"/>
      <c r="AJ177" s="864"/>
      <c r="AK177" s="864"/>
      <c r="AL177" s="864"/>
      <c r="AM177" s="864"/>
      <c r="AN177" s="864"/>
      <c r="AO177" s="864"/>
      <c r="AP177" s="864"/>
      <c r="AQ177" s="864"/>
      <c r="AR177" s="864"/>
      <c r="AS177" s="864"/>
      <c r="AT177" s="864"/>
      <c r="AU177" s="864"/>
      <c r="AV177" s="864"/>
      <c r="AW177" s="864"/>
      <c r="AX177" s="864"/>
      <c r="AY177" s="864"/>
      <c r="AZ177" s="864"/>
      <c r="BA177" s="864"/>
      <c r="BB177" s="864"/>
      <c r="BC177" s="864"/>
      <c r="BD177" s="864"/>
      <c r="BE177" s="864"/>
      <c r="BF177" s="864"/>
      <c r="BG177" s="864"/>
      <c r="BH177" s="864"/>
      <c r="BI177" s="864"/>
      <c r="BJ177" s="864"/>
      <c r="BK177" s="864"/>
      <c r="BL177" s="864"/>
      <c r="BM177" s="864"/>
      <c r="BN177" s="864"/>
      <c r="BO177" s="864"/>
      <c r="BP177" s="864"/>
      <c r="BQ177" s="864"/>
      <c r="BR177" s="864"/>
      <c r="BS177" s="864"/>
      <c r="BT177" s="864"/>
      <c r="BU177" s="864"/>
      <c r="BV177" s="864"/>
      <c r="BW177" s="864"/>
    </row>
    <row r="178" spans="1:75" s="711" customFormat="1" ht="45.6" customHeight="1">
      <c r="A178" s="754">
        <v>159</v>
      </c>
      <c r="B178" s="854">
        <v>7000020197</v>
      </c>
      <c r="C178" s="854">
        <v>390</v>
      </c>
      <c r="D178" s="854" t="s">
        <v>528</v>
      </c>
      <c r="E178" s="854">
        <v>1000055456</v>
      </c>
      <c r="F178" s="854" t="s">
        <v>556</v>
      </c>
      <c r="G178" s="854" t="s">
        <v>298</v>
      </c>
      <c r="H178" s="854">
        <v>1</v>
      </c>
      <c r="I178" s="707"/>
      <c r="J178" s="524" t="str">
        <f t="shared" si="10"/>
        <v>INCLUDED</v>
      </c>
      <c r="K178" s="840"/>
      <c r="L178" s="863"/>
      <c r="M178" s="420"/>
      <c r="N178" s="420"/>
      <c r="O178" s="420"/>
      <c r="P178" s="420"/>
      <c r="Q178" s="420"/>
      <c r="R178" s="420"/>
      <c r="S178" s="420"/>
      <c r="T178" s="420"/>
      <c r="U178" s="420"/>
      <c r="V178" s="420"/>
      <c r="W178" s="420"/>
      <c r="X178" s="420"/>
      <c r="Y178" s="420"/>
      <c r="Z178" s="420"/>
      <c r="AA178" s="420"/>
      <c r="AB178" s="420"/>
      <c r="AC178" s="864"/>
      <c r="AD178" s="864"/>
      <c r="AE178" s="864"/>
      <c r="AF178" s="864"/>
      <c r="AG178" s="864"/>
      <c r="AH178" s="864"/>
      <c r="AI178" s="864"/>
      <c r="AJ178" s="864"/>
      <c r="AK178" s="864"/>
      <c r="AL178" s="864"/>
      <c r="AM178" s="864"/>
      <c r="AN178" s="864"/>
      <c r="AO178" s="864"/>
      <c r="AP178" s="864"/>
      <c r="AQ178" s="864"/>
      <c r="AR178" s="864"/>
      <c r="AS178" s="864"/>
      <c r="AT178" s="864"/>
      <c r="AU178" s="864"/>
      <c r="AV178" s="864"/>
      <c r="AW178" s="864"/>
      <c r="AX178" s="864"/>
      <c r="AY178" s="864"/>
      <c r="AZ178" s="864"/>
      <c r="BA178" s="864"/>
      <c r="BB178" s="864"/>
      <c r="BC178" s="864"/>
      <c r="BD178" s="864"/>
      <c r="BE178" s="864"/>
      <c r="BF178" s="864"/>
      <c r="BG178" s="864"/>
      <c r="BH178" s="864"/>
      <c r="BI178" s="864"/>
      <c r="BJ178" s="864"/>
      <c r="BK178" s="864"/>
      <c r="BL178" s="864"/>
      <c r="BM178" s="864"/>
      <c r="BN178" s="864"/>
      <c r="BO178" s="864"/>
      <c r="BP178" s="864"/>
      <c r="BQ178" s="864"/>
      <c r="BR178" s="864"/>
      <c r="BS178" s="864"/>
      <c r="BT178" s="864"/>
      <c r="BU178" s="864"/>
      <c r="BV178" s="864"/>
      <c r="BW178" s="864"/>
    </row>
    <row r="179" spans="1:75" s="711" customFormat="1" ht="30.6" customHeight="1">
      <c r="A179" s="754">
        <v>160</v>
      </c>
      <c r="B179" s="854">
        <v>7000020197</v>
      </c>
      <c r="C179" s="854">
        <v>400</v>
      </c>
      <c r="D179" s="854" t="s">
        <v>528</v>
      </c>
      <c r="E179" s="854">
        <v>1000012018</v>
      </c>
      <c r="F179" s="854" t="s">
        <v>576</v>
      </c>
      <c r="G179" s="854" t="s">
        <v>298</v>
      </c>
      <c r="H179" s="854">
        <v>1</v>
      </c>
      <c r="I179" s="707"/>
      <c r="J179" s="524" t="str">
        <f t="shared" si="10"/>
        <v>INCLUDED</v>
      </c>
      <c r="K179" s="840"/>
      <c r="L179" s="863"/>
      <c r="M179" s="420"/>
      <c r="N179" s="420"/>
      <c r="O179" s="420"/>
      <c r="P179" s="420"/>
      <c r="Q179" s="420"/>
      <c r="R179" s="420"/>
      <c r="S179" s="420"/>
      <c r="T179" s="420"/>
      <c r="U179" s="420"/>
      <c r="V179" s="420"/>
      <c r="W179" s="420"/>
      <c r="X179" s="420"/>
      <c r="Y179" s="420"/>
      <c r="Z179" s="420"/>
      <c r="AA179" s="420"/>
      <c r="AB179" s="420"/>
      <c r="AC179" s="864"/>
      <c r="AD179" s="864"/>
      <c r="AE179" s="864"/>
      <c r="AF179" s="864"/>
      <c r="AG179" s="864"/>
      <c r="AH179" s="864"/>
      <c r="AI179" s="864"/>
      <c r="AJ179" s="864"/>
      <c r="AK179" s="864"/>
      <c r="AL179" s="864"/>
      <c r="AM179" s="864"/>
      <c r="AN179" s="864"/>
      <c r="AO179" s="864"/>
      <c r="AP179" s="864"/>
      <c r="AQ179" s="864"/>
      <c r="AR179" s="864"/>
      <c r="AS179" s="864"/>
      <c r="AT179" s="864"/>
      <c r="AU179" s="864"/>
      <c r="AV179" s="864"/>
      <c r="AW179" s="864"/>
      <c r="AX179" s="864"/>
      <c r="AY179" s="864"/>
      <c r="AZ179" s="864"/>
      <c r="BA179" s="864"/>
      <c r="BB179" s="864"/>
      <c r="BC179" s="864"/>
      <c r="BD179" s="864"/>
      <c r="BE179" s="864"/>
      <c r="BF179" s="864"/>
      <c r="BG179" s="864"/>
      <c r="BH179" s="864"/>
      <c r="BI179" s="864"/>
      <c r="BJ179" s="864"/>
      <c r="BK179" s="864"/>
      <c r="BL179" s="864"/>
      <c r="BM179" s="864"/>
      <c r="BN179" s="864"/>
      <c r="BO179" s="864"/>
      <c r="BP179" s="864"/>
      <c r="BQ179" s="864"/>
      <c r="BR179" s="864"/>
      <c r="BS179" s="864"/>
      <c r="BT179" s="864"/>
      <c r="BU179" s="864"/>
      <c r="BV179" s="864"/>
      <c r="BW179" s="864"/>
    </row>
    <row r="180" spans="1:75" s="711" customFormat="1">
      <c r="A180" s="754">
        <v>161</v>
      </c>
      <c r="B180" s="854">
        <v>7000020197</v>
      </c>
      <c r="C180" s="854">
        <v>410</v>
      </c>
      <c r="D180" s="854" t="s">
        <v>528</v>
      </c>
      <c r="E180" s="854">
        <v>1000012022</v>
      </c>
      <c r="F180" s="854" t="s">
        <v>577</v>
      </c>
      <c r="G180" s="854" t="s">
        <v>297</v>
      </c>
      <c r="H180" s="854">
        <v>1</v>
      </c>
      <c r="I180" s="707"/>
      <c r="J180" s="524" t="str">
        <f t="shared" si="10"/>
        <v>INCLUDED</v>
      </c>
      <c r="K180" s="840"/>
      <c r="L180" s="863"/>
      <c r="M180" s="420"/>
      <c r="N180" s="420"/>
      <c r="O180" s="420"/>
      <c r="P180" s="420"/>
      <c r="Q180" s="420"/>
      <c r="R180" s="420"/>
      <c r="S180" s="420"/>
      <c r="T180" s="420"/>
      <c r="U180" s="420"/>
      <c r="V180" s="420"/>
      <c r="W180" s="420"/>
      <c r="X180" s="420"/>
      <c r="Y180" s="420"/>
      <c r="Z180" s="420"/>
      <c r="AA180" s="420"/>
      <c r="AB180" s="420"/>
      <c r="AC180" s="864"/>
      <c r="AD180" s="864"/>
      <c r="AE180" s="864"/>
      <c r="AF180" s="864"/>
      <c r="AG180" s="864"/>
      <c r="AH180" s="864"/>
      <c r="AI180" s="864"/>
      <c r="AJ180" s="864"/>
      <c r="AK180" s="864"/>
      <c r="AL180" s="864"/>
      <c r="AM180" s="864"/>
      <c r="AN180" s="864"/>
      <c r="AO180" s="864"/>
      <c r="AP180" s="864"/>
      <c r="AQ180" s="864"/>
      <c r="AR180" s="864"/>
      <c r="AS180" s="864"/>
      <c r="AT180" s="864"/>
      <c r="AU180" s="864"/>
      <c r="AV180" s="864"/>
      <c r="AW180" s="864"/>
      <c r="AX180" s="864"/>
      <c r="AY180" s="864"/>
      <c r="AZ180" s="864"/>
      <c r="BA180" s="864"/>
      <c r="BB180" s="864"/>
      <c r="BC180" s="864"/>
      <c r="BD180" s="864"/>
      <c r="BE180" s="864"/>
      <c r="BF180" s="864"/>
      <c r="BG180" s="864"/>
      <c r="BH180" s="864"/>
      <c r="BI180" s="864"/>
      <c r="BJ180" s="864"/>
      <c r="BK180" s="864"/>
      <c r="BL180" s="864"/>
      <c r="BM180" s="864"/>
      <c r="BN180" s="864"/>
      <c r="BO180" s="864"/>
      <c r="BP180" s="864"/>
      <c r="BQ180" s="864"/>
      <c r="BR180" s="864"/>
      <c r="BS180" s="864"/>
      <c r="BT180" s="864"/>
      <c r="BU180" s="864"/>
      <c r="BV180" s="864"/>
      <c r="BW180" s="864"/>
    </row>
    <row r="181" spans="1:75" s="711" customFormat="1">
      <c r="A181" s="754">
        <v>162</v>
      </c>
      <c r="B181" s="854">
        <v>7000020197</v>
      </c>
      <c r="C181" s="854">
        <v>420</v>
      </c>
      <c r="D181" s="854" t="s">
        <v>529</v>
      </c>
      <c r="E181" s="854">
        <v>1000014546</v>
      </c>
      <c r="F181" s="854" t="s">
        <v>746</v>
      </c>
      <c r="G181" s="854" t="s">
        <v>297</v>
      </c>
      <c r="H181" s="854">
        <v>2</v>
      </c>
      <c r="I181" s="707"/>
      <c r="J181" s="524" t="str">
        <f t="shared" si="10"/>
        <v>INCLUDED</v>
      </c>
      <c r="K181" s="840"/>
      <c r="L181" s="863"/>
      <c r="M181" s="420"/>
      <c r="N181" s="420"/>
      <c r="O181" s="420"/>
      <c r="P181" s="420"/>
      <c r="Q181" s="420"/>
      <c r="R181" s="420"/>
      <c r="S181" s="420"/>
      <c r="T181" s="420"/>
      <c r="U181" s="420"/>
      <c r="V181" s="420"/>
      <c r="W181" s="420"/>
      <c r="X181" s="420"/>
      <c r="Y181" s="420"/>
      <c r="Z181" s="420"/>
      <c r="AA181" s="420"/>
      <c r="AB181" s="420"/>
      <c r="AC181" s="864"/>
      <c r="AD181" s="864"/>
      <c r="AE181" s="864"/>
      <c r="AF181" s="864"/>
      <c r="AG181" s="864"/>
      <c r="AH181" s="864"/>
      <c r="AI181" s="864"/>
      <c r="AJ181" s="864"/>
      <c r="AK181" s="864"/>
      <c r="AL181" s="864"/>
      <c r="AM181" s="864"/>
      <c r="AN181" s="864"/>
      <c r="AO181" s="864"/>
      <c r="AP181" s="864"/>
      <c r="AQ181" s="864"/>
      <c r="AR181" s="864"/>
      <c r="AS181" s="864"/>
      <c r="AT181" s="864"/>
      <c r="AU181" s="864"/>
      <c r="AV181" s="864"/>
      <c r="AW181" s="864"/>
      <c r="AX181" s="864"/>
      <c r="AY181" s="864"/>
      <c r="AZ181" s="864"/>
      <c r="BA181" s="864"/>
      <c r="BB181" s="864"/>
      <c r="BC181" s="864"/>
      <c r="BD181" s="864"/>
      <c r="BE181" s="864"/>
      <c r="BF181" s="864"/>
      <c r="BG181" s="864"/>
      <c r="BH181" s="864"/>
      <c r="BI181" s="864"/>
      <c r="BJ181" s="864"/>
      <c r="BK181" s="864"/>
      <c r="BL181" s="864"/>
      <c r="BM181" s="864"/>
      <c r="BN181" s="864"/>
      <c r="BO181" s="864"/>
      <c r="BP181" s="864"/>
      <c r="BQ181" s="864"/>
      <c r="BR181" s="864"/>
      <c r="BS181" s="864"/>
      <c r="BT181" s="864"/>
      <c r="BU181" s="864"/>
      <c r="BV181" s="864"/>
      <c r="BW181" s="864"/>
    </row>
    <row r="182" spans="1:75" s="711" customFormat="1">
      <c r="A182" s="754">
        <v>163</v>
      </c>
      <c r="B182" s="854">
        <v>7000020197</v>
      </c>
      <c r="C182" s="854">
        <v>430</v>
      </c>
      <c r="D182" s="854" t="s">
        <v>529</v>
      </c>
      <c r="E182" s="854">
        <v>1000017485</v>
      </c>
      <c r="F182" s="854" t="s">
        <v>747</v>
      </c>
      <c r="G182" s="854" t="s">
        <v>297</v>
      </c>
      <c r="H182" s="854">
        <v>2</v>
      </c>
      <c r="I182" s="707"/>
      <c r="J182" s="524" t="str">
        <f t="shared" si="10"/>
        <v>INCLUDED</v>
      </c>
      <c r="K182" s="840"/>
      <c r="L182" s="863"/>
      <c r="M182" s="420"/>
      <c r="N182" s="420"/>
      <c r="O182" s="420"/>
      <c r="P182" s="420"/>
      <c r="Q182" s="420"/>
      <c r="R182" s="420"/>
      <c r="S182" s="420"/>
      <c r="T182" s="420"/>
      <c r="U182" s="420"/>
      <c r="V182" s="420"/>
      <c r="W182" s="420"/>
      <c r="X182" s="420"/>
      <c r="Y182" s="420"/>
      <c r="Z182" s="420"/>
      <c r="AA182" s="420"/>
      <c r="AB182" s="420"/>
      <c r="AC182" s="864"/>
      <c r="AD182" s="864"/>
      <c r="AE182" s="864"/>
      <c r="AF182" s="864"/>
      <c r="AG182" s="864"/>
      <c r="AH182" s="864"/>
      <c r="AI182" s="864"/>
      <c r="AJ182" s="864"/>
      <c r="AK182" s="864"/>
      <c r="AL182" s="864"/>
      <c r="AM182" s="864"/>
      <c r="AN182" s="864"/>
      <c r="AO182" s="864"/>
      <c r="AP182" s="864"/>
      <c r="AQ182" s="864"/>
      <c r="AR182" s="864"/>
      <c r="AS182" s="864"/>
      <c r="AT182" s="864"/>
      <c r="AU182" s="864"/>
      <c r="AV182" s="864"/>
      <c r="AW182" s="864"/>
      <c r="AX182" s="864"/>
      <c r="AY182" s="864"/>
      <c r="AZ182" s="864"/>
      <c r="BA182" s="864"/>
      <c r="BB182" s="864"/>
      <c r="BC182" s="864"/>
      <c r="BD182" s="864"/>
      <c r="BE182" s="864"/>
      <c r="BF182" s="864"/>
      <c r="BG182" s="864"/>
      <c r="BH182" s="864"/>
      <c r="BI182" s="864"/>
      <c r="BJ182" s="864"/>
      <c r="BK182" s="864"/>
      <c r="BL182" s="864"/>
      <c r="BM182" s="864"/>
      <c r="BN182" s="864"/>
      <c r="BO182" s="864"/>
      <c r="BP182" s="864"/>
      <c r="BQ182" s="864"/>
      <c r="BR182" s="864"/>
      <c r="BS182" s="864"/>
      <c r="BT182" s="864"/>
      <c r="BU182" s="864"/>
      <c r="BV182" s="864"/>
      <c r="BW182" s="864"/>
    </row>
    <row r="183" spans="1:75" s="711" customFormat="1">
      <c r="A183" s="754">
        <v>164</v>
      </c>
      <c r="B183" s="854">
        <v>7000020197</v>
      </c>
      <c r="C183" s="854">
        <v>440</v>
      </c>
      <c r="D183" s="854" t="s">
        <v>529</v>
      </c>
      <c r="E183" s="854">
        <v>1000001894</v>
      </c>
      <c r="F183" s="854" t="s">
        <v>558</v>
      </c>
      <c r="G183" s="854" t="s">
        <v>297</v>
      </c>
      <c r="H183" s="854">
        <v>1</v>
      </c>
      <c r="I183" s="707"/>
      <c r="J183" s="524" t="str">
        <f t="shared" si="10"/>
        <v>INCLUDED</v>
      </c>
      <c r="K183" s="840"/>
      <c r="L183" s="863"/>
      <c r="M183" s="420"/>
      <c r="N183" s="420"/>
      <c r="O183" s="420"/>
      <c r="P183" s="420"/>
      <c r="Q183" s="420"/>
      <c r="R183" s="420"/>
      <c r="S183" s="420"/>
      <c r="T183" s="420"/>
      <c r="U183" s="420"/>
      <c r="V183" s="420"/>
      <c r="W183" s="420"/>
      <c r="X183" s="420"/>
      <c r="Y183" s="420"/>
      <c r="Z183" s="420"/>
      <c r="AA183" s="420"/>
      <c r="AB183" s="420"/>
      <c r="AC183" s="864"/>
      <c r="AD183" s="864"/>
      <c r="AE183" s="864"/>
      <c r="AF183" s="864"/>
      <c r="AG183" s="864"/>
      <c r="AH183" s="864"/>
      <c r="AI183" s="864"/>
      <c r="AJ183" s="864"/>
      <c r="AK183" s="864"/>
      <c r="AL183" s="864"/>
      <c r="AM183" s="864"/>
      <c r="AN183" s="864"/>
      <c r="AO183" s="864"/>
      <c r="AP183" s="864"/>
      <c r="AQ183" s="864"/>
      <c r="AR183" s="864"/>
      <c r="AS183" s="864"/>
      <c r="AT183" s="864"/>
      <c r="AU183" s="864"/>
      <c r="AV183" s="864"/>
      <c r="AW183" s="864"/>
      <c r="AX183" s="864"/>
      <c r="AY183" s="864"/>
      <c r="AZ183" s="864"/>
      <c r="BA183" s="864"/>
      <c r="BB183" s="864"/>
      <c r="BC183" s="864"/>
      <c r="BD183" s="864"/>
      <c r="BE183" s="864"/>
      <c r="BF183" s="864"/>
      <c r="BG183" s="864"/>
      <c r="BH183" s="864"/>
      <c r="BI183" s="864"/>
      <c r="BJ183" s="864"/>
      <c r="BK183" s="864"/>
      <c r="BL183" s="864"/>
      <c r="BM183" s="864"/>
      <c r="BN183" s="864"/>
      <c r="BO183" s="864"/>
      <c r="BP183" s="864"/>
      <c r="BQ183" s="864"/>
      <c r="BR183" s="864"/>
      <c r="BS183" s="864"/>
      <c r="BT183" s="864"/>
      <c r="BU183" s="864"/>
      <c r="BV183" s="864"/>
      <c r="BW183" s="864"/>
    </row>
    <row r="184" spans="1:75" s="711" customFormat="1" ht="40.200000000000003" customHeight="1">
      <c r="A184" s="754">
        <v>165</v>
      </c>
      <c r="B184" s="854">
        <v>7000020197</v>
      </c>
      <c r="C184" s="854">
        <v>450</v>
      </c>
      <c r="D184" s="854" t="s">
        <v>529</v>
      </c>
      <c r="E184" s="854">
        <v>1000038387</v>
      </c>
      <c r="F184" s="854" t="s">
        <v>559</v>
      </c>
      <c r="G184" s="854" t="s">
        <v>297</v>
      </c>
      <c r="H184" s="854">
        <v>20</v>
      </c>
      <c r="I184" s="707"/>
      <c r="J184" s="524" t="str">
        <f t="shared" si="10"/>
        <v>INCLUDED</v>
      </c>
      <c r="K184" s="840"/>
      <c r="L184" s="863"/>
      <c r="M184" s="420"/>
      <c r="N184" s="420"/>
      <c r="O184" s="420"/>
      <c r="P184" s="420"/>
      <c r="Q184" s="420"/>
      <c r="R184" s="420"/>
      <c r="S184" s="420"/>
      <c r="T184" s="420"/>
      <c r="U184" s="420"/>
      <c r="V184" s="420"/>
      <c r="W184" s="420"/>
      <c r="X184" s="420"/>
      <c r="Y184" s="420"/>
      <c r="Z184" s="420"/>
      <c r="AA184" s="420"/>
      <c r="AB184" s="420"/>
      <c r="AC184" s="864"/>
      <c r="AD184" s="864"/>
      <c r="AE184" s="864"/>
      <c r="AF184" s="864"/>
      <c r="AG184" s="864"/>
      <c r="AH184" s="864"/>
      <c r="AI184" s="864"/>
      <c r="AJ184" s="864"/>
      <c r="AK184" s="864"/>
      <c r="AL184" s="864"/>
      <c r="AM184" s="864"/>
      <c r="AN184" s="864"/>
      <c r="AO184" s="864"/>
      <c r="AP184" s="864"/>
      <c r="AQ184" s="864"/>
      <c r="AR184" s="864"/>
      <c r="AS184" s="864"/>
      <c r="AT184" s="864"/>
      <c r="AU184" s="864"/>
      <c r="AV184" s="864"/>
      <c r="AW184" s="864"/>
      <c r="AX184" s="864"/>
      <c r="AY184" s="864"/>
      <c r="AZ184" s="864"/>
      <c r="BA184" s="864"/>
      <c r="BB184" s="864"/>
      <c r="BC184" s="864"/>
      <c r="BD184" s="864"/>
      <c r="BE184" s="864"/>
      <c r="BF184" s="864"/>
      <c r="BG184" s="864"/>
      <c r="BH184" s="864"/>
      <c r="BI184" s="864"/>
      <c r="BJ184" s="864"/>
      <c r="BK184" s="864"/>
      <c r="BL184" s="864"/>
      <c r="BM184" s="864"/>
      <c r="BN184" s="864"/>
      <c r="BO184" s="864"/>
      <c r="BP184" s="864"/>
      <c r="BQ184" s="864"/>
      <c r="BR184" s="864"/>
      <c r="BS184" s="864"/>
      <c r="BT184" s="864"/>
      <c r="BU184" s="864"/>
      <c r="BV184" s="864"/>
      <c r="BW184" s="864"/>
    </row>
    <row r="185" spans="1:75" s="711" customFormat="1" ht="22.8" customHeight="1">
      <c r="A185" s="754">
        <v>166</v>
      </c>
      <c r="B185" s="854">
        <v>7000020197</v>
      </c>
      <c r="C185" s="854">
        <v>460</v>
      </c>
      <c r="D185" s="854" t="s">
        <v>529</v>
      </c>
      <c r="E185" s="854">
        <v>1000038325</v>
      </c>
      <c r="F185" s="854" t="s">
        <v>560</v>
      </c>
      <c r="G185" s="854" t="s">
        <v>297</v>
      </c>
      <c r="H185" s="854">
        <v>20</v>
      </c>
      <c r="I185" s="707"/>
      <c r="J185" s="524" t="str">
        <f t="shared" si="10"/>
        <v>INCLUDED</v>
      </c>
      <c r="K185" s="840"/>
      <c r="L185" s="863"/>
      <c r="M185" s="420"/>
      <c r="N185" s="420"/>
      <c r="O185" s="420"/>
      <c r="P185" s="420"/>
      <c r="Q185" s="420"/>
      <c r="R185" s="420"/>
      <c r="S185" s="420"/>
      <c r="T185" s="420"/>
      <c r="U185" s="420"/>
      <c r="V185" s="420"/>
      <c r="W185" s="420"/>
      <c r="X185" s="420"/>
      <c r="Y185" s="420"/>
      <c r="Z185" s="420"/>
      <c r="AA185" s="420"/>
      <c r="AB185" s="420"/>
      <c r="AC185" s="864"/>
      <c r="AD185" s="864"/>
      <c r="AE185" s="864"/>
      <c r="AF185" s="864"/>
      <c r="AG185" s="864"/>
      <c r="AH185" s="864"/>
      <c r="AI185" s="864"/>
      <c r="AJ185" s="864"/>
      <c r="AK185" s="864"/>
      <c r="AL185" s="864"/>
      <c r="AM185" s="864"/>
      <c r="AN185" s="864"/>
      <c r="AO185" s="864"/>
      <c r="AP185" s="864"/>
      <c r="AQ185" s="864"/>
      <c r="AR185" s="864"/>
      <c r="AS185" s="864"/>
      <c r="AT185" s="864"/>
      <c r="AU185" s="864"/>
      <c r="AV185" s="864"/>
      <c r="AW185" s="864"/>
      <c r="AX185" s="864"/>
      <c r="AY185" s="864"/>
      <c r="AZ185" s="864"/>
      <c r="BA185" s="864"/>
      <c r="BB185" s="864"/>
      <c r="BC185" s="864"/>
      <c r="BD185" s="864"/>
      <c r="BE185" s="864"/>
      <c r="BF185" s="864"/>
      <c r="BG185" s="864"/>
      <c r="BH185" s="864"/>
      <c r="BI185" s="864"/>
      <c r="BJ185" s="864"/>
      <c r="BK185" s="864"/>
      <c r="BL185" s="864"/>
      <c r="BM185" s="864"/>
      <c r="BN185" s="864"/>
      <c r="BO185" s="864"/>
      <c r="BP185" s="864"/>
      <c r="BQ185" s="864"/>
      <c r="BR185" s="864"/>
      <c r="BS185" s="864"/>
      <c r="BT185" s="864"/>
      <c r="BU185" s="864"/>
      <c r="BV185" s="864"/>
      <c r="BW185" s="864"/>
    </row>
    <row r="186" spans="1:75" s="711" customFormat="1">
      <c r="A186" s="754">
        <v>167</v>
      </c>
      <c r="B186" s="854">
        <v>7000020197</v>
      </c>
      <c r="C186" s="854">
        <v>470</v>
      </c>
      <c r="D186" s="854" t="s">
        <v>529</v>
      </c>
      <c r="E186" s="854">
        <v>1000038385</v>
      </c>
      <c r="F186" s="854" t="s">
        <v>580</v>
      </c>
      <c r="G186" s="854" t="s">
        <v>297</v>
      </c>
      <c r="H186" s="854">
        <v>2</v>
      </c>
      <c r="I186" s="707"/>
      <c r="J186" s="524" t="str">
        <f t="shared" si="10"/>
        <v>INCLUDED</v>
      </c>
      <c r="K186" s="840"/>
      <c r="L186" s="863"/>
      <c r="M186" s="420"/>
      <c r="N186" s="420"/>
      <c r="O186" s="420"/>
      <c r="P186" s="420"/>
      <c r="Q186" s="420"/>
      <c r="R186" s="420"/>
      <c r="S186" s="420"/>
      <c r="T186" s="420"/>
      <c r="U186" s="420"/>
      <c r="V186" s="420"/>
      <c r="W186" s="420"/>
      <c r="X186" s="420"/>
      <c r="Y186" s="420"/>
      <c r="Z186" s="420"/>
      <c r="AA186" s="420"/>
      <c r="AB186" s="420"/>
      <c r="AC186" s="864"/>
      <c r="AD186" s="864"/>
      <c r="AE186" s="864"/>
      <c r="AF186" s="864"/>
      <c r="AG186" s="864"/>
      <c r="AH186" s="864"/>
      <c r="AI186" s="864"/>
      <c r="AJ186" s="864"/>
      <c r="AK186" s="864"/>
      <c r="AL186" s="864"/>
      <c r="AM186" s="864"/>
      <c r="AN186" s="864"/>
      <c r="AO186" s="864"/>
      <c r="AP186" s="864"/>
      <c r="AQ186" s="864"/>
      <c r="AR186" s="864"/>
      <c r="AS186" s="864"/>
      <c r="AT186" s="864"/>
      <c r="AU186" s="864"/>
      <c r="AV186" s="864"/>
      <c r="AW186" s="864"/>
      <c r="AX186" s="864"/>
      <c r="AY186" s="864"/>
      <c r="AZ186" s="864"/>
      <c r="BA186" s="864"/>
      <c r="BB186" s="864"/>
      <c r="BC186" s="864"/>
      <c r="BD186" s="864"/>
      <c r="BE186" s="864"/>
      <c r="BF186" s="864"/>
      <c r="BG186" s="864"/>
      <c r="BH186" s="864"/>
      <c r="BI186" s="864"/>
      <c r="BJ186" s="864"/>
      <c r="BK186" s="864"/>
      <c r="BL186" s="864"/>
      <c r="BM186" s="864"/>
      <c r="BN186" s="864"/>
      <c r="BO186" s="864"/>
      <c r="BP186" s="864"/>
      <c r="BQ186" s="864"/>
      <c r="BR186" s="864"/>
      <c r="BS186" s="864"/>
      <c r="BT186" s="864"/>
      <c r="BU186" s="864"/>
      <c r="BV186" s="864"/>
      <c r="BW186" s="864"/>
    </row>
    <row r="187" spans="1:75" s="711" customFormat="1" ht="31.8" customHeight="1">
      <c r="A187" s="754">
        <v>168</v>
      </c>
      <c r="B187" s="854">
        <v>7000020197</v>
      </c>
      <c r="C187" s="854">
        <v>480</v>
      </c>
      <c r="D187" s="854" t="s">
        <v>529</v>
      </c>
      <c r="E187" s="854">
        <v>1000013795</v>
      </c>
      <c r="F187" s="854" t="s">
        <v>578</v>
      </c>
      <c r="G187" s="854" t="s">
        <v>579</v>
      </c>
      <c r="H187" s="854">
        <v>1</v>
      </c>
      <c r="I187" s="707"/>
      <c r="J187" s="524" t="str">
        <f t="shared" si="10"/>
        <v>INCLUDED</v>
      </c>
      <c r="K187" s="840"/>
      <c r="L187" s="863"/>
      <c r="M187" s="420"/>
      <c r="N187" s="420"/>
      <c r="O187" s="420"/>
      <c r="P187" s="420"/>
      <c r="Q187" s="420"/>
      <c r="R187" s="420"/>
      <c r="S187" s="420"/>
      <c r="T187" s="420"/>
      <c r="U187" s="420"/>
      <c r="V187" s="420"/>
      <c r="W187" s="420"/>
      <c r="X187" s="420"/>
      <c r="Y187" s="420"/>
      <c r="Z187" s="420"/>
      <c r="AA187" s="420"/>
      <c r="AB187" s="420"/>
      <c r="AC187" s="864"/>
      <c r="AD187" s="864"/>
      <c r="AE187" s="864"/>
      <c r="AF187" s="864"/>
      <c r="AG187" s="864"/>
      <c r="AH187" s="864"/>
      <c r="AI187" s="864"/>
      <c r="AJ187" s="864"/>
      <c r="AK187" s="864"/>
      <c r="AL187" s="864"/>
      <c r="AM187" s="864"/>
      <c r="AN187" s="864"/>
      <c r="AO187" s="864"/>
      <c r="AP187" s="864"/>
      <c r="AQ187" s="864"/>
      <c r="AR187" s="864"/>
      <c r="AS187" s="864"/>
      <c r="AT187" s="864"/>
      <c r="AU187" s="864"/>
      <c r="AV187" s="864"/>
      <c r="AW187" s="864"/>
      <c r="AX187" s="864"/>
      <c r="AY187" s="864"/>
      <c r="AZ187" s="864"/>
      <c r="BA187" s="864"/>
      <c r="BB187" s="864"/>
      <c r="BC187" s="864"/>
      <c r="BD187" s="864"/>
      <c r="BE187" s="864"/>
      <c r="BF187" s="864"/>
      <c r="BG187" s="864"/>
      <c r="BH187" s="864"/>
      <c r="BI187" s="864"/>
      <c r="BJ187" s="864"/>
      <c r="BK187" s="864"/>
      <c r="BL187" s="864"/>
      <c r="BM187" s="864"/>
      <c r="BN187" s="864"/>
      <c r="BO187" s="864"/>
      <c r="BP187" s="864"/>
      <c r="BQ187" s="864"/>
      <c r="BR187" s="864"/>
      <c r="BS187" s="864"/>
      <c r="BT187" s="864"/>
      <c r="BU187" s="864"/>
      <c r="BV187" s="864"/>
      <c r="BW187" s="864"/>
    </row>
    <row r="188" spans="1:75" s="711" customFormat="1" ht="36.6" customHeight="1">
      <c r="A188" s="754">
        <v>169</v>
      </c>
      <c r="B188" s="854">
        <v>7000020197</v>
      </c>
      <c r="C188" s="854">
        <v>490</v>
      </c>
      <c r="D188" s="854" t="s">
        <v>529</v>
      </c>
      <c r="E188" s="854">
        <v>1000001050</v>
      </c>
      <c r="F188" s="854" t="s">
        <v>687</v>
      </c>
      <c r="G188" s="854" t="s">
        <v>297</v>
      </c>
      <c r="H188" s="854">
        <v>2</v>
      </c>
      <c r="I188" s="707"/>
      <c r="J188" s="524" t="str">
        <f t="shared" si="10"/>
        <v>INCLUDED</v>
      </c>
      <c r="K188" s="840"/>
      <c r="L188" s="863"/>
      <c r="M188" s="420"/>
      <c r="N188" s="420"/>
      <c r="O188" s="420"/>
      <c r="P188" s="420"/>
      <c r="Q188" s="420"/>
      <c r="R188" s="420"/>
      <c r="S188" s="420"/>
      <c r="T188" s="420"/>
      <c r="U188" s="420"/>
      <c r="V188" s="420"/>
      <c r="W188" s="420"/>
      <c r="X188" s="420"/>
      <c r="Y188" s="420"/>
      <c r="Z188" s="420"/>
      <c r="AA188" s="420"/>
      <c r="AB188" s="420"/>
      <c r="AC188" s="864"/>
      <c r="AD188" s="864"/>
      <c r="AE188" s="864"/>
      <c r="AF188" s="864"/>
      <c r="AG188" s="864"/>
      <c r="AH188" s="864"/>
      <c r="AI188" s="864"/>
      <c r="AJ188" s="864"/>
      <c r="AK188" s="864"/>
      <c r="AL188" s="864"/>
      <c r="AM188" s="864"/>
      <c r="AN188" s="864"/>
      <c r="AO188" s="864"/>
      <c r="AP188" s="864"/>
      <c r="AQ188" s="864"/>
      <c r="AR188" s="864"/>
      <c r="AS188" s="864"/>
      <c r="AT188" s="864"/>
      <c r="AU188" s="864"/>
      <c r="AV188" s="864"/>
      <c r="AW188" s="864"/>
      <c r="AX188" s="864"/>
      <c r="AY188" s="864"/>
      <c r="AZ188" s="864"/>
      <c r="BA188" s="864"/>
      <c r="BB188" s="864"/>
      <c r="BC188" s="864"/>
      <c r="BD188" s="864"/>
      <c r="BE188" s="864"/>
      <c r="BF188" s="864"/>
      <c r="BG188" s="864"/>
      <c r="BH188" s="864"/>
      <c r="BI188" s="864"/>
      <c r="BJ188" s="864"/>
      <c r="BK188" s="864"/>
      <c r="BL188" s="864"/>
      <c r="BM188" s="864"/>
      <c r="BN188" s="864"/>
      <c r="BO188" s="864"/>
      <c r="BP188" s="864"/>
      <c r="BQ188" s="864"/>
      <c r="BR188" s="864"/>
      <c r="BS188" s="864"/>
      <c r="BT188" s="864"/>
      <c r="BU188" s="864"/>
      <c r="BV188" s="864"/>
      <c r="BW188" s="864"/>
    </row>
    <row r="189" spans="1:75" s="711" customFormat="1" ht="33.6" customHeight="1">
      <c r="A189" s="754">
        <v>170</v>
      </c>
      <c r="B189" s="854">
        <v>7000020197</v>
      </c>
      <c r="C189" s="854">
        <v>500</v>
      </c>
      <c r="D189" s="854" t="s">
        <v>529</v>
      </c>
      <c r="E189" s="854">
        <v>1000004952</v>
      </c>
      <c r="F189" s="854" t="s">
        <v>688</v>
      </c>
      <c r="G189" s="854" t="s">
        <v>297</v>
      </c>
      <c r="H189" s="854">
        <v>2</v>
      </c>
      <c r="I189" s="707"/>
      <c r="J189" s="524" t="str">
        <f t="shared" si="10"/>
        <v>INCLUDED</v>
      </c>
      <c r="K189" s="840"/>
      <c r="L189" s="863"/>
      <c r="M189" s="420"/>
      <c r="N189" s="420"/>
      <c r="O189" s="420"/>
      <c r="P189" s="420"/>
      <c r="Q189" s="420"/>
      <c r="R189" s="420"/>
      <c r="S189" s="420"/>
      <c r="T189" s="420"/>
      <c r="U189" s="420"/>
      <c r="V189" s="420"/>
      <c r="W189" s="420"/>
      <c r="X189" s="420"/>
      <c r="Y189" s="420"/>
      <c r="Z189" s="420"/>
      <c r="AA189" s="420"/>
      <c r="AB189" s="420"/>
      <c r="AC189" s="864"/>
      <c r="AD189" s="864"/>
      <c r="AE189" s="864"/>
      <c r="AF189" s="864"/>
      <c r="AG189" s="864"/>
      <c r="AH189" s="864"/>
      <c r="AI189" s="864"/>
      <c r="AJ189" s="864"/>
      <c r="AK189" s="864"/>
      <c r="AL189" s="864"/>
      <c r="AM189" s="864"/>
      <c r="AN189" s="864"/>
      <c r="AO189" s="864"/>
      <c r="AP189" s="864"/>
      <c r="AQ189" s="864"/>
      <c r="AR189" s="864"/>
      <c r="AS189" s="864"/>
      <c r="AT189" s="864"/>
      <c r="AU189" s="864"/>
      <c r="AV189" s="864"/>
      <c r="AW189" s="864"/>
      <c r="AX189" s="864"/>
      <c r="AY189" s="864"/>
      <c r="AZ189" s="864"/>
      <c r="BA189" s="864"/>
      <c r="BB189" s="864"/>
      <c r="BC189" s="864"/>
      <c r="BD189" s="864"/>
      <c r="BE189" s="864"/>
      <c r="BF189" s="864"/>
      <c r="BG189" s="864"/>
      <c r="BH189" s="864"/>
      <c r="BI189" s="864"/>
      <c r="BJ189" s="864"/>
      <c r="BK189" s="864"/>
      <c r="BL189" s="864"/>
      <c r="BM189" s="864"/>
      <c r="BN189" s="864"/>
      <c r="BO189" s="864"/>
      <c r="BP189" s="864"/>
      <c r="BQ189" s="864"/>
      <c r="BR189" s="864"/>
      <c r="BS189" s="864"/>
      <c r="BT189" s="864"/>
      <c r="BU189" s="864"/>
      <c r="BV189" s="864"/>
      <c r="BW189" s="864"/>
    </row>
    <row r="190" spans="1:75" s="711" customFormat="1">
      <c r="A190" s="754">
        <v>171</v>
      </c>
      <c r="B190" s="854">
        <v>7000020197</v>
      </c>
      <c r="C190" s="854">
        <v>510</v>
      </c>
      <c r="D190" s="854" t="s">
        <v>664</v>
      </c>
      <c r="E190" s="854">
        <v>1000019918</v>
      </c>
      <c r="F190" s="854" t="s">
        <v>733</v>
      </c>
      <c r="G190" s="854" t="s">
        <v>579</v>
      </c>
      <c r="H190" s="854">
        <v>1</v>
      </c>
      <c r="I190" s="707"/>
      <c r="J190" s="524" t="str">
        <f t="shared" si="10"/>
        <v>INCLUDED</v>
      </c>
      <c r="K190" s="840"/>
      <c r="L190" s="863"/>
      <c r="M190" s="420"/>
      <c r="N190" s="420"/>
      <c r="O190" s="420"/>
      <c r="P190" s="420"/>
      <c r="Q190" s="420"/>
      <c r="R190" s="420"/>
      <c r="S190" s="420"/>
      <c r="T190" s="420"/>
      <c r="U190" s="420"/>
      <c r="V190" s="420"/>
      <c r="W190" s="420"/>
      <c r="X190" s="420"/>
      <c r="Y190" s="420"/>
      <c r="Z190" s="420"/>
      <c r="AA190" s="420"/>
      <c r="AB190" s="420"/>
      <c r="AC190" s="864"/>
      <c r="AD190" s="864"/>
      <c r="AE190" s="864"/>
      <c r="AF190" s="864"/>
      <c r="AG190" s="864"/>
      <c r="AH190" s="864"/>
      <c r="AI190" s="864"/>
      <c r="AJ190" s="864"/>
      <c r="AK190" s="864"/>
      <c r="AL190" s="864"/>
      <c r="AM190" s="864"/>
      <c r="AN190" s="864"/>
      <c r="AO190" s="864"/>
      <c r="AP190" s="864"/>
      <c r="AQ190" s="864"/>
      <c r="AR190" s="864"/>
      <c r="AS190" s="864"/>
      <c r="AT190" s="864"/>
      <c r="AU190" s="864"/>
      <c r="AV190" s="864"/>
      <c r="AW190" s="864"/>
      <c r="AX190" s="864"/>
      <c r="AY190" s="864"/>
      <c r="AZ190" s="864"/>
      <c r="BA190" s="864"/>
      <c r="BB190" s="864"/>
      <c r="BC190" s="864"/>
      <c r="BD190" s="864"/>
      <c r="BE190" s="864"/>
      <c r="BF190" s="864"/>
      <c r="BG190" s="864"/>
      <c r="BH190" s="864"/>
      <c r="BI190" s="864"/>
      <c r="BJ190" s="864"/>
      <c r="BK190" s="864"/>
      <c r="BL190" s="864"/>
      <c r="BM190" s="864"/>
      <c r="BN190" s="864"/>
      <c r="BO190" s="864"/>
      <c r="BP190" s="864"/>
      <c r="BQ190" s="864"/>
      <c r="BR190" s="864"/>
      <c r="BS190" s="864"/>
      <c r="BT190" s="864"/>
      <c r="BU190" s="864"/>
      <c r="BV190" s="864"/>
      <c r="BW190" s="864"/>
    </row>
    <row r="191" spans="1:75" s="711" customFormat="1">
      <c r="A191" s="754">
        <v>172</v>
      </c>
      <c r="B191" s="854">
        <v>7000020197</v>
      </c>
      <c r="C191" s="854">
        <v>520</v>
      </c>
      <c r="D191" s="854" t="s">
        <v>664</v>
      </c>
      <c r="E191" s="854">
        <v>1000019919</v>
      </c>
      <c r="F191" s="854" t="s">
        <v>734</v>
      </c>
      <c r="G191" s="854" t="s">
        <v>579</v>
      </c>
      <c r="H191" s="854">
        <v>1</v>
      </c>
      <c r="I191" s="707"/>
      <c r="J191" s="524" t="str">
        <f t="shared" si="10"/>
        <v>INCLUDED</v>
      </c>
      <c r="K191" s="840"/>
      <c r="L191" s="863"/>
      <c r="M191" s="420"/>
      <c r="N191" s="420"/>
      <c r="O191" s="420"/>
      <c r="P191" s="420"/>
      <c r="Q191" s="420"/>
      <c r="R191" s="420"/>
      <c r="S191" s="420"/>
      <c r="T191" s="420"/>
      <c r="U191" s="420"/>
      <c r="V191" s="420"/>
      <c r="W191" s="420"/>
      <c r="X191" s="420"/>
      <c r="Y191" s="420"/>
      <c r="Z191" s="420"/>
      <c r="AA191" s="420"/>
      <c r="AB191" s="420"/>
      <c r="AC191" s="864"/>
      <c r="AD191" s="864"/>
      <c r="AE191" s="864"/>
      <c r="AF191" s="864"/>
      <c r="AG191" s="864"/>
      <c r="AH191" s="864"/>
      <c r="AI191" s="864"/>
      <c r="AJ191" s="864"/>
      <c r="AK191" s="864"/>
      <c r="AL191" s="864"/>
      <c r="AM191" s="864"/>
      <c r="AN191" s="864"/>
      <c r="AO191" s="864"/>
      <c r="AP191" s="864"/>
      <c r="AQ191" s="864"/>
      <c r="AR191" s="864"/>
      <c r="AS191" s="864"/>
      <c r="AT191" s="864"/>
      <c r="AU191" s="864"/>
      <c r="AV191" s="864"/>
      <c r="AW191" s="864"/>
      <c r="AX191" s="864"/>
      <c r="AY191" s="864"/>
      <c r="AZ191" s="864"/>
      <c r="BA191" s="864"/>
      <c r="BB191" s="864"/>
      <c r="BC191" s="864"/>
      <c r="BD191" s="864"/>
      <c r="BE191" s="864"/>
      <c r="BF191" s="864"/>
      <c r="BG191" s="864"/>
      <c r="BH191" s="864"/>
      <c r="BI191" s="864"/>
      <c r="BJ191" s="864"/>
      <c r="BK191" s="864"/>
      <c r="BL191" s="864"/>
      <c r="BM191" s="864"/>
      <c r="BN191" s="864"/>
      <c r="BO191" s="864"/>
      <c r="BP191" s="864"/>
      <c r="BQ191" s="864"/>
      <c r="BR191" s="864"/>
      <c r="BS191" s="864"/>
      <c r="BT191" s="864"/>
      <c r="BU191" s="864"/>
      <c r="BV191" s="864"/>
      <c r="BW191" s="864"/>
    </row>
    <row r="192" spans="1:75" s="711" customFormat="1">
      <c r="A192" s="754">
        <v>173</v>
      </c>
      <c r="B192" s="854">
        <v>7000020197</v>
      </c>
      <c r="C192" s="854">
        <v>530</v>
      </c>
      <c r="D192" s="854" t="s">
        <v>664</v>
      </c>
      <c r="E192" s="854">
        <v>1000024186</v>
      </c>
      <c r="F192" s="854" t="s">
        <v>735</v>
      </c>
      <c r="G192" s="854" t="s">
        <v>579</v>
      </c>
      <c r="H192" s="854">
        <v>1</v>
      </c>
      <c r="I192" s="707"/>
      <c r="J192" s="524" t="str">
        <f t="shared" si="10"/>
        <v>INCLUDED</v>
      </c>
      <c r="K192" s="840"/>
      <c r="L192" s="863"/>
      <c r="M192" s="420"/>
      <c r="N192" s="420"/>
      <c r="O192" s="420"/>
      <c r="P192" s="420"/>
      <c r="Q192" s="420"/>
      <c r="R192" s="420"/>
      <c r="S192" s="420"/>
      <c r="T192" s="420"/>
      <c r="U192" s="420"/>
      <c r="V192" s="420"/>
      <c r="W192" s="420"/>
      <c r="X192" s="420"/>
      <c r="Y192" s="420"/>
      <c r="Z192" s="420"/>
      <c r="AA192" s="420"/>
      <c r="AB192" s="420"/>
      <c r="AC192" s="864"/>
      <c r="AD192" s="864"/>
      <c r="AE192" s="864"/>
      <c r="AF192" s="864"/>
      <c r="AG192" s="864"/>
      <c r="AH192" s="864"/>
      <c r="AI192" s="864"/>
      <c r="AJ192" s="864"/>
      <c r="AK192" s="864"/>
      <c r="AL192" s="864"/>
      <c r="AM192" s="864"/>
      <c r="AN192" s="864"/>
      <c r="AO192" s="864"/>
      <c r="AP192" s="864"/>
      <c r="AQ192" s="864"/>
      <c r="AR192" s="864"/>
      <c r="AS192" s="864"/>
      <c r="AT192" s="864"/>
      <c r="AU192" s="864"/>
      <c r="AV192" s="864"/>
      <c r="AW192" s="864"/>
      <c r="AX192" s="864"/>
      <c r="AY192" s="864"/>
      <c r="AZ192" s="864"/>
      <c r="BA192" s="864"/>
      <c r="BB192" s="864"/>
      <c r="BC192" s="864"/>
      <c r="BD192" s="864"/>
      <c r="BE192" s="864"/>
      <c r="BF192" s="864"/>
      <c r="BG192" s="864"/>
      <c r="BH192" s="864"/>
      <c r="BI192" s="864"/>
      <c r="BJ192" s="864"/>
      <c r="BK192" s="864"/>
      <c r="BL192" s="864"/>
      <c r="BM192" s="864"/>
      <c r="BN192" s="864"/>
      <c r="BO192" s="864"/>
      <c r="BP192" s="864"/>
      <c r="BQ192" s="864"/>
      <c r="BR192" s="864"/>
      <c r="BS192" s="864"/>
      <c r="BT192" s="864"/>
      <c r="BU192" s="864"/>
      <c r="BV192" s="864"/>
      <c r="BW192" s="864"/>
    </row>
    <row r="193" spans="1:75" s="711" customFormat="1">
      <c r="A193" s="754">
        <v>174</v>
      </c>
      <c r="B193" s="854">
        <v>7000020197</v>
      </c>
      <c r="C193" s="854">
        <v>540</v>
      </c>
      <c r="D193" s="854" t="s">
        <v>664</v>
      </c>
      <c r="E193" s="854">
        <v>1000025941</v>
      </c>
      <c r="F193" s="854" t="s">
        <v>736</v>
      </c>
      <c r="G193" s="854" t="s">
        <v>298</v>
      </c>
      <c r="H193" s="854">
        <v>1</v>
      </c>
      <c r="I193" s="707"/>
      <c r="J193" s="524" t="str">
        <f t="shared" si="10"/>
        <v>INCLUDED</v>
      </c>
      <c r="K193" s="840"/>
      <c r="L193" s="863"/>
      <c r="M193" s="420"/>
      <c r="N193" s="420"/>
      <c r="O193" s="420"/>
      <c r="P193" s="420"/>
      <c r="Q193" s="420"/>
      <c r="R193" s="420"/>
      <c r="S193" s="420"/>
      <c r="T193" s="420"/>
      <c r="U193" s="420"/>
      <c r="V193" s="420"/>
      <c r="W193" s="420"/>
      <c r="X193" s="420"/>
      <c r="Y193" s="420"/>
      <c r="Z193" s="420"/>
      <c r="AA193" s="420"/>
      <c r="AB193" s="420"/>
      <c r="AC193" s="864"/>
      <c r="AD193" s="864"/>
      <c r="AE193" s="864"/>
      <c r="AF193" s="864"/>
      <c r="AG193" s="864"/>
      <c r="AH193" s="864"/>
      <c r="AI193" s="864"/>
      <c r="AJ193" s="864"/>
      <c r="AK193" s="864"/>
      <c r="AL193" s="864"/>
      <c r="AM193" s="864"/>
      <c r="AN193" s="864"/>
      <c r="AO193" s="864"/>
      <c r="AP193" s="864"/>
      <c r="AQ193" s="864"/>
      <c r="AR193" s="864"/>
      <c r="AS193" s="864"/>
      <c r="AT193" s="864"/>
      <c r="AU193" s="864"/>
      <c r="AV193" s="864"/>
      <c r="AW193" s="864"/>
      <c r="AX193" s="864"/>
      <c r="AY193" s="864"/>
      <c r="AZ193" s="864"/>
      <c r="BA193" s="864"/>
      <c r="BB193" s="864"/>
      <c r="BC193" s="864"/>
      <c r="BD193" s="864"/>
      <c r="BE193" s="864"/>
      <c r="BF193" s="864"/>
      <c r="BG193" s="864"/>
      <c r="BH193" s="864"/>
      <c r="BI193" s="864"/>
      <c r="BJ193" s="864"/>
      <c r="BK193" s="864"/>
      <c r="BL193" s="864"/>
      <c r="BM193" s="864"/>
      <c r="BN193" s="864"/>
      <c r="BO193" s="864"/>
      <c r="BP193" s="864"/>
      <c r="BQ193" s="864"/>
      <c r="BR193" s="864"/>
      <c r="BS193" s="864"/>
      <c r="BT193" s="864"/>
      <c r="BU193" s="864"/>
      <c r="BV193" s="864"/>
      <c r="BW193" s="864"/>
    </row>
    <row r="194" spans="1:75" s="711" customFormat="1">
      <c r="A194" s="754">
        <v>175</v>
      </c>
      <c r="B194" s="854">
        <v>7000020197</v>
      </c>
      <c r="C194" s="854">
        <v>550</v>
      </c>
      <c r="D194" s="854" t="s">
        <v>664</v>
      </c>
      <c r="E194" s="854">
        <v>1000025935</v>
      </c>
      <c r="F194" s="854" t="s">
        <v>689</v>
      </c>
      <c r="G194" s="854" t="s">
        <v>298</v>
      </c>
      <c r="H194" s="854">
        <v>1</v>
      </c>
      <c r="I194" s="707"/>
      <c r="J194" s="524" t="str">
        <f t="shared" si="10"/>
        <v>INCLUDED</v>
      </c>
      <c r="K194" s="840"/>
      <c r="L194" s="863"/>
      <c r="M194" s="420"/>
      <c r="N194" s="420"/>
      <c r="O194" s="420"/>
      <c r="P194" s="420"/>
      <c r="Q194" s="420"/>
      <c r="R194" s="420"/>
      <c r="S194" s="420"/>
      <c r="T194" s="420"/>
      <c r="U194" s="420"/>
      <c r="V194" s="420"/>
      <c r="W194" s="420"/>
      <c r="X194" s="420"/>
      <c r="Y194" s="420"/>
      <c r="Z194" s="420"/>
      <c r="AA194" s="420"/>
      <c r="AB194" s="420"/>
      <c r="AC194" s="864"/>
      <c r="AD194" s="864"/>
      <c r="AE194" s="864"/>
      <c r="AF194" s="864"/>
      <c r="AG194" s="864"/>
      <c r="AH194" s="864"/>
      <c r="AI194" s="864"/>
      <c r="AJ194" s="864"/>
      <c r="AK194" s="864"/>
      <c r="AL194" s="864"/>
      <c r="AM194" s="864"/>
      <c r="AN194" s="864"/>
      <c r="AO194" s="864"/>
      <c r="AP194" s="864"/>
      <c r="AQ194" s="864"/>
      <c r="AR194" s="864"/>
      <c r="AS194" s="864"/>
      <c r="AT194" s="864"/>
      <c r="AU194" s="864"/>
      <c r="AV194" s="864"/>
      <c r="AW194" s="864"/>
      <c r="AX194" s="864"/>
      <c r="AY194" s="864"/>
      <c r="AZ194" s="864"/>
      <c r="BA194" s="864"/>
      <c r="BB194" s="864"/>
      <c r="BC194" s="864"/>
      <c r="BD194" s="864"/>
      <c r="BE194" s="864"/>
      <c r="BF194" s="864"/>
      <c r="BG194" s="864"/>
      <c r="BH194" s="864"/>
      <c r="BI194" s="864"/>
      <c r="BJ194" s="864"/>
      <c r="BK194" s="864"/>
      <c r="BL194" s="864"/>
      <c r="BM194" s="864"/>
      <c r="BN194" s="864"/>
      <c r="BO194" s="864"/>
      <c r="BP194" s="864"/>
      <c r="BQ194" s="864"/>
      <c r="BR194" s="864"/>
      <c r="BS194" s="864"/>
      <c r="BT194" s="864"/>
      <c r="BU194" s="864"/>
      <c r="BV194" s="864"/>
      <c r="BW194" s="864"/>
    </row>
    <row r="195" spans="1:75" s="711" customFormat="1">
      <c r="A195" s="754">
        <v>176</v>
      </c>
      <c r="B195" s="854">
        <v>7000020197</v>
      </c>
      <c r="C195" s="854">
        <v>560</v>
      </c>
      <c r="D195" s="854" t="s">
        <v>664</v>
      </c>
      <c r="E195" s="854">
        <v>1000025936</v>
      </c>
      <c r="F195" s="854" t="s">
        <v>690</v>
      </c>
      <c r="G195" s="854" t="s">
        <v>298</v>
      </c>
      <c r="H195" s="854">
        <v>1</v>
      </c>
      <c r="I195" s="707"/>
      <c r="J195" s="524" t="str">
        <f t="shared" si="10"/>
        <v>INCLUDED</v>
      </c>
      <c r="K195" s="840"/>
      <c r="L195" s="863"/>
      <c r="M195" s="420"/>
      <c r="N195" s="420"/>
      <c r="O195" s="420"/>
      <c r="P195" s="420"/>
      <c r="Q195" s="420"/>
      <c r="R195" s="420"/>
      <c r="S195" s="420"/>
      <c r="T195" s="420"/>
      <c r="U195" s="420"/>
      <c r="V195" s="420"/>
      <c r="W195" s="420"/>
      <c r="X195" s="420"/>
      <c r="Y195" s="420"/>
      <c r="Z195" s="420"/>
      <c r="AA195" s="420"/>
      <c r="AB195" s="420"/>
      <c r="AC195" s="864"/>
      <c r="AD195" s="864"/>
      <c r="AE195" s="864"/>
      <c r="AF195" s="864"/>
      <c r="AG195" s="864"/>
      <c r="AH195" s="864"/>
      <c r="AI195" s="864"/>
      <c r="AJ195" s="864"/>
      <c r="AK195" s="864"/>
      <c r="AL195" s="864"/>
      <c r="AM195" s="864"/>
      <c r="AN195" s="864"/>
      <c r="AO195" s="864"/>
      <c r="AP195" s="864"/>
      <c r="AQ195" s="864"/>
      <c r="AR195" s="864"/>
      <c r="AS195" s="864"/>
      <c r="AT195" s="864"/>
      <c r="AU195" s="864"/>
      <c r="AV195" s="864"/>
      <c r="AW195" s="864"/>
      <c r="AX195" s="864"/>
      <c r="AY195" s="864"/>
      <c r="AZ195" s="864"/>
      <c r="BA195" s="864"/>
      <c r="BB195" s="864"/>
      <c r="BC195" s="864"/>
      <c r="BD195" s="864"/>
      <c r="BE195" s="864"/>
      <c r="BF195" s="864"/>
      <c r="BG195" s="864"/>
      <c r="BH195" s="864"/>
      <c r="BI195" s="864"/>
      <c r="BJ195" s="864"/>
      <c r="BK195" s="864"/>
      <c r="BL195" s="864"/>
      <c r="BM195" s="864"/>
      <c r="BN195" s="864"/>
      <c r="BO195" s="864"/>
      <c r="BP195" s="864"/>
      <c r="BQ195" s="864"/>
      <c r="BR195" s="864"/>
      <c r="BS195" s="864"/>
      <c r="BT195" s="864"/>
      <c r="BU195" s="864"/>
      <c r="BV195" s="864"/>
      <c r="BW195" s="864"/>
    </row>
    <row r="196" spans="1:75" s="711" customFormat="1">
      <c r="A196" s="754">
        <v>177</v>
      </c>
      <c r="B196" s="854">
        <v>7000020197</v>
      </c>
      <c r="C196" s="854">
        <v>570</v>
      </c>
      <c r="D196" s="854" t="s">
        <v>664</v>
      </c>
      <c r="E196" s="854">
        <v>1000025933</v>
      </c>
      <c r="F196" s="854" t="s">
        <v>691</v>
      </c>
      <c r="G196" s="854" t="s">
        <v>298</v>
      </c>
      <c r="H196" s="854">
        <v>1</v>
      </c>
      <c r="I196" s="707"/>
      <c r="J196" s="524" t="str">
        <f t="shared" si="10"/>
        <v>INCLUDED</v>
      </c>
      <c r="K196" s="840"/>
      <c r="L196" s="863"/>
      <c r="M196" s="420"/>
      <c r="N196" s="420"/>
      <c r="O196" s="420"/>
      <c r="P196" s="420"/>
      <c r="Q196" s="420"/>
      <c r="R196" s="420"/>
      <c r="S196" s="420"/>
      <c r="T196" s="420"/>
      <c r="U196" s="420"/>
      <c r="V196" s="420"/>
      <c r="W196" s="420"/>
      <c r="X196" s="420"/>
      <c r="Y196" s="420"/>
      <c r="Z196" s="420"/>
      <c r="AA196" s="420"/>
      <c r="AB196" s="420"/>
      <c r="AC196" s="864"/>
      <c r="AD196" s="864"/>
      <c r="AE196" s="864"/>
      <c r="AF196" s="864"/>
      <c r="AG196" s="864"/>
      <c r="AH196" s="864"/>
      <c r="AI196" s="864"/>
      <c r="AJ196" s="864"/>
      <c r="AK196" s="864"/>
      <c r="AL196" s="864"/>
      <c r="AM196" s="864"/>
      <c r="AN196" s="864"/>
      <c r="AO196" s="864"/>
      <c r="AP196" s="864"/>
      <c r="AQ196" s="864"/>
      <c r="AR196" s="864"/>
      <c r="AS196" s="864"/>
      <c r="AT196" s="864"/>
      <c r="AU196" s="864"/>
      <c r="AV196" s="864"/>
      <c r="AW196" s="864"/>
      <c r="AX196" s="864"/>
      <c r="AY196" s="864"/>
      <c r="AZ196" s="864"/>
      <c r="BA196" s="864"/>
      <c r="BB196" s="864"/>
      <c r="BC196" s="864"/>
      <c r="BD196" s="864"/>
      <c r="BE196" s="864"/>
      <c r="BF196" s="864"/>
      <c r="BG196" s="864"/>
      <c r="BH196" s="864"/>
      <c r="BI196" s="864"/>
      <c r="BJ196" s="864"/>
      <c r="BK196" s="864"/>
      <c r="BL196" s="864"/>
      <c r="BM196" s="864"/>
      <c r="BN196" s="864"/>
      <c r="BO196" s="864"/>
      <c r="BP196" s="864"/>
      <c r="BQ196" s="864"/>
      <c r="BR196" s="864"/>
      <c r="BS196" s="864"/>
      <c r="BT196" s="864"/>
      <c r="BU196" s="864"/>
      <c r="BV196" s="864"/>
      <c r="BW196" s="864"/>
    </row>
    <row r="197" spans="1:75" s="711" customFormat="1">
      <c r="A197" s="754">
        <v>178</v>
      </c>
      <c r="B197" s="854">
        <v>7000020197</v>
      </c>
      <c r="C197" s="854">
        <v>580</v>
      </c>
      <c r="D197" s="854" t="s">
        <v>664</v>
      </c>
      <c r="E197" s="854">
        <v>1000019912</v>
      </c>
      <c r="F197" s="854" t="s">
        <v>582</v>
      </c>
      <c r="G197" s="854" t="s">
        <v>579</v>
      </c>
      <c r="H197" s="854">
        <v>1</v>
      </c>
      <c r="I197" s="707"/>
      <c r="J197" s="524" t="str">
        <f t="shared" si="10"/>
        <v>INCLUDED</v>
      </c>
      <c r="K197" s="840"/>
      <c r="L197" s="863"/>
      <c r="M197" s="420"/>
      <c r="N197" s="420"/>
      <c r="O197" s="420"/>
      <c r="P197" s="420"/>
      <c r="Q197" s="420"/>
      <c r="R197" s="420"/>
      <c r="S197" s="420"/>
      <c r="T197" s="420"/>
      <c r="U197" s="420"/>
      <c r="V197" s="420"/>
      <c r="W197" s="420"/>
      <c r="X197" s="420"/>
      <c r="Y197" s="420"/>
      <c r="Z197" s="420"/>
      <c r="AA197" s="420"/>
      <c r="AB197" s="420"/>
      <c r="AC197" s="864"/>
      <c r="AD197" s="864"/>
      <c r="AE197" s="864"/>
      <c r="AF197" s="864"/>
      <c r="AG197" s="864"/>
      <c r="AH197" s="864"/>
      <c r="AI197" s="864"/>
      <c r="AJ197" s="864"/>
      <c r="AK197" s="864"/>
      <c r="AL197" s="864"/>
      <c r="AM197" s="864"/>
      <c r="AN197" s="864"/>
      <c r="AO197" s="864"/>
      <c r="AP197" s="864"/>
      <c r="AQ197" s="864"/>
      <c r="AR197" s="864"/>
      <c r="AS197" s="864"/>
      <c r="AT197" s="864"/>
      <c r="AU197" s="864"/>
      <c r="AV197" s="864"/>
      <c r="AW197" s="864"/>
      <c r="AX197" s="864"/>
      <c r="AY197" s="864"/>
      <c r="AZ197" s="864"/>
      <c r="BA197" s="864"/>
      <c r="BB197" s="864"/>
      <c r="BC197" s="864"/>
      <c r="BD197" s="864"/>
      <c r="BE197" s="864"/>
      <c r="BF197" s="864"/>
      <c r="BG197" s="864"/>
      <c r="BH197" s="864"/>
      <c r="BI197" s="864"/>
      <c r="BJ197" s="864"/>
      <c r="BK197" s="864"/>
      <c r="BL197" s="864"/>
      <c r="BM197" s="864"/>
      <c r="BN197" s="864"/>
      <c r="BO197" s="864"/>
      <c r="BP197" s="864"/>
      <c r="BQ197" s="864"/>
      <c r="BR197" s="864"/>
      <c r="BS197" s="864"/>
      <c r="BT197" s="864"/>
      <c r="BU197" s="864"/>
      <c r="BV197" s="864"/>
      <c r="BW197" s="864"/>
    </row>
    <row r="198" spans="1:75" s="711" customFormat="1">
      <c r="A198" s="754">
        <v>179</v>
      </c>
      <c r="B198" s="854">
        <v>7000020197</v>
      </c>
      <c r="C198" s="854">
        <v>590</v>
      </c>
      <c r="D198" s="854" t="s">
        <v>664</v>
      </c>
      <c r="E198" s="854">
        <v>1000019927</v>
      </c>
      <c r="F198" s="854" t="s">
        <v>583</v>
      </c>
      <c r="G198" s="854" t="s">
        <v>579</v>
      </c>
      <c r="H198" s="854">
        <v>1</v>
      </c>
      <c r="I198" s="707"/>
      <c r="J198" s="524" t="str">
        <f t="shared" si="10"/>
        <v>INCLUDED</v>
      </c>
      <c r="K198" s="840"/>
      <c r="L198" s="863"/>
      <c r="M198" s="420"/>
      <c r="N198" s="420"/>
      <c r="O198" s="420"/>
      <c r="P198" s="420"/>
      <c r="Q198" s="420"/>
      <c r="R198" s="420"/>
      <c r="S198" s="420"/>
      <c r="T198" s="420"/>
      <c r="U198" s="420"/>
      <c r="V198" s="420"/>
      <c r="W198" s="420"/>
      <c r="X198" s="420"/>
      <c r="Y198" s="420"/>
      <c r="Z198" s="420"/>
      <c r="AA198" s="420"/>
      <c r="AB198" s="420"/>
      <c r="AC198" s="864"/>
      <c r="AD198" s="864"/>
      <c r="AE198" s="864"/>
      <c r="AF198" s="864"/>
      <c r="AG198" s="864"/>
      <c r="AH198" s="864"/>
      <c r="AI198" s="864"/>
      <c r="AJ198" s="864"/>
      <c r="AK198" s="864"/>
      <c r="AL198" s="864"/>
      <c r="AM198" s="864"/>
      <c r="AN198" s="864"/>
      <c r="AO198" s="864"/>
      <c r="AP198" s="864"/>
      <c r="AQ198" s="864"/>
      <c r="AR198" s="864"/>
      <c r="AS198" s="864"/>
      <c r="AT198" s="864"/>
      <c r="AU198" s="864"/>
      <c r="AV198" s="864"/>
      <c r="AW198" s="864"/>
      <c r="AX198" s="864"/>
      <c r="AY198" s="864"/>
      <c r="AZ198" s="864"/>
      <c r="BA198" s="864"/>
      <c r="BB198" s="864"/>
      <c r="BC198" s="864"/>
      <c r="BD198" s="864"/>
      <c r="BE198" s="864"/>
      <c r="BF198" s="864"/>
      <c r="BG198" s="864"/>
      <c r="BH198" s="864"/>
      <c r="BI198" s="864"/>
      <c r="BJ198" s="864"/>
      <c r="BK198" s="864"/>
      <c r="BL198" s="864"/>
      <c r="BM198" s="864"/>
      <c r="BN198" s="864"/>
      <c r="BO198" s="864"/>
      <c r="BP198" s="864"/>
      <c r="BQ198" s="864"/>
      <c r="BR198" s="864"/>
      <c r="BS198" s="864"/>
      <c r="BT198" s="864"/>
      <c r="BU198" s="864"/>
      <c r="BV198" s="864"/>
      <c r="BW198" s="864"/>
    </row>
    <row r="199" spans="1:75" s="711" customFormat="1">
      <c r="A199" s="754">
        <v>180</v>
      </c>
      <c r="B199" s="854">
        <v>7000020197</v>
      </c>
      <c r="C199" s="854">
        <v>600</v>
      </c>
      <c r="D199" s="854" t="s">
        <v>664</v>
      </c>
      <c r="E199" s="854">
        <v>1000025930</v>
      </c>
      <c r="F199" s="854" t="s">
        <v>693</v>
      </c>
      <c r="G199" s="854" t="s">
        <v>298</v>
      </c>
      <c r="H199" s="854">
        <v>1</v>
      </c>
      <c r="I199" s="707"/>
      <c r="J199" s="524" t="str">
        <f t="shared" ref="J199:J201" si="11">IF(I199=0, "INCLUDED", IF(ISERROR(I199*H199), I199, I199*H199))</f>
        <v>INCLUDED</v>
      </c>
      <c r="K199" s="840"/>
      <c r="L199" s="863"/>
      <c r="M199" s="420"/>
      <c r="N199" s="420"/>
      <c r="O199" s="420"/>
      <c r="P199" s="420"/>
      <c r="Q199" s="420"/>
      <c r="R199" s="420"/>
      <c r="S199" s="420"/>
      <c r="T199" s="420"/>
      <c r="U199" s="420"/>
      <c r="V199" s="420"/>
      <c r="W199" s="420"/>
      <c r="X199" s="420"/>
      <c r="Y199" s="420"/>
      <c r="Z199" s="420"/>
      <c r="AA199" s="420"/>
      <c r="AB199" s="420"/>
      <c r="AC199" s="864"/>
      <c r="AD199" s="864"/>
      <c r="AE199" s="864"/>
      <c r="AF199" s="864"/>
      <c r="AG199" s="864"/>
      <c r="AH199" s="864"/>
      <c r="AI199" s="864"/>
      <c r="AJ199" s="864"/>
      <c r="AK199" s="864"/>
      <c r="AL199" s="864"/>
      <c r="AM199" s="864"/>
      <c r="AN199" s="864"/>
      <c r="AO199" s="864"/>
      <c r="AP199" s="864"/>
      <c r="AQ199" s="864"/>
      <c r="AR199" s="864"/>
      <c r="AS199" s="864"/>
      <c r="AT199" s="864"/>
      <c r="AU199" s="864"/>
      <c r="AV199" s="864"/>
      <c r="AW199" s="864"/>
      <c r="AX199" s="864"/>
      <c r="AY199" s="864"/>
      <c r="AZ199" s="864"/>
      <c r="BA199" s="864"/>
      <c r="BB199" s="864"/>
      <c r="BC199" s="864"/>
      <c r="BD199" s="864"/>
      <c r="BE199" s="864"/>
      <c r="BF199" s="864"/>
      <c r="BG199" s="864"/>
      <c r="BH199" s="864"/>
      <c r="BI199" s="864"/>
      <c r="BJ199" s="864"/>
      <c r="BK199" s="864"/>
      <c r="BL199" s="864"/>
      <c r="BM199" s="864"/>
      <c r="BN199" s="864"/>
      <c r="BO199" s="864"/>
      <c r="BP199" s="864"/>
      <c r="BQ199" s="864"/>
      <c r="BR199" s="864"/>
      <c r="BS199" s="864"/>
      <c r="BT199" s="864"/>
      <c r="BU199" s="864"/>
      <c r="BV199" s="864"/>
      <c r="BW199" s="864"/>
    </row>
    <row r="200" spans="1:75" s="711" customFormat="1">
      <c r="A200" s="754">
        <v>181</v>
      </c>
      <c r="B200" s="854">
        <v>7000020197</v>
      </c>
      <c r="C200" s="854">
        <v>610</v>
      </c>
      <c r="D200" s="854" t="s">
        <v>664</v>
      </c>
      <c r="E200" s="854">
        <v>1000032289</v>
      </c>
      <c r="F200" s="854" t="s">
        <v>581</v>
      </c>
      <c r="G200" s="854" t="s">
        <v>298</v>
      </c>
      <c r="H200" s="854">
        <v>1</v>
      </c>
      <c r="I200" s="707"/>
      <c r="J200" s="524" t="str">
        <f t="shared" si="11"/>
        <v>INCLUDED</v>
      </c>
      <c r="K200" s="840"/>
      <c r="L200" s="863"/>
      <c r="M200" s="420"/>
      <c r="N200" s="420"/>
      <c r="O200" s="420"/>
      <c r="P200" s="420"/>
      <c r="Q200" s="420"/>
      <c r="R200" s="420"/>
      <c r="S200" s="420"/>
      <c r="T200" s="420"/>
      <c r="U200" s="420"/>
      <c r="V200" s="420"/>
      <c r="W200" s="420"/>
      <c r="X200" s="420"/>
      <c r="Y200" s="420"/>
      <c r="Z200" s="420"/>
      <c r="AA200" s="420"/>
      <c r="AB200" s="420"/>
      <c r="AC200" s="864"/>
      <c r="AD200" s="864"/>
      <c r="AE200" s="864"/>
      <c r="AF200" s="864"/>
      <c r="AG200" s="864"/>
      <c r="AH200" s="864"/>
      <c r="AI200" s="864"/>
      <c r="AJ200" s="864"/>
      <c r="AK200" s="864"/>
      <c r="AL200" s="864"/>
      <c r="AM200" s="864"/>
      <c r="AN200" s="864"/>
      <c r="AO200" s="864"/>
      <c r="AP200" s="864"/>
      <c r="AQ200" s="864"/>
      <c r="AR200" s="864"/>
      <c r="AS200" s="864"/>
      <c r="AT200" s="864"/>
      <c r="AU200" s="864"/>
      <c r="AV200" s="864"/>
      <c r="AW200" s="864"/>
      <c r="AX200" s="864"/>
      <c r="AY200" s="864"/>
      <c r="AZ200" s="864"/>
      <c r="BA200" s="864"/>
      <c r="BB200" s="864"/>
      <c r="BC200" s="864"/>
      <c r="BD200" s="864"/>
      <c r="BE200" s="864"/>
      <c r="BF200" s="864"/>
      <c r="BG200" s="864"/>
      <c r="BH200" s="864"/>
      <c r="BI200" s="864"/>
      <c r="BJ200" s="864"/>
      <c r="BK200" s="864"/>
      <c r="BL200" s="864"/>
      <c r="BM200" s="864"/>
      <c r="BN200" s="864"/>
      <c r="BO200" s="864"/>
      <c r="BP200" s="864"/>
      <c r="BQ200" s="864"/>
      <c r="BR200" s="864"/>
      <c r="BS200" s="864"/>
      <c r="BT200" s="864"/>
      <c r="BU200" s="864"/>
      <c r="BV200" s="864"/>
      <c r="BW200" s="864"/>
    </row>
    <row r="201" spans="1:75" s="711" customFormat="1" ht="37.799999999999997" customHeight="1">
      <c r="A201" s="754">
        <v>182</v>
      </c>
      <c r="B201" s="854">
        <v>7000020197</v>
      </c>
      <c r="C201" s="854">
        <v>770</v>
      </c>
      <c r="D201" s="854" t="s">
        <v>739</v>
      </c>
      <c r="E201" s="854">
        <v>1000012366</v>
      </c>
      <c r="F201" s="854" t="s">
        <v>585</v>
      </c>
      <c r="G201" s="854" t="s">
        <v>297</v>
      </c>
      <c r="H201" s="854">
        <v>496</v>
      </c>
      <c r="I201" s="707"/>
      <c r="J201" s="524" t="str">
        <f t="shared" si="11"/>
        <v>INCLUDED</v>
      </c>
      <c r="K201" s="840"/>
      <c r="L201" s="863"/>
      <c r="M201" s="420"/>
      <c r="N201" s="420"/>
      <c r="O201" s="420"/>
      <c r="P201" s="420"/>
      <c r="Q201" s="420"/>
      <c r="R201" s="420"/>
      <c r="S201" s="420"/>
      <c r="T201" s="420"/>
      <c r="U201" s="420"/>
      <c r="V201" s="420"/>
      <c r="W201" s="420"/>
      <c r="X201" s="420"/>
      <c r="Y201" s="420"/>
      <c r="Z201" s="420"/>
      <c r="AA201" s="420"/>
      <c r="AB201" s="420"/>
      <c r="AC201" s="864"/>
      <c r="AD201" s="864"/>
      <c r="AE201" s="864"/>
      <c r="AF201" s="864"/>
      <c r="AG201" s="864"/>
      <c r="AH201" s="864"/>
      <c r="AI201" s="864"/>
      <c r="AJ201" s="864"/>
      <c r="AK201" s="864"/>
      <c r="AL201" s="864"/>
      <c r="AM201" s="864"/>
      <c r="AN201" s="864"/>
      <c r="AO201" s="864"/>
      <c r="AP201" s="864"/>
      <c r="AQ201" s="864"/>
      <c r="AR201" s="864"/>
      <c r="AS201" s="864"/>
      <c r="AT201" s="864"/>
      <c r="AU201" s="864"/>
      <c r="AV201" s="864"/>
      <c r="AW201" s="864"/>
      <c r="AX201" s="864"/>
      <c r="AY201" s="864"/>
      <c r="AZ201" s="864"/>
      <c r="BA201" s="864"/>
      <c r="BB201" s="864"/>
      <c r="BC201" s="864"/>
      <c r="BD201" s="864"/>
      <c r="BE201" s="864"/>
      <c r="BF201" s="864"/>
      <c r="BG201" s="864"/>
      <c r="BH201" s="864"/>
      <c r="BI201" s="864"/>
      <c r="BJ201" s="864"/>
      <c r="BK201" s="864"/>
      <c r="BL201" s="864"/>
      <c r="BM201" s="864"/>
      <c r="BN201" s="864"/>
      <c r="BO201" s="864"/>
      <c r="BP201" s="864"/>
      <c r="BQ201" s="864"/>
      <c r="BR201" s="864"/>
      <c r="BS201" s="864"/>
      <c r="BT201" s="864"/>
      <c r="BU201" s="864"/>
      <c r="BV201" s="864"/>
      <c r="BW201" s="864"/>
    </row>
    <row r="202" spans="1:75" s="711" customFormat="1">
      <c r="A202" s="861" t="s">
        <v>594</v>
      </c>
      <c r="B202" s="862" t="s">
        <v>748</v>
      </c>
      <c r="C202" s="861"/>
      <c r="D202" s="861"/>
      <c r="E202" s="861"/>
      <c r="F202" s="861"/>
      <c r="G202" s="861"/>
      <c r="H202" s="861"/>
      <c r="I202" s="861"/>
      <c r="J202" s="861"/>
      <c r="K202" s="840"/>
      <c r="L202" s="863"/>
      <c r="M202" s="420"/>
      <c r="N202" s="420"/>
      <c r="O202" s="420"/>
      <c r="P202" s="420"/>
      <c r="Q202" s="420"/>
      <c r="R202" s="420"/>
      <c r="S202" s="420"/>
      <c r="T202" s="420"/>
      <c r="U202" s="420"/>
      <c r="V202" s="420"/>
      <c r="W202" s="420"/>
      <c r="X202" s="420"/>
      <c r="Y202" s="420"/>
      <c r="Z202" s="420"/>
      <c r="AA202" s="420"/>
      <c r="AB202" s="420"/>
      <c r="AC202" s="864"/>
      <c r="AD202" s="864"/>
      <c r="AE202" s="864"/>
      <c r="AF202" s="864"/>
      <c r="AG202" s="864"/>
      <c r="AH202" s="864"/>
      <c r="AI202" s="864"/>
      <c r="AJ202" s="864"/>
      <c r="AK202" s="864"/>
      <c r="AL202" s="864"/>
      <c r="AM202" s="864"/>
      <c r="AN202" s="864"/>
      <c r="AO202" s="864"/>
      <c r="AP202" s="864"/>
      <c r="AQ202" s="864"/>
      <c r="AR202" s="864"/>
      <c r="AS202" s="864"/>
      <c r="AT202" s="864"/>
      <c r="AU202" s="864"/>
      <c r="AV202" s="864"/>
      <c r="AW202" s="864"/>
      <c r="AX202" s="864"/>
      <c r="AY202" s="864"/>
      <c r="AZ202" s="864"/>
      <c r="BA202" s="864"/>
      <c r="BB202" s="864"/>
      <c r="BC202" s="864"/>
      <c r="BD202" s="864"/>
      <c r="BE202" s="864"/>
      <c r="BF202" s="864"/>
      <c r="BG202" s="864"/>
      <c r="BH202" s="864"/>
      <c r="BI202" s="864"/>
      <c r="BJ202" s="864"/>
      <c r="BK202" s="864"/>
      <c r="BL202" s="864"/>
      <c r="BM202" s="864"/>
      <c r="BN202" s="864"/>
      <c r="BO202" s="864"/>
      <c r="BP202" s="864"/>
      <c r="BQ202" s="864"/>
      <c r="BR202" s="864"/>
      <c r="BS202" s="864"/>
      <c r="BT202" s="864"/>
      <c r="BU202" s="864"/>
      <c r="BV202" s="864"/>
      <c r="BW202" s="864"/>
    </row>
    <row r="203" spans="1:75" s="711" customFormat="1" ht="28.8">
      <c r="A203" s="754">
        <v>183</v>
      </c>
      <c r="B203" s="854">
        <v>7000020198</v>
      </c>
      <c r="C203" s="854">
        <v>150</v>
      </c>
      <c r="D203" s="854" t="s">
        <v>520</v>
      </c>
      <c r="E203" s="854">
        <v>1000004474</v>
      </c>
      <c r="F203" s="854" t="s">
        <v>530</v>
      </c>
      <c r="G203" s="854" t="s">
        <v>297</v>
      </c>
      <c r="H203" s="854">
        <v>2</v>
      </c>
      <c r="I203" s="707"/>
      <c r="J203" s="524" t="str">
        <f t="shared" ref="J203:J272" si="12">IF(I203=0, "INCLUDED", IF(ISERROR(I203*H203), I203, I203*H203))</f>
        <v>INCLUDED</v>
      </c>
      <c r="K203" s="840"/>
      <c r="L203" s="863"/>
      <c r="M203" s="420"/>
      <c r="N203" s="420"/>
      <c r="O203" s="420"/>
      <c r="P203" s="420"/>
      <c r="Q203" s="420"/>
      <c r="R203" s="420"/>
      <c r="S203" s="420"/>
      <c r="T203" s="420"/>
      <c r="U203" s="420"/>
      <c r="V203" s="420"/>
      <c r="W203" s="420"/>
      <c r="X203" s="420"/>
      <c r="Y203" s="420"/>
      <c r="Z203" s="420"/>
      <c r="AA203" s="420"/>
      <c r="AB203" s="420"/>
      <c r="AC203" s="864"/>
      <c r="AD203" s="864"/>
      <c r="AE203" s="864"/>
      <c r="AF203" s="864"/>
      <c r="AG203" s="864"/>
      <c r="AH203" s="864"/>
      <c r="AI203" s="864"/>
      <c r="AJ203" s="864"/>
      <c r="AK203" s="864"/>
      <c r="AL203" s="864"/>
      <c r="AM203" s="864"/>
      <c r="AN203" s="864"/>
      <c r="AO203" s="864"/>
      <c r="AP203" s="864"/>
      <c r="AQ203" s="864"/>
      <c r="AR203" s="864"/>
      <c r="AS203" s="864"/>
      <c r="AT203" s="864"/>
      <c r="AU203" s="864"/>
      <c r="AV203" s="864"/>
      <c r="AW203" s="864"/>
      <c r="AX203" s="864"/>
      <c r="AY203" s="864"/>
      <c r="AZ203" s="864"/>
      <c r="BA203" s="864"/>
      <c r="BB203" s="864"/>
      <c r="BC203" s="864"/>
      <c r="BD203" s="864"/>
      <c r="BE203" s="864"/>
      <c r="BF203" s="864"/>
      <c r="BG203" s="864"/>
      <c r="BH203" s="864"/>
      <c r="BI203" s="864"/>
      <c r="BJ203" s="864"/>
      <c r="BK203" s="864"/>
      <c r="BL203" s="864"/>
      <c r="BM203" s="864"/>
      <c r="BN203" s="864"/>
      <c r="BO203" s="864"/>
      <c r="BP203" s="864"/>
      <c r="BQ203" s="864"/>
      <c r="BR203" s="864"/>
      <c r="BS203" s="864"/>
      <c r="BT203" s="864"/>
      <c r="BU203" s="864"/>
      <c r="BV203" s="864"/>
      <c r="BW203" s="864"/>
    </row>
    <row r="204" spans="1:75" s="711" customFormat="1" ht="28.8">
      <c r="A204" s="754">
        <v>184</v>
      </c>
      <c r="B204" s="854">
        <v>7000020198</v>
      </c>
      <c r="C204" s="854">
        <v>160</v>
      </c>
      <c r="D204" s="854" t="s">
        <v>520</v>
      </c>
      <c r="E204" s="854">
        <v>1000004459</v>
      </c>
      <c r="F204" s="854" t="s">
        <v>531</v>
      </c>
      <c r="G204" s="854" t="s">
        <v>297</v>
      </c>
      <c r="H204" s="854">
        <v>6</v>
      </c>
      <c r="I204" s="707"/>
      <c r="J204" s="524" t="str">
        <f t="shared" si="12"/>
        <v>INCLUDED</v>
      </c>
      <c r="K204" s="840"/>
      <c r="L204" s="863"/>
      <c r="M204" s="420"/>
      <c r="N204" s="420"/>
      <c r="O204" s="420"/>
      <c r="P204" s="420"/>
      <c r="Q204" s="420"/>
      <c r="R204" s="420"/>
      <c r="S204" s="420"/>
      <c r="T204" s="420"/>
      <c r="U204" s="420"/>
      <c r="V204" s="420"/>
      <c r="W204" s="420"/>
      <c r="X204" s="420"/>
      <c r="Y204" s="420"/>
      <c r="Z204" s="420"/>
      <c r="AA204" s="420"/>
      <c r="AB204" s="420"/>
      <c r="AC204" s="864"/>
      <c r="AD204" s="864"/>
      <c r="AE204" s="864"/>
      <c r="AF204" s="864"/>
      <c r="AG204" s="864"/>
      <c r="AH204" s="864"/>
      <c r="AI204" s="864"/>
      <c r="AJ204" s="864"/>
      <c r="AK204" s="864"/>
      <c r="AL204" s="864"/>
      <c r="AM204" s="864"/>
      <c r="AN204" s="864"/>
      <c r="AO204" s="864"/>
      <c r="AP204" s="864"/>
      <c r="AQ204" s="864"/>
      <c r="AR204" s="864"/>
      <c r="AS204" s="864"/>
      <c r="AT204" s="864"/>
      <c r="AU204" s="864"/>
      <c r="AV204" s="864"/>
      <c r="AW204" s="864"/>
      <c r="AX204" s="864"/>
      <c r="AY204" s="864"/>
      <c r="AZ204" s="864"/>
      <c r="BA204" s="864"/>
      <c r="BB204" s="864"/>
      <c r="BC204" s="864"/>
      <c r="BD204" s="864"/>
      <c r="BE204" s="864"/>
      <c r="BF204" s="864"/>
      <c r="BG204" s="864"/>
      <c r="BH204" s="864"/>
      <c r="BI204" s="864"/>
      <c r="BJ204" s="864"/>
      <c r="BK204" s="864"/>
      <c r="BL204" s="864"/>
      <c r="BM204" s="864"/>
      <c r="BN204" s="864"/>
      <c r="BO204" s="864"/>
      <c r="BP204" s="864"/>
      <c r="BQ204" s="864"/>
      <c r="BR204" s="864"/>
      <c r="BS204" s="864"/>
      <c r="BT204" s="864"/>
      <c r="BU204" s="864"/>
      <c r="BV204" s="864"/>
      <c r="BW204" s="864"/>
    </row>
    <row r="205" spans="1:75" s="711" customFormat="1" ht="28.8">
      <c r="A205" s="754">
        <v>185</v>
      </c>
      <c r="B205" s="854">
        <v>7000020198</v>
      </c>
      <c r="C205" s="854">
        <v>170</v>
      </c>
      <c r="D205" s="854" t="s">
        <v>520</v>
      </c>
      <c r="E205" s="854">
        <v>1000004468</v>
      </c>
      <c r="F205" s="854" t="s">
        <v>532</v>
      </c>
      <c r="G205" s="854" t="s">
        <v>297</v>
      </c>
      <c r="H205" s="854">
        <v>6</v>
      </c>
      <c r="I205" s="707"/>
      <c r="J205" s="524" t="str">
        <f t="shared" si="12"/>
        <v>INCLUDED</v>
      </c>
      <c r="K205" s="840"/>
      <c r="L205" s="863"/>
      <c r="M205" s="420"/>
      <c r="N205" s="420"/>
      <c r="O205" s="420"/>
      <c r="P205" s="420"/>
      <c r="Q205" s="420"/>
      <c r="R205" s="420"/>
      <c r="S205" s="420"/>
      <c r="T205" s="420"/>
      <c r="U205" s="420"/>
      <c r="V205" s="420"/>
      <c r="W205" s="420"/>
      <c r="X205" s="420"/>
      <c r="Y205" s="420"/>
      <c r="Z205" s="420"/>
      <c r="AA205" s="420"/>
      <c r="AB205" s="420"/>
      <c r="AC205" s="864"/>
      <c r="AD205" s="864"/>
      <c r="AE205" s="864"/>
      <c r="AF205" s="864"/>
      <c r="AG205" s="864"/>
      <c r="AH205" s="864"/>
      <c r="AI205" s="864"/>
      <c r="AJ205" s="864"/>
      <c r="AK205" s="864"/>
      <c r="AL205" s="864"/>
      <c r="AM205" s="864"/>
      <c r="AN205" s="864"/>
      <c r="AO205" s="864"/>
      <c r="AP205" s="864"/>
      <c r="AQ205" s="864"/>
      <c r="AR205" s="864"/>
      <c r="AS205" s="864"/>
      <c r="AT205" s="864"/>
      <c r="AU205" s="864"/>
      <c r="AV205" s="864"/>
      <c r="AW205" s="864"/>
      <c r="AX205" s="864"/>
      <c r="AY205" s="864"/>
      <c r="AZ205" s="864"/>
      <c r="BA205" s="864"/>
      <c r="BB205" s="864"/>
      <c r="BC205" s="864"/>
      <c r="BD205" s="864"/>
      <c r="BE205" s="864"/>
      <c r="BF205" s="864"/>
      <c r="BG205" s="864"/>
      <c r="BH205" s="864"/>
      <c r="BI205" s="864"/>
      <c r="BJ205" s="864"/>
      <c r="BK205" s="864"/>
      <c r="BL205" s="864"/>
      <c r="BM205" s="864"/>
      <c r="BN205" s="864"/>
      <c r="BO205" s="864"/>
      <c r="BP205" s="864"/>
      <c r="BQ205" s="864"/>
      <c r="BR205" s="864"/>
      <c r="BS205" s="864"/>
      <c r="BT205" s="864"/>
      <c r="BU205" s="864"/>
      <c r="BV205" s="864"/>
      <c r="BW205" s="864"/>
    </row>
    <row r="206" spans="1:75" s="711" customFormat="1" ht="28.8">
      <c r="A206" s="754">
        <v>186</v>
      </c>
      <c r="B206" s="854">
        <v>7000020198</v>
      </c>
      <c r="C206" s="854">
        <v>180</v>
      </c>
      <c r="D206" s="854" t="s">
        <v>520</v>
      </c>
      <c r="E206" s="854">
        <v>1000020419</v>
      </c>
      <c r="F206" s="854" t="s">
        <v>533</v>
      </c>
      <c r="G206" s="854" t="s">
        <v>297</v>
      </c>
      <c r="H206" s="854">
        <v>3</v>
      </c>
      <c r="I206" s="707"/>
      <c r="J206" s="524" t="str">
        <f t="shared" si="12"/>
        <v>INCLUDED</v>
      </c>
      <c r="K206" s="840"/>
      <c r="L206" s="863"/>
      <c r="M206" s="420"/>
      <c r="N206" s="420"/>
      <c r="O206" s="420"/>
      <c r="P206" s="420"/>
      <c r="Q206" s="420"/>
      <c r="R206" s="420"/>
      <c r="S206" s="420"/>
      <c r="T206" s="420"/>
      <c r="U206" s="420"/>
      <c r="V206" s="420"/>
      <c r="W206" s="420"/>
      <c r="X206" s="420"/>
      <c r="Y206" s="420"/>
      <c r="Z206" s="420"/>
      <c r="AA206" s="420"/>
      <c r="AB206" s="420"/>
      <c r="AC206" s="864"/>
      <c r="AD206" s="864"/>
      <c r="AE206" s="864"/>
      <c r="AF206" s="864"/>
      <c r="AG206" s="864"/>
      <c r="AH206" s="864"/>
      <c r="AI206" s="864"/>
      <c r="AJ206" s="864"/>
      <c r="AK206" s="864"/>
      <c r="AL206" s="864"/>
      <c r="AM206" s="864"/>
      <c r="AN206" s="864"/>
      <c r="AO206" s="864"/>
      <c r="AP206" s="864"/>
      <c r="AQ206" s="864"/>
      <c r="AR206" s="864"/>
      <c r="AS206" s="864"/>
      <c r="AT206" s="864"/>
      <c r="AU206" s="864"/>
      <c r="AV206" s="864"/>
      <c r="AW206" s="864"/>
      <c r="AX206" s="864"/>
      <c r="AY206" s="864"/>
      <c r="AZ206" s="864"/>
      <c r="BA206" s="864"/>
      <c r="BB206" s="864"/>
      <c r="BC206" s="864"/>
      <c r="BD206" s="864"/>
      <c r="BE206" s="864"/>
      <c r="BF206" s="864"/>
      <c r="BG206" s="864"/>
      <c r="BH206" s="864"/>
      <c r="BI206" s="864"/>
      <c r="BJ206" s="864"/>
      <c r="BK206" s="864"/>
      <c r="BL206" s="864"/>
      <c r="BM206" s="864"/>
      <c r="BN206" s="864"/>
      <c r="BO206" s="864"/>
      <c r="BP206" s="864"/>
      <c r="BQ206" s="864"/>
      <c r="BR206" s="864"/>
      <c r="BS206" s="864"/>
      <c r="BT206" s="864"/>
      <c r="BU206" s="864"/>
      <c r="BV206" s="864"/>
      <c r="BW206" s="864"/>
    </row>
    <row r="207" spans="1:75" s="711" customFormat="1" ht="28.8">
      <c r="A207" s="754">
        <v>187</v>
      </c>
      <c r="B207" s="854">
        <v>7000020198</v>
      </c>
      <c r="C207" s="854">
        <v>190</v>
      </c>
      <c r="D207" s="854" t="s">
        <v>520</v>
      </c>
      <c r="E207" s="854">
        <v>1000004401</v>
      </c>
      <c r="F207" s="854" t="s">
        <v>713</v>
      </c>
      <c r="G207" s="854" t="s">
        <v>297</v>
      </c>
      <c r="H207" s="854">
        <v>10</v>
      </c>
      <c r="I207" s="707"/>
      <c r="J207" s="524" t="str">
        <f t="shared" si="12"/>
        <v>INCLUDED</v>
      </c>
      <c r="K207" s="840"/>
      <c r="L207" s="863"/>
      <c r="M207" s="420"/>
      <c r="N207" s="420"/>
      <c r="O207" s="420"/>
      <c r="P207" s="420"/>
      <c r="Q207" s="420"/>
      <c r="R207" s="420"/>
      <c r="S207" s="420"/>
      <c r="T207" s="420"/>
      <c r="U207" s="420"/>
      <c r="V207" s="420"/>
      <c r="W207" s="420"/>
      <c r="X207" s="420"/>
      <c r="Y207" s="420"/>
      <c r="Z207" s="420"/>
      <c r="AA207" s="420"/>
      <c r="AB207" s="420"/>
      <c r="AC207" s="864"/>
      <c r="AD207" s="864"/>
      <c r="AE207" s="864"/>
      <c r="AF207" s="864"/>
      <c r="AG207" s="864"/>
      <c r="AH207" s="864"/>
      <c r="AI207" s="864"/>
      <c r="AJ207" s="864"/>
      <c r="AK207" s="864"/>
      <c r="AL207" s="864"/>
      <c r="AM207" s="864"/>
      <c r="AN207" s="864"/>
      <c r="AO207" s="864"/>
      <c r="AP207" s="864"/>
      <c r="AQ207" s="864"/>
      <c r="AR207" s="864"/>
      <c r="AS207" s="864"/>
      <c r="AT207" s="864"/>
      <c r="AU207" s="864"/>
      <c r="AV207" s="864"/>
      <c r="AW207" s="864"/>
      <c r="AX207" s="864"/>
      <c r="AY207" s="864"/>
      <c r="AZ207" s="864"/>
      <c r="BA207" s="864"/>
      <c r="BB207" s="864"/>
      <c r="BC207" s="864"/>
      <c r="BD207" s="864"/>
      <c r="BE207" s="864"/>
      <c r="BF207" s="864"/>
      <c r="BG207" s="864"/>
      <c r="BH207" s="864"/>
      <c r="BI207" s="864"/>
      <c r="BJ207" s="864"/>
      <c r="BK207" s="864"/>
      <c r="BL207" s="864"/>
      <c r="BM207" s="864"/>
      <c r="BN207" s="864"/>
      <c r="BO207" s="864"/>
      <c r="BP207" s="864"/>
      <c r="BQ207" s="864"/>
      <c r="BR207" s="864"/>
      <c r="BS207" s="864"/>
      <c r="BT207" s="864"/>
      <c r="BU207" s="864"/>
      <c r="BV207" s="864"/>
      <c r="BW207" s="864"/>
    </row>
    <row r="208" spans="1:75" s="711" customFormat="1" ht="28.8">
      <c r="A208" s="754">
        <v>188</v>
      </c>
      <c r="B208" s="854">
        <v>7000020198</v>
      </c>
      <c r="C208" s="854">
        <v>200</v>
      </c>
      <c r="D208" s="854" t="s">
        <v>662</v>
      </c>
      <c r="E208" s="854">
        <v>1000001695</v>
      </c>
      <c r="F208" s="854" t="s">
        <v>671</v>
      </c>
      <c r="G208" s="854" t="s">
        <v>297</v>
      </c>
      <c r="H208" s="854">
        <v>50</v>
      </c>
      <c r="I208" s="707"/>
      <c r="J208" s="524" t="str">
        <f t="shared" ref="J208:J231" si="13">IF(I208=0, "INCLUDED", IF(ISERROR(I208*H208), I208, I208*H208))</f>
        <v>INCLUDED</v>
      </c>
      <c r="K208" s="840"/>
      <c r="L208" s="863"/>
      <c r="M208" s="420"/>
      <c r="N208" s="420"/>
      <c r="O208" s="420"/>
      <c r="P208" s="420"/>
      <c r="Q208" s="420"/>
      <c r="R208" s="420"/>
      <c r="S208" s="420"/>
      <c r="T208" s="420"/>
      <c r="U208" s="420"/>
      <c r="V208" s="420"/>
      <c r="W208" s="420"/>
      <c r="X208" s="420"/>
      <c r="Y208" s="420"/>
      <c r="Z208" s="420"/>
      <c r="AA208" s="420"/>
      <c r="AB208" s="420"/>
      <c r="AC208" s="864"/>
      <c r="AD208" s="864"/>
      <c r="AE208" s="864"/>
      <c r="AF208" s="864"/>
      <c r="AG208" s="864"/>
      <c r="AH208" s="864"/>
      <c r="AI208" s="864"/>
      <c r="AJ208" s="864"/>
      <c r="AK208" s="864"/>
      <c r="AL208" s="864"/>
      <c r="AM208" s="864"/>
      <c r="AN208" s="864"/>
      <c r="AO208" s="864"/>
      <c r="AP208" s="864"/>
      <c r="AQ208" s="864"/>
      <c r="AR208" s="864"/>
      <c r="AS208" s="864"/>
      <c r="AT208" s="864"/>
      <c r="AU208" s="864"/>
      <c r="AV208" s="864"/>
      <c r="AW208" s="864"/>
      <c r="AX208" s="864"/>
      <c r="AY208" s="864"/>
      <c r="AZ208" s="864"/>
      <c r="BA208" s="864"/>
      <c r="BB208" s="864"/>
      <c r="BC208" s="864"/>
      <c r="BD208" s="864"/>
      <c r="BE208" s="864"/>
      <c r="BF208" s="864"/>
      <c r="BG208" s="864"/>
      <c r="BH208" s="864"/>
      <c r="BI208" s="864"/>
      <c r="BJ208" s="864"/>
      <c r="BK208" s="864"/>
      <c r="BL208" s="864"/>
      <c r="BM208" s="864"/>
      <c r="BN208" s="864"/>
      <c r="BO208" s="864"/>
      <c r="BP208" s="864"/>
      <c r="BQ208" s="864"/>
      <c r="BR208" s="864"/>
      <c r="BS208" s="864"/>
      <c r="BT208" s="864"/>
      <c r="BU208" s="864"/>
      <c r="BV208" s="864"/>
      <c r="BW208" s="864"/>
    </row>
    <row r="209" spans="1:75" s="711" customFormat="1" ht="28.8">
      <c r="A209" s="754">
        <v>189</v>
      </c>
      <c r="B209" s="854">
        <v>7000020198</v>
      </c>
      <c r="C209" s="854">
        <v>210</v>
      </c>
      <c r="D209" s="854" t="s">
        <v>662</v>
      </c>
      <c r="E209" s="854">
        <v>1000020417</v>
      </c>
      <c r="F209" s="854" t="s">
        <v>534</v>
      </c>
      <c r="G209" s="854" t="s">
        <v>297</v>
      </c>
      <c r="H209" s="854">
        <v>3</v>
      </c>
      <c r="I209" s="707"/>
      <c r="J209" s="524" t="str">
        <f t="shared" si="13"/>
        <v>INCLUDED</v>
      </c>
      <c r="K209" s="840"/>
      <c r="L209" s="863"/>
      <c r="M209" s="420"/>
      <c r="N209" s="420"/>
      <c r="O209" s="420"/>
      <c r="P209" s="420"/>
      <c r="Q209" s="420"/>
      <c r="R209" s="420"/>
      <c r="S209" s="420"/>
      <c r="T209" s="420"/>
      <c r="U209" s="420"/>
      <c r="V209" s="420"/>
      <c r="W209" s="420"/>
      <c r="X209" s="420"/>
      <c r="Y209" s="420"/>
      <c r="Z209" s="420"/>
      <c r="AA209" s="420"/>
      <c r="AB209" s="420"/>
      <c r="AC209" s="864"/>
      <c r="AD209" s="864"/>
      <c r="AE209" s="864"/>
      <c r="AF209" s="864"/>
      <c r="AG209" s="864"/>
      <c r="AH209" s="864"/>
      <c r="AI209" s="864"/>
      <c r="AJ209" s="864"/>
      <c r="AK209" s="864"/>
      <c r="AL209" s="864"/>
      <c r="AM209" s="864"/>
      <c r="AN209" s="864"/>
      <c r="AO209" s="864"/>
      <c r="AP209" s="864"/>
      <c r="AQ209" s="864"/>
      <c r="AR209" s="864"/>
      <c r="AS209" s="864"/>
      <c r="AT209" s="864"/>
      <c r="AU209" s="864"/>
      <c r="AV209" s="864"/>
      <c r="AW209" s="864"/>
      <c r="AX209" s="864"/>
      <c r="AY209" s="864"/>
      <c r="AZ209" s="864"/>
      <c r="BA209" s="864"/>
      <c r="BB209" s="864"/>
      <c r="BC209" s="864"/>
      <c r="BD209" s="864"/>
      <c r="BE209" s="864"/>
      <c r="BF209" s="864"/>
      <c r="BG209" s="864"/>
      <c r="BH209" s="864"/>
      <c r="BI209" s="864"/>
      <c r="BJ209" s="864"/>
      <c r="BK209" s="864"/>
      <c r="BL209" s="864"/>
      <c r="BM209" s="864"/>
      <c r="BN209" s="864"/>
      <c r="BO209" s="864"/>
      <c r="BP209" s="864"/>
      <c r="BQ209" s="864"/>
      <c r="BR209" s="864"/>
      <c r="BS209" s="864"/>
      <c r="BT209" s="864"/>
      <c r="BU209" s="864"/>
      <c r="BV209" s="864"/>
      <c r="BW209" s="864"/>
    </row>
    <row r="210" spans="1:75" s="711" customFormat="1" ht="45.6" customHeight="1">
      <c r="A210" s="754">
        <v>190</v>
      </c>
      <c r="B210" s="854">
        <v>7000020198</v>
      </c>
      <c r="C210" s="854">
        <v>220</v>
      </c>
      <c r="D210" s="854" t="s">
        <v>662</v>
      </c>
      <c r="E210" s="854">
        <v>1000032777</v>
      </c>
      <c r="F210" s="854" t="s">
        <v>670</v>
      </c>
      <c r="G210" s="854" t="s">
        <v>297</v>
      </c>
      <c r="H210" s="854">
        <v>2</v>
      </c>
      <c r="I210" s="707"/>
      <c r="J210" s="524" t="str">
        <f t="shared" ref="J210:J223" si="14">IF(I210=0, "INCLUDED", IF(ISERROR(I210*H210), I210, I210*H210))</f>
        <v>INCLUDED</v>
      </c>
      <c r="K210" s="840"/>
      <c r="L210" s="863"/>
      <c r="M210" s="420"/>
      <c r="N210" s="420"/>
      <c r="O210" s="420"/>
      <c r="P210" s="420"/>
      <c r="Q210" s="420"/>
      <c r="R210" s="420"/>
      <c r="S210" s="420"/>
      <c r="T210" s="420"/>
      <c r="U210" s="420"/>
      <c r="V210" s="420"/>
      <c r="W210" s="420"/>
      <c r="X210" s="420"/>
      <c r="Y210" s="420"/>
      <c r="Z210" s="420"/>
      <c r="AA210" s="420"/>
      <c r="AB210" s="420"/>
      <c r="AC210" s="864"/>
      <c r="AD210" s="864"/>
      <c r="AE210" s="864"/>
      <c r="AF210" s="864"/>
      <c r="AG210" s="864"/>
      <c r="AH210" s="864"/>
      <c r="AI210" s="864"/>
      <c r="AJ210" s="864"/>
      <c r="AK210" s="864"/>
      <c r="AL210" s="864"/>
      <c r="AM210" s="864"/>
      <c r="AN210" s="864"/>
      <c r="AO210" s="864"/>
      <c r="AP210" s="864"/>
      <c r="AQ210" s="864"/>
      <c r="AR210" s="864"/>
      <c r="AS210" s="864"/>
      <c r="AT210" s="864"/>
      <c r="AU210" s="864"/>
      <c r="AV210" s="864"/>
      <c r="AW210" s="864"/>
      <c r="AX210" s="864"/>
      <c r="AY210" s="864"/>
      <c r="AZ210" s="864"/>
      <c r="BA210" s="864"/>
      <c r="BB210" s="864"/>
      <c r="BC210" s="864"/>
      <c r="BD210" s="864"/>
      <c r="BE210" s="864"/>
      <c r="BF210" s="864"/>
      <c r="BG210" s="864"/>
      <c r="BH210" s="864"/>
      <c r="BI210" s="864"/>
      <c r="BJ210" s="864"/>
      <c r="BK210" s="864"/>
      <c r="BL210" s="864"/>
      <c r="BM210" s="864"/>
      <c r="BN210" s="864"/>
      <c r="BO210" s="864"/>
      <c r="BP210" s="864"/>
      <c r="BQ210" s="864"/>
      <c r="BR210" s="864"/>
      <c r="BS210" s="864"/>
      <c r="BT210" s="864"/>
      <c r="BU210" s="864"/>
      <c r="BV210" s="864"/>
      <c r="BW210" s="864"/>
    </row>
    <row r="211" spans="1:75" s="711" customFormat="1" ht="28.8">
      <c r="A211" s="754">
        <v>191</v>
      </c>
      <c r="B211" s="854">
        <v>7000020198</v>
      </c>
      <c r="C211" s="854">
        <v>230</v>
      </c>
      <c r="D211" s="854" t="s">
        <v>662</v>
      </c>
      <c r="E211" s="854">
        <v>1000001689</v>
      </c>
      <c r="F211" s="854" t="s">
        <v>669</v>
      </c>
      <c r="G211" s="854" t="s">
        <v>297</v>
      </c>
      <c r="H211" s="854">
        <v>1</v>
      </c>
      <c r="I211" s="707"/>
      <c r="J211" s="524" t="str">
        <f t="shared" si="14"/>
        <v>INCLUDED</v>
      </c>
      <c r="K211" s="840"/>
      <c r="L211" s="863"/>
      <c r="M211" s="420"/>
      <c r="N211" s="420"/>
      <c r="O211" s="420"/>
      <c r="P211" s="420"/>
      <c r="Q211" s="420"/>
      <c r="R211" s="420"/>
      <c r="S211" s="420"/>
      <c r="T211" s="420"/>
      <c r="U211" s="420"/>
      <c r="V211" s="420"/>
      <c r="W211" s="420"/>
      <c r="X211" s="420"/>
      <c r="Y211" s="420"/>
      <c r="Z211" s="420"/>
      <c r="AA211" s="420"/>
      <c r="AB211" s="420"/>
      <c r="AC211" s="864"/>
      <c r="AD211" s="864"/>
      <c r="AE211" s="864"/>
      <c r="AF211" s="864"/>
      <c r="AG211" s="864"/>
      <c r="AH211" s="864"/>
      <c r="AI211" s="864"/>
      <c r="AJ211" s="864"/>
      <c r="AK211" s="864"/>
      <c r="AL211" s="864"/>
      <c r="AM211" s="864"/>
      <c r="AN211" s="864"/>
      <c r="AO211" s="864"/>
      <c r="AP211" s="864"/>
      <c r="AQ211" s="864"/>
      <c r="AR211" s="864"/>
      <c r="AS211" s="864"/>
      <c r="AT211" s="864"/>
      <c r="AU211" s="864"/>
      <c r="AV211" s="864"/>
      <c r="AW211" s="864"/>
      <c r="AX211" s="864"/>
      <c r="AY211" s="864"/>
      <c r="AZ211" s="864"/>
      <c r="BA211" s="864"/>
      <c r="BB211" s="864"/>
      <c r="BC211" s="864"/>
      <c r="BD211" s="864"/>
      <c r="BE211" s="864"/>
      <c r="BF211" s="864"/>
      <c r="BG211" s="864"/>
      <c r="BH211" s="864"/>
      <c r="BI211" s="864"/>
      <c r="BJ211" s="864"/>
      <c r="BK211" s="864"/>
      <c r="BL211" s="864"/>
      <c r="BM211" s="864"/>
      <c r="BN211" s="864"/>
      <c r="BO211" s="864"/>
      <c r="BP211" s="864"/>
      <c r="BQ211" s="864"/>
      <c r="BR211" s="864"/>
      <c r="BS211" s="864"/>
      <c r="BT211" s="864"/>
      <c r="BU211" s="864"/>
      <c r="BV211" s="864"/>
      <c r="BW211" s="864"/>
    </row>
    <row r="212" spans="1:75" s="711" customFormat="1" ht="28.8">
      <c r="A212" s="754">
        <v>192</v>
      </c>
      <c r="B212" s="854">
        <v>7000020198</v>
      </c>
      <c r="C212" s="854">
        <v>240</v>
      </c>
      <c r="D212" s="854" t="s">
        <v>662</v>
      </c>
      <c r="E212" s="854">
        <v>1000001688</v>
      </c>
      <c r="F212" s="854" t="s">
        <v>668</v>
      </c>
      <c r="G212" s="854" t="s">
        <v>297</v>
      </c>
      <c r="H212" s="854">
        <v>1</v>
      </c>
      <c r="I212" s="707"/>
      <c r="J212" s="524" t="str">
        <f t="shared" si="14"/>
        <v>INCLUDED</v>
      </c>
      <c r="K212" s="840"/>
      <c r="L212" s="863"/>
      <c r="M212" s="420"/>
      <c r="N212" s="420"/>
      <c r="O212" s="420"/>
      <c r="P212" s="420"/>
      <c r="Q212" s="420"/>
      <c r="R212" s="420"/>
      <c r="S212" s="420"/>
      <c r="T212" s="420"/>
      <c r="U212" s="420"/>
      <c r="V212" s="420"/>
      <c r="W212" s="420"/>
      <c r="X212" s="420"/>
      <c r="Y212" s="420"/>
      <c r="Z212" s="420"/>
      <c r="AA212" s="420"/>
      <c r="AB212" s="420"/>
      <c r="AC212" s="864"/>
      <c r="AD212" s="864"/>
      <c r="AE212" s="864"/>
      <c r="AF212" s="864"/>
      <c r="AG212" s="864"/>
      <c r="AH212" s="864"/>
      <c r="AI212" s="864"/>
      <c r="AJ212" s="864"/>
      <c r="AK212" s="864"/>
      <c r="AL212" s="864"/>
      <c r="AM212" s="864"/>
      <c r="AN212" s="864"/>
      <c r="AO212" s="864"/>
      <c r="AP212" s="864"/>
      <c r="AQ212" s="864"/>
      <c r="AR212" s="864"/>
      <c r="AS212" s="864"/>
      <c r="AT212" s="864"/>
      <c r="AU212" s="864"/>
      <c r="AV212" s="864"/>
      <c r="AW212" s="864"/>
      <c r="AX212" s="864"/>
      <c r="AY212" s="864"/>
      <c r="AZ212" s="864"/>
      <c r="BA212" s="864"/>
      <c r="BB212" s="864"/>
      <c r="BC212" s="864"/>
      <c r="BD212" s="864"/>
      <c r="BE212" s="864"/>
      <c r="BF212" s="864"/>
      <c r="BG212" s="864"/>
      <c r="BH212" s="864"/>
      <c r="BI212" s="864"/>
      <c r="BJ212" s="864"/>
      <c r="BK212" s="864"/>
      <c r="BL212" s="864"/>
      <c r="BM212" s="864"/>
      <c r="BN212" s="864"/>
      <c r="BO212" s="864"/>
      <c r="BP212" s="864"/>
      <c r="BQ212" s="864"/>
      <c r="BR212" s="864"/>
      <c r="BS212" s="864"/>
      <c r="BT212" s="864"/>
      <c r="BU212" s="864"/>
      <c r="BV212" s="864"/>
      <c r="BW212" s="864"/>
    </row>
    <row r="213" spans="1:75" s="711" customFormat="1" ht="28.8">
      <c r="A213" s="754">
        <v>193</v>
      </c>
      <c r="B213" s="854">
        <v>7000020198</v>
      </c>
      <c r="C213" s="854">
        <v>250</v>
      </c>
      <c r="D213" s="854" t="s">
        <v>662</v>
      </c>
      <c r="E213" s="854">
        <v>1000001684</v>
      </c>
      <c r="F213" s="854" t="s">
        <v>666</v>
      </c>
      <c r="G213" s="854" t="s">
        <v>297</v>
      </c>
      <c r="H213" s="854">
        <v>3</v>
      </c>
      <c r="I213" s="707"/>
      <c r="J213" s="524" t="str">
        <f t="shared" si="14"/>
        <v>INCLUDED</v>
      </c>
      <c r="K213" s="840"/>
      <c r="L213" s="863"/>
      <c r="M213" s="420"/>
      <c r="N213" s="420"/>
      <c r="O213" s="420"/>
      <c r="P213" s="420"/>
      <c r="Q213" s="420"/>
      <c r="R213" s="420"/>
      <c r="S213" s="420"/>
      <c r="T213" s="420"/>
      <c r="U213" s="420"/>
      <c r="V213" s="420"/>
      <c r="W213" s="420"/>
      <c r="X213" s="420"/>
      <c r="Y213" s="420"/>
      <c r="Z213" s="420"/>
      <c r="AA213" s="420"/>
      <c r="AB213" s="420"/>
      <c r="AC213" s="864"/>
      <c r="AD213" s="864"/>
      <c r="AE213" s="864"/>
      <c r="AF213" s="864"/>
      <c r="AG213" s="864"/>
      <c r="AH213" s="864"/>
      <c r="AI213" s="864"/>
      <c r="AJ213" s="864"/>
      <c r="AK213" s="864"/>
      <c r="AL213" s="864"/>
      <c r="AM213" s="864"/>
      <c r="AN213" s="864"/>
      <c r="AO213" s="864"/>
      <c r="AP213" s="864"/>
      <c r="AQ213" s="864"/>
      <c r="AR213" s="864"/>
      <c r="AS213" s="864"/>
      <c r="AT213" s="864"/>
      <c r="AU213" s="864"/>
      <c r="AV213" s="864"/>
      <c r="AW213" s="864"/>
      <c r="AX213" s="864"/>
      <c r="AY213" s="864"/>
      <c r="AZ213" s="864"/>
      <c r="BA213" s="864"/>
      <c r="BB213" s="864"/>
      <c r="BC213" s="864"/>
      <c r="BD213" s="864"/>
      <c r="BE213" s="864"/>
      <c r="BF213" s="864"/>
      <c r="BG213" s="864"/>
      <c r="BH213" s="864"/>
      <c r="BI213" s="864"/>
      <c r="BJ213" s="864"/>
      <c r="BK213" s="864"/>
      <c r="BL213" s="864"/>
      <c r="BM213" s="864"/>
      <c r="BN213" s="864"/>
      <c r="BO213" s="864"/>
      <c r="BP213" s="864"/>
      <c r="BQ213" s="864"/>
      <c r="BR213" s="864"/>
      <c r="BS213" s="864"/>
      <c r="BT213" s="864"/>
      <c r="BU213" s="864"/>
      <c r="BV213" s="864"/>
      <c r="BW213" s="864"/>
    </row>
    <row r="214" spans="1:75" s="711" customFormat="1" ht="28.8">
      <c r="A214" s="754">
        <v>194</v>
      </c>
      <c r="B214" s="854">
        <v>7000020198</v>
      </c>
      <c r="C214" s="854">
        <v>260</v>
      </c>
      <c r="D214" s="854" t="s">
        <v>662</v>
      </c>
      <c r="E214" s="854">
        <v>1000001683</v>
      </c>
      <c r="F214" s="854" t="s">
        <v>665</v>
      </c>
      <c r="G214" s="854" t="s">
        <v>297</v>
      </c>
      <c r="H214" s="854">
        <v>1</v>
      </c>
      <c r="I214" s="707"/>
      <c r="J214" s="524" t="str">
        <f t="shared" ref="J214:J217" si="15">IF(I214=0, "INCLUDED", IF(ISERROR(I214*H214), I214, I214*H214))</f>
        <v>INCLUDED</v>
      </c>
      <c r="K214" s="840"/>
      <c r="L214" s="863"/>
      <c r="M214" s="420"/>
      <c r="N214" s="420"/>
      <c r="O214" s="420"/>
      <c r="P214" s="420"/>
      <c r="Q214" s="420"/>
      <c r="R214" s="420"/>
      <c r="S214" s="420"/>
      <c r="T214" s="420"/>
      <c r="U214" s="420"/>
      <c r="V214" s="420"/>
      <c r="W214" s="420"/>
      <c r="X214" s="420"/>
      <c r="Y214" s="420"/>
      <c r="Z214" s="420"/>
      <c r="AA214" s="420"/>
      <c r="AB214" s="420"/>
      <c r="AC214" s="864"/>
      <c r="AD214" s="864"/>
      <c r="AE214" s="864"/>
      <c r="AF214" s="864"/>
      <c r="AG214" s="864"/>
      <c r="AH214" s="864"/>
      <c r="AI214" s="864"/>
      <c r="AJ214" s="864"/>
      <c r="AK214" s="864"/>
      <c r="AL214" s="864"/>
      <c r="AM214" s="864"/>
      <c r="AN214" s="864"/>
      <c r="AO214" s="864"/>
      <c r="AP214" s="864"/>
      <c r="AQ214" s="864"/>
      <c r="AR214" s="864"/>
      <c r="AS214" s="864"/>
      <c r="AT214" s="864"/>
      <c r="AU214" s="864"/>
      <c r="AV214" s="864"/>
      <c r="AW214" s="864"/>
      <c r="AX214" s="864"/>
      <c r="AY214" s="864"/>
      <c r="AZ214" s="864"/>
      <c r="BA214" s="864"/>
      <c r="BB214" s="864"/>
      <c r="BC214" s="864"/>
      <c r="BD214" s="864"/>
      <c r="BE214" s="864"/>
      <c r="BF214" s="864"/>
      <c r="BG214" s="864"/>
      <c r="BH214" s="864"/>
      <c r="BI214" s="864"/>
      <c r="BJ214" s="864"/>
      <c r="BK214" s="864"/>
      <c r="BL214" s="864"/>
      <c r="BM214" s="864"/>
      <c r="BN214" s="864"/>
      <c r="BO214" s="864"/>
      <c r="BP214" s="864"/>
      <c r="BQ214" s="864"/>
      <c r="BR214" s="864"/>
      <c r="BS214" s="864"/>
      <c r="BT214" s="864"/>
      <c r="BU214" s="864"/>
      <c r="BV214" s="864"/>
      <c r="BW214" s="864"/>
    </row>
    <row r="215" spans="1:75" s="711" customFormat="1" ht="28.8">
      <c r="A215" s="754">
        <v>195</v>
      </c>
      <c r="B215" s="854">
        <v>7000020198</v>
      </c>
      <c r="C215" s="854">
        <v>270</v>
      </c>
      <c r="D215" s="854" t="s">
        <v>521</v>
      </c>
      <c r="E215" s="854">
        <v>1000011319</v>
      </c>
      <c r="F215" s="854" t="s">
        <v>749</v>
      </c>
      <c r="G215" s="854" t="s">
        <v>298</v>
      </c>
      <c r="H215" s="854">
        <v>1</v>
      </c>
      <c r="I215" s="707"/>
      <c r="J215" s="524" t="str">
        <f t="shared" si="15"/>
        <v>INCLUDED</v>
      </c>
      <c r="K215" s="840"/>
      <c r="L215" s="863"/>
      <c r="M215" s="420"/>
      <c r="N215" s="420"/>
      <c r="O215" s="420"/>
      <c r="P215" s="420"/>
      <c r="Q215" s="420"/>
      <c r="R215" s="420"/>
      <c r="S215" s="420"/>
      <c r="T215" s="420"/>
      <c r="U215" s="420"/>
      <c r="V215" s="420"/>
      <c r="W215" s="420"/>
      <c r="X215" s="420"/>
      <c r="Y215" s="420"/>
      <c r="Z215" s="420"/>
      <c r="AA215" s="420"/>
      <c r="AB215" s="420"/>
      <c r="AC215" s="864"/>
      <c r="AD215" s="864"/>
      <c r="AE215" s="864"/>
      <c r="AF215" s="864"/>
      <c r="AG215" s="864"/>
      <c r="AH215" s="864"/>
      <c r="AI215" s="864"/>
      <c r="AJ215" s="864"/>
      <c r="AK215" s="864"/>
      <c r="AL215" s="864"/>
      <c r="AM215" s="864"/>
      <c r="AN215" s="864"/>
      <c r="AO215" s="864"/>
      <c r="AP215" s="864"/>
      <c r="AQ215" s="864"/>
      <c r="AR215" s="864"/>
      <c r="AS215" s="864"/>
      <c r="AT215" s="864"/>
      <c r="AU215" s="864"/>
      <c r="AV215" s="864"/>
      <c r="AW215" s="864"/>
      <c r="AX215" s="864"/>
      <c r="AY215" s="864"/>
      <c r="AZ215" s="864"/>
      <c r="BA215" s="864"/>
      <c r="BB215" s="864"/>
      <c r="BC215" s="864"/>
      <c r="BD215" s="864"/>
      <c r="BE215" s="864"/>
      <c r="BF215" s="864"/>
      <c r="BG215" s="864"/>
      <c r="BH215" s="864"/>
      <c r="BI215" s="864"/>
      <c r="BJ215" s="864"/>
      <c r="BK215" s="864"/>
      <c r="BL215" s="864"/>
      <c r="BM215" s="864"/>
      <c r="BN215" s="864"/>
      <c r="BO215" s="864"/>
      <c r="BP215" s="864"/>
      <c r="BQ215" s="864"/>
      <c r="BR215" s="864"/>
      <c r="BS215" s="864"/>
      <c r="BT215" s="864"/>
      <c r="BU215" s="864"/>
      <c r="BV215" s="864"/>
      <c r="BW215" s="864"/>
    </row>
    <row r="216" spans="1:75" s="711" customFormat="1" ht="28.8">
      <c r="A216" s="754">
        <v>196</v>
      </c>
      <c r="B216" s="854">
        <v>7000020198</v>
      </c>
      <c r="C216" s="854">
        <v>280</v>
      </c>
      <c r="D216" s="854" t="s">
        <v>521</v>
      </c>
      <c r="E216" s="854">
        <v>1000011327</v>
      </c>
      <c r="F216" s="854" t="s">
        <v>535</v>
      </c>
      <c r="G216" s="854" t="s">
        <v>298</v>
      </c>
      <c r="H216" s="854">
        <v>1</v>
      </c>
      <c r="I216" s="707"/>
      <c r="J216" s="524" t="str">
        <f t="shared" si="15"/>
        <v>INCLUDED</v>
      </c>
      <c r="K216" s="840"/>
      <c r="L216" s="863"/>
      <c r="M216" s="420"/>
      <c r="N216" s="420"/>
      <c r="O216" s="420"/>
      <c r="P216" s="420"/>
      <c r="Q216" s="420"/>
      <c r="R216" s="420"/>
      <c r="S216" s="420"/>
      <c r="T216" s="420"/>
      <c r="U216" s="420"/>
      <c r="V216" s="420"/>
      <c r="W216" s="420"/>
      <c r="X216" s="420"/>
      <c r="Y216" s="420"/>
      <c r="Z216" s="420"/>
      <c r="AA216" s="420"/>
      <c r="AB216" s="420"/>
      <c r="AC216" s="864"/>
      <c r="AD216" s="864"/>
      <c r="AE216" s="864"/>
      <c r="AF216" s="864"/>
      <c r="AG216" s="864"/>
      <c r="AH216" s="864"/>
      <c r="AI216" s="864"/>
      <c r="AJ216" s="864"/>
      <c r="AK216" s="864"/>
      <c r="AL216" s="864"/>
      <c r="AM216" s="864"/>
      <c r="AN216" s="864"/>
      <c r="AO216" s="864"/>
      <c r="AP216" s="864"/>
      <c r="AQ216" s="864"/>
      <c r="AR216" s="864"/>
      <c r="AS216" s="864"/>
      <c r="AT216" s="864"/>
      <c r="AU216" s="864"/>
      <c r="AV216" s="864"/>
      <c r="AW216" s="864"/>
      <c r="AX216" s="864"/>
      <c r="AY216" s="864"/>
      <c r="AZ216" s="864"/>
      <c r="BA216" s="864"/>
      <c r="BB216" s="864"/>
      <c r="BC216" s="864"/>
      <c r="BD216" s="864"/>
      <c r="BE216" s="864"/>
      <c r="BF216" s="864"/>
      <c r="BG216" s="864"/>
      <c r="BH216" s="864"/>
      <c r="BI216" s="864"/>
      <c r="BJ216" s="864"/>
      <c r="BK216" s="864"/>
      <c r="BL216" s="864"/>
      <c r="BM216" s="864"/>
      <c r="BN216" s="864"/>
      <c r="BO216" s="864"/>
      <c r="BP216" s="864"/>
      <c r="BQ216" s="864"/>
      <c r="BR216" s="864"/>
      <c r="BS216" s="864"/>
      <c r="BT216" s="864"/>
      <c r="BU216" s="864"/>
      <c r="BV216" s="864"/>
      <c r="BW216" s="864"/>
    </row>
    <row r="217" spans="1:75" s="711" customFormat="1" ht="28.8">
      <c r="A217" s="754">
        <v>197</v>
      </c>
      <c r="B217" s="854">
        <v>7000020198</v>
      </c>
      <c r="C217" s="854">
        <v>290</v>
      </c>
      <c r="D217" s="854" t="s">
        <v>521</v>
      </c>
      <c r="E217" s="854">
        <v>1000011326</v>
      </c>
      <c r="F217" s="854" t="s">
        <v>744</v>
      </c>
      <c r="G217" s="854" t="s">
        <v>298</v>
      </c>
      <c r="H217" s="854">
        <v>1</v>
      </c>
      <c r="I217" s="707"/>
      <c r="J217" s="524" t="str">
        <f t="shared" si="15"/>
        <v>INCLUDED</v>
      </c>
      <c r="K217" s="840"/>
      <c r="L217" s="863"/>
      <c r="M217" s="420"/>
      <c r="N217" s="420"/>
      <c r="O217" s="420"/>
      <c r="P217" s="420"/>
      <c r="Q217" s="420"/>
      <c r="R217" s="420"/>
      <c r="S217" s="420"/>
      <c r="T217" s="420"/>
      <c r="U217" s="420"/>
      <c r="V217" s="420"/>
      <c r="W217" s="420"/>
      <c r="X217" s="420"/>
      <c r="Y217" s="420"/>
      <c r="Z217" s="420"/>
      <c r="AA217" s="420"/>
      <c r="AB217" s="420"/>
      <c r="AC217" s="864"/>
      <c r="AD217" s="864"/>
      <c r="AE217" s="864"/>
      <c r="AF217" s="864"/>
      <c r="AG217" s="864"/>
      <c r="AH217" s="864"/>
      <c r="AI217" s="864"/>
      <c r="AJ217" s="864"/>
      <c r="AK217" s="864"/>
      <c r="AL217" s="864"/>
      <c r="AM217" s="864"/>
      <c r="AN217" s="864"/>
      <c r="AO217" s="864"/>
      <c r="AP217" s="864"/>
      <c r="AQ217" s="864"/>
      <c r="AR217" s="864"/>
      <c r="AS217" s="864"/>
      <c r="AT217" s="864"/>
      <c r="AU217" s="864"/>
      <c r="AV217" s="864"/>
      <c r="AW217" s="864"/>
      <c r="AX217" s="864"/>
      <c r="AY217" s="864"/>
      <c r="AZ217" s="864"/>
      <c r="BA217" s="864"/>
      <c r="BB217" s="864"/>
      <c r="BC217" s="864"/>
      <c r="BD217" s="864"/>
      <c r="BE217" s="864"/>
      <c r="BF217" s="864"/>
      <c r="BG217" s="864"/>
      <c r="BH217" s="864"/>
      <c r="BI217" s="864"/>
      <c r="BJ217" s="864"/>
      <c r="BK217" s="864"/>
      <c r="BL217" s="864"/>
      <c r="BM217" s="864"/>
      <c r="BN217" s="864"/>
      <c r="BO217" s="864"/>
      <c r="BP217" s="864"/>
      <c r="BQ217" s="864"/>
      <c r="BR217" s="864"/>
      <c r="BS217" s="864"/>
      <c r="BT217" s="864"/>
      <c r="BU217" s="864"/>
      <c r="BV217" s="864"/>
      <c r="BW217" s="864"/>
    </row>
    <row r="218" spans="1:75" s="711" customFormat="1" ht="40.799999999999997" customHeight="1">
      <c r="A218" s="754">
        <v>198</v>
      </c>
      <c r="B218" s="854">
        <v>7000020198</v>
      </c>
      <c r="C218" s="854">
        <v>300</v>
      </c>
      <c r="D218" s="854" t="s">
        <v>561</v>
      </c>
      <c r="E218" s="854">
        <v>1000055984</v>
      </c>
      <c r="F218" s="854" t="s">
        <v>720</v>
      </c>
      <c r="G218" s="854" t="s">
        <v>297</v>
      </c>
      <c r="H218" s="854">
        <v>18</v>
      </c>
      <c r="I218" s="707"/>
      <c r="J218" s="524" t="str">
        <f t="shared" si="14"/>
        <v>INCLUDED</v>
      </c>
      <c r="K218" s="840"/>
      <c r="L218" s="863"/>
      <c r="M218" s="420"/>
      <c r="N218" s="420"/>
      <c r="O218" s="420"/>
      <c r="P218" s="420"/>
      <c r="Q218" s="420"/>
      <c r="R218" s="420"/>
      <c r="S218" s="420"/>
      <c r="T218" s="420"/>
      <c r="U218" s="420"/>
      <c r="V218" s="420"/>
      <c r="W218" s="420"/>
      <c r="X218" s="420"/>
      <c r="Y218" s="420"/>
      <c r="Z218" s="420"/>
      <c r="AA218" s="420"/>
      <c r="AB218" s="420"/>
      <c r="AC218" s="864"/>
      <c r="AD218" s="864"/>
      <c r="AE218" s="864"/>
      <c r="AF218" s="864"/>
      <c r="AG218" s="864"/>
      <c r="AH218" s="864"/>
      <c r="AI218" s="864"/>
      <c r="AJ218" s="864"/>
      <c r="AK218" s="864"/>
      <c r="AL218" s="864"/>
      <c r="AM218" s="864"/>
      <c r="AN218" s="864"/>
      <c r="AO218" s="864"/>
      <c r="AP218" s="864"/>
      <c r="AQ218" s="864"/>
      <c r="AR218" s="864"/>
      <c r="AS218" s="864"/>
      <c r="AT218" s="864"/>
      <c r="AU218" s="864"/>
      <c r="AV218" s="864"/>
      <c r="AW218" s="864"/>
      <c r="AX218" s="864"/>
      <c r="AY218" s="864"/>
      <c r="AZ218" s="864"/>
      <c r="BA218" s="864"/>
      <c r="BB218" s="864"/>
      <c r="BC218" s="864"/>
      <c r="BD218" s="864"/>
      <c r="BE218" s="864"/>
      <c r="BF218" s="864"/>
      <c r="BG218" s="864"/>
      <c r="BH218" s="864"/>
      <c r="BI218" s="864"/>
      <c r="BJ218" s="864"/>
      <c r="BK218" s="864"/>
      <c r="BL218" s="864"/>
      <c r="BM218" s="864"/>
      <c r="BN218" s="864"/>
      <c r="BO218" s="864"/>
      <c r="BP218" s="864"/>
      <c r="BQ218" s="864"/>
      <c r="BR218" s="864"/>
      <c r="BS218" s="864"/>
      <c r="BT218" s="864"/>
      <c r="BU218" s="864"/>
      <c r="BV218" s="864"/>
      <c r="BW218" s="864"/>
    </row>
    <row r="219" spans="1:75" s="711" customFormat="1" ht="28.8">
      <c r="A219" s="754">
        <v>199</v>
      </c>
      <c r="B219" s="854">
        <v>7000020198</v>
      </c>
      <c r="C219" s="854">
        <v>310</v>
      </c>
      <c r="D219" s="854" t="s">
        <v>561</v>
      </c>
      <c r="E219" s="854">
        <v>1000055991</v>
      </c>
      <c r="F219" s="854" t="s">
        <v>721</v>
      </c>
      <c r="G219" s="854" t="s">
        <v>297</v>
      </c>
      <c r="H219" s="854">
        <v>18</v>
      </c>
      <c r="I219" s="707"/>
      <c r="J219" s="524" t="str">
        <f t="shared" si="14"/>
        <v>INCLUDED</v>
      </c>
      <c r="K219" s="840"/>
      <c r="L219" s="863"/>
      <c r="M219" s="420"/>
      <c r="N219" s="420"/>
      <c r="O219" s="420"/>
      <c r="P219" s="420"/>
      <c r="Q219" s="420"/>
      <c r="R219" s="420"/>
      <c r="S219" s="420"/>
      <c r="T219" s="420"/>
      <c r="U219" s="420"/>
      <c r="V219" s="420"/>
      <c r="W219" s="420"/>
      <c r="X219" s="420"/>
      <c r="Y219" s="420"/>
      <c r="Z219" s="420"/>
      <c r="AA219" s="420"/>
      <c r="AB219" s="420"/>
      <c r="AC219" s="864"/>
      <c r="AD219" s="864"/>
      <c r="AE219" s="864"/>
      <c r="AF219" s="864"/>
      <c r="AG219" s="864"/>
      <c r="AH219" s="864"/>
      <c r="AI219" s="864"/>
      <c r="AJ219" s="864"/>
      <c r="AK219" s="864"/>
      <c r="AL219" s="864"/>
      <c r="AM219" s="864"/>
      <c r="AN219" s="864"/>
      <c r="AO219" s="864"/>
      <c r="AP219" s="864"/>
      <c r="AQ219" s="864"/>
      <c r="AR219" s="864"/>
      <c r="AS219" s="864"/>
      <c r="AT219" s="864"/>
      <c r="AU219" s="864"/>
      <c r="AV219" s="864"/>
      <c r="AW219" s="864"/>
      <c r="AX219" s="864"/>
      <c r="AY219" s="864"/>
      <c r="AZ219" s="864"/>
      <c r="BA219" s="864"/>
      <c r="BB219" s="864"/>
      <c r="BC219" s="864"/>
      <c r="BD219" s="864"/>
      <c r="BE219" s="864"/>
      <c r="BF219" s="864"/>
      <c r="BG219" s="864"/>
      <c r="BH219" s="864"/>
      <c r="BI219" s="864"/>
      <c r="BJ219" s="864"/>
      <c r="BK219" s="864"/>
      <c r="BL219" s="864"/>
      <c r="BM219" s="864"/>
      <c r="BN219" s="864"/>
      <c r="BO219" s="864"/>
      <c r="BP219" s="864"/>
      <c r="BQ219" s="864"/>
      <c r="BR219" s="864"/>
      <c r="BS219" s="864"/>
      <c r="BT219" s="864"/>
      <c r="BU219" s="864"/>
      <c r="BV219" s="864"/>
      <c r="BW219" s="864"/>
    </row>
    <row r="220" spans="1:75" s="711" customFormat="1" ht="36" customHeight="1">
      <c r="A220" s="754">
        <v>200</v>
      </c>
      <c r="B220" s="854">
        <v>7000020198</v>
      </c>
      <c r="C220" s="854">
        <v>320</v>
      </c>
      <c r="D220" s="854" t="s">
        <v>561</v>
      </c>
      <c r="E220" s="854">
        <v>1000055986</v>
      </c>
      <c r="F220" s="854" t="s">
        <v>722</v>
      </c>
      <c r="G220" s="854" t="s">
        <v>297</v>
      </c>
      <c r="H220" s="854">
        <v>9</v>
      </c>
      <c r="I220" s="707"/>
      <c r="J220" s="524" t="str">
        <f t="shared" si="14"/>
        <v>INCLUDED</v>
      </c>
      <c r="K220" s="840"/>
      <c r="L220" s="863"/>
      <c r="M220" s="420"/>
      <c r="N220" s="420"/>
      <c r="O220" s="420"/>
      <c r="P220" s="420"/>
      <c r="Q220" s="420"/>
      <c r="R220" s="420"/>
      <c r="S220" s="420"/>
      <c r="T220" s="420"/>
      <c r="U220" s="420"/>
      <c r="V220" s="420"/>
      <c r="W220" s="420"/>
      <c r="X220" s="420"/>
      <c r="Y220" s="420"/>
      <c r="Z220" s="420"/>
      <c r="AA220" s="420"/>
      <c r="AB220" s="420"/>
      <c r="AC220" s="864"/>
      <c r="AD220" s="864"/>
      <c r="AE220" s="864"/>
      <c r="AF220" s="864"/>
      <c r="AG220" s="864"/>
      <c r="AH220" s="864"/>
      <c r="AI220" s="864"/>
      <c r="AJ220" s="864"/>
      <c r="AK220" s="864"/>
      <c r="AL220" s="864"/>
      <c r="AM220" s="864"/>
      <c r="AN220" s="864"/>
      <c r="AO220" s="864"/>
      <c r="AP220" s="864"/>
      <c r="AQ220" s="864"/>
      <c r="AR220" s="864"/>
      <c r="AS220" s="864"/>
      <c r="AT220" s="864"/>
      <c r="AU220" s="864"/>
      <c r="AV220" s="864"/>
      <c r="AW220" s="864"/>
      <c r="AX220" s="864"/>
      <c r="AY220" s="864"/>
      <c r="AZ220" s="864"/>
      <c r="BA220" s="864"/>
      <c r="BB220" s="864"/>
      <c r="BC220" s="864"/>
      <c r="BD220" s="864"/>
      <c r="BE220" s="864"/>
      <c r="BF220" s="864"/>
      <c r="BG220" s="864"/>
      <c r="BH220" s="864"/>
      <c r="BI220" s="864"/>
      <c r="BJ220" s="864"/>
      <c r="BK220" s="864"/>
      <c r="BL220" s="864"/>
      <c r="BM220" s="864"/>
      <c r="BN220" s="864"/>
      <c r="BO220" s="864"/>
      <c r="BP220" s="864"/>
      <c r="BQ220" s="864"/>
      <c r="BR220" s="864"/>
      <c r="BS220" s="864"/>
      <c r="BT220" s="864"/>
      <c r="BU220" s="864"/>
      <c r="BV220" s="864"/>
      <c r="BW220" s="864"/>
    </row>
    <row r="221" spans="1:75" s="711" customFormat="1" ht="28.8">
      <c r="A221" s="754">
        <v>201</v>
      </c>
      <c r="B221" s="854">
        <v>7000020198</v>
      </c>
      <c r="C221" s="854">
        <v>330</v>
      </c>
      <c r="D221" s="854" t="s">
        <v>522</v>
      </c>
      <c r="E221" s="854">
        <v>1000011255</v>
      </c>
      <c r="F221" s="854" t="s">
        <v>680</v>
      </c>
      <c r="G221" s="854" t="s">
        <v>298</v>
      </c>
      <c r="H221" s="854">
        <v>1</v>
      </c>
      <c r="I221" s="707"/>
      <c r="J221" s="524" t="str">
        <f t="shared" si="14"/>
        <v>INCLUDED</v>
      </c>
      <c r="K221" s="840"/>
      <c r="L221" s="863"/>
      <c r="M221" s="420"/>
      <c r="N221" s="420"/>
      <c r="O221" s="420"/>
      <c r="P221" s="420"/>
      <c r="Q221" s="420"/>
      <c r="R221" s="420"/>
      <c r="S221" s="420"/>
      <c r="T221" s="420"/>
      <c r="U221" s="420"/>
      <c r="V221" s="420"/>
      <c r="W221" s="420"/>
      <c r="X221" s="420"/>
      <c r="Y221" s="420"/>
      <c r="Z221" s="420"/>
      <c r="AA221" s="420"/>
      <c r="AB221" s="420"/>
      <c r="AC221" s="864"/>
      <c r="AD221" s="864"/>
      <c r="AE221" s="864"/>
      <c r="AF221" s="864"/>
      <c r="AG221" s="864"/>
      <c r="AH221" s="864"/>
      <c r="AI221" s="864"/>
      <c r="AJ221" s="864"/>
      <c r="AK221" s="864"/>
      <c r="AL221" s="864"/>
      <c r="AM221" s="864"/>
      <c r="AN221" s="864"/>
      <c r="AO221" s="864"/>
      <c r="AP221" s="864"/>
      <c r="AQ221" s="864"/>
      <c r="AR221" s="864"/>
      <c r="AS221" s="864"/>
      <c r="AT221" s="864"/>
      <c r="AU221" s="864"/>
      <c r="AV221" s="864"/>
      <c r="AW221" s="864"/>
      <c r="AX221" s="864"/>
      <c r="AY221" s="864"/>
      <c r="AZ221" s="864"/>
      <c r="BA221" s="864"/>
      <c r="BB221" s="864"/>
      <c r="BC221" s="864"/>
      <c r="BD221" s="864"/>
      <c r="BE221" s="864"/>
      <c r="BF221" s="864"/>
      <c r="BG221" s="864"/>
      <c r="BH221" s="864"/>
      <c r="BI221" s="864"/>
      <c r="BJ221" s="864"/>
      <c r="BK221" s="864"/>
      <c r="BL221" s="864"/>
      <c r="BM221" s="864"/>
      <c r="BN221" s="864"/>
      <c r="BO221" s="864"/>
      <c r="BP221" s="864"/>
      <c r="BQ221" s="864"/>
      <c r="BR221" s="864"/>
      <c r="BS221" s="864"/>
      <c r="BT221" s="864"/>
      <c r="BU221" s="864"/>
      <c r="BV221" s="864"/>
      <c r="BW221" s="864"/>
    </row>
    <row r="222" spans="1:75" s="711" customFormat="1" ht="28.8">
      <c r="A222" s="754">
        <v>202</v>
      </c>
      <c r="B222" s="854">
        <v>7000020198</v>
      </c>
      <c r="C222" s="854">
        <v>340</v>
      </c>
      <c r="D222" s="854" t="s">
        <v>522</v>
      </c>
      <c r="E222" s="854">
        <v>1000011264</v>
      </c>
      <c r="F222" s="854" t="s">
        <v>536</v>
      </c>
      <c r="G222" s="854" t="s">
        <v>298</v>
      </c>
      <c r="H222" s="854">
        <v>1</v>
      </c>
      <c r="I222" s="707"/>
      <c r="J222" s="524" t="str">
        <f t="shared" si="14"/>
        <v>INCLUDED</v>
      </c>
      <c r="K222" s="840"/>
      <c r="L222" s="863"/>
      <c r="M222" s="420"/>
      <c r="N222" s="420"/>
      <c r="O222" s="420"/>
      <c r="P222" s="420"/>
      <c r="Q222" s="420"/>
      <c r="R222" s="420"/>
      <c r="S222" s="420"/>
      <c r="T222" s="420"/>
      <c r="U222" s="420"/>
      <c r="V222" s="420"/>
      <c r="W222" s="420"/>
      <c r="X222" s="420"/>
      <c r="Y222" s="420"/>
      <c r="Z222" s="420"/>
      <c r="AA222" s="420"/>
      <c r="AB222" s="420"/>
      <c r="AC222" s="864"/>
      <c r="AD222" s="864"/>
      <c r="AE222" s="864"/>
      <c r="AF222" s="864"/>
      <c r="AG222" s="864"/>
      <c r="AH222" s="864"/>
      <c r="AI222" s="864"/>
      <c r="AJ222" s="864"/>
      <c r="AK222" s="864"/>
      <c r="AL222" s="864"/>
      <c r="AM222" s="864"/>
      <c r="AN222" s="864"/>
      <c r="AO222" s="864"/>
      <c r="AP222" s="864"/>
      <c r="AQ222" s="864"/>
      <c r="AR222" s="864"/>
      <c r="AS222" s="864"/>
      <c r="AT222" s="864"/>
      <c r="AU222" s="864"/>
      <c r="AV222" s="864"/>
      <c r="AW222" s="864"/>
      <c r="AX222" s="864"/>
      <c r="AY222" s="864"/>
      <c r="AZ222" s="864"/>
      <c r="BA222" s="864"/>
      <c r="BB222" s="864"/>
      <c r="BC222" s="864"/>
      <c r="BD222" s="864"/>
      <c r="BE222" s="864"/>
      <c r="BF222" s="864"/>
      <c r="BG222" s="864"/>
      <c r="BH222" s="864"/>
      <c r="BI222" s="864"/>
      <c r="BJ222" s="864"/>
      <c r="BK222" s="864"/>
      <c r="BL222" s="864"/>
      <c r="BM222" s="864"/>
      <c r="BN222" s="864"/>
      <c r="BO222" s="864"/>
      <c r="BP222" s="864"/>
      <c r="BQ222" s="864"/>
      <c r="BR222" s="864"/>
      <c r="BS222" s="864"/>
      <c r="BT222" s="864"/>
      <c r="BU222" s="864"/>
      <c r="BV222" s="864"/>
      <c r="BW222" s="864"/>
    </row>
    <row r="223" spans="1:75" s="711" customFormat="1" ht="40.799999999999997" customHeight="1">
      <c r="A223" s="754">
        <v>203</v>
      </c>
      <c r="B223" s="854">
        <v>7000020198</v>
      </c>
      <c r="C223" s="854">
        <v>350</v>
      </c>
      <c r="D223" s="854" t="s">
        <v>562</v>
      </c>
      <c r="E223" s="854">
        <v>1000055983</v>
      </c>
      <c r="F223" s="854" t="s">
        <v>538</v>
      </c>
      <c r="G223" s="854" t="s">
        <v>297</v>
      </c>
      <c r="H223" s="854">
        <v>15</v>
      </c>
      <c r="I223" s="707"/>
      <c r="J223" s="524" t="str">
        <f t="shared" si="14"/>
        <v>INCLUDED</v>
      </c>
      <c r="K223" s="840"/>
      <c r="L223" s="863"/>
      <c r="M223" s="420"/>
      <c r="N223" s="420"/>
      <c r="O223" s="420"/>
      <c r="P223" s="420"/>
      <c r="Q223" s="420"/>
      <c r="R223" s="420"/>
      <c r="S223" s="420"/>
      <c r="T223" s="420"/>
      <c r="U223" s="420"/>
      <c r="V223" s="420"/>
      <c r="W223" s="420"/>
      <c r="X223" s="420"/>
      <c r="Y223" s="420"/>
      <c r="Z223" s="420"/>
      <c r="AA223" s="420"/>
      <c r="AB223" s="420"/>
      <c r="AC223" s="864"/>
      <c r="AD223" s="864"/>
      <c r="AE223" s="864"/>
      <c r="AF223" s="864"/>
      <c r="AG223" s="864"/>
      <c r="AH223" s="864"/>
      <c r="AI223" s="864"/>
      <c r="AJ223" s="864"/>
      <c r="AK223" s="864"/>
      <c r="AL223" s="864"/>
      <c r="AM223" s="864"/>
      <c r="AN223" s="864"/>
      <c r="AO223" s="864"/>
      <c r="AP223" s="864"/>
      <c r="AQ223" s="864"/>
      <c r="AR223" s="864"/>
      <c r="AS223" s="864"/>
      <c r="AT223" s="864"/>
      <c r="AU223" s="864"/>
      <c r="AV223" s="864"/>
      <c r="AW223" s="864"/>
      <c r="AX223" s="864"/>
      <c r="AY223" s="864"/>
      <c r="AZ223" s="864"/>
      <c r="BA223" s="864"/>
      <c r="BB223" s="864"/>
      <c r="BC223" s="864"/>
      <c r="BD223" s="864"/>
      <c r="BE223" s="864"/>
      <c r="BF223" s="864"/>
      <c r="BG223" s="864"/>
      <c r="BH223" s="864"/>
      <c r="BI223" s="864"/>
      <c r="BJ223" s="864"/>
      <c r="BK223" s="864"/>
      <c r="BL223" s="864"/>
      <c r="BM223" s="864"/>
      <c r="BN223" s="864"/>
      <c r="BO223" s="864"/>
      <c r="BP223" s="864"/>
      <c r="BQ223" s="864"/>
      <c r="BR223" s="864"/>
      <c r="BS223" s="864"/>
      <c r="BT223" s="864"/>
      <c r="BU223" s="864"/>
      <c r="BV223" s="864"/>
      <c r="BW223" s="864"/>
    </row>
    <row r="224" spans="1:75" s="711" customFormat="1" ht="39" customHeight="1">
      <c r="A224" s="754">
        <v>204</v>
      </c>
      <c r="B224" s="854">
        <v>7000020198</v>
      </c>
      <c r="C224" s="854">
        <v>360</v>
      </c>
      <c r="D224" s="854" t="s">
        <v>562</v>
      </c>
      <c r="E224" s="854">
        <v>1000055981</v>
      </c>
      <c r="F224" s="854" t="s">
        <v>568</v>
      </c>
      <c r="G224" s="854" t="s">
        <v>297</v>
      </c>
      <c r="H224" s="854">
        <v>6</v>
      </c>
      <c r="I224" s="707"/>
      <c r="J224" s="524" t="str">
        <f t="shared" si="13"/>
        <v>INCLUDED</v>
      </c>
      <c r="K224" s="840"/>
      <c r="L224" s="863"/>
      <c r="M224" s="420"/>
      <c r="N224" s="420"/>
      <c r="O224" s="420"/>
      <c r="P224" s="420"/>
      <c r="Q224" s="420"/>
      <c r="R224" s="420"/>
      <c r="S224" s="420"/>
      <c r="T224" s="420"/>
      <c r="U224" s="420"/>
      <c r="V224" s="420"/>
      <c r="W224" s="420"/>
      <c r="X224" s="420"/>
      <c r="Y224" s="420"/>
      <c r="Z224" s="420"/>
      <c r="AA224" s="420"/>
      <c r="AB224" s="420"/>
      <c r="AC224" s="864"/>
      <c r="AD224" s="864"/>
      <c r="AE224" s="864"/>
      <c r="AF224" s="864"/>
      <c r="AG224" s="864"/>
      <c r="AH224" s="864"/>
      <c r="AI224" s="864"/>
      <c r="AJ224" s="864"/>
      <c r="AK224" s="864"/>
      <c r="AL224" s="864"/>
      <c r="AM224" s="864"/>
      <c r="AN224" s="864"/>
      <c r="AO224" s="864"/>
      <c r="AP224" s="864"/>
      <c r="AQ224" s="864"/>
      <c r="AR224" s="864"/>
      <c r="AS224" s="864"/>
      <c r="AT224" s="864"/>
      <c r="AU224" s="864"/>
      <c r="AV224" s="864"/>
      <c r="AW224" s="864"/>
      <c r="AX224" s="864"/>
      <c r="AY224" s="864"/>
      <c r="AZ224" s="864"/>
      <c r="BA224" s="864"/>
      <c r="BB224" s="864"/>
      <c r="BC224" s="864"/>
      <c r="BD224" s="864"/>
      <c r="BE224" s="864"/>
      <c r="BF224" s="864"/>
      <c r="BG224" s="864"/>
      <c r="BH224" s="864"/>
      <c r="BI224" s="864"/>
      <c r="BJ224" s="864"/>
      <c r="BK224" s="864"/>
      <c r="BL224" s="864"/>
      <c r="BM224" s="864"/>
      <c r="BN224" s="864"/>
      <c r="BO224" s="864"/>
      <c r="BP224" s="864"/>
      <c r="BQ224" s="864"/>
      <c r="BR224" s="864"/>
      <c r="BS224" s="864"/>
      <c r="BT224" s="864"/>
      <c r="BU224" s="864"/>
      <c r="BV224" s="864"/>
      <c r="BW224" s="864"/>
    </row>
    <row r="225" spans="1:75" s="711" customFormat="1" ht="45" customHeight="1">
      <c r="A225" s="754">
        <v>205</v>
      </c>
      <c r="B225" s="854">
        <v>7000020198</v>
      </c>
      <c r="C225" s="854">
        <v>370</v>
      </c>
      <c r="D225" s="854" t="s">
        <v>562</v>
      </c>
      <c r="E225" s="854">
        <v>1000055980</v>
      </c>
      <c r="F225" s="854" t="s">
        <v>537</v>
      </c>
      <c r="G225" s="854" t="s">
        <v>297</v>
      </c>
      <c r="H225" s="854">
        <v>15</v>
      </c>
      <c r="I225" s="707"/>
      <c r="J225" s="524" t="str">
        <f t="shared" si="13"/>
        <v>INCLUDED</v>
      </c>
      <c r="K225" s="840"/>
      <c r="L225" s="863"/>
      <c r="M225" s="420"/>
      <c r="N225" s="420"/>
      <c r="O225" s="420"/>
      <c r="P225" s="420"/>
      <c r="Q225" s="420"/>
      <c r="R225" s="420"/>
      <c r="S225" s="420"/>
      <c r="T225" s="420"/>
      <c r="U225" s="420"/>
      <c r="V225" s="420"/>
      <c r="W225" s="420"/>
      <c r="X225" s="420"/>
      <c r="Y225" s="420"/>
      <c r="Z225" s="420"/>
      <c r="AA225" s="420"/>
      <c r="AB225" s="420"/>
      <c r="AC225" s="864"/>
      <c r="AD225" s="864"/>
      <c r="AE225" s="864"/>
      <c r="AF225" s="864"/>
      <c r="AG225" s="864"/>
      <c r="AH225" s="864"/>
      <c r="AI225" s="864"/>
      <c r="AJ225" s="864"/>
      <c r="AK225" s="864"/>
      <c r="AL225" s="864"/>
      <c r="AM225" s="864"/>
      <c r="AN225" s="864"/>
      <c r="AO225" s="864"/>
      <c r="AP225" s="864"/>
      <c r="AQ225" s="864"/>
      <c r="AR225" s="864"/>
      <c r="AS225" s="864"/>
      <c r="AT225" s="864"/>
      <c r="AU225" s="864"/>
      <c r="AV225" s="864"/>
      <c r="AW225" s="864"/>
      <c r="AX225" s="864"/>
      <c r="AY225" s="864"/>
      <c r="AZ225" s="864"/>
      <c r="BA225" s="864"/>
      <c r="BB225" s="864"/>
      <c r="BC225" s="864"/>
      <c r="BD225" s="864"/>
      <c r="BE225" s="864"/>
      <c r="BF225" s="864"/>
      <c r="BG225" s="864"/>
      <c r="BH225" s="864"/>
      <c r="BI225" s="864"/>
      <c r="BJ225" s="864"/>
      <c r="BK225" s="864"/>
      <c r="BL225" s="864"/>
      <c r="BM225" s="864"/>
      <c r="BN225" s="864"/>
      <c r="BO225" s="864"/>
      <c r="BP225" s="864"/>
      <c r="BQ225" s="864"/>
      <c r="BR225" s="864"/>
      <c r="BS225" s="864"/>
      <c r="BT225" s="864"/>
      <c r="BU225" s="864"/>
      <c r="BV225" s="864"/>
      <c r="BW225" s="864"/>
    </row>
    <row r="226" spans="1:75" s="711" customFormat="1" ht="37.799999999999997" customHeight="1">
      <c r="A226" s="754">
        <v>206</v>
      </c>
      <c r="B226" s="854">
        <v>7000020198</v>
      </c>
      <c r="C226" s="854">
        <v>380</v>
      </c>
      <c r="D226" s="854" t="s">
        <v>562</v>
      </c>
      <c r="E226" s="854">
        <v>1000055978</v>
      </c>
      <c r="F226" s="854" t="s">
        <v>569</v>
      </c>
      <c r="G226" s="854" t="s">
        <v>297</v>
      </c>
      <c r="H226" s="854">
        <v>6</v>
      </c>
      <c r="I226" s="707"/>
      <c r="J226" s="524" t="str">
        <f t="shared" si="13"/>
        <v>INCLUDED</v>
      </c>
      <c r="K226" s="840"/>
      <c r="L226" s="863"/>
      <c r="M226" s="420"/>
      <c r="N226" s="420"/>
      <c r="O226" s="420"/>
      <c r="P226" s="420"/>
      <c r="Q226" s="420"/>
      <c r="R226" s="420"/>
      <c r="S226" s="420"/>
      <c r="T226" s="420"/>
      <c r="U226" s="420"/>
      <c r="V226" s="420"/>
      <c r="W226" s="420"/>
      <c r="X226" s="420"/>
      <c r="Y226" s="420"/>
      <c r="Z226" s="420"/>
      <c r="AA226" s="420"/>
      <c r="AB226" s="420"/>
      <c r="AC226" s="864"/>
      <c r="AD226" s="864"/>
      <c r="AE226" s="864"/>
      <c r="AF226" s="864"/>
      <c r="AG226" s="864"/>
      <c r="AH226" s="864"/>
      <c r="AI226" s="864"/>
      <c r="AJ226" s="864"/>
      <c r="AK226" s="864"/>
      <c r="AL226" s="864"/>
      <c r="AM226" s="864"/>
      <c r="AN226" s="864"/>
      <c r="AO226" s="864"/>
      <c r="AP226" s="864"/>
      <c r="AQ226" s="864"/>
      <c r="AR226" s="864"/>
      <c r="AS226" s="864"/>
      <c r="AT226" s="864"/>
      <c r="AU226" s="864"/>
      <c r="AV226" s="864"/>
      <c r="AW226" s="864"/>
      <c r="AX226" s="864"/>
      <c r="AY226" s="864"/>
      <c r="AZ226" s="864"/>
      <c r="BA226" s="864"/>
      <c r="BB226" s="864"/>
      <c r="BC226" s="864"/>
      <c r="BD226" s="864"/>
      <c r="BE226" s="864"/>
      <c r="BF226" s="864"/>
      <c r="BG226" s="864"/>
      <c r="BH226" s="864"/>
      <c r="BI226" s="864"/>
      <c r="BJ226" s="864"/>
      <c r="BK226" s="864"/>
      <c r="BL226" s="864"/>
      <c r="BM226" s="864"/>
      <c r="BN226" s="864"/>
      <c r="BO226" s="864"/>
      <c r="BP226" s="864"/>
      <c r="BQ226" s="864"/>
      <c r="BR226" s="864"/>
      <c r="BS226" s="864"/>
      <c r="BT226" s="864"/>
      <c r="BU226" s="864"/>
      <c r="BV226" s="864"/>
      <c r="BW226" s="864"/>
    </row>
    <row r="227" spans="1:75" s="711" customFormat="1" ht="53.4" customHeight="1">
      <c r="A227" s="754">
        <v>207</v>
      </c>
      <c r="B227" s="854">
        <v>7000020198</v>
      </c>
      <c r="C227" s="854">
        <v>390</v>
      </c>
      <c r="D227" s="854" t="s">
        <v>562</v>
      </c>
      <c r="E227" s="854">
        <v>1000055977</v>
      </c>
      <c r="F227" s="854" t="s">
        <v>540</v>
      </c>
      <c r="G227" s="854" t="s">
        <v>297</v>
      </c>
      <c r="H227" s="854">
        <v>9</v>
      </c>
      <c r="I227" s="707"/>
      <c r="J227" s="524" t="str">
        <f t="shared" si="13"/>
        <v>INCLUDED</v>
      </c>
      <c r="K227" s="840"/>
      <c r="L227" s="863"/>
      <c r="M227" s="420"/>
      <c r="N227" s="420"/>
      <c r="O227" s="420"/>
      <c r="P227" s="420"/>
      <c r="Q227" s="420"/>
      <c r="R227" s="420"/>
      <c r="S227" s="420"/>
      <c r="T227" s="420"/>
      <c r="U227" s="420"/>
      <c r="V227" s="420"/>
      <c r="W227" s="420"/>
      <c r="X227" s="420"/>
      <c r="Y227" s="420"/>
      <c r="Z227" s="420"/>
      <c r="AA227" s="420"/>
      <c r="AB227" s="420"/>
      <c r="AC227" s="864"/>
      <c r="AD227" s="864"/>
      <c r="AE227" s="864"/>
      <c r="AF227" s="864"/>
      <c r="AG227" s="864"/>
      <c r="AH227" s="864"/>
      <c r="AI227" s="864"/>
      <c r="AJ227" s="864"/>
      <c r="AK227" s="864"/>
      <c r="AL227" s="864"/>
      <c r="AM227" s="864"/>
      <c r="AN227" s="864"/>
      <c r="AO227" s="864"/>
      <c r="AP227" s="864"/>
      <c r="AQ227" s="864"/>
      <c r="AR227" s="864"/>
      <c r="AS227" s="864"/>
      <c r="AT227" s="864"/>
      <c r="AU227" s="864"/>
      <c r="AV227" s="864"/>
      <c r="AW227" s="864"/>
      <c r="AX227" s="864"/>
      <c r="AY227" s="864"/>
      <c r="AZ227" s="864"/>
      <c r="BA227" s="864"/>
      <c r="BB227" s="864"/>
      <c r="BC227" s="864"/>
      <c r="BD227" s="864"/>
      <c r="BE227" s="864"/>
      <c r="BF227" s="864"/>
      <c r="BG227" s="864"/>
      <c r="BH227" s="864"/>
      <c r="BI227" s="864"/>
      <c r="BJ227" s="864"/>
      <c r="BK227" s="864"/>
      <c r="BL227" s="864"/>
      <c r="BM227" s="864"/>
      <c r="BN227" s="864"/>
      <c r="BO227" s="864"/>
      <c r="BP227" s="864"/>
      <c r="BQ227" s="864"/>
      <c r="BR227" s="864"/>
      <c r="BS227" s="864"/>
      <c r="BT227" s="864"/>
      <c r="BU227" s="864"/>
      <c r="BV227" s="864"/>
      <c r="BW227" s="864"/>
    </row>
    <row r="228" spans="1:75" s="711" customFormat="1" ht="58.8" customHeight="1">
      <c r="A228" s="754">
        <v>208</v>
      </c>
      <c r="B228" s="854">
        <v>7000020198</v>
      </c>
      <c r="C228" s="854">
        <v>400</v>
      </c>
      <c r="D228" s="854" t="s">
        <v>562</v>
      </c>
      <c r="E228" s="854">
        <v>1000055975</v>
      </c>
      <c r="F228" s="854" t="s">
        <v>539</v>
      </c>
      <c r="G228" s="854" t="s">
        <v>297</v>
      </c>
      <c r="H228" s="854">
        <v>9</v>
      </c>
      <c r="I228" s="707"/>
      <c r="J228" s="524" t="str">
        <f t="shared" si="13"/>
        <v>INCLUDED</v>
      </c>
      <c r="K228" s="840"/>
      <c r="L228" s="863"/>
      <c r="M228" s="420"/>
      <c r="N228" s="420"/>
      <c r="O228" s="420"/>
      <c r="P228" s="420"/>
      <c r="Q228" s="420"/>
      <c r="R228" s="420"/>
      <c r="S228" s="420"/>
      <c r="T228" s="420"/>
      <c r="U228" s="420"/>
      <c r="V228" s="420"/>
      <c r="W228" s="420"/>
      <c r="X228" s="420"/>
      <c r="Y228" s="420"/>
      <c r="Z228" s="420"/>
      <c r="AA228" s="420"/>
      <c r="AB228" s="420"/>
      <c r="AC228" s="864"/>
      <c r="AD228" s="864"/>
      <c r="AE228" s="864"/>
      <c r="AF228" s="864"/>
      <c r="AG228" s="864"/>
      <c r="AH228" s="864"/>
      <c r="AI228" s="864"/>
      <c r="AJ228" s="864"/>
      <c r="AK228" s="864"/>
      <c r="AL228" s="864"/>
      <c r="AM228" s="864"/>
      <c r="AN228" s="864"/>
      <c r="AO228" s="864"/>
      <c r="AP228" s="864"/>
      <c r="AQ228" s="864"/>
      <c r="AR228" s="864"/>
      <c r="AS228" s="864"/>
      <c r="AT228" s="864"/>
      <c r="AU228" s="864"/>
      <c r="AV228" s="864"/>
      <c r="AW228" s="864"/>
      <c r="AX228" s="864"/>
      <c r="AY228" s="864"/>
      <c r="AZ228" s="864"/>
      <c r="BA228" s="864"/>
      <c r="BB228" s="864"/>
      <c r="BC228" s="864"/>
      <c r="BD228" s="864"/>
      <c r="BE228" s="864"/>
      <c r="BF228" s="864"/>
      <c r="BG228" s="864"/>
      <c r="BH228" s="864"/>
      <c r="BI228" s="864"/>
      <c r="BJ228" s="864"/>
      <c r="BK228" s="864"/>
      <c r="BL228" s="864"/>
      <c r="BM228" s="864"/>
      <c r="BN228" s="864"/>
      <c r="BO228" s="864"/>
      <c r="BP228" s="864"/>
      <c r="BQ228" s="864"/>
      <c r="BR228" s="864"/>
      <c r="BS228" s="864"/>
      <c r="BT228" s="864"/>
      <c r="BU228" s="864"/>
      <c r="BV228" s="864"/>
      <c r="BW228" s="864"/>
    </row>
    <row r="229" spans="1:75" s="711" customFormat="1">
      <c r="A229" s="754">
        <v>209</v>
      </c>
      <c r="B229" s="854">
        <v>7000020198</v>
      </c>
      <c r="C229" s="854">
        <v>410</v>
      </c>
      <c r="D229" s="854" t="s">
        <v>523</v>
      </c>
      <c r="E229" s="854">
        <v>1000032055</v>
      </c>
      <c r="F229" s="854" t="s">
        <v>541</v>
      </c>
      <c r="G229" s="854" t="s">
        <v>542</v>
      </c>
      <c r="H229" s="854">
        <v>5</v>
      </c>
      <c r="I229" s="707"/>
      <c r="J229" s="524" t="str">
        <f t="shared" si="13"/>
        <v>INCLUDED</v>
      </c>
      <c r="K229" s="840"/>
      <c r="L229" s="863"/>
      <c r="M229" s="420"/>
      <c r="N229" s="420"/>
      <c r="O229" s="420"/>
      <c r="P229" s="420"/>
      <c r="Q229" s="420"/>
      <c r="R229" s="420"/>
      <c r="S229" s="420"/>
      <c r="T229" s="420"/>
      <c r="U229" s="420"/>
      <c r="V229" s="420"/>
      <c r="W229" s="420"/>
      <c r="X229" s="420"/>
      <c r="Y229" s="420"/>
      <c r="Z229" s="420"/>
      <c r="AA229" s="420"/>
      <c r="AB229" s="420"/>
      <c r="AC229" s="864"/>
      <c r="AD229" s="864"/>
      <c r="AE229" s="864"/>
      <c r="AF229" s="864"/>
      <c r="AG229" s="864"/>
      <c r="AH229" s="864"/>
      <c r="AI229" s="864"/>
      <c r="AJ229" s="864"/>
      <c r="AK229" s="864"/>
      <c r="AL229" s="864"/>
      <c r="AM229" s="864"/>
      <c r="AN229" s="864"/>
      <c r="AO229" s="864"/>
      <c r="AP229" s="864"/>
      <c r="AQ229" s="864"/>
      <c r="AR229" s="864"/>
      <c r="AS229" s="864"/>
      <c r="AT229" s="864"/>
      <c r="AU229" s="864"/>
      <c r="AV229" s="864"/>
      <c r="AW229" s="864"/>
      <c r="AX229" s="864"/>
      <c r="AY229" s="864"/>
      <c r="AZ229" s="864"/>
      <c r="BA229" s="864"/>
      <c r="BB229" s="864"/>
      <c r="BC229" s="864"/>
      <c r="BD229" s="864"/>
      <c r="BE229" s="864"/>
      <c r="BF229" s="864"/>
      <c r="BG229" s="864"/>
      <c r="BH229" s="864"/>
      <c r="BI229" s="864"/>
      <c r="BJ229" s="864"/>
      <c r="BK229" s="864"/>
      <c r="BL229" s="864"/>
      <c r="BM229" s="864"/>
      <c r="BN229" s="864"/>
      <c r="BO229" s="864"/>
      <c r="BP229" s="864"/>
      <c r="BQ229" s="864"/>
      <c r="BR229" s="864"/>
      <c r="BS229" s="864"/>
      <c r="BT229" s="864"/>
      <c r="BU229" s="864"/>
      <c r="BV229" s="864"/>
      <c r="BW229" s="864"/>
    </row>
    <row r="230" spans="1:75" s="711" customFormat="1" ht="28.8">
      <c r="A230" s="754">
        <v>210</v>
      </c>
      <c r="B230" s="854">
        <v>7000020198</v>
      </c>
      <c r="C230" s="854">
        <v>420</v>
      </c>
      <c r="D230" s="854" t="s">
        <v>524</v>
      </c>
      <c r="E230" s="854">
        <v>1000055446</v>
      </c>
      <c r="F230" s="854" t="s">
        <v>570</v>
      </c>
      <c r="G230" s="854" t="s">
        <v>297</v>
      </c>
      <c r="H230" s="854">
        <v>2</v>
      </c>
      <c r="I230" s="707"/>
      <c r="J230" s="524" t="str">
        <f t="shared" si="13"/>
        <v>INCLUDED</v>
      </c>
      <c r="K230" s="840"/>
      <c r="L230" s="863"/>
      <c r="M230" s="420"/>
      <c r="N230" s="420"/>
      <c r="O230" s="420"/>
      <c r="P230" s="420"/>
      <c r="Q230" s="420"/>
      <c r="R230" s="420"/>
      <c r="S230" s="420"/>
      <c r="T230" s="420"/>
      <c r="U230" s="420"/>
      <c r="V230" s="420"/>
      <c r="W230" s="420"/>
      <c r="X230" s="420"/>
      <c r="Y230" s="420"/>
      <c r="Z230" s="420"/>
      <c r="AA230" s="420"/>
      <c r="AB230" s="420"/>
      <c r="AC230" s="864"/>
      <c r="AD230" s="864"/>
      <c r="AE230" s="864"/>
      <c r="AF230" s="864"/>
      <c r="AG230" s="864"/>
      <c r="AH230" s="864"/>
      <c r="AI230" s="864"/>
      <c r="AJ230" s="864"/>
      <c r="AK230" s="864"/>
      <c r="AL230" s="864"/>
      <c r="AM230" s="864"/>
      <c r="AN230" s="864"/>
      <c r="AO230" s="864"/>
      <c r="AP230" s="864"/>
      <c r="AQ230" s="864"/>
      <c r="AR230" s="864"/>
      <c r="AS230" s="864"/>
      <c r="AT230" s="864"/>
      <c r="AU230" s="864"/>
      <c r="AV230" s="864"/>
      <c r="AW230" s="864"/>
      <c r="AX230" s="864"/>
      <c r="AY230" s="864"/>
      <c r="AZ230" s="864"/>
      <c r="BA230" s="864"/>
      <c r="BB230" s="864"/>
      <c r="BC230" s="864"/>
      <c r="BD230" s="864"/>
      <c r="BE230" s="864"/>
      <c r="BF230" s="864"/>
      <c r="BG230" s="864"/>
      <c r="BH230" s="864"/>
      <c r="BI230" s="864"/>
      <c r="BJ230" s="864"/>
      <c r="BK230" s="864"/>
      <c r="BL230" s="864"/>
      <c r="BM230" s="864"/>
      <c r="BN230" s="864"/>
      <c r="BO230" s="864"/>
      <c r="BP230" s="864"/>
      <c r="BQ230" s="864"/>
      <c r="BR230" s="864"/>
      <c r="BS230" s="864"/>
      <c r="BT230" s="864"/>
      <c r="BU230" s="864"/>
      <c r="BV230" s="864"/>
      <c r="BW230" s="864"/>
    </row>
    <row r="231" spans="1:75" s="711" customFormat="1" ht="28.8">
      <c r="A231" s="754">
        <v>211</v>
      </c>
      <c r="B231" s="854">
        <v>7000020198</v>
      </c>
      <c r="C231" s="854">
        <v>430</v>
      </c>
      <c r="D231" s="854" t="s">
        <v>524</v>
      </c>
      <c r="E231" s="854">
        <v>1000004274</v>
      </c>
      <c r="F231" s="854" t="s">
        <v>543</v>
      </c>
      <c r="G231" s="854" t="s">
        <v>297</v>
      </c>
      <c r="H231" s="854">
        <v>1</v>
      </c>
      <c r="I231" s="707"/>
      <c r="J231" s="524" t="str">
        <f t="shared" si="13"/>
        <v>INCLUDED</v>
      </c>
      <c r="K231" s="840"/>
      <c r="L231" s="863"/>
      <c r="M231" s="420"/>
      <c r="N231" s="420"/>
      <c r="O231" s="420"/>
      <c r="P231" s="420"/>
      <c r="Q231" s="420"/>
      <c r="R231" s="420"/>
      <c r="S231" s="420"/>
      <c r="T231" s="420"/>
      <c r="U231" s="420"/>
      <c r="V231" s="420"/>
      <c r="W231" s="420"/>
      <c r="X231" s="420"/>
      <c r="Y231" s="420"/>
      <c r="Z231" s="420"/>
      <c r="AA231" s="420"/>
      <c r="AB231" s="420"/>
      <c r="AC231" s="864"/>
      <c r="AD231" s="864"/>
      <c r="AE231" s="864"/>
      <c r="AF231" s="864"/>
      <c r="AG231" s="864"/>
      <c r="AH231" s="864"/>
      <c r="AI231" s="864"/>
      <c r="AJ231" s="864"/>
      <c r="AK231" s="864"/>
      <c r="AL231" s="864"/>
      <c r="AM231" s="864"/>
      <c r="AN231" s="864"/>
      <c r="AO231" s="864"/>
      <c r="AP231" s="864"/>
      <c r="AQ231" s="864"/>
      <c r="AR231" s="864"/>
      <c r="AS231" s="864"/>
      <c r="AT231" s="864"/>
      <c r="AU231" s="864"/>
      <c r="AV231" s="864"/>
      <c r="AW231" s="864"/>
      <c r="AX231" s="864"/>
      <c r="AY231" s="864"/>
      <c r="AZ231" s="864"/>
      <c r="BA231" s="864"/>
      <c r="BB231" s="864"/>
      <c r="BC231" s="864"/>
      <c r="BD231" s="864"/>
      <c r="BE231" s="864"/>
      <c r="BF231" s="864"/>
      <c r="BG231" s="864"/>
      <c r="BH231" s="864"/>
      <c r="BI231" s="864"/>
      <c r="BJ231" s="864"/>
      <c r="BK231" s="864"/>
      <c r="BL231" s="864"/>
      <c r="BM231" s="864"/>
      <c r="BN231" s="864"/>
      <c r="BO231" s="864"/>
      <c r="BP231" s="864"/>
      <c r="BQ231" s="864"/>
      <c r="BR231" s="864"/>
      <c r="BS231" s="864"/>
      <c r="BT231" s="864"/>
      <c r="BU231" s="864"/>
      <c r="BV231" s="864"/>
      <c r="BW231" s="864"/>
    </row>
    <row r="232" spans="1:75" s="711" customFormat="1" ht="45.6" customHeight="1">
      <c r="A232" s="754">
        <v>212</v>
      </c>
      <c r="B232" s="854">
        <v>7000020198</v>
      </c>
      <c r="C232" s="854">
        <v>440</v>
      </c>
      <c r="D232" s="854" t="s">
        <v>524</v>
      </c>
      <c r="E232" s="854">
        <v>1000002146</v>
      </c>
      <c r="F232" s="854" t="s">
        <v>544</v>
      </c>
      <c r="G232" s="854" t="s">
        <v>298</v>
      </c>
      <c r="H232" s="854">
        <v>1</v>
      </c>
      <c r="I232" s="707"/>
      <c r="J232" s="524" t="str">
        <f t="shared" si="12"/>
        <v>INCLUDED</v>
      </c>
      <c r="K232" s="840"/>
      <c r="L232" s="863"/>
      <c r="M232" s="420"/>
      <c r="N232" s="420"/>
      <c r="O232" s="420"/>
      <c r="P232" s="420"/>
      <c r="Q232" s="420"/>
      <c r="R232" s="420"/>
      <c r="S232" s="420"/>
      <c r="T232" s="420"/>
      <c r="U232" s="420"/>
      <c r="V232" s="420"/>
      <c r="W232" s="420"/>
      <c r="X232" s="420"/>
      <c r="Y232" s="420"/>
      <c r="Z232" s="420"/>
      <c r="AA232" s="420"/>
      <c r="AB232" s="420"/>
      <c r="AC232" s="864"/>
      <c r="AD232" s="864"/>
      <c r="AE232" s="864"/>
      <c r="AF232" s="864"/>
      <c r="AG232" s="864"/>
      <c r="AH232" s="864"/>
      <c r="AI232" s="864"/>
      <c r="AJ232" s="864"/>
      <c r="AK232" s="864"/>
      <c r="AL232" s="864"/>
      <c r="AM232" s="864"/>
      <c r="AN232" s="864"/>
      <c r="AO232" s="864"/>
      <c r="AP232" s="864"/>
      <c r="AQ232" s="864"/>
      <c r="AR232" s="864"/>
      <c r="AS232" s="864"/>
      <c r="AT232" s="864"/>
      <c r="AU232" s="864"/>
      <c r="AV232" s="864"/>
      <c r="AW232" s="864"/>
      <c r="AX232" s="864"/>
      <c r="AY232" s="864"/>
      <c r="AZ232" s="864"/>
      <c r="BA232" s="864"/>
      <c r="BB232" s="864"/>
      <c r="BC232" s="864"/>
      <c r="BD232" s="864"/>
      <c r="BE232" s="864"/>
      <c r="BF232" s="864"/>
      <c r="BG232" s="864"/>
      <c r="BH232" s="864"/>
      <c r="BI232" s="864"/>
      <c r="BJ232" s="864"/>
      <c r="BK232" s="864"/>
      <c r="BL232" s="864"/>
      <c r="BM232" s="864"/>
      <c r="BN232" s="864"/>
      <c r="BO232" s="864"/>
      <c r="BP232" s="864"/>
      <c r="BQ232" s="864"/>
      <c r="BR232" s="864"/>
      <c r="BS232" s="864"/>
      <c r="BT232" s="864"/>
      <c r="BU232" s="864"/>
      <c r="BV232" s="864"/>
      <c r="BW232" s="864"/>
    </row>
    <row r="233" spans="1:75" s="711" customFormat="1" ht="28.8">
      <c r="A233" s="754">
        <v>213</v>
      </c>
      <c r="B233" s="854">
        <v>7000020198</v>
      </c>
      <c r="C233" s="854">
        <v>450</v>
      </c>
      <c r="D233" s="854" t="s">
        <v>525</v>
      </c>
      <c r="E233" s="854">
        <v>1000055443</v>
      </c>
      <c r="F233" s="854" t="s">
        <v>571</v>
      </c>
      <c r="G233" s="854" t="s">
        <v>297</v>
      </c>
      <c r="H233" s="854">
        <v>1</v>
      </c>
      <c r="I233" s="707"/>
      <c r="J233" s="524" t="str">
        <f t="shared" si="12"/>
        <v>INCLUDED</v>
      </c>
      <c r="K233" s="840"/>
      <c r="L233" s="863"/>
      <c r="M233" s="420"/>
      <c r="N233" s="420"/>
      <c r="O233" s="420"/>
      <c r="P233" s="420"/>
      <c r="Q233" s="420"/>
      <c r="R233" s="420"/>
      <c r="S233" s="420"/>
      <c r="T233" s="420"/>
      <c r="U233" s="420"/>
      <c r="V233" s="420"/>
      <c r="W233" s="420"/>
      <c r="X233" s="420"/>
      <c r="Y233" s="420"/>
      <c r="Z233" s="420"/>
      <c r="AA233" s="420"/>
      <c r="AB233" s="420"/>
      <c r="AC233" s="864"/>
      <c r="AD233" s="864"/>
      <c r="AE233" s="864"/>
      <c r="AF233" s="864"/>
      <c r="AG233" s="864"/>
      <c r="AH233" s="864"/>
      <c r="AI233" s="864"/>
      <c r="AJ233" s="864"/>
      <c r="AK233" s="864"/>
      <c r="AL233" s="864"/>
      <c r="AM233" s="864"/>
      <c r="AN233" s="864"/>
      <c r="AO233" s="864"/>
      <c r="AP233" s="864"/>
      <c r="AQ233" s="864"/>
      <c r="AR233" s="864"/>
      <c r="AS233" s="864"/>
      <c r="AT233" s="864"/>
      <c r="AU233" s="864"/>
      <c r="AV233" s="864"/>
      <c r="AW233" s="864"/>
      <c r="AX233" s="864"/>
      <c r="AY233" s="864"/>
      <c r="AZ233" s="864"/>
      <c r="BA233" s="864"/>
      <c r="BB233" s="864"/>
      <c r="BC233" s="864"/>
      <c r="BD233" s="864"/>
      <c r="BE233" s="864"/>
      <c r="BF233" s="864"/>
      <c r="BG233" s="864"/>
      <c r="BH233" s="864"/>
      <c r="BI233" s="864"/>
      <c r="BJ233" s="864"/>
      <c r="BK233" s="864"/>
      <c r="BL233" s="864"/>
      <c r="BM233" s="864"/>
      <c r="BN233" s="864"/>
      <c r="BO233" s="864"/>
      <c r="BP233" s="864"/>
      <c r="BQ233" s="864"/>
      <c r="BR233" s="864"/>
      <c r="BS233" s="864"/>
      <c r="BT233" s="864"/>
      <c r="BU233" s="864"/>
      <c r="BV233" s="864"/>
      <c r="BW233" s="864"/>
    </row>
    <row r="234" spans="1:75" s="711" customFormat="1" ht="36.6" customHeight="1">
      <c r="A234" s="754">
        <v>214</v>
      </c>
      <c r="B234" s="854">
        <v>7000020198</v>
      </c>
      <c r="C234" s="854">
        <v>460</v>
      </c>
      <c r="D234" s="854" t="s">
        <v>525</v>
      </c>
      <c r="E234" s="854">
        <v>1000001167</v>
      </c>
      <c r="F234" s="854" t="s">
        <v>545</v>
      </c>
      <c r="G234" s="854" t="s">
        <v>298</v>
      </c>
      <c r="H234" s="854">
        <v>1</v>
      </c>
      <c r="I234" s="707"/>
      <c r="J234" s="524" t="str">
        <f t="shared" si="12"/>
        <v>INCLUDED</v>
      </c>
      <c r="K234" s="840"/>
      <c r="L234" s="863"/>
      <c r="M234" s="420"/>
      <c r="N234" s="420"/>
      <c r="O234" s="420"/>
      <c r="P234" s="420"/>
      <c r="Q234" s="420"/>
      <c r="R234" s="420"/>
      <c r="S234" s="420"/>
      <c r="T234" s="420"/>
      <c r="U234" s="420"/>
      <c r="V234" s="420"/>
      <c r="W234" s="420"/>
      <c r="X234" s="420"/>
      <c r="Y234" s="420"/>
      <c r="Z234" s="420"/>
      <c r="AA234" s="420"/>
      <c r="AB234" s="420"/>
      <c r="AC234" s="864"/>
      <c r="AD234" s="864"/>
      <c r="AE234" s="864"/>
      <c r="AF234" s="864"/>
      <c r="AG234" s="864"/>
      <c r="AH234" s="864"/>
      <c r="AI234" s="864"/>
      <c r="AJ234" s="864"/>
      <c r="AK234" s="864"/>
      <c r="AL234" s="864"/>
      <c r="AM234" s="864"/>
      <c r="AN234" s="864"/>
      <c r="AO234" s="864"/>
      <c r="AP234" s="864"/>
      <c r="AQ234" s="864"/>
      <c r="AR234" s="864"/>
      <c r="AS234" s="864"/>
      <c r="AT234" s="864"/>
      <c r="AU234" s="864"/>
      <c r="AV234" s="864"/>
      <c r="AW234" s="864"/>
      <c r="AX234" s="864"/>
      <c r="AY234" s="864"/>
      <c r="AZ234" s="864"/>
      <c r="BA234" s="864"/>
      <c r="BB234" s="864"/>
      <c r="BC234" s="864"/>
      <c r="BD234" s="864"/>
      <c r="BE234" s="864"/>
      <c r="BF234" s="864"/>
      <c r="BG234" s="864"/>
      <c r="BH234" s="864"/>
      <c r="BI234" s="864"/>
      <c r="BJ234" s="864"/>
      <c r="BK234" s="864"/>
      <c r="BL234" s="864"/>
      <c r="BM234" s="864"/>
      <c r="BN234" s="864"/>
      <c r="BO234" s="864"/>
      <c r="BP234" s="864"/>
      <c r="BQ234" s="864"/>
      <c r="BR234" s="864"/>
      <c r="BS234" s="864"/>
      <c r="BT234" s="864"/>
      <c r="BU234" s="864"/>
      <c r="BV234" s="864"/>
      <c r="BW234" s="864"/>
    </row>
    <row r="235" spans="1:75" s="711" customFormat="1" ht="42.6" customHeight="1">
      <c r="A235" s="754">
        <v>215</v>
      </c>
      <c r="B235" s="854">
        <v>7000020198</v>
      </c>
      <c r="C235" s="854">
        <v>470</v>
      </c>
      <c r="D235" s="854" t="s">
        <v>565</v>
      </c>
      <c r="E235" s="854">
        <v>1000001333</v>
      </c>
      <c r="F235" s="854" t="s">
        <v>547</v>
      </c>
      <c r="G235" s="854" t="s">
        <v>297</v>
      </c>
      <c r="H235" s="854">
        <v>1</v>
      </c>
      <c r="I235" s="707"/>
      <c r="J235" s="524" t="str">
        <f t="shared" si="12"/>
        <v>INCLUDED</v>
      </c>
      <c r="K235" s="840"/>
      <c r="L235" s="863"/>
      <c r="M235" s="420"/>
      <c r="N235" s="420"/>
      <c r="O235" s="420"/>
      <c r="P235" s="420"/>
      <c r="Q235" s="420"/>
      <c r="R235" s="420"/>
      <c r="S235" s="420"/>
      <c r="T235" s="420"/>
      <c r="U235" s="420"/>
      <c r="V235" s="420"/>
      <c r="W235" s="420"/>
      <c r="X235" s="420"/>
      <c r="Y235" s="420"/>
      <c r="Z235" s="420"/>
      <c r="AA235" s="420"/>
      <c r="AB235" s="420"/>
      <c r="AC235" s="864"/>
      <c r="AD235" s="864"/>
      <c r="AE235" s="864"/>
      <c r="AF235" s="864"/>
      <c r="AG235" s="864"/>
      <c r="AH235" s="864"/>
      <c r="AI235" s="864"/>
      <c r="AJ235" s="864"/>
      <c r="AK235" s="864"/>
      <c r="AL235" s="864"/>
      <c r="AM235" s="864"/>
      <c r="AN235" s="864"/>
      <c r="AO235" s="864"/>
      <c r="AP235" s="864"/>
      <c r="AQ235" s="864"/>
      <c r="AR235" s="864"/>
      <c r="AS235" s="864"/>
      <c r="AT235" s="864"/>
      <c r="AU235" s="864"/>
      <c r="AV235" s="864"/>
      <c r="AW235" s="864"/>
      <c r="AX235" s="864"/>
      <c r="AY235" s="864"/>
      <c r="AZ235" s="864"/>
      <c r="BA235" s="864"/>
      <c r="BB235" s="864"/>
      <c r="BC235" s="864"/>
      <c r="BD235" s="864"/>
      <c r="BE235" s="864"/>
      <c r="BF235" s="864"/>
      <c r="BG235" s="864"/>
      <c r="BH235" s="864"/>
      <c r="BI235" s="864"/>
      <c r="BJ235" s="864"/>
      <c r="BK235" s="864"/>
      <c r="BL235" s="864"/>
      <c r="BM235" s="864"/>
      <c r="BN235" s="864"/>
      <c r="BO235" s="864"/>
      <c r="BP235" s="864"/>
      <c r="BQ235" s="864"/>
      <c r="BR235" s="864"/>
      <c r="BS235" s="864"/>
      <c r="BT235" s="864"/>
      <c r="BU235" s="864"/>
      <c r="BV235" s="864"/>
      <c r="BW235" s="864"/>
    </row>
    <row r="236" spans="1:75" s="711" customFormat="1" ht="37.799999999999997" customHeight="1">
      <c r="A236" s="754">
        <v>216</v>
      </c>
      <c r="B236" s="854">
        <v>7000020198</v>
      </c>
      <c r="C236" s="854">
        <v>480</v>
      </c>
      <c r="D236" s="854" t="s">
        <v>565</v>
      </c>
      <c r="E236" s="854">
        <v>1000003409</v>
      </c>
      <c r="F236" s="854" t="s">
        <v>546</v>
      </c>
      <c r="G236" s="854" t="s">
        <v>297</v>
      </c>
      <c r="H236" s="854">
        <v>1</v>
      </c>
      <c r="I236" s="707"/>
      <c r="J236" s="524" t="str">
        <f t="shared" si="12"/>
        <v>INCLUDED</v>
      </c>
      <c r="K236" s="840"/>
      <c r="L236" s="863"/>
      <c r="M236" s="420"/>
      <c r="N236" s="420"/>
      <c r="O236" s="420"/>
      <c r="P236" s="420"/>
      <c r="Q236" s="420"/>
      <c r="R236" s="420"/>
      <c r="S236" s="420"/>
      <c r="T236" s="420"/>
      <c r="U236" s="420"/>
      <c r="V236" s="420"/>
      <c r="W236" s="420"/>
      <c r="X236" s="420"/>
      <c r="Y236" s="420"/>
      <c r="Z236" s="420"/>
      <c r="AA236" s="420"/>
      <c r="AB236" s="420"/>
      <c r="AC236" s="864"/>
      <c r="AD236" s="864"/>
      <c r="AE236" s="864"/>
      <c r="AF236" s="864"/>
      <c r="AG236" s="864"/>
      <c r="AH236" s="864"/>
      <c r="AI236" s="864"/>
      <c r="AJ236" s="864"/>
      <c r="AK236" s="864"/>
      <c r="AL236" s="864"/>
      <c r="AM236" s="864"/>
      <c r="AN236" s="864"/>
      <c r="AO236" s="864"/>
      <c r="AP236" s="864"/>
      <c r="AQ236" s="864"/>
      <c r="AR236" s="864"/>
      <c r="AS236" s="864"/>
      <c r="AT236" s="864"/>
      <c r="AU236" s="864"/>
      <c r="AV236" s="864"/>
      <c r="AW236" s="864"/>
      <c r="AX236" s="864"/>
      <c r="AY236" s="864"/>
      <c r="AZ236" s="864"/>
      <c r="BA236" s="864"/>
      <c r="BB236" s="864"/>
      <c r="BC236" s="864"/>
      <c r="BD236" s="864"/>
      <c r="BE236" s="864"/>
      <c r="BF236" s="864"/>
      <c r="BG236" s="864"/>
      <c r="BH236" s="864"/>
      <c r="BI236" s="864"/>
      <c r="BJ236" s="864"/>
      <c r="BK236" s="864"/>
      <c r="BL236" s="864"/>
      <c r="BM236" s="864"/>
      <c r="BN236" s="864"/>
      <c r="BO236" s="864"/>
      <c r="BP236" s="864"/>
      <c r="BQ236" s="864"/>
      <c r="BR236" s="864"/>
      <c r="BS236" s="864"/>
      <c r="BT236" s="864"/>
      <c r="BU236" s="864"/>
      <c r="BV236" s="864"/>
      <c r="BW236" s="864"/>
    </row>
    <row r="237" spans="1:75" s="711" customFormat="1" ht="39.6" customHeight="1">
      <c r="A237" s="754">
        <v>217</v>
      </c>
      <c r="B237" s="854">
        <v>7000020198</v>
      </c>
      <c r="C237" s="854">
        <v>490</v>
      </c>
      <c r="D237" s="854" t="s">
        <v>565</v>
      </c>
      <c r="E237" s="854">
        <v>1000003411</v>
      </c>
      <c r="F237" s="854" t="s">
        <v>745</v>
      </c>
      <c r="G237" s="854" t="s">
        <v>297</v>
      </c>
      <c r="H237" s="854">
        <v>1</v>
      </c>
      <c r="I237" s="707"/>
      <c r="J237" s="524" t="str">
        <f t="shared" si="12"/>
        <v>INCLUDED</v>
      </c>
      <c r="K237" s="840"/>
      <c r="L237" s="863"/>
      <c r="M237" s="420"/>
      <c r="N237" s="420"/>
      <c r="O237" s="420"/>
      <c r="P237" s="420"/>
      <c r="Q237" s="420"/>
      <c r="R237" s="420"/>
      <c r="S237" s="420"/>
      <c r="T237" s="420"/>
      <c r="U237" s="420"/>
      <c r="V237" s="420"/>
      <c r="W237" s="420"/>
      <c r="X237" s="420"/>
      <c r="Y237" s="420"/>
      <c r="Z237" s="420"/>
      <c r="AA237" s="420"/>
      <c r="AB237" s="420"/>
      <c r="AC237" s="864"/>
      <c r="AD237" s="864"/>
      <c r="AE237" s="864"/>
      <c r="AF237" s="864"/>
      <c r="AG237" s="864"/>
      <c r="AH237" s="864"/>
      <c r="AI237" s="864"/>
      <c r="AJ237" s="864"/>
      <c r="AK237" s="864"/>
      <c r="AL237" s="864"/>
      <c r="AM237" s="864"/>
      <c r="AN237" s="864"/>
      <c r="AO237" s="864"/>
      <c r="AP237" s="864"/>
      <c r="AQ237" s="864"/>
      <c r="AR237" s="864"/>
      <c r="AS237" s="864"/>
      <c r="AT237" s="864"/>
      <c r="AU237" s="864"/>
      <c r="AV237" s="864"/>
      <c r="AW237" s="864"/>
      <c r="AX237" s="864"/>
      <c r="AY237" s="864"/>
      <c r="AZ237" s="864"/>
      <c r="BA237" s="864"/>
      <c r="BB237" s="864"/>
      <c r="BC237" s="864"/>
      <c r="BD237" s="864"/>
      <c r="BE237" s="864"/>
      <c r="BF237" s="864"/>
      <c r="BG237" s="864"/>
      <c r="BH237" s="864"/>
      <c r="BI237" s="864"/>
      <c r="BJ237" s="864"/>
      <c r="BK237" s="864"/>
      <c r="BL237" s="864"/>
      <c r="BM237" s="864"/>
      <c r="BN237" s="864"/>
      <c r="BO237" s="864"/>
      <c r="BP237" s="864"/>
      <c r="BQ237" s="864"/>
      <c r="BR237" s="864"/>
      <c r="BS237" s="864"/>
      <c r="BT237" s="864"/>
      <c r="BU237" s="864"/>
      <c r="BV237" s="864"/>
      <c r="BW237" s="864"/>
    </row>
    <row r="238" spans="1:75" s="711" customFormat="1" ht="106.8" customHeight="1">
      <c r="A238" s="754">
        <v>218</v>
      </c>
      <c r="B238" s="854">
        <v>7000020198</v>
      </c>
      <c r="C238" s="854">
        <v>500</v>
      </c>
      <c r="D238" s="854" t="s">
        <v>563</v>
      </c>
      <c r="E238" s="854">
        <v>1000030433</v>
      </c>
      <c r="F238" s="854" t="s">
        <v>572</v>
      </c>
      <c r="G238" s="854" t="s">
        <v>298</v>
      </c>
      <c r="H238" s="854">
        <v>1</v>
      </c>
      <c r="I238" s="707"/>
      <c r="J238" s="524" t="str">
        <f t="shared" si="12"/>
        <v>INCLUDED</v>
      </c>
      <c r="K238" s="840"/>
      <c r="L238" s="863"/>
      <c r="M238" s="420"/>
      <c r="N238" s="420"/>
      <c r="O238" s="420"/>
      <c r="P238" s="420"/>
      <c r="Q238" s="420"/>
      <c r="R238" s="420"/>
      <c r="S238" s="420"/>
      <c r="T238" s="420"/>
      <c r="U238" s="420"/>
      <c r="V238" s="420"/>
      <c r="W238" s="420"/>
      <c r="X238" s="420"/>
      <c r="Y238" s="420"/>
      <c r="Z238" s="420"/>
      <c r="AA238" s="420"/>
      <c r="AB238" s="420"/>
      <c r="AC238" s="864"/>
      <c r="AD238" s="864"/>
      <c r="AE238" s="864"/>
      <c r="AF238" s="864"/>
      <c r="AG238" s="864"/>
      <c r="AH238" s="864"/>
      <c r="AI238" s="864"/>
      <c r="AJ238" s="864"/>
      <c r="AK238" s="864"/>
      <c r="AL238" s="864"/>
      <c r="AM238" s="864"/>
      <c r="AN238" s="864"/>
      <c r="AO238" s="864"/>
      <c r="AP238" s="864"/>
      <c r="AQ238" s="864"/>
      <c r="AR238" s="864"/>
      <c r="AS238" s="864"/>
      <c r="AT238" s="864"/>
      <c r="AU238" s="864"/>
      <c r="AV238" s="864"/>
      <c r="AW238" s="864"/>
      <c r="AX238" s="864"/>
      <c r="AY238" s="864"/>
      <c r="AZ238" s="864"/>
      <c r="BA238" s="864"/>
      <c r="BB238" s="864"/>
      <c r="BC238" s="864"/>
      <c r="BD238" s="864"/>
      <c r="BE238" s="864"/>
      <c r="BF238" s="864"/>
      <c r="BG238" s="864"/>
      <c r="BH238" s="864"/>
      <c r="BI238" s="864"/>
      <c r="BJ238" s="864"/>
      <c r="BK238" s="864"/>
      <c r="BL238" s="864"/>
      <c r="BM238" s="864"/>
      <c r="BN238" s="864"/>
      <c r="BO238" s="864"/>
      <c r="BP238" s="864"/>
      <c r="BQ238" s="864"/>
      <c r="BR238" s="864"/>
      <c r="BS238" s="864"/>
      <c r="BT238" s="864"/>
      <c r="BU238" s="864"/>
      <c r="BV238" s="864"/>
      <c r="BW238" s="864"/>
    </row>
    <row r="239" spans="1:75" s="711" customFormat="1">
      <c r="A239" s="754">
        <v>219</v>
      </c>
      <c r="B239" s="854">
        <v>7000020198</v>
      </c>
      <c r="C239" s="854">
        <v>510</v>
      </c>
      <c r="D239" s="854" t="s">
        <v>527</v>
      </c>
      <c r="E239" s="854">
        <v>1000056264</v>
      </c>
      <c r="F239" s="854" t="s">
        <v>554</v>
      </c>
      <c r="G239" s="854" t="s">
        <v>542</v>
      </c>
      <c r="H239" s="854">
        <v>3.5</v>
      </c>
      <c r="I239" s="707"/>
      <c r="J239" s="524" t="str">
        <f t="shared" si="12"/>
        <v>INCLUDED</v>
      </c>
      <c r="K239" s="840"/>
      <c r="L239" s="863"/>
      <c r="M239" s="420"/>
      <c r="N239" s="420"/>
      <c r="O239" s="420"/>
      <c r="P239" s="420"/>
      <c r="Q239" s="420"/>
      <c r="R239" s="420"/>
      <c r="S239" s="420"/>
      <c r="T239" s="420"/>
      <c r="U239" s="420"/>
      <c r="V239" s="420"/>
      <c r="W239" s="420"/>
      <c r="X239" s="420"/>
      <c r="Y239" s="420"/>
      <c r="Z239" s="420"/>
      <c r="AA239" s="420"/>
      <c r="AB239" s="420"/>
      <c r="AC239" s="864"/>
      <c r="AD239" s="864"/>
      <c r="AE239" s="864"/>
      <c r="AF239" s="864"/>
      <c r="AG239" s="864"/>
      <c r="AH239" s="864"/>
      <c r="AI239" s="864"/>
      <c r="AJ239" s="864"/>
      <c r="AK239" s="864"/>
      <c r="AL239" s="864"/>
      <c r="AM239" s="864"/>
      <c r="AN239" s="864"/>
      <c r="AO239" s="864"/>
      <c r="AP239" s="864"/>
      <c r="AQ239" s="864"/>
      <c r="AR239" s="864"/>
      <c r="AS239" s="864"/>
      <c r="AT239" s="864"/>
      <c r="AU239" s="864"/>
      <c r="AV239" s="864"/>
      <c r="AW239" s="864"/>
      <c r="AX239" s="864"/>
      <c r="AY239" s="864"/>
      <c r="AZ239" s="864"/>
      <c r="BA239" s="864"/>
      <c r="BB239" s="864"/>
      <c r="BC239" s="864"/>
      <c r="BD239" s="864"/>
      <c r="BE239" s="864"/>
      <c r="BF239" s="864"/>
      <c r="BG239" s="864"/>
      <c r="BH239" s="864"/>
      <c r="BI239" s="864"/>
      <c r="BJ239" s="864"/>
      <c r="BK239" s="864"/>
      <c r="BL239" s="864"/>
      <c r="BM239" s="864"/>
      <c r="BN239" s="864"/>
      <c r="BO239" s="864"/>
      <c r="BP239" s="864"/>
      <c r="BQ239" s="864"/>
      <c r="BR239" s="864"/>
      <c r="BS239" s="864"/>
      <c r="BT239" s="864"/>
      <c r="BU239" s="864"/>
      <c r="BV239" s="864"/>
      <c r="BW239" s="864"/>
    </row>
    <row r="240" spans="1:75" s="711" customFormat="1">
      <c r="A240" s="754">
        <v>220</v>
      </c>
      <c r="B240" s="854">
        <v>7000020198</v>
      </c>
      <c r="C240" s="854">
        <v>520</v>
      </c>
      <c r="D240" s="854" t="s">
        <v>527</v>
      </c>
      <c r="E240" s="854">
        <v>1000031887</v>
      </c>
      <c r="F240" s="854" t="s">
        <v>548</v>
      </c>
      <c r="G240" s="854" t="s">
        <v>542</v>
      </c>
      <c r="H240" s="854">
        <v>3.5</v>
      </c>
      <c r="I240" s="707"/>
      <c r="J240" s="524" t="str">
        <f t="shared" si="12"/>
        <v>INCLUDED</v>
      </c>
      <c r="K240" s="840"/>
      <c r="L240" s="863"/>
      <c r="M240" s="420"/>
      <c r="N240" s="420"/>
      <c r="O240" s="420"/>
      <c r="P240" s="420"/>
      <c r="Q240" s="420"/>
      <c r="R240" s="420"/>
      <c r="S240" s="420"/>
      <c r="T240" s="420"/>
      <c r="U240" s="420"/>
      <c r="V240" s="420"/>
      <c r="W240" s="420"/>
      <c r="X240" s="420"/>
      <c r="Y240" s="420"/>
      <c r="Z240" s="420"/>
      <c r="AA240" s="420"/>
      <c r="AB240" s="420"/>
      <c r="AC240" s="864"/>
      <c r="AD240" s="864"/>
      <c r="AE240" s="864"/>
      <c r="AF240" s="864"/>
      <c r="AG240" s="864"/>
      <c r="AH240" s="864"/>
      <c r="AI240" s="864"/>
      <c r="AJ240" s="864"/>
      <c r="AK240" s="864"/>
      <c r="AL240" s="864"/>
      <c r="AM240" s="864"/>
      <c r="AN240" s="864"/>
      <c r="AO240" s="864"/>
      <c r="AP240" s="864"/>
      <c r="AQ240" s="864"/>
      <c r="AR240" s="864"/>
      <c r="AS240" s="864"/>
      <c r="AT240" s="864"/>
      <c r="AU240" s="864"/>
      <c r="AV240" s="864"/>
      <c r="AW240" s="864"/>
      <c r="AX240" s="864"/>
      <c r="AY240" s="864"/>
      <c r="AZ240" s="864"/>
      <c r="BA240" s="864"/>
      <c r="BB240" s="864"/>
      <c r="BC240" s="864"/>
      <c r="BD240" s="864"/>
      <c r="BE240" s="864"/>
      <c r="BF240" s="864"/>
      <c r="BG240" s="864"/>
      <c r="BH240" s="864"/>
      <c r="BI240" s="864"/>
      <c r="BJ240" s="864"/>
      <c r="BK240" s="864"/>
      <c r="BL240" s="864"/>
      <c r="BM240" s="864"/>
      <c r="BN240" s="864"/>
      <c r="BO240" s="864"/>
      <c r="BP240" s="864"/>
      <c r="BQ240" s="864"/>
      <c r="BR240" s="864"/>
      <c r="BS240" s="864"/>
      <c r="BT240" s="864"/>
      <c r="BU240" s="864"/>
      <c r="BV240" s="864"/>
      <c r="BW240" s="864"/>
    </row>
    <row r="241" spans="1:75" s="711" customFormat="1">
      <c r="A241" s="754">
        <v>221</v>
      </c>
      <c r="B241" s="854">
        <v>7000020198</v>
      </c>
      <c r="C241" s="854">
        <v>530</v>
      </c>
      <c r="D241" s="854" t="s">
        <v>527</v>
      </c>
      <c r="E241" s="854">
        <v>1000031987</v>
      </c>
      <c r="F241" s="854" t="s">
        <v>549</v>
      </c>
      <c r="G241" s="854" t="s">
        <v>542</v>
      </c>
      <c r="H241" s="854">
        <v>6.5</v>
      </c>
      <c r="I241" s="707"/>
      <c r="J241" s="524" t="str">
        <f t="shared" si="12"/>
        <v>INCLUDED</v>
      </c>
      <c r="K241" s="840"/>
      <c r="L241" s="863"/>
      <c r="M241" s="420"/>
      <c r="N241" s="420"/>
      <c r="O241" s="420"/>
      <c r="P241" s="420"/>
      <c r="Q241" s="420"/>
      <c r="R241" s="420"/>
      <c r="S241" s="420"/>
      <c r="T241" s="420"/>
      <c r="U241" s="420"/>
      <c r="V241" s="420"/>
      <c r="W241" s="420"/>
      <c r="X241" s="420"/>
      <c r="Y241" s="420"/>
      <c r="Z241" s="420"/>
      <c r="AA241" s="420"/>
      <c r="AB241" s="420"/>
      <c r="AC241" s="864"/>
      <c r="AD241" s="864"/>
      <c r="AE241" s="864"/>
      <c r="AF241" s="864"/>
      <c r="AG241" s="864"/>
      <c r="AH241" s="864"/>
      <c r="AI241" s="864"/>
      <c r="AJ241" s="864"/>
      <c r="AK241" s="864"/>
      <c r="AL241" s="864"/>
      <c r="AM241" s="864"/>
      <c r="AN241" s="864"/>
      <c r="AO241" s="864"/>
      <c r="AP241" s="864"/>
      <c r="AQ241" s="864"/>
      <c r="AR241" s="864"/>
      <c r="AS241" s="864"/>
      <c r="AT241" s="864"/>
      <c r="AU241" s="864"/>
      <c r="AV241" s="864"/>
      <c r="AW241" s="864"/>
      <c r="AX241" s="864"/>
      <c r="AY241" s="864"/>
      <c r="AZ241" s="864"/>
      <c r="BA241" s="864"/>
      <c r="BB241" s="864"/>
      <c r="BC241" s="864"/>
      <c r="BD241" s="864"/>
      <c r="BE241" s="864"/>
      <c r="BF241" s="864"/>
      <c r="BG241" s="864"/>
      <c r="BH241" s="864"/>
      <c r="BI241" s="864"/>
      <c r="BJ241" s="864"/>
      <c r="BK241" s="864"/>
      <c r="BL241" s="864"/>
      <c r="BM241" s="864"/>
      <c r="BN241" s="864"/>
      <c r="BO241" s="864"/>
      <c r="BP241" s="864"/>
      <c r="BQ241" s="864"/>
      <c r="BR241" s="864"/>
      <c r="BS241" s="864"/>
      <c r="BT241" s="864"/>
      <c r="BU241" s="864"/>
      <c r="BV241" s="864"/>
      <c r="BW241" s="864"/>
    </row>
    <row r="242" spans="1:75" s="711" customFormat="1">
      <c r="A242" s="754">
        <v>222</v>
      </c>
      <c r="B242" s="854">
        <v>7000020198</v>
      </c>
      <c r="C242" s="854">
        <v>540</v>
      </c>
      <c r="D242" s="854" t="s">
        <v>527</v>
      </c>
      <c r="E242" s="854">
        <v>1000031964</v>
      </c>
      <c r="F242" s="854" t="s">
        <v>550</v>
      </c>
      <c r="G242" s="854" t="s">
        <v>542</v>
      </c>
      <c r="H242" s="854">
        <v>3.5</v>
      </c>
      <c r="I242" s="707"/>
      <c r="J242" s="524" t="str">
        <f t="shared" ref="J242:J243" si="16">IF(I242=0, "INCLUDED", IF(ISERROR(I242*H242), I242, I242*H242))</f>
        <v>INCLUDED</v>
      </c>
      <c r="K242" s="840"/>
      <c r="L242" s="863"/>
      <c r="M242" s="420"/>
      <c r="N242" s="420"/>
      <c r="O242" s="420"/>
      <c r="P242" s="420"/>
      <c r="Q242" s="420"/>
      <c r="R242" s="420"/>
      <c r="S242" s="420"/>
      <c r="T242" s="420"/>
      <c r="U242" s="420"/>
      <c r="V242" s="420"/>
      <c r="W242" s="420"/>
      <c r="X242" s="420"/>
      <c r="Y242" s="420"/>
      <c r="Z242" s="420"/>
      <c r="AA242" s="420"/>
      <c r="AB242" s="420"/>
      <c r="AC242" s="864"/>
      <c r="AD242" s="864"/>
      <c r="AE242" s="864"/>
      <c r="AF242" s="864"/>
      <c r="AG242" s="864"/>
      <c r="AH242" s="864"/>
      <c r="AI242" s="864"/>
      <c r="AJ242" s="864"/>
      <c r="AK242" s="864"/>
      <c r="AL242" s="864"/>
      <c r="AM242" s="864"/>
      <c r="AN242" s="864"/>
      <c r="AO242" s="864"/>
      <c r="AP242" s="864"/>
      <c r="AQ242" s="864"/>
      <c r="AR242" s="864"/>
      <c r="AS242" s="864"/>
      <c r="AT242" s="864"/>
      <c r="AU242" s="864"/>
      <c r="AV242" s="864"/>
      <c r="AW242" s="864"/>
      <c r="AX242" s="864"/>
      <c r="AY242" s="864"/>
      <c r="AZ242" s="864"/>
      <c r="BA242" s="864"/>
      <c r="BB242" s="864"/>
      <c r="BC242" s="864"/>
      <c r="BD242" s="864"/>
      <c r="BE242" s="864"/>
      <c r="BF242" s="864"/>
      <c r="BG242" s="864"/>
      <c r="BH242" s="864"/>
      <c r="BI242" s="864"/>
      <c r="BJ242" s="864"/>
      <c r="BK242" s="864"/>
      <c r="BL242" s="864"/>
      <c r="BM242" s="864"/>
      <c r="BN242" s="864"/>
      <c r="BO242" s="864"/>
      <c r="BP242" s="864"/>
      <c r="BQ242" s="864"/>
      <c r="BR242" s="864"/>
      <c r="BS242" s="864"/>
      <c r="BT242" s="864"/>
      <c r="BU242" s="864"/>
      <c r="BV242" s="864"/>
      <c r="BW242" s="864"/>
    </row>
    <row r="243" spans="1:75" s="711" customFormat="1">
      <c r="A243" s="754">
        <v>223</v>
      </c>
      <c r="B243" s="854">
        <v>7000020198</v>
      </c>
      <c r="C243" s="854">
        <v>550</v>
      </c>
      <c r="D243" s="854" t="s">
        <v>527</v>
      </c>
      <c r="E243" s="854">
        <v>1000031943</v>
      </c>
      <c r="F243" s="854" t="s">
        <v>551</v>
      </c>
      <c r="G243" s="854" t="s">
        <v>542</v>
      </c>
      <c r="H243" s="854">
        <v>1</v>
      </c>
      <c r="I243" s="707"/>
      <c r="J243" s="524" t="str">
        <f t="shared" si="16"/>
        <v>INCLUDED</v>
      </c>
      <c r="K243" s="840"/>
      <c r="L243" s="863"/>
      <c r="M243" s="420"/>
      <c r="N243" s="420"/>
      <c r="O243" s="420"/>
      <c r="P243" s="420"/>
      <c r="Q243" s="420"/>
      <c r="R243" s="420"/>
      <c r="S243" s="420"/>
      <c r="T243" s="420"/>
      <c r="U243" s="420"/>
      <c r="V243" s="420"/>
      <c r="W243" s="420"/>
      <c r="X243" s="420"/>
      <c r="Y243" s="420"/>
      <c r="Z243" s="420"/>
      <c r="AA243" s="420"/>
      <c r="AB243" s="420"/>
      <c r="AC243" s="864"/>
      <c r="AD243" s="864"/>
      <c r="AE243" s="864"/>
      <c r="AF243" s="864"/>
      <c r="AG243" s="864"/>
      <c r="AH243" s="864"/>
      <c r="AI243" s="864"/>
      <c r="AJ243" s="864"/>
      <c r="AK243" s="864"/>
      <c r="AL243" s="864"/>
      <c r="AM243" s="864"/>
      <c r="AN243" s="864"/>
      <c r="AO243" s="864"/>
      <c r="AP243" s="864"/>
      <c r="AQ243" s="864"/>
      <c r="AR243" s="864"/>
      <c r="AS243" s="864"/>
      <c r="AT243" s="864"/>
      <c r="AU243" s="864"/>
      <c r="AV243" s="864"/>
      <c r="AW243" s="864"/>
      <c r="AX243" s="864"/>
      <c r="AY243" s="864"/>
      <c r="AZ243" s="864"/>
      <c r="BA243" s="864"/>
      <c r="BB243" s="864"/>
      <c r="BC243" s="864"/>
      <c r="BD243" s="864"/>
      <c r="BE243" s="864"/>
      <c r="BF243" s="864"/>
      <c r="BG243" s="864"/>
      <c r="BH243" s="864"/>
      <c r="BI243" s="864"/>
      <c r="BJ243" s="864"/>
      <c r="BK243" s="864"/>
      <c r="BL243" s="864"/>
      <c r="BM243" s="864"/>
      <c r="BN243" s="864"/>
      <c r="BO243" s="864"/>
      <c r="BP243" s="864"/>
      <c r="BQ243" s="864"/>
      <c r="BR243" s="864"/>
      <c r="BS243" s="864"/>
      <c r="BT243" s="864"/>
      <c r="BU243" s="864"/>
      <c r="BV243" s="864"/>
      <c r="BW243" s="864"/>
    </row>
    <row r="244" spans="1:75" s="711" customFormat="1">
      <c r="A244" s="754">
        <v>224</v>
      </c>
      <c r="B244" s="854">
        <v>7000020198</v>
      </c>
      <c r="C244" s="854">
        <v>560</v>
      </c>
      <c r="D244" s="854" t="s">
        <v>527</v>
      </c>
      <c r="E244" s="854">
        <v>1000031985</v>
      </c>
      <c r="F244" s="854" t="s">
        <v>552</v>
      </c>
      <c r="G244" s="854" t="s">
        <v>542</v>
      </c>
      <c r="H244" s="854">
        <v>2</v>
      </c>
      <c r="I244" s="707"/>
      <c r="J244" s="524" t="str">
        <f t="shared" si="12"/>
        <v>INCLUDED</v>
      </c>
      <c r="K244" s="840"/>
      <c r="L244" s="863"/>
      <c r="M244" s="420"/>
      <c r="N244" s="420"/>
      <c r="O244" s="420"/>
      <c r="P244" s="420"/>
      <c r="Q244" s="420"/>
      <c r="R244" s="420"/>
      <c r="S244" s="420"/>
      <c r="T244" s="420"/>
      <c r="U244" s="420"/>
      <c r="V244" s="420"/>
      <c r="W244" s="420"/>
      <c r="X244" s="420"/>
      <c r="Y244" s="420"/>
      <c r="Z244" s="420"/>
      <c r="AA244" s="420"/>
      <c r="AB244" s="420"/>
      <c r="AC244" s="864"/>
      <c r="AD244" s="864"/>
      <c r="AE244" s="864"/>
      <c r="AF244" s="864"/>
      <c r="AG244" s="864"/>
      <c r="AH244" s="864"/>
      <c r="AI244" s="864"/>
      <c r="AJ244" s="864"/>
      <c r="AK244" s="864"/>
      <c r="AL244" s="864"/>
      <c r="AM244" s="864"/>
      <c r="AN244" s="864"/>
      <c r="AO244" s="864"/>
      <c r="AP244" s="864"/>
      <c r="AQ244" s="864"/>
      <c r="AR244" s="864"/>
      <c r="AS244" s="864"/>
      <c r="AT244" s="864"/>
      <c r="AU244" s="864"/>
      <c r="AV244" s="864"/>
      <c r="AW244" s="864"/>
      <c r="AX244" s="864"/>
      <c r="AY244" s="864"/>
      <c r="AZ244" s="864"/>
      <c r="BA244" s="864"/>
      <c r="BB244" s="864"/>
      <c r="BC244" s="864"/>
      <c r="BD244" s="864"/>
      <c r="BE244" s="864"/>
      <c r="BF244" s="864"/>
      <c r="BG244" s="864"/>
      <c r="BH244" s="864"/>
      <c r="BI244" s="864"/>
      <c r="BJ244" s="864"/>
      <c r="BK244" s="864"/>
      <c r="BL244" s="864"/>
      <c r="BM244" s="864"/>
      <c r="BN244" s="864"/>
      <c r="BO244" s="864"/>
      <c r="BP244" s="864"/>
      <c r="BQ244" s="864"/>
      <c r="BR244" s="864"/>
      <c r="BS244" s="864"/>
      <c r="BT244" s="864"/>
      <c r="BU244" s="864"/>
      <c r="BV244" s="864"/>
      <c r="BW244" s="864"/>
    </row>
    <row r="245" spans="1:75" s="711" customFormat="1">
      <c r="A245" s="754">
        <v>225</v>
      </c>
      <c r="B245" s="854">
        <v>7000020198</v>
      </c>
      <c r="C245" s="854">
        <v>570</v>
      </c>
      <c r="D245" s="854" t="s">
        <v>527</v>
      </c>
      <c r="E245" s="854">
        <v>1000031976</v>
      </c>
      <c r="F245" s="854" t="s">
        <v>553</v>
      </c>
      <c r="G245" s="854" t="s">
        <v>542</v>
      </c>
      <c r="H245" s="854">
        <v>1</v>
      </c>
      <c r="I245" s="707"/>
      <c r="J245" s="524" t="str">
        <f t="shared" si="12"/>
        <v>INCLUDED</v>
      </c>
      <c r="K245" s="840"/>
      <c r="L245" s="863"/>
      <c r="M245" s="420"/>
      <c r="N245" s="420"/>
      <c r="O245" s="420"/>
      <c r="P245" s="420"/>
      <c r="Q245" s="420"/>
      <c r="R245" s="420"/>
      <c r="S245" s="420"/>
      <c r="T245" s="420"/>
      <c r="U245" s="420"/>
      <c r="V245" s="420"/>
      <c r="W245" s="420"/>
      <c r="X245" s="420"/>
      <c r="Y245" s="420"/>
      <c r="Z245" s="420"/>
      <c r="AA245" s="420"/>
      <c r="AB245" s="420"/>
      <c r="AC245" s="864"/>
      <c r="AD245" s="864"/>
      <c r="AE245" s="864"/>
      <c r="AF245" s="864"/>
      <c r="AG245" s="864"/>
      <c r="AH245" s="864"/>
      <c r="AI245" s="864"/>
      <c r="AJ245" s="864"/>
      <c r="AK245" s="864"/>
      <c r="AL245" s="864"/>
      <c r="AM245" s="864"/>
      <c r="AN245" s="864"/>
      <c r="AO245" s="864"/>
      <c r="AP245" s="864"/>
      <c r="AQ245" s="864"/>
      <c r="AR245" s="864"/>
      <c r="AS245" s="864"/>
      <c r="AT245" s="864"/>
      <c r="AU245" s="864"/>
      <c r="AV245" s="864"/>
      <c r="AW245" s="864"/>
      <c r="AX245" s="864"/>
      <c r="AY245" s="864"/>
      <c r="AZ245" s="864"/>
      <c r="BA245" s="864"/>
      <c r="BB245" s="864"/>
      <c r="BC245" s="864"/>
      <c r="BD245" s="864"/>
      <c r="BE245" s="864"/>
      <c r="BF245" s="864"/>
      <c r="BG245" s="864"/>
      <c r="BH245" s="864"/>
      <c r="BI245" s="864"/>
      <c r="BJ245" s="864"/>
      <c r="BK245" s="864"/>
      <c r="BL245" s="864"/>
      <c r="BM245" s="864"/>
      <c r="BN245" s="864"/>
      <c r="BO245" s="864"/>
      <c r="BP245" s="864"/>
      <c r="BQ245" s="864"/>
      <c r="BR245" s="864"/>
      <c r="BS245" s="864"/>
      <c r="BT245" s="864"/>
      <c r="BU245" s="864"/>
      <c r="BV245" s="864"/>
      <c r="BW245" s="864"/>
    </row>
    <row r="246" spans="1:75" s="711" customFormat="1">
      <c r="A246" s="754">
        <v>226</v>
      </c>
      <c r="B246" s="854">
        <v>7000020198</v>
      </c>
      <c r="C246" s="854">
        <v>580</v>
      </c>
      <c r="D246" s="854" t="s">
        <v>527</v>
      </c>
      <c r="E246" s="854">
        <v>1000031953</v>
      </c>
      <c r="F246" s="854" t="s">
        <v>750</v>
      </c>
      <c r="G246" s="854" t="s">
        <v>542</v>
      </c>
      <c r="H246" s="854">
        <v>4</v>
      </c>
      <c r="I246" s="707"/>
      <c r="J246" s="524" t="str">
        <f t="shared" si="12"/>
        <v>INCLUDED</v>
      </c>
      <c r="K246" s="840"/>
      <c r="L246" s="863"/>
      <c r="M246" s="420"/>
      <c r="N246" s="420"/>
      <c r="O246" s="420"/>
      <c r="P246" s="420"/>
      <c r="Q246" s="420"/>
      <c r="R246" s="420"/>
      <c r="S246" s="420"/>
      <c r="T246" s="420"/>
      <c r="U246" s="420"/>
      <c r="V246" s="420"/>
      <c r="W246" s="420"/>
      <c r="X246" s="420"/>
      <c r="Y246" s="420"/>
      <c r="Z246" s="420"/>
      <c r="AA246" s="420"/>
      <c r="AB246" s="420"/>
      <c r="AC246" s="864"/>
      <c r="AD246" s="864"/>
      <c r="AE246" s="864"/>
      <c r="AF246" s="864"/>
      <c r="AG246" s="864"/>
      <c r="AH246" s="864"/>
      <c r="AI246" s="864"/>
      <c r="AJ246" s="864"/>
      <c r="AK246" s="864"/>
      <c r="AL246" s="864"/>
      <c r="AM246" s="864"/>
      <c r="AN246" s="864"/>
      <c r="AO246" s="864"/>
      <c r="AP246" s="864"/>
      <c r="AQ246" s="864"/>
      <c r="AR246" s="864"/>
      <c r="AS246" s="864"/>
      <c r="AT246" s="864"/>
      <c r="AU246" s="864"/>
      <c r="AV246" s="864"/>
      <c r="AW246" s="864"/>
      <c r="AX246" s="864"/>
      <c r="AY246" s="864"/>
      <c r="AZ246" s="864"/>
      <c r="BA246" s="864"/>
      <c r="BB246" s="864"/>
      <c r="BC246" s="864"/>
      <c r="BD246" s="864"/>
      <c r="BE246" s="864"/>
      <c r="BF246" s="864"/>
      <c r="BG246" s="864"/>
      <c r="BH246" s="864"/>
      <c r="BI246" s="864"/>
      <c r="BJ246" s="864"/>
      <c r="BK246" s="864"/>
      <c r="BL246" s="864"/>
      <c r="BM246" s="864"/>
      <c r="BN246" s="864"/>
      <c r="BO246" s="864"/>
      <c r="BP246" s="864"/>
      <c r="BQ246" s="864"/>
      <c r="BR246" s="864"/>
      <c r="BS246" s="864"/>
      <c r="BT246" s="864"/>
      <c r="BU246" s="864"/>
      <c r="BV246" s="864"/>
      <c r="BW246" s="864"/>
    </row>
    <row r="247" spans="1:75" s="711" customFormat="1">
      <c r="A247" s="754">
        <v>227</v>
      </c>
      <c r="B247" s="854">
        <v>7000020198</v>
      </c>
      <c r="C247" s="854">
        <v>590</v>
      </c>
      <c r="D247" s="854" t="s">
        <v>527</v>
      </c>
      <c r="E247" s="854">
        <v>1000031957</v>
      </c>
      <c r="F247" s="854" t="s">
        <v>555</v>
      </c>
      <c r="G247" s="854" t="s">
        <v>542</v>
      </c>
      <c r="H247" s="854">
        <v>1</v>
      </c>
      <c r="I247" s="707"/>
      <c r="J247" s="524" t="str">
        <f t="shared" si="12"/>
        <v>INCLUDED</v>
      </c>
      <c r="K247" s="840"/>
      <c r="L247" s="863"/>
      <c r="M247" s="420"/>
      <c r="N247" s="420"/>
      <c r="O247" s="420"/>
      <c r="P247" s="420"/>
      <c r="Q247" s="420"/>
      <c r="R247" s="420"/>
      <c r="S247" s="420"/>
      <c r="T247" s="420"/>
      <c r="U247" s="420"/>
      <c r="V247" s="420"/>
      <c r="W247" s="420"/>
      <c r="X247" s="420"/>
      <c r="Y247" s="420"/>
      <c r="Z247" s="420"/>
      <c r="AA247" s="420"/>
      <c r="AB247" s="420"/>
      <c r="AC247" s="864"/>
      <c r="AD247" s="864"/>
      <c r="AE247" s="864"/>
      <c r="AF247" s="864"/>
      <c r="AG247" s="864"/>
      <c r="AH247" s="864"/>
      <c r="AI247" s="864"/>
      <c r="AJ247" s="864"/>
      <c r="AK247" s="864"/>
      <c r="AL247" s="864"/>
      <c r="AM247" s="864"/>
      <c r="AN247" s="864"/>
      <c r="AO247" s="864"/>
      <c r="AP247" s="864"/>
      <c r="AQ247" s="864"/>
      <c r="AR247" s="864"/>
      <c r="AS247" s="864"/>
      <c r="AT247" s="864"/>
      <c r="AU247" s="864"/>
      <c r="AV247" s="864"/>
      <c r="AW247" s="864"/>
      <c r="AX247" s="864"/>
      <c r="AY247" s="864"/>
      <c r="AZ247" s="864"/>
      <c r="BA247" s="864"/>
      <c r="BB247" s="864"/>
      <c r="BC247" s="864"/>
      <c r="BD247" s="864"/>
      <c r="BE247" s="864"/>
      <c r="BF247" s="864"/>
      <c r="BG247" s="864"/>
      <c r="BH247" s="864"/>
      <c r="BI247" s="864"/>
      <c r="BJ247" s="864"/>
      <c r="BK247" s="864"/>
      <c r="BL247" s="864"/>
      <c r="BM247" s="864"/>
      <c r="BN247" s="864"/>
      <c r="BO247" s="864"/>
      <c r="BP247" s="864"/>
      <c r="BQ247" s="864"/>
      <c r="BR247" s="864"/>
      <c r="BS247" s="864"/>
      <c r="BT247" s="864"/>
      <c r="BU247" s="864"/>
      <c r="BV247" s="864"/>
      <c r="BW247" s="864"/>
    </row>
    <row r="248" spans="1:75" s="711" customFormat="1">
      <c r="A248" s="754">
        <v>228</v>
      </c>
      <c r="B248" s="854">
        <v>7000020198</v>
      </c>
      <c r="C248" s="854">
        <v>600</v>
      </c>
      <c r="D248" s="854" t="s">
        <v>527</v>
      </c>
      <c r="E248" s="854">
        <v>1000031951</v>
      </c>
      <c r="F248" s="854" t="s">
        <v>574</v>
      </c>
      <c r="G248" s="854" t="s">
        <v>542</v>
      </c>
      <c r="H248" s="854">
        <v>1</v>
      </c>
      <c r="I248" s="707"/>
      <c r="J248" s="524" t="str">
        <f t="shared" si="12"/>
        <v>INCLUDED</v>
      </c>
      <c r="K248" s="840"/>
      <c r="L248" s="863"/>
      <c r="M248" s="420"/>
      <c r="N248" s="420"/>
      <c r="O248" s="420"/>
      <c r="P248" s="420"/>
      <c r="Q248" s="420"/>
      <c r="R248" s="420"/>
      <c r="S248" s="420"/>
      <c r="T248" s="420"/>
      <c r="U248" s="420"/>
      <c r="V248" s="420"/>
      <c r="W248" s="420"/>
      <c r="X248" s="420"/>
      <c r="Y248" s="420"/>
      <c r="Z248" s="420"/>
      <c r="AA248" s="420"/>
      <c r="AB248" s="420"/>
      <c r="AC248" s="864"/>
      <c r="AD248" s="864"/>
      <c r="AE248" s="864"/>
      <c r="AF248" s="864"/>
      <c r="AG248" s="864"/>
      <c r="AH248" s="864"/>
      <c r="AI248" s="864"/>
      <c r="AJ248" s="864"/>
      <c r="AK248" s="864"/>
      <c r="AL248" s="864"/>
      <c r="AM248" s="864"/>
      <c r="AN248" s="864"/>
      <c r="AO248" s="864"/>
      <c r="AP248" s="864"/>
      <c r="AQ248" s="864"/>
      <c r="AR248" s="864"/>
      <c r="AS248" s="864"/>
      <c r="AT248" s="864"/>
      <c r="AU248" s="864"/>
      <c r="AV248" s="864"/>
      <c r="AW248" s="864"/>
      <c r="AX248" s="864"/>
      <c r="AY248" s="864"/>
      <c r="AZ248" s="864"/>
      <c r="BA248" s="864"/>
      <c r="BB248" s="864"/>
      <c r="BC248" s="864"/>
      <c r="BD248" s="864"/>
      <c r="BE248" s="864"/>
      <c r="BF248" s="864"/>
      <c r="BG248" s="864"/>
      <c r="BH248" s="864"/>
      <c r="BI248" s="864"/>
      <c r="BJ248" s="864"/>
      <c r="BK248" s="864"/>
      <c r="BL248" s="864"/>
      <c r="BM248" s="864"/>
      <c r="BN248" s="864"/>
      <c r="BO248" s="864"/>
      <c r="BP248" s="864"/>
      <c r="BQ248" s="864"/>
      <c r="BR248" s="864"/>
      <c r="BS248" s="864"/>
      <c r="BT248" s="864"/>
      <c r="BU248" s="864"/>
      <c r="BV248" s="864"/>
      <c r="BW248" s="864"/>
    </row>
    <row r="249" spans="1:75" s="711" customFormat="1" ht="28.8">
      <c r="A249" s="754">
        <v>229</v>
      </c>
      <c r="B249" s="854">
        <v>7000020198</v>
      </c>
      <c r="C249" s="854">
        <v>610</v>
      </c>
      <c r="D249" s="854" t="s">
        <v>564</v>
      </c>
      <c r="E249" s="854">
        <v>1000006284</v>
      </c>
      <c r="F249" s="854" t="s">
        <v>575</v>
      </c>
      <c r="G249" s="854" t="s">
        <v>298</v>
      </c>
      <c r="H249" s="854">
        <v>2</v>
      </c>
      <c r="I249" s="707"/>
      <c r="J249" s="524" t="str">
        <f t="shared" si="12"/>
        <v>INCLUDED</v>
      </c>
      <c r="K249" s="840"/>
      <c r="L249" s="863"/>
      <c r="M249" s="420"/>
      <c r="N249" s="420"/>
      <c r="O249" s="420"/>
      <c r="P249" s="420"/>
      <c r="Q249" s="420"/>
      <c r="R249" s="420"/>
      <c r="S249" s="420"/>
      <c r="T249" s="420"/>
      <c r="U249" s="420"/>
      <c r="V249" s="420"/>
      <c r="W249" s="420"/>
      <c r="X249" s="420"/>
      <c r="Y249" s="420"/>
      <c r="Z249" s="420"/>
      <c r="AA249" s="420"/>
      <c r="AB249" s="420"/>
      <c r="AC249" s="864"/>
      <c r="AD249" s="864"/>
      <c r="AE249" s="864"/>
      <c r="AF249" s="864"/>
      <c r="AG249" s="864"/>
      <c r="AH249" s="864"/>
      <c r="AI249" s="864"/>
      <c r="AJ249" s="864"/>
      <c r="AK249" s="864"/>
      <c r="AL249" s="864"/>
      <c r="AM249" s="864"/>
      <c r="AN249" s="864"/>
      <c r="AO249" s="864"/>
      <c r="AP249" s="864"/>
      <c r="AQ249" s="864"/>
      <c r="AR249" s="864"/>
      <c r="AS249" s="864"/>
      <c r="AT249" s="864"/>
      <c r="AU249" s="864"/>
      <c r="AV249" s="864"/>
      <c r="AW249" s="864"/>
      <c r="AX249" s="864"/>
      <c r="AY249" s="864"/>
      <c r="AZ249" s="864"/>
      <c r="BA249" s="864"/>
      <c r="BB249" s="864"/>
      <c r="BC249" s="864"/>
      <c r="BD249" s="864"/>
      <c r="BE249" s="864"/>
      <c r="BF249" s="864"/>
      <c r="BG249" s="864"/>
      <c r="BH249" s="864"/>
      <c r="BI249" s="864"/>
      <c r="BJ249" s="864"/>
      <c r="BK249" s="864"/>
      <c r="BL249" s="864"/>
      <c r="BM249" s="864"/>
      <c r="BN249" s="864"/>
      <c r="BO249" s="864"/>
      <c r="BP249" s="864"/>
      <c r="BQ249" s="864"/>
      <c r="BR249" s="864"/>
      <c r="BS249" s="864"/>
      <c r="BT249" s="864"/>
      <c r="BU249" s="864"/>
      <c r="BV249" s="864"/>
      <c r="BW249" s="864"/>
    </row>
    <row r="250" spans="1:75" s="711" customFormat="1" ht="51" customHeight="1">
      <c r="A250" s="754">
        <v>230</v>
      </c>
      <c r="B250" s="854">
        <v>7000020198</v>
      </c>
      <c r="C250" s="854">
        <v>620</v>
      </c>
      <c r="D250" s="854" t="s">
        <v>528</v>
      </c>
      <c r="E250" s="854">
        <v>1000055456</v>
      </c>
      <c r="F250" s="854" t="s">
        <v>556</v>
      </c>
      <c r="G250" s="854" t="s">
        <v>298</v>
      </c>
      <c r="H250" s="854">
        <v>1</v>
      </c>
      <c r="I250" s="707"/>
      <c r="J250" s="524" t="str">
        <f t="shared" si="12"/>
        <v>INCLUDED</v>
      </c>
      <c r="K250" s="840"/>
      <c r="L250" s="863"/>
      <c r="M250" s="420"/>
      <c r="N250" s="420"/>
      <c r="O250" s="420"/>
      <c r="P250" s="420"/>
      <c r="Q250" s="420"/>
      <c r="R250" s="420"/>
      <c r="S250" s="420"/>
      <c r="T250" s="420"/>
      <c r="U250" s="420"/>
      <c r="V250" s="420"/>
      <c r="W250" s="420"/>
      <c r="X250" s="420"/>
      <c r="Y250" s="420"/>
      <c r="Z250" s="420"/>
      <c r="AA250" s="420"/>
      <c r="AB250" s="420"/>
      <c r="AC250" s="864"/>
      <c r="AD250" s="864"/>
      <c r="AE250" s="864"/>
      <c r="AF250" s="864"/>
      <c r="AG250" s="864"/>
      <c r="AH250" s="864"/>
      <c r="AI250" s="864"/>
      <c r="AJ250" s="864"/>
      <c r="AK250" s="864"/>
      <c r="AL250" s="864"/>
      <c r="AM250" s="864"/>
      <c r="AN250" s="864"/>
      <c r="AO250" s="864"/>
      <c r="AP250" s="864"/>
      <c r="AQ250" s="864"/>
      <c r="AR250" s="864"/>
      <c r="AS250" s="864"/>
      <c r="AT250" s="864"/>
      <c r="AU250" s="864"/>
      <c r="AV250" s="864"/>
      <c r="AW250" s="864"/>
      <c r="AX250" s="864"/>
      <c r="AY250" s="864"/>
      <c r="AZ250" s="864"/>
      <c r="BA250" s="864"/>
      <c r="BB250" s="864"/>
      <c r="BC250" s="864"/>
      <c r="BD250" s="864"/>
      <c r="BE250" s="864"/>
      <c r="BF250" s="864"/>
      <c r="BG250" s="864"/>
      <c r="BH250" s="864"/>
      <c r="BI250" s="864"/>
      <c r="BJ250" s="864"/>
      <c r="BK250" s="864"/>
      <c r="BL250" s="864"/>
      <c r="BM250" s="864"/>
      <c r="BN250" s="864"/>
      <c r="BO250" s="864"/>
      <c r="BP250" s="864"/>
      <c r="BQ250" s="864"/>
      <c r="BR250" s="864"/>
      <c r="BS250" s="864"/>
      <c r="BT250" s="864"/>
      <c r="BU250" s="864"/>
      <c r="BV250" s="864"/>
      <c r="BW250" s="864"/>
    </row>
    <row r="251" spans="1:75" s="711" customFormat="1" ht="28.8" customHeight="1">
      <c r="A251" s="754">
        <v>231</v>
      </c>
      <c r="B251" s="854">
        <v>7000020198</v>
      </c>
      <c r="C251" s="854">
        <v>630</v>
      </c>
      <c r="D251" s="854" t="s">
        <v>528</v>
      </c>
      <c r="E251" s="854">
        <v>1000012018</v>
      </c>
      <c r="F251" s="854" t="s">
        <v>576</v>
      </c>
      <c r="G251" s="854" t="s">
        <v>298</v>
      </c>
      <c r="H251" s="854">
        <v>2</v>
      </c>
      <c r="I251" s="707"/>
      <c r="J251" s="524" t="str">
        <f t="shared" si="12"/>
        <v>INCLUDED</v>
      </c>
      <c r="K251" s="840"/>
      <c r="L251" s="863"/>
      <c r="M251" s="420"/>
      <c r="N251" s="420"/>
      <c r="O251" s="420"/>
      <c r="P251" s="420"/>
      <c r="Q251" s="420"/>
      <c r="R251" s="420"/>
      <c r="S251" s="420"/>
      <c r="T251" s="420"/>
      <c r="U251" s="420"/>
      <c r="V251" s="420"/>
      <c r="W251" s="420"/>
      <c r="X251" s="420"/>
      <c r="Y251" s="420"/>
      <c r="Z251" s="420"/>
      <c r="AA251" s="420"/>
      <c r="AB251" s="420"/>
      <c r="AC251" s="864"/>
      <c r="AD251" s="864"/>
      <c r="AE251" s="864"/>
      <c r="AF251" s="864"/>
      <c r="AG251" s="864"/>
      <c r="AH251" s="864"/>
      <c r="AI251" s="864"/>
      <c r="AJ251" s="864"/>
      <c r="AK251" s="864"/>
      <c r="AL251" s="864"/>
      <c r="AM251" s="864"/>
      <c r="AN251" s="864"/>
      <c r="AO251" s="864"/>
      <c r="AP251" s="864"/>
      <c r="AQ251" s="864"/>
      <c r="AR251" s="864"/>
      <c r="AS251" s="864"/>
      <c r="AT251" s="864"/>
      <c r="AU251" s="864"/>
      <c r="AV251" s="864"/>
      <c r="AW251" s="864"/>
      <c r="AX251" s="864"/>
      <c r="AY251" s="864"/>
      <c r="AZ251" s="864"/>
      <c r="BA251" s="864"/>
      <c r="BB251" s="864"/>
      <c r="BC251" s="864"/>
      <c r="BD251" s="864"/>
      <c r="BE251" s="864"/>
      <c r="BF251" s="864"/>
      <c r="BG251" s="864"/>
      <c r="BH251" s="864"/>
      <c r="BI251" s="864"/>
      <c r="BJ251" s="864"/>
      <c r="BK251" s="864"/>
      <c r="BL251" s="864"/>
      <c r="BM251" s="864"/>
      <c r="BN251" s="864"/>
      <c r="BO251" s="864"/>
      <c r="BP251" s="864"/>
      <c r="BQ251" s="864"/>
      <c r="BR251" s="864"/>
      <c r="BS251" s="864"/>
      <c r="BT251" s="864"/>
      <c r="BU251" s="864"/>
      <c r="BV251" s="864"/>
      <c r="BW251" s="864"/>
    </row>
    <row r="252" spans="1:75" s="711" customFormat="1">
      <c r="A252" s="754">
        <v>232</v>
      </c>
      <c r="B252" s="854">
        <v>7000020198</v>
      </c>
      <c r="C252" s="854">
        <v>640</v>
      </c>
      <c r="D252" s="854" t="s">
        <v>528</v>
      </c>
      <c r="E252" s="854">
        <v>1000012022</v>
      </c>
      <c r="F252" s="854" t="s">
        <v>577</v>
      </c>
      <c r="G252" s="854" t="s">
        <v>297</v>
      </c>
      <c r="H252" s="854">
        <v>2</v>
      </c>
      <c r="I252" s="707"/>
      <c r="J252" s="524" t="str">
        <f t="shared" ref="J252:J261" si="17">IF(I252=0, "INCLUDED", IF(ISERROR(I252*H252), I252, I252*H252))</f>
        <v>INCLUDED</v>
      </c>
      <c r="K252" s="840"/>
      <c r="L252" s="863"/>
      <c r="M252" s="420"/>
      <c r="N252" s="420"/>
      <c r="O252" s="420"/>
      <c r="P252" s="420"/>
      <c r="Q252" s="420"/>
      <c r="R252" s="420"/>
      <c r="S252" s="420"/>
      <c r="T252" s="420"/>
      <c r="U252" s="420"/>
      <c r="V252" s="420"/>
      <c r="W252" s="420"/>
      <c r="X252" s="420"/>
      <c r="Y252" s="420"/>
      <c r="Z252" s="420"/>
      <c r="AA252" s="420"/>
      <c r="AB252" s="420"/>
      <c r="AC252" s="864"/>
      <c r="AD252" s="864"/>
      <c r="AE252" s="864"/>
      <c r="AF252" s="864"/>
      <c r="AG252" s="864"/>
      <c r="AH252" s="864"/>
      <c r="AI252" s="864"/>
      <c r="AJ252" s="864"/>
      <c r="AK252" s="864"/>
      <c r="AL252" s="864"/>
      <c r="AM252" s="864"/>
      <c r="AN252" s="864"/>
      <c r="AO252" s="864"/>
      <c r="AP252" s="864"/>
      <c r="AQ252" s="864"/>
      <c r="AR252" s="864"/>
      <c r="AS252" s="864"/>
      <c r="AT252" s="864"/>
      <c r="AU252" s="864"/>
      <c r="AV252" s="864"/>
      <c r="AW252" s="864"/>
      <c r="AX252" s="864"/>
      <c r="AY252" s="864"/>
      <c r="AZ252" s="864"/>
      <c r="BA252" s="864"/>
      <c r="BB252" s="864"/>
      <c r="BC252" s="864"/>
      <c r="BD252" s="864"/>
      <c r="BE252" s="864"/>
      <c r="BF252" s="864"/>
      <c r="BG252" s="864"/>
      <c r="BH252" s="864"/>
      <c r="BI252" s="864"/>
      <c r="BJ252" s="864"/>
      <c r="BK252" s="864"/>
      <c r="BL252" s="864"/>
      <c r="BM252" s="864"/>
      <c r="BN252" s="864"/>
      <c r="BO252" s="864"/>
      <c r="BP252" s="864"/>
      <c r="BQ252" s="864"/>
      <c r="BR252" s="864"/>
      <c r="BS252" s="864"/>
      <c r="BT252" s="864"/>
      <c r="BU252" s="864"/>
      <c r="BV252" s="864"/>
      <c r="BW252" s="864"/>
    </row>
    <row r="253" spans="1:75" s="711" customFormat="1">
      <c r="A253" s="754">
        <v>233</v>
      </c>
      <c r="B253" s="854">
        <v>7000020198</v>
      </c>
      <c r="C253" s="854">
        <v>650</v>
      </c>
      <c r="D253" s="854" t="s">
        <v>529</v>
      </c>
      <c r="E253" s="854">
        <v>1000013795</v>
      </c>
      <c r="F253" s="854" t="s">
        <v>578</v>
      </c>
      <c r="G253" s="854" t="s">
        <v>579</v>
      </c>
      <c r="H253" s="854">
        <v>2</v>
      </c>
      <c r="I253" s="707"/>
      <c r="J253" s="524" t="str">
        <f t="shared" si="17"/>
        <v>INCLUDED</v>
      </c>
      <c r="K253" s="840"/>
      <c r="L253" s="863"/>
      <c r="M253" s="420"/>
      <c r="N253" s="420"/>
      <c r="O253" s="420"/>
      <c r="P253" s="420"/>
      <c r="Q253" s="420"/>
      <c r="R253" s="420"/>
      <c r="S253" s="420"/>
      <c r="T253" s="420"/>
      <c r="U253" s="420"/>
      <c r="V253" s="420"/>
      <c r="W253" s="420"/>
      <c r="X253" s="420"/>
      <c r="Y253" s="420"/>
      <c r="Z253" s="420"/>
      <c r="AA253" s="420"/>
      <c r="AB253" s="420"/>
      <c r="AC253" s="864"/>
      <c r="AD253" s="864"/>
      <c r="AE253" s="864"/>
      <c r="AF253" s="864"/>
      <c r="AG253" s="864"/>
      <c r="AH253" s="864"/>
      <c r="AI253" s="864"/>
      <c r="AJ253" s="864"/>
      <c r="AK253" s="864"/>
      <c r="AL253" s="864"/>
      <c r="AM253" s="864"/>
      <c r="AN253" s="864"/>
      <c r="AO253" s="864"/>
      <c r="AP253" s="864"/>
      <c r="AQ253" s="864"/>
      <c r="AR253" s="864"/>
      <c r="AS253" s="864"/>
      <c r="AT253" s="864"/>
      <c r="AU253" s="864"/>
      <c r="AV253" s="864"/>
      <c r="AW253" s="864"/>
      <c r="AX253" s="864"/>
      <c r="AY253" s="864"/>
      <c r="AZ253" s="864"/>
      <c r="BA253" s="864"/>
      <c r="BB253" s="864"/>
      <c r="BC253" s="864"/>
      <c r="BD253" s="864"/>
      <c r="BE253" s="864"/>
      <c r="BF253" s="864"/>
      <c r="BG253" s="864"/>
      <c r="BH253" s="864"/>
      <c r="BI253" s="864"/>
      <c r="BJ253" s="864"/>
      <c r="BK253" s="864"/>
      <c r="BL253" s="864"/>
      <c r="BM253" s="864"/>
      <c r="BN253" s="864"/>
      <c r="BO253" s="864"/>
      <c r="BP253" s="864"/>
      <c r="BQ253" s="864"/>
      <c r="BR253" s="864"/>
      <c r="BS253" s="864"/>
      <c r="BT253" s="864"/>
      <c r="BU253" s="864"/>
      <c r="BV253" s="864"/>
      <c r="BW253" s="864"/>
    </row>
    <row r="254" spans="1:75" s="711" customFormat="1">
      <c r="A254" s="754">
        <v>234</v>
      </c>
      <c r="B254" s="854">
        <v>7000020198</v>
      </c>
      <c r="C254" s="854">
        <v>660</v>
      </c>
      <c r="D254" s="854" t="s">
        <v>529</v>
      </c>
      <c r="E254" s="854">
        <v>1000038385</v>
      </c>
      <c r="F254" s="854" t="s">
        <v>580</v>
      </c>
      <c r="G254" s="854" t="s">
        <v>297</v>
      </c>
      <c r="H254" s="854">
        <v>2</v>
      </c>
      <c r="I254" s="707"/>
      <c r="J254" s="524" t="str">
        <f t="shared" si="17"/>
        <v>INCLUDED</v>
      </c>
      <c r="K254" s="840"/>
      <c r="L254" s="863"/>
      <c r="M254" s="420"/>
      <c r="N254" s="420"/>
      <c r="O254" s="420"/>
      <c r="P254" s="420"/>
      <c r="Q254" s="420"/>
      <c r="R254" s="420"/>
      <c r="S254" s="420"/>
      <c r="T254" s="420"/>
      <c r="U254" s="420"/>
      <c r="V254" s="420"/>
      <c r="W254" s="420"/>
      <c r="X254" s="420"/>
      <c r="Y254" s="420"/>
      <c r="Z254" s="420"/>
      <c r="AA254" s="420"/>
      <c r="AB254" s="420"/>
      <c r="AC254" s="864"/>
      <c r="AD254" s="864"/>
      <c r="AE254" s="864"/>
      <c r="AF254" s="864"/>
      <c r="AG254" s="864"/>
      <c r="AH254" s="864"/>
      <c r="AI254" s="864"/>
      <c r="AJ254" s="864"/>
      <c r="AK254" s="864"/>
      <c r="AL254" s="864"/>
      <c r="AM254" s="864"/>
      <c r="AN254" s="864"/>
      <c r="AO254" s="864"/>
      <c r="AP254" s="864"/>
      <c r="AQ254" s="864"/>
      <c r="AR254" s="864"/>
      <c r="AS254" s="864"/>
      <c r="AT254" s="864"/>
      <c r="AU254" s="864"/>
      <c r="AV254" s="864"/>
      <c r="AW254" s="864"/>
      <c r="AX254" s="864"/>
      <c r="AY254" s="864"/>
      <c r="AZ254" s="864"/>
      <c r="BA254" s="864"/>
      <c r="BB254" s="864"/>
      <c r="BC254" s="864"/>
      <c r="BD254" s="864"/>
      <c r="BE254" s="864"/>
      <c r="BF254" s="864"/>
      <c r="BG254" s="864"/>
      <c r="BH254" s="864"/>
      <c r="BI254" s="864"/>
      <c r="BJ254" s="864"/>
      <c r="BK254" s="864"/>
      <c r="BL254" s="864"/>
      <c r="BM254" s="864"/>
      <c r="BN254" s="864"/>
      <c r="BO254" s="864"/>
      <c r="BP254" s="864"/>
      <c r="BQ254" s="864"/>
      <c r="BR254" s="864"/>
      <c r="BS254" s="864"/>
      <c r="BT254" s="864"/>
      <c r="BU254" s="864"/>
      <c r="BV254" s="864"/>
      <c r="BW254" s="864"/>
    </row>
    <row r="255" spans="1:75" s="711" customFormat="1" ht="23.4" customHeight="1">
      <c r="A255" s="754">
        <v>235</v>
      </c>
      <c r="B255" s="854">
        <v>7000020198</v>
      </c>
      <c r="C255" s="854">
        <v>670</v>
      </c>
      <c r="D255" s="854" t="s">
        <v>529</v>
      </c>
      <c r="E255" s="854">
        <v>1000038325</v>
      </c>
      <c r="F255" s="854" t="s">
        <v>560</v>
      </c>
      <c r="G255" s="854" t="s">
        <v>297</v>
      </c>
      <c r="H255" s="854">
        <v>20</v>
      </c>
      <c r="I255" s="707"/>
      <c r="J255" s="524" t="str">
        <f t="shared" si="17"/>
        <v>INCLUDED</v>
      </c>
      <c r="K255" s="840"/>
      <c r="L255" s="863"/>
      <c r="M255" s="420"/>
      <c r="N255" s="420"/>
      <c r="O255" s="420"/>
      <c r="P255" s="420"/>
      <c r="Q255" s="420"/>
      <c r="R255" s="420"/>
      <c r="S255" s="420"/>
      <c r="T255" s="420"/>
      <c r="U255" s="420"/>
      <c r="V255" s="420"/>
      <c r="W255" s="420"/>
      <c r="X255" s="420"/>
      <c r="Y255" s="420"/>
      <c r="Z255" s="420"/>
      <c r="AA255" s="420"/>
      <c r="AB255" s="420"/>
      <c r="AC255" s="864"/>
      <c r="AD255" s="864"/>
      <c r="AE255" s="864"/>
      <c r="AF255" s="864"/>
      <c r="AG255" s="864"/>
      <c r="AH255" s="864"/>
      <c r="AI255" s="864"/>
      <c r="AJ255" s="864"/>
      <c r="AK255" s="864"/>
      <c r="AL255" s="864"/>
      <c r="AM255" s="864"/>
      <c r="AN255" s="864"/>
      <c r="AO255" s="864"/>
      <c r="AP255" s="864"/>
      <c r="AQ255" s="864"/>
      <c r="AR255" s="864"/>
      <c r="AS255" s="864"/>
      <c r="AT255" s="864"/>
      <c r="AU255" s="864"/>
      <c r="AV255" s="864"/>
      <c r="AW255" s="864"/>
      <c r="AX255" s="864"/>
      <c r="AY255" s="864"/>
      <c r="AZ255" s="864"/>
      <c r="BA255" s="864"/>
      <c r="BB255" s="864"/>
      <c r="BC255" s="864"/>
      <c r="BD255" s="864"/>
      <c r="BE255" s="864"/>
      <c r="BF255" s="864"/>
      <c r="BG255" s="864"/>
      <c r="BH255" s="864"/>
      <c r="BI255" s="864"/>
      <c r="BJ255" s="864"/>
      <c r="BK255" s="864"/>
      <c r="BL255" s="864"/>
      <c r="BM255" s="864"/>
      <c r="BN255" s="864"/>
      <c r="BO255" s="864"/>
      <c r="BP255" s="864"/>
      <c r="BQ255" s="864"/>
      <c r="BR255" s="864"/>
      <c r="BS255" s="864"/>
      <c r="BT255" s="864"/>
      <c r="BU255" s="864"/>
      <c r="BV255" s="864"/>
      <c r="BW255" s="864"/>
    </row>
    <row r="256" spans="1:75" s="711" customFormat="1">
      <c r="A256" s="754">
        <v>236</v>
      </c>
      <c r="B256" s="854">
        <v>7000020198</v>
      </c>
      <c r="C256" s="854">
        <v>680</v>
      </c>
      <c r="D256" s="854" t="s">
        <v>529</v>
      </c>
      <c r="E256" s="854">
        <v>1000038387</v>
      </c>
      <c r="F256" s="854" t="s">
        <v>559</v>
      </c>
      <c r="G256" s="854" t="s">
        <v>297</v>
      </c>
      <c r="H256" s="854">
        <v>20</v>
      </c>
      <c r="I256" s="707"/>
      <c r="J256" s="524" t="str">
        <f t="shared" si="17"/>
        <v>INCLUDED</v>
      </c>
      <c r="K256" s="840"/>
      <c r="L256" s="863"/>
      <c r="M256" s="420"/>
      <c r="N256" s="420"/>
      <c r="O256" s="420"/>
      <c r="P256" s="420"/>
      <c r="Q256" s="420"/>
      <c r="R256" s="420"/>
      <c r="S256" s="420"/>
      <c r="T256" s="420"/>
      <c r="U256" s="420"/>
      <c r="V256" s="420"/>
      <c r="W256" s="420"/>
      <c r="X256" s="420"/>
      <c r="Y256" s="420"/>
      <c r="Z256" s="420"/>
      <c r="AA256" s="420"/>
      <c r="AB256" s="420"/>
      <c r="AC256" s="864"/>
      <c r="AD256" s="864"/>
      <c r="AE256" s="864"/>
      <c r="AF256" s="864"/>
      <c r="AG256" s="864"/>
      <c r="AH256" s="864"/>
      <c r="AI256" s="864"/>
      <c r="AJ256" s="864"/>
      <c r="AK256" s="864"/>
      <c r="AL256" s="864"/>
      <c r="AM256" s="864"/>
      <c r="AN256" s="864"/>
      <c r="AO256" s="864"/>
      <c r="AP256" s="864"/>
      <c r="AQ256" s="864"/>
      <c r="AR256" s="864"/>
      <c r="AS256" s="864"/>
      <c r="AT256" s="864"/>
      <c r="AU256" s="864"/>
      <c r="AV256" s="864"/>
      <c r="AW256" s="864"/>
      <c r="AX256" s="864"/>
      <c r="AY256" s="864"/>
      <c r="AZ256" s="864"/>
      <c r="BA256" s="864"/>
      <c r="BB256" s="864"/>
      <c r="BC256" s="864"/>
      <c r="BD256" s="864"/>
      <c r="BE256" s="864"/>
      <c r="BF256" s="864"/>
      <c r="BG256" s="864"/>
      <c r="BH256" s="864"/>
      <c r="BI256" s="864"/>
      <c r="BJ256" s="864"/>
      <c r="BK256" s="864"/>
      <c r="BL256" s="864"/>
      <c r="BM256" s="864"/>
      <c r="BN256" s="864"/>
      <c r="BO256" s="864"/>
      <c r="BP256" s="864"/>
      <c r="BQ256" s="864"/>
      <c r="BR256" s="864"/>
      <c r="BS256" s="864"/>
      <c r="BT256" s="864"/>
      <c r="BU256" s="864"/>
      <c r="BV256" s="864"/>
      <c r="BW256" s="864"/>
    </row>
    <row r="257" spans="1:75" s="711" customFormat="1">
      <c r="A257" s="754">
        <v>237</v>
      </c>
      <c r="B257" s="854">
        <v>7000020198</v>
      </c>
      <c r="C257" s="854">
        <v>690</v>
      </c>
      <c r="D257" s="854" t="s">
        <v>529</v>
      </c>
      <c r="E257" s="854">
        <v>1000017485</v>
      </c>
      <c r="F257" s="854" t="s">
        <v>747</v>
      </c>
      <c r="G257" s="854" t="s">
        <v>297</v>
      </c>
      <c r="H257" s="854">
        <v>2</v>
      </c>
      <c r="I257" s="707"/>
      <c r="J257" s="524" t="str">
        <f t="shared" si="17"/>
        <v>INCLUDED</v>
      </c>
      <c r="K257" s="840"/>
      <c r="L257" s="863"/>
      <c r="M257" s="420"/>
      <c r="N257" s="420"/>
      <c r="O257" s="420"/>
      <c r="P257" s="420"/>
      <c r="Q257" s="420"/>
      <c r="R257" s="420"/>
      <c r="S257" s="420"/>
      <c r="T257" s="420"/>
      <c r="U257" s="420"/>
      <c r="V257" s="420"/>
      <c r="W257" s="420"/>
      <c r="X257" s="420"/>
      <c r="Y257" s="420"/>
      <c r="Z257" s="420"/>
      <c r="AA257" s="420"/>
      <c r="AB257" s="420"/>
      <c r="AC257" s="864"/>
      <c r="AD257" s="864"/>
      <c r="AE257" s="864"/>
      <c r="AF257" s="864"/>
      <c r="AG257" s="864"/>
      <c r="AH257" s="864"/>
      <c r="AI257" s="864"/>
      <c r="AJ257" s="864"/>
      <c r="AK257" s="864"/>
      <c r="AL257" s="864"/>
      <c r="AM257" s="864"/>
      <c r="AN257" s="864"/>
      <c r="AO257" s="864"/>
      <c r="AP257" s="864"/>
      <c r="AQ257" s="864"/>
      <c r="AR257" s="864"/>
      <c r="AS257" s="864"/>
      <c r="AT257" s="864"/>
      <c r="AU257" s="864"/>
      <c r="AV257" s="864"/>
      <c r="AW257" s="864"/>
      <c r="AX257" s="864"/>
      <c r="AY257" s="864"/>
      <c r="AZ257" s="864"/>
      <c r="BA257" s="864"/>
      <c r="BB257" s="864"/>
      <c r="BC257" s="864"/>
      <c r="BD257" s="864"/>
      <c r="BE257" s="864"/>
      <c r="BF257" s="864"/>
      <c r="BG257" s="864"/>
      <c r="BH257" s="864"/>
      <c r="BI257" s="864"/>
      <c r="BJ257" s="864"/>
      <c r="BK257" s="864"/>
      <c r="BL257" s="864"/>
      <c r="BM257" s="864"/>
      <c r="BN257" s="864"/>
      <c r="BO257" s="864"/>
      <c r="BP257" s="864"/>
      <c r="BQ257" s="864"/>
      <c r="BR257" s="864"/>
      <c r="BS257" s="864"/>
      <c r="BT257" s="864"/>
      <c r="BU257" s="864"/>
      <c r="BV257" s="864"/>
      <c r="BW257" s="864"/>
    </row>
    <row r="258" spans="1:75" s="711" customFormat="1">
      <c r="A258" s="754">
        <v>238</v>
      </c>
      <c r="B258" s="854">
        <v>7000020198</v>
      </c>
      <c r="C258" s="854">
        <v>700</v>
      </c>
      <c r="D258" s="854" t="s">
        <v>529</v>
      </c>
      <c r="E258" s="854">
        <v>1000014546</v>
      </c>
      <c r="F258" s="854" t="s">
        <v>746</v>
      </c>
      <c r="G258" s="854" t="s">
        <v>297</v>
      </c>
      <c r="H258" s="854">
        <v>2</v>
      </c>
      <c r="I258" s="707"/>
      <c r="J258" s="524" t="str">
        <f t="shared" si="17"/>
        <v>INCLUDED</v>
      </c>
      <c r="K258" s="840"/>
      <c r="L258" s="863"/>
      <c r="M258" s="420"/>
      <c r="N258" s="420"/>
      <c r="O258" s="420"/>
      <c r="P258" s="420"/>
      <c r="Q258" s="420"/>
      <c r="R258" s="420"/>
      <c r="S258" s="420"/>
      <c r="T258" s="420"/>
      <c r="U258" s="420"/>
      <c r="V258" s="420"/>
      <c r="W258" s="420"/>
      <c r="X258" s="420"/>
      <c r="Y258" s="420"/>
      <c r="Z258" s="420"/>
      <c r="AA258" s="420"/>
      <c r="AB258" s="420"/>
      <c r="AC258" s="864"/>
      <c r="AD258" s="864"/>
      <c r="AE258" s="864"/>
      <c r="AF258" s="864"/>
      <c r="AG258" s="864"/>
      <c r="AH258" s="864"/>
      <c r="AI258" s="864"/>
      <c r="AJ258" s="864"/>
      <c r="AK258" s="864"/>
      <c r="AL258" s="864"/>
      <c r="AM258" s="864"/>
      <c r="AN258" s="864"/>
      <c r="AO258" s="864"/>
      <c r="AP258" s="864"/>
      <c r="AQ258" s="864"/>
      <c r="AR258" s="864"/>
      <c r="AS258" s="864"/>
      <c r="AT258" s="864"/>
      <c r="AU258" s="864"/>
      <c r="AV258" s="864"/>
      <c r="AW258" s="864"/>
      <c r="AX258" s="864"/>
      <c r="AY258" s="864"/>
      <c r="AZ258" s="864"/>
      <c r="BA258" s="864"/>
      <c r="BB258" s="864"/>
      <c r="BC258" s="864"/>
      <c r="BD258" s="864"/>
      <c r="BE258" s="864"/>
      <c r="BF258" s="864"/>
      <c r="BG258" s="864"/>
      <c r="BH258" s="864"/>
      <c r="BI258" s="864"/>
      <c r="BJ258" s="864"/>
      <c r="BK258" s="864"/>
      <c r="BL258" s="864"/>
      <c r="BM258" s="864"/>
      <c r="BN258" s="864"/>
      <c r="BO258" s="864"/>
      <c r="BP258" s="864"/>
      <c r="BQ258" s="864"/>
      <c r="BR258" s="864"/>
      <c r="BS258" s="864"/>
      <c r="BT258" s="864"/>
      <c r="BU258" s="864"/>
      <c r="BV258" s="864"/>
      <c r="BW258" s="864"/>
    </row>
    <row r="259" spans="1:75" s="711" customFormat="1">
      <c r="A259" s="754">
        <v>239</v>
      </c>
      <c r="B259" s="854">
        <v>7000020198</v>
      </c>
      <c r="C259" s="854">
        <v>710</v>
      </c>
      <c r="D259" s="854" t="s">
        <v>664</v>
      </c>
      <c r="E259" s="854">
        <v>1000019918</v>
      </c>
      <c r="F259" s="854" t="s">
        <v>733</v>
      </c>
      <c r="G259" s="854" t="s">
        <v>579</v>
      </c>
      <c r="H259" s="854">
        <v>1</v>
      </c>
      <c r="I259" s="707"/>
      <c r="J259" s="524" t="str">
        <f t="shared" si="17"/>
        <v>INCLUDED</v>
      </c>
      <c r="K259" s="840"/>
      <c r="L259" s="863"/>
      <c r="M259" s="420"/>
      <c r="N259" s="420"/>
      <c r="O259" s="420"/>
      <c r="P259" s="420"/>
      <c r="Q259" s="420"/>
      <c r="R259" s="420"/>
      <c r="S259" s="420"/>
      <c r="T259" s="420"/>
      <c r="U259" s="420"/>
      <c r="V259" s="420"/>
      <c r="W259" s="420"/>
      <c r="X259" s="420"/>
      <c r="Y259" s="420"/>
      <c r="Z259" s="420"/>
      <c r="AA259" s="420"/>
      <c r="AB259" s="420"/>
      <c r="AC259" s="864"/>
      <c r="AD259" s="864"/>
      <c r="AE259" s="864"/>
      <c r="AF259" s="864"/>
      <c r="AG259" s="864"/>
      <c r="AH259" s="864"/>
      <c r="AI259" s="864"/>
      <c r="AJ259" s="864"/>
      <c r="AK259" s="864"/>
      <c r="AL259" s="864"/>
      <c r="AM259" s="864"/>
      <c r="AN259" s="864"/>
      <c r="AO259" s="864"/>
      <c r="AP259" s="864"/>
      <c r="AQ259" s="864"/>
      <c r="AR259" s="864"/>
      <c r="AS259" s="864"/>
      <c r="AT259" s="864"/>
      <c r="AU259" s="864"/>
      <c r="AV259" s="864"/>
      <c r="AW259" s="864"/>
      <c r="AX259" s="864"/>
      <c r="AY259" s="864"/>
      <c r="AZ259" s="864"/>
      <c r="BA259" s="864"/>
      <c r="BB259" s="864"/>
      <c r="BC259" s="864"/>
      <c r="BD259" s="864"/>
      <c r="BE259" s="864"/>
      <c r="BF259" s="864"/>
      <c r="BG259" s="864"/>
      <c r="BH259" s="864"/>
      <c r="BI259" s="864"/>
      <c r="BJ259" s="864"/>
      <c r="BK259" s="864"/>
      <c r="BL259" s="864"/>
      <c r="BM259" s="864"/>
      <c r="BN259" s="864"/>
      <c r="BO259" s="864"/>
      <c r="BP259" s="864"/>
      <c r="BQ259" s="864"/>
      <c r="BR259" s="864"/>
      <c r="BS259" s="864"/>
      <c r="BT259" s="864"/>
      <c r="BU259" s="864"/>
      <c r="BV259" s="864"/>
      <c r="BW259" s="864"/>
    </row>
    <row r="260" spans="1:75" s="711" customFormat="1">
      <c r="A260" s="754">
        <v>240</v>
      </c>
      <c r="B260" s="854">
        <v>7000020198</v>
      </c>
      <c r="C260" s="854">
        <v>720</v>
      </c>
      <c r="D260" s="854" t="s">
        <v>664</v>
      </c>
      <c r="E260" s="854">
        <v>1000019919</v>
      </c>
      <c r="F260" s="854" t="s">
        <v>734</v>
      </c>
      <c r="G260" s="854" t="s">
        <v>579</v>
      </c>
      <c r="H260" s="854">
        <v>1</v>
      </c>
      <c r="I260" s="707"/>
      <c r="J260" s="524" t="str">
        <f t="shared" si="17"/>
        <v>INCLUDED</v>
      </c>
      <c r="K260" s="840"/>
      <c r="L260" s="863"/>
      <c r="M260" s="420"/>
      <c r="N260" s="420"/>
      <c r="O260" s="420"/>
      <c r="P260" s="420"/>
      <c r="Q260" s="420"/>
      <c r="R260" s="420"/>
      <c r="S260" s="420"/>
      <c r="T260" s="420"/>
      <c r="U260" s="420"/>
      <c r="V260" s="420"/>
      <c r="W260" s="420"/>
      <c r="X260" s="420"/>
      <c r="Y260" s="420"/>
      <c r="Z260" s="420"/>
      <c r="AA260" s="420"/>
      <c r="AB260" s="420"/>
      <c r="AC260" s="864"/>
      <c r="AD260" s="864"/>
      <c r="AE260" s="864"/>
      <c r="AF260" s="864"/>
      <c r="AG260" s="864"/>
      <c r="AH260" s="864"/>
      <c r="AI260" s="864"/>
      <c r="AJ260" s="864"/>
      <c r="AK260" s="864"/>
      <c r="AL260" s="864"/>
      <c r="AM260" s="864"/>
      <c r="AN260" s="864"/>
      <c r="AO260" s="864"/>
      <c r="AP260" s="864"/>
      <c r="AQ260" s="864"/>
      <c r="AR260" s="864"/>
      <c r="AS260" s="864"/>
      <c r="AT260" s="864"/>
      <c r="AU260" s="864"/>
      <c r="AV260" s="864"/>
      <c r="AW260" s="864"/>
      <c r="AX260" s="864"/>
      <c r="AY260" s="864"/>
      <c r="AZ260" s="864"/>
      <c r="BA260" s="864"/>
      <c r="BB260" s="864"/>
      <c r="BC260" s="864"/>
      <c r="BD260" s="864"/>
      <c r="BE260" s="864"/>
      <c r="BF260" s="864"/>
      <c r="BG260" s="864"/>
      <c r="BH260" s="864"/>
      <c r="BI260" s="864"/>
      <c r="BJ260" s="864"/>
      <c r="BK260" s="864"/>
      <c r="BL260" s="864"/>
      <c r="BM260" s="864"/>
      <c r="BN260" s="864"/>
      <c r="BO260" s="864"/>
      <c r="BP260" s="864"/>
      <c r="BQ260" s="864"/>
      <c r="BR260" s="864"/>
      <c r="BS260" s="864"/>
      <c r="BT260" s="864"/>
      <c r="BU260" s="864"/>
      <c r="BV260" s="864"/>
      <c r="BW260" s="864"/>
    </row>
    <row r="261" spans="1:75" s="711" customFormat="1">
      <c r="A261" s="754">
        <v>241</v>
      </c>
      <c r="B261" s="854">
        <v>7000020198</v>
      </c>
      <c r="C261" s="854">
        <v>730</v>
      </c>
      <c r="D261" s="854" t="s">
        <v>664</v>
      </c>
      <c r="E261" s="854">
        <v>1000024186</v>
      </c>
      <c r="F261" s="854" t="s">
        <v>735</v>
      </c>
      <c r="G261" s="854" t="s">
        <v>579</v>
      </c>
      <c r="H261" s="854">
        <v>1</v>
      </c>
      <c r="I261" s="707"/>
      <c r="J261" s="524" t="str">
        <f t="shared" si="17"/>
        <v>INCLUDED</v>
      </c>
      <c r="K261" s="840"/>
      <c r="L261" s="863"/>
      <c r="M261" s="420"/>
      <c r="N261" s="420"/>
      <c r="O261" s="420"/>
      <c r="P261" s="420"/>
      <c r="Q261" s="420"/>
      <c r="R261" s="420"/>
      <c r="S261" s="420"/>
      <c r="T261" s="420"/>
      <c r="U261" s="420"/>
      <c r="V261" s="420"/>
      <c r="W261" s="420"/>
      <c r="X261" s="420"/>
      <c r="Y261" s="420"/>
      <c r="Z261" s="420"/>
      <c r="AA261" s="420"/>
      <c r="AB261" s="420"/>
      <c r="AC261" s="864"/>
      <c r="AD261" s="864"/>
      <c r="AE261" s="864"/>
      <c r="AF261" s="864"/>
      <c r="AG261" s="864"/>
      <c r="AH261" s="864"/>
      <c r="AI261" s="864"/>
      <c r="AJ261" s="864"/>
      <c r="AK261" s="864"/>
      <c r="AL261" s="864"/>
      <c r="AM261" s="864"/>
      <c r="AN261" s="864"/>
      <c r="AO261" s="864"/>
      <c r="AP261" s="864"/>
      <c r="AQ261" s="864"/>
      <c r="AR261" s="864"/>
      <c r="AS261" s="864"/>
      <c r="AT261" s="864"/>
      <c r="AU261" s="864"/>
      <c r="AV261" s="864"/>
      <c r="AW261" s="864"/>
      <c r="AX261" s="864"/>
      <c r="AY261" s="864"/>
      <c r="AZ261" s="864"/>
      <c r="BA261" s="864"/>
      <c r="BB261" s="864"/>
      <c r="BC261" s="864"/>
      <c r="BD261" s="864"/>
      <c r="BE261" s="864"/>
      <c r="BF261" s="864"/>
      <c r="BG261" s="864"/>
      <c r="BH261" s="864"/>
      <c r="BI261" s="864"/>
      <c r="BJ261" s="864"/>
      <c r="BK261" s="864"/>
      <c r="BL261" s="864"/>
      <c r="BM261" s="864"/>
      <c r="BN261" s="864"/>
      <c r="BO261" s="864"/>
      <c r="BP261" s="864"/>
      <c r="BQ261" s="864"/>
      <c r="BR261" s="864"/>
      <c r="BS261" s="864"/>
      <c r="BT261" s="864"/>
      <c r="BU261" s="864"/>
      <c r="BV261" s="864"/>
      <c r="BW261" s="864"/>
    </row>
    <row r="262" spans="1:75" s="711" customFormat="1">
      <c r="A262" s="754">
        <v>242</v>
      </c>
      <c r="B262" s="854">
        <v>7000020198</v>
      </c>
      <c r="C262" s="854">
        <v>740</v>
      </c>
      <c r="D262" s="854" t="s">
        <v>664</v>
      </c>
      <c r="E262" s="854">
        <v>1000025941</v>
      </c>
      <c r="F262" s="854" t="s">
        <v>736</v>
      </c>
      <c r="G262" s="854" t="s">
        <v>298</v>
      </c>
      <c r="H262" s="854">
        <v>1</v>
      </c>
      <c r="I262" s="707"/>
      <c r="J262" s="524" t="str">
        <f t="shared" si="12"/>
        <v>INCLUDED</v>
      </c>
      <c r="K262" s="840"/>
      <c r="L262" s="863"/>
      <c r="M262" s="420"/>
      <c r="N262" s="420"/>
      <c r="O262" s="420"/>
      <c r="P262" s="420"/>
      <c r="Q262" s="420"/>
      <c r="R262" s="420"/>
      <c r="S262" s="420"/>
      <c r="T262" s="420"/>
      <c r="U262" s="420"/>
      <c r="V262" s="420"/>
      <c r="W262" s="420"/>
      <c r="X262" s="420"/>
      <c r="Y262" s="420"/>
      <c r="Z262" s="420"/>
      <c r="AA262" s="420"/>
      <c r="AB262" s="420"/>
      <c r="AC262" s="864"/>
      <c r="AD262" s="864"/>
      <c r="AE262" s="864"/>
      <c r="AF262" s="864"/>
      <c r="AG262" s="864"/>
      <c r="AH262" s="864"/>
      <c r="AI262" s="864"/>
      <c r="AJ262" s="864"/>
      <c r="AK262" s="864"/>
      <c r="AL262" s="864"/>
      <c r="AM262" s="864"/>
      <c r="AN262" s="864"/>
      <c r="AO262" s="864"/>
      <c r="AP262" s="864"/>
      <c r="AQ262" s="864"/>
      <c r="AR262" s="864"/>
      <c r="AS262" s="864"/>
      <c r="AT262" s="864"/>
      <c r="AU262" s="864"/>
      <c r="AV262" s="864"/>
      <c r="AW262" s="864"/>
      <c r="AX262" s="864"/>
      <c r="AY262" s="864"/>
      <c r="AZ262" s="864"/>
      <c r="BA262" s="864"/>
      <c r="BB262" s="864"/>
      <c r="BC262" s="864"/>
      <c r="BD262" s="864"/>
      <c r="BE262" s="864"/>
      <c r="BF262" s="864"/>
      <c r="BG262" s="864"/>
      <c r="BH262" s="864"/>
      <c r="BI262" s="864"/>
      <c r="BJ262" s="864"/>
      <c r="BK262" s="864"/>
      <c r="BL262" s="864"/>
      <c r="BM262" s="864"/>
      <c r="BN262" s="864"/>
      <c r="BO262" s="864"/>
      <c r="BP262" s="864"/>
      <c r="BQ262" s="864"/>
      <c r="BR262" s="864"/>
      <c r="BS262" s="864"/>
      <c r="BT262" s="864"/>
      <c r="BU262" s="864"/>
      <c r="BV262" s="864"/>
      <c r="BW262" s="864"/>
    </row>
    <row r="263" spans="1:75" s="711" customFormat="1">
      <c r="A263" s="754">
        <v>243</v>
      </c>
      <c r="B263" s="854">
        <v>7000020198</v>
      </c>
      <c r="C263" s="854">
        <v>750</v>
      </c>
      <c r="D263" s="854" t="s">
        <v>664</v>
      </c>
      <c r="E263" s="854">
        <v>1000025935</v>
      </c>
      <c r="F263" s="854" t="s">
        <v>689</v>
      </c>
      <c r="G263" s="854" t="s">
        <v>298</v>
      </c>
      <c r="H263" s="854">
        <v>1</v>
      </c>
      <c r="I263" s="707"/>
      <c r="J263" s="524" t="str">
        <f t="shared" si="12"/>
        <v>INCLUDED</v>
      </c>
      <c r="K263" s="840"/>
      <c r="L263" s="863"/>
      <c r="M263" s="420"/>
      <c r="N263" s="420"/>
      <c r="O263" s="420"/>
      <c r="P263" s="420"/>
      <c r="Q263" s="420"/>
      <c r="R263" s="420"/>
      <c r="S263" s="420"/>
      <c r="T263" s="420"/>
      <c r="U263" s="420"/>
      <c r="V263" s="420"/>
      <c r="W263" s="420"/>
      <c r="X263" s="420"/>
      <c r="Y263" s="420"/>
      <c r="Z263" s="420"/>
      <c r="AA263" s="420"/>
      <c r="AB263" s="420"/>
      <c r="AC263" s="864"/>
      <c r="AD263" s="864"/>
      <c r="AE263" s="864"/>
      <c r="AF263" s="864"/>
      <c r="AG263" s="864"/>
      <c r="AH263" s="864"/>
      <c r="AI263" s="864"/>
      <c r="AJ263" s="864"/>
      <c r="AK263" s="864"/>
      <c r="AL263" s="864"/>
      <c r="AM263" s="864"/>
      <c r="AN263" s="864"/>
      <c r="AO263" s="864"/>
      <c r="AP263" s="864"/>
      <c r="AQ263" s="864"/>
      <c r="AR263" s="864"/>
      <c r="AS263" s="864"/>
      <c r="AT263" s="864"/>
      <c r="AU263" s="864"/>
      <c r="AV263" s="864"/>
      <c r="AW263" s="864"/>
      <c r="AX263" s="864"/>
      <c r="AY263" s="864"/>
      <c r="AZ263" s="864"/>
      <c r="BA263" s="864"/>
      <c r="BB263" s="864"/>
      <c r="BC263" s="864"/>
      <c r="BD263" s="864"/>
      <c r="BE263" s="864"/>
      <c r="BF263" s="864"/>
      <c r="BG263" s="864"/>
      <c r="BH263" s="864"/>
      <c r="BI263" s="864"/>
      <c r="BJ263" s="864"/>
      <c r="BK263" s="864"/>
      <c r="BL263" s="864"/>
      <c r="BM263" s="864"/>
      <c r="BN263" s="864"/>
      <c r="BO263" s="864"/>
      <c r="BP263" s="864"/>
      <c r="BQ263" s="864"/>
      <c r="BR263" s="864"/>
      <c r="BS263" s="864"/>
      <c r="BT263" s="864"/>
      <c r="BU263" s="864"/>
      <c r="BV263" s="864"/>
      <c r="BW263" s="864"/>
    </row>
    <row r="264" spans="1:75" s="711" customFormat="1">
      <c r="A264" s="754">
        <v>244</v>
      </c>
      <c r="B264" s="854">
        <v>7000020198</v>
      </c>
      <c r="C264" s="854">
        <v>760</v>
      </c>
      <c r="D264" s="854" t="s">
        <v>664</v>
      </c>
      <c r="E264" s="854">
        <v>1000025936</v>
      </c>
      <c r="F264" s="854" t="s">
        <v>690</v>
      </c>
      <c r="G264" s="854" t="s">
        <v>298</v>
      </c>
      <c r="H264" s="854">
        <v>1</v>
      </c>
      <c r="I264" s="707"/>
      <c r="J264" s="524" t="str">
        <f t="shared" si="12"/>
        <v>INCLUDED</v>
      </c>
      <c r="K264" s="840"/>
      <c r="L264" s="863"/>
      <c r="M264" s="420"/>
      <c r="N264" s="420"/>
      <c r="O264" s="420"/>
      <c r="P264" s="420"/>
      <c r="Q264" s="420"/>
      <c r="R264" s="420"/>
      <c r="S264" s="420"/>
      <c r="T264" s="420"/>
      <c r="U264" s="420"/>
      <c r="V264" s="420"/>
      <c r="W264" s="420"/>
      <c r="X264" s="420"/>
      <c r="Y264" s="420"/>
      <c r="Z264" s="420"/>
      <c r="AA264" s="420"/>
      <c r="AB264" s="420"/>
      <c r="AC264" s="864"/>
      <c r="AD264" s="864"/>
      <c r="AE264" s="864"/>
      <c r="AF264" s="864"/>
      <c r="AG264" s="864"/>
      <c r="AH264" s="864"/>
      <c r="AI264" s="864"/>
      <c r="AJ264" s="864"/>
      <c r="AK264" s="864"/>
      <c r="AL264" s="864"/>
      <c r="AM264" s="864"/>
      <c r="AN264" s="864"/>
      <c r="AO264" s="864"/>
      <c r="AP264" s="864"/>
      <c r="AQ264" s="864"/>
      <c r="AR264" s="864"/>
      <c r="AS264" s="864"/>
      <c r="AT264" s="864"/>
      <c r="AU264" s="864"/>
      <c r="AV264" s="864"/>
      <c r="AW264" s="864"/>
      <c r="AX264" s="864"/>
      <c r="AY264" s="864"/>
      <c r="AZ264" s="864"/>
      <c r="BA264" s="864"/>
      <c r="BB264" s="864"/>
      <c r="BC264" s="864"/>
      <c r="BD264" s="864"/>
      <c r="BE264" s="864"/>
      <c r="BF264" s="864"/>
      <c r="BG264" s="864"/>
      <c r="BH264" s="864"/>
      <c r="BI264" s="864"/>
      <c r="BJ264" s="864"/>
      <c r="BK264" s="864"/>
      <c r="BL264" s="864"/>
      <c r="BM264" s="864"/>
      <c r="BN264" s="864"/>
      <c r="BO264" s="864"/>
      <c r="BP264" s="864"/>
      <c r="BQ264" s="864"/>
      <c r="BR264" s="864"/>
      <c r="BS264" s="864"/>
      <c r="BT264" s="864"/>
      <c r="BU264" s="864"/>
      <c r="BV264" s="864"/>
      <c r="BW264" s="864"/>
    </row>
    <row r="265" spans="1:75" s="711" customFormat="1">
      <c r="A265" s="754">
        <v>245</v>
      </c>
      <c r="B265" s="854">
        <v>7000020198</v>
      </c>
      <c r="C265" s="854">
        <v>770</v>
      </c>
      <c r="D265" s="854" t="s">
        <v>664</v>
      </c>
      <c r="E265" s="854">
        <v>1000025933</v>
      </c>
      <c r="F265" s="854" t="s">
        <v>691</v>
      </c>
      <c r="G265" s="854" t="s">
        <v>298</v>
      </c>
      <c r="H265" s="854">
        <v>1</v>
      </c>
      <c r="I265" s="707"/>
      <c r="J265" s="524" t="str">
        <f t="shared" si="12"/>
        <v>INCLUDED</v>
      </c>
      <c r="K265" s="840"/>
      <c r="L265" s="863"/>
      <c r="M265" s="420"/>
      <c r="N265" s="420"/>
      <c r="O265" s="420"/>
      <c r="P265" s="420"/>
      <c r="Q265" s="420"/>
      <c r="R265" s="420"/>
      <c r="S265" s="420"/>
      <c r="T265" s="420"/>
      <c r="U265" s="420"/>
      <c r="V265" s="420"/>
      <c r="W265" s="420"/>
      <c r="X265" s="420"/>
      <c r="Y265" s="420"/>
      <c r="Z265" s="420"/>
      <c r="AA265" s="420"/>
      <c r="AB265" s="420"/>
      <c r="AC265" s="864"/>
      <c r="AD265" s="864"/>
      <c r="AE265" s="864"/>
      <c r="AF265" s="864"/>
      <c r="AG265" s="864"/>
      <c r="AH265" s="864"/>
      <c r="AI265" s="864"/>
      <c r="AJ265" s="864"/>
      <c r="AK265" s="864"/>
      <c r="AL265" s="864"/>
      <c r="AM265" s="864"/>
      <c r="AN265" s="864"/>
      <c r="AO265" s="864"/>
      <c r="AP265" s="864"/>
      <c r="AQ265" s="864"/>
      <c r="AR265" s="864"/>
      <c r="AS265" s="864"/>
      <c r="AT265" s="864"/>
      <c r="AU265" s="864"/>
      <c r="AV265" s="864"/>
      <c r="AW265" s="864"/>
      <c r="AX265" s="864"/>
      <c r="AY265" s="864"/>
      <c r="AZ265" s="864"/>
      <c r="BA265" s="864"/>
      <c r="BB265" s="864"/>
      <c r="BC265" s="864"/>
      <c r="BD265" s="864"/>
      <c r="BE265" s="864"/>
      <c r="BF265" s="864"/>
      <c r="BG265" s="864"/>
      <c r="BH265" s="864"/>
      <c r="BI265" s="864"/>
      <c r="BJ265" s="864"/>
      <c r="BK265" s="864"/>
      <c r="BL265" s="864"/>
      <c r="BM265" s="864"/>
      <c r="BN265" s="864"/>
      <c r="BO265" s="864"/>
      <c r="BP265" s="864"/>
      <c r="BQ265" s="864"/>
      <c r="BR265" s="864"/>
      <c r="BS265" s="864"/>
      <c r="BT265" s="864"/>
      <c r="BU265" s="864"/>
      <c r="BV265" s="864"/>
      <c r="BW265" s="864"/>
    </row>
    <row r="266" spans="1:75" s="711" customFormat="1">
      <c r="A266" s="754">
        <v>246</v>
      </c>
      <c r="B266" s="854">
        <v>7000020198</v>
      </c>
      <c r="C266" s="854">
        <v>780</v>
      </c>
      <c r="D266" s="854" t="s">
        <v>664</v>
      </c>
      <c r="E266" s="854">
        <v>1000019912</v>
      </c>
      <c r="F266" s="854" t="s">
        <v>582</v>
      </c>
      <c r="G266" s="854" t="s">
        <v>579</v>
      </c>
      <c r="H266" s="854">
        <v>1</v>
      </c>
      <c r="I266" s="707"/>
      <c r="J266" s="524" t="str">
        <f t="shared" si="12"/>
        <v>INCLUDED</v>
      </c>
      <c r="K266" s="840"/>
      <c r="L266" s="863"/>
      <c r="M266" s="420"/>
      <c r="N266" s="420"/>
      <c r="O266" s="420"/>
      <c r="P266" s="420"/>
      <c r="Q266" s="420"/>
      <c r="R266" s="420"/>
      <c r="S266" s="420"/>
      <c r="T266" s="420"/>
      <c r="U266" s="420"/>
      <c r="V266" s="420"/>
      <c r="W266" s="420"/>
      <c r="X266" s="420"/>
      <c r="Y266" s="420"/>
      <c r="Z266" s="420"/>
      <c r="AA266" s="420"/>
      <c r="AB266" s="420"/>
      <c r="AC266" s="864"/>
      <c r="AD266" s="864"/>
      <c r="AE266" s="864"/>
      <c r="AF266" s="864"/>
      <c r="AG266" s="864"/>
      <c r="AH266" s="864"/>
      <c r="AI266" s="864"/>
      <c r="AJ266" s="864"/>
      <c r="AK266" s="864"/>
      <c r="AL266" s="864"/>
      <c r="AM266" s="864"/>
      <c r="AN266" s="864"/>
      <c r="AO266" s="864"/>
      <c r="AP266" s="864"/>
      <c r="AQ266" s="864"/>
      <c r="AR266" s="864"/>
      <c r="AS266" s="864"/>
      <c r="AT266" s="864"/>
      <c r="AU266" s="864"/>
      <c r="AV266" s="864"/>
      <c r="AW266" s="864"/>
      <c r="AX266" s="864"/>
      <c r="AY266" s="864"/>
      <c r="AZ266" s="864"/>
      <c r="BA266" s="864"/>
      <c r="BB266" s="864"/>
      <c r="BC266" s="864"/>
      <c r="BD266" s="864"/>
      <c r="BE266" s="864"/>
      <c r="BF266" s="864"/>
      <c r="BG266" s="864"/>
      <c r="BH266" s="864"/>
      <c r="BI266" s="864"/>
      <c r="BJ266" s="864"/>
      <c r="BK266" s="864"/>
      <c r="BL266" s="864"/>
      <c r="BM266" s="864"/>
      <c r="BN266" s="864"/>
      <c r="BO266" s="864"/>
      <c r="BP266" s="864"/>
      <c r="BQ266" s="864"/>
      <c r="BR266" s="864"/>
      <c r="BS266" s="864"/>
      <c r="BT266" s="864"/>
      <c r="BU266" s="864"/>
      <c r="BV266" s="864"/>
      <c r="BW266" s="864"/>
    </row>
    <row r="267" spans="1:75" s="711" customFormat="1">
      <c r="A267" s="754">
        <v>247</v>
      </c>
      <c r="B267" s="854">
        <v>7000020198</v>
      </c>
      <c r="C267" s="854">
        <v>790</v>
      </c>
      <c r="D267" s="854" t="s">
        <v>664</v>
      </c>
      <c r="E267" s="854">
        <v>1000019927</v>
      </c>
      <c r="F267" s="854" t="s">
        <v>583</v>
      </c>
      <c r="G267" s="854" t="s">
        <v>579</v>
      </c>
      <c r="H267" s="854">
        <v>1</v>
      </c>
      <c r="I267" s="707"/>
      <c r="J267" s="524" t="str">
        <f t="shared" si="12"/>
        <v>INCLUDED</v>
      </c>
      <c r="K267" s="840"/>
      <c r="L267" s="863"/>
      <c r="M267" s="420"/>
      <c r="N267" s="420"/>
      <c r="O267" s="420"/>
      <c r="P267" s="420"/>
      <c r="Q267" s="420"/>
      <c r="R267" s="420"/>
      <c r="S267" s="420"/>
      <c r="T267" s="420"/>
      <c r="U267" s="420"/>
      <c r="V267" s="420"/>
      <c r="W267" s="420"/>
      <c r="X267" s="420"/>
      <c r="Y267" s="420"/>
      <c r="Z267" s="420"/>
      <c r="AA267" s="420"/>
      <c r="AB267" s="420"/>
      <c r="AC267" s="864"/>
      <c r="AD267" s="864"/>
      <c r="AE267" s="864"/>
      <c r="AF267" s="864"/>
      <c r="AG267" s="864"/>
      <c r="AH267" s="864"/>
      <c r="AI267" s="864"/>
      <c r="AJ267" s="864"/>
      <c r="AK267" s="864"/>
      <c r="AL267" s="864"/>
      <c r="AM267" s="864"/>
      <c r="AN267" s="864"/>
      <c r="AO267" s="864"/>
      <c r="AP267" s="864"/>
      <c r="AQ267" s="864"/>
      <c r="AR267" s="864"/>
      <c r="AS267" s="864"/>
      <c r="AT267" s="864"/>
      <c r="AU267" s="864"/>
      <c r="AV267" s="864"/>
      <c r="AW267" s="864"/>
      <c r="AX267" s="864"/>
      <c r="AY267" s="864"/>
      <c r="AZ267" s="864"/>
      <c r="BA267" s="864"/>
      <c r="BB267" s="864"/>
      <c r="BC267" s="864"/>
      <c r="BD267" s="864"/>
      <c r="BE267" s="864"/>
      <c r="BF267" s="864"/>
      <c r="BG267" s="864"/>
      <c r="BH267" s="864"/>
      <c r="BI267" s="864"/>
      <c r="BJ267" s="864"/>
      <c r="BK267" s="864"/>
      <c r="BL267" s="864"/>
      <c r="BM267" s="864"/>
      <c r="BN267" s="864"/>
      <c r="BO267" s="864"/>
      <c r="BP267" s="864"/>
      <c r="BQ267" s="864"/>
      <c r="BR267" s="864"/>
      <c r="BS267" s="864"/>
      <c r="BT267" s="864"/>
      <c r="BU267" s="864"/>
      <c r="BV267" s="864"/>
      <c r="BW267" s="864"/>
    </row>
    <row r="268" spans="1:75" s="711" customFormat="1" ht="27.6" customHeight="1">
      <c r="A268" s="754">
        <v>248</v>
      </c>
      <c r="B268" s="854">
        <v>7000020198</v>
      </c>
      <c r="C268" s="854">
        <v>800</v>
      </c>
      <c r="D268" s="854" t="s">
        <v>664</v>
      </c>
      <c r="E268" s="854">
        <v>1000032289</v>
      </c>
      <c r="F268" s="854" t="s">
        <v>581</v>
      </c>
      <c r="G268" s="854" t="s">
        <v>298</v>
      </c>
      <c r="H268" s="854">
        <v>1</v>
      </c>
      <c r="I268" s="707"/>
      <c r="J268" s="524" t="str">
        <f t="shared" si="12"/>
        <v>INCLUDED</v>
      </c>
      <c r="K268" s="840"/>
      <c r="L268" s="863"/>
      <c r="M268" s="420"/>
      <c r="N268" s="420"/>
      <c r="O268" s="420"/>
      <c r="P268" s="420"/>
      <c r="Q268" s="420"/>
      <c r="R268" s="420"/>
      <c r="S268" s="420"/>
      <c r="T268" s="420"/>
      <c r="U268" s="420"/>
      <c r="V268" s="420"/>
      <c r="W268" s="420"/>
      <c r="X268" s="420"/>
      <c r="Y268" s="420"/>
      <c r="Z268" s="420"/>
      <c r="AA268" s="420"/>
      <c r="AB268" s="420"/>
      <c r="AC268" s="864"/>
      <c r="AD268" s="864"/>
      <c r="AE268" s="864"/>
      <c r="AF268" s="864"/>
      <c r="AG268" s="864"/>
      <c r="AH268" s="864"/>
      <c r="AI268" s="864"/>
      <c r="AJ268" s="864"/>
      <c r="AK268" s="864"/>
      <c r="AL268" s="864"/>
      <c r="AM268" s="864"/>
      <c r="AN268" s="864"/>
      <c r="AO268" s="864"/>
      <c r="AP268" s="864"/>
      <c r="AQ268" s="864"/>
      <c r="AR268" s="864"/>
      <c r="AS268" s="864"/>
      <c r="AT268" s="864"/>
      <c r="AU268" s="864"/>
      <c r="AV268" s="864"/>
      <c r="AW268" s="864"/>
      <c r="AX268" s="864"/>
      <c r="AY268" s="864"/>
      <c r="AZ268" s="864"/>
      <c r="BA268" s="864"/>
      <c r="BB268" s="864"/>
      <c r="BC268" s="864"/>
      <c r="BD268" s="864"/>
      <c r="BE268" s="864"/>
      <c r="BF268" s="864"/>
      <c r="BG268" s="864"/>
      <c r="BH268" s="864"/>
      <c r="BI268" s="864"/>
      <c r="BJ268" s="864"/>
      <c r="BK268" s="864"/>
      <c r="BL268" s="864"/>
      <c r="BM268" s="864"/>
      <c r="BN268" s="864"/>
      <c r="BO268" s="864"/>
      <c r="BP268" s="864"/>
      <c r="BQ268" s="864"/>
      <c r="BR268" s="864"/>
      <c r="BS268" s="864"/>
      <c r="BT268" s="864"/>
      <c r="BU268" s="864"/>
      <c r="BV268" s="864"/>
      <c r="BW268" s="864"/>
    </row>
    <row r="269" spans="1:75" s="711" customFormat="1">
      <c r="A269" s="754">
        <v>249</v>
      </c>
      <c r="B269" s="854">
        <v>7000020198</v>
      </c>
      <c r="C269" s="854">
        <v>810</v>
      </c>
      <c r="D269" s="854" t="s">
        <v>664</v>
      </c>
      <c r="E269" s="854">
        <v>1000025930</v>
      </c>
      <c r="F269" s="854" t="s">
        <v>693</v>
      </c>
      <c r="G269" s="854" t="s">
        <v>298</v>
      </c>
      <c r="H269" s="854">
        <v>1</v>
      </c>
      <c r="I269" s="707"/>
      <c r="J269" s="524" t="str">
        <f t="shared" si="12"/>
        <v>INCLUDED</v>
      </c>
      <c r="K269" s="840"/>
      <c r="L269" s="863"/>
      <c r="M269" s="420"/>
      <c r="N269" s="420"/>
      <c r="O269" s="420"/>
      <c r="P269" s="420"/>
      <c r="Q269" s="420"/>
      <c r="R269" s="420"/>
      <c r="S269" s="420"/>
      <c r="T269" s="420"/>
      <c r="U269" s="420"/>
      <c r="V269" s="420"/>
      <c r="W269" s="420"/>
      <c r="X269" s="420"/>
      <c r="Y269" s="420"/>
      <c r="Z269" s="420"/>
      <c r="AA269" s="420"/>
      <c r="AB269" s="420"/>
      <c r="AC269" s="864"/>
      <c r="AD269" s="864"/>
      <c r="AE269" s="864"/>
      <c r="AF269" s="864"/>
      <c r="AG269" s="864"/>
      <c r="AH269" s="864"/>
      <c r="AI269" s="864"/>
      <c r="AJ269" s="864"/>
      <c r="AK269" s="864"/>
      <c r="AL269" s="864"/>
      <c r="AM269" s="864"/>
      <c r="AN269" s="864"/>
      <c r="AO269" s="864"/>
      <c r="AP269" s="864"/>
      <c r="AQ269" s="864"/>
      <c r="AR269" s="864"/>
      <c r="AS269" s="864"/>
      <c r="AT269" s="864"/>
      <c r="AU269" s="864"/>
      <c r="AV269" s="864"/>
      <c r="AW269" s="864"/>
      <c r="AX269" s="864"/>
      <c r="AY269" s="864"/>
      <c r="AZ269" s="864"/>
      <c r="BA269" s="864"/>
      <c r="BB269" s="864"/>
      <c r="BC269" s="864"/>
      <c r="BD269" s="864"/>
      <c r="BE269" s="864"/>
      <c r="BF269" s="864"/>
      <c r="BG269" s="864"/>
      <c r="BH269" s="864"/>
      <c r="BI269" s="864"/>
      <c r="BJ269" s="864"/>
      <c r="BK269" s="864"/>
      <c r="BL269" s="864"/>
      <c r="BM269" s="864"/>
      <c r="BN269" s="864"/>
      <c r="BO269" s="864"/>
      <c r="BP269" s="864"/>
      <c r="BQ269" s="864"/>
      <c r="BR269" s="864"/>
      <c r="BS269" s="864"/>
      <c r="BT269" s="864"/>
      <c r="BU269" s="864"/>
      <c r="BV269" s="864"/>
      <c r="BW269" s="864"/>
    </row>
    <row r="270" spans="1:75" s="711" customFormat="1" ht="42.6" customHeight="1">
      <c r="A270" s="754">
        <v>250</v>
      </c>
      <c r="B270" s="854">
        <v>7000020198</v>
      </c>
      <c r="C270" s="854">
        <v>830</v>
      </c>
      <c r="D270" s="854" t="s">
        <v>739</v>
      </c>
      <c r="E270" s="854">
        <v>1000012366</v>
      </c>
      <c r="F270" s="854" t="s">
        <v>585</v>
      </c>
      <c r="G270" s="854" t="s">
        <v>297</v>
      </c>
      <c r="H270" s="854">
        <v>592</v>
      </c>
      <c r="I270" s="707"/>
      <c r="J270" s="524" t="str">
        <f t="shared" si="12"/>
        <v>INCLUDED</v>
      </c>
      <c r="K270" s="840"/>
      <c r="L270" s="863"/>
      <c r="M270" s="420"/>
      <c r="N270" s="420"/>
      <c r="O270" s="420"/>
      <c r="P270" s="420"/>
      <c r="Q270" s="420"/>
      <c r="R270" s="420"/>
      <c r="S270" s="420"/>
      <c r="T270" s="420"/>
      <c r="U270" s="420"/>
      <c r="V270" s="420"/>
      <c r="W270" s="420"/>
      <c r="X270" s="420"/>
      <c r="Y270" s="420"/>
      <c r="Z270" s="420"/>
      <c r="AA270" s="420"/>
      <c r="AB270" s="420"/>
      <c r="AC270" s="864"/>
      <c r="AD270" s="864"/>
      <c r="AE270" s="864"/>
      <c r="AF270" s="864"/>
      <c r="AG270" s="864"/>
      <c r="AH270" s="864"/>
      <c r="AI270" s="864"/>
      <c r="AJ270" s="864"/>
      <c r="AK270" s="864"/>
      <c r="AL270" s="864"/>
      <c r="AM270" s="864"/>
      <c r="AN270" s="864"/>
      <c r="AO270" s="864"/>
      <c r="AP270" s="864"/>
      <c r="AQ270" s="864"/>
      <c r="AR270" s="864"/>
      <c r="AS270" s="864"/>
      <c r="AT270" s="864"/>
      <c r="AU270" s="864"/>
      <c r="AV270" s="864"/>
      <c r="AW270" s="864"/>
      <c r="AX270" s="864"/>
      <c r="AY270" s="864"/>
      <c r="AZ270" s="864"/>
      <c r="BA270" s="864"/>
      <c r="BB270" s="864"/>
      <c r="BC270" s="864"/>
      <c r="BD270" s="864"/>
      <c r="BE270" s="864"/>
      <c r="BF270" s="864"/>
      <c r="BG270" s="864"/>
      <c r="BH270" s="864"/>
      <c r="BI270" s="864"/>
      <c r="BJ270" s="864"/>
      <c r="BK270" s="864"/>
      <c r="BL270" s="864"/>
      <c r="BM270" s="864"/>
      <c r="BN270" s="864"/>
      <c r="BO270" s="864"/>
      <c r="BP270" s="864"/>
      <c r="BQ270" s="864"/>
      <c r="BR270" s="864"/>
      <c r="BS270" s="864"/>
      <c r="BT270" s="864"/>
      <c r="BU270" s="864"/>
      <c r="BV270" s="864"/>
      <c r="BW270" s="864"/>
    </row>
    <row r="271" spans="1:75" s="711" customFormat="1" ht="36" customHeight="1">
      <c r="A271" s="754">
        <v>251</v>
      </c>
      <c r="B271" s="854">
        <v>7000020198</v>
      </c>
      <c r="C271" s="854">
        <v>840</v>
      </c>
      <c r="D271" s="854" t="s">
        <v>739</v>
      </c>
      <c r="E271" s="854">
        <v>1000012368</v>
      </c>
      <c r="F271" s="854" t="s">
        <v>586</v>
      </c>
      <c r="G271" s="854" t="s">
        <v>297</v>
      </c>
      <c r="H271" s="854">
        <v>104</v>
      </c>
      <c r="I271" s="707"/>
      <c r="J271" s="524" t="str">
        <f t="shared" si="12"/>
        <v>INCLUDED</v>
      </c>
      <c r="K271" s="840"/>
      <c r="L271" s="863"/>
      <c r="M271" s="420"/>
      <c r="N271" s="420"/>
      <c r="O271" s="420"/>
      <c r="P271" s="420"/>
      <c r="Q271" s="420"/>
      <c r="R271" s="420"/>
      <c r="S271" s="420"/>
      <c r="T271" s="420"/>
      <c r="U271" s="420"/>
      <c r="V271" s="420"/>
      <c r="W271" s="420"/>
      <c r="X271" s="420"/>
      <c r="Y271" s="420"/>
      <c r="Z271" s="420"/>
      <c r="AA271" s="420"/>
      <c r="AB271" s="420"/>
      <c r="AC271" s="864"/>
      <c r="AD271" s="864"/>
      <c r="AE271" s="864"/>
      <c r="AF271" s="864"/>
      <c r="AG271" s="864"/>
      <c r="AH271" s="864"/>
      <c r="AI271" s="864"/>
      <c r="AJ271" s="864"/>
      <c r="AK271" s="864"/>
      <c r="AL271" s="864"/>
      <c r="AM271" s="864"/>
      <c r="AN271" s="864"/>
      <c r="AO271" s="864"/>
      <c r="AP271" s="864"/>
      <c r="AQ271" s="864"/>
      <c r="AR271" s="864"/>
      <c r="AS271" s="864"/>
      <c r="AT271" s="864"/>
      <c r="AU271" s="864"/>
      <c r="AV271" s="864"/>
      <c r="AW271" s="864"/>
      <c r="AX271" s="864"/>
      <c r="AY271" s="864"/>
      <c r="AZ271" s="864"/>
      <c r="BA271" s="864"/>
      <c r="BB271" s="864"/>
      <c r="BC271" s="864"/>
      <c r="BD271" s="864"/>
      <c r="BE271" s="864"/>
      <c r="BF271" s="864"/>
      <c r="BG271" s="864"/>
      <c r="BH271" s="864"/>
      <c r="BI271" s="864"/>
      <c r="BJ271" s="864"/>
      <c r="BK271" s="864"/>
      <c r="BL271" s="864"/>
      <c r="BM271" s="864"/>
      <c r="BN271" s="864"/>
      <c r="BO271" s="864"/>
      <c r="BP271" s="864"/>
      <c r="BQ271" s="864"/>
      <c r="BR271" s="864"/>
      <c r="BS271" s="864"/>
      <c r="BT271" s="864"/>
      <c r="BU271" s="864"/>
      <c r="BV271" s="864"/>
      <c r="BW271" s="864"/>
    </row>
    <row r="272" spans="1:75" s="711" customFormat="1" ht="42.6" customHeight="1">
      <c r="A272" s="754">
        <v>252</v>
      </c>
      <c r="B272" s="854">
        <v>7000020198</v>
      </c>
      <c r="C272" s="854">
        <v>850</v>
      </c>
      <c r="D272" s="854" t="s">
        <v>739</v>
      </c>
      <c r="E272" s="854">
        <v>1000012369</v>
      </c>
      <c r="F272" s="854" t="s">
        <v>587</v>
      </c>
      <c r="G272" s="854" t="s">
        <v>297</v>
      </c>
      <c r="H272" s="854">
        <v>168</v>
      </c>
      <c r="I272" s="707"/>
      <c r="J272" s="524" t="str">
        <f t="shared" si="12"/>
        <v>INCLUDED</v>
      </c>
      <c r="K272" s="840"/>
      <c r="L272" s="863"/>
      <c r="M272" s="420"/>
      <c r="N272" s="420"/>
      <c r="O272" s="420"/>
      <c r="P272" s="420"/>
      <c r="Q272" s="420"/>
      <c r="R272" s="420"/>
      <c r="S272" s="420"/>
      <c r="T272" s="420"/>
      <c r="U272" s="420"/>
      <c r="V272" s="420"/>
      <c r="W272" s="420"/>
      <c r="X272" s="420"/>
      <c r="Y272" s="420"/>
      <c r="Z272" s="420"/>
      <c r="AA272" s="420"/>
      <c r="AB272" s="420"/>
      <c r="AC272" s="864"/>
      <c r="AD272" s="864"/>
      <c r="AE272" s="864"/>
      <c r="AF272" s="864"/>
      <c r="AG272" s="864"/>
      <c r="AH272" s="864"/>
      <c r="AI272" s="864"/>
      <c r="AJ272" s="864"/>
      <c r="AK272" s="864"/>
      <c r="AL272" s="864"/>
      <c r="AM272" s="864"/>
      <c r="AN272" s="864"/>
      <c r="AO272" s="864"/>
      <c r="AP272" s="864"/>
      <c r="AQ272" s="864"/>
      <c r="AR272" s="864"/>
      <c r="AS272" s="864"/>
      <c r="AT272" s="864"/>
      <c r="AU272" s="864"/>
      <c r="AV272" s="864"/>
      <c r="AW272" s="864"/>
      <c r="AX272" s="864"/>
      <c r="AY272" s="864"/>
      <c r="AZ272" s="864"/>
      <c r="BA272" s="864"/>
      <c r="BB272" s="864"/>
      <c r="BC272" s="864"/>
      <c r="BD272" s="864"/>
      <c r="BE272" s="864"/>
      <c r="BF272" s="864"/>
      <c r="BG272" s="864"/>
      <c r="BH272" s="864"/>
      <c r="BI272" s="864"/>
      <c r="BJ272" s="864"/>
      <c r="BK272" s="864"/>
      <c r="BL272" s="864"/>
      <c r="BM272" s="864"/>
      <c r="BN272" s="864"/>
      <c r="BO272" s="864"/>
      <c r="BP272" s="864"/>
      <c r="BQ272" s="864"/>
      <c r="BR272" s="864"/>
      <c r="BS272" s="864"/>
      <c r="BT272" s="864"/>
      <c r="BU272" s="864"/>
      <c r="BV272" s="864"/>
      <c r="BW272" s="864"/>
    </row>
    <row r="273" spans="1:75" ht="33" customHeight="1">
      <c r="A273" s="708"/>
      <c r="B273" s="956"/>
      <c r="C273" s="956"/>
      <c r="D273" s="956"/>
      <c r="E273" s="709"/>
      <c r="F273" s="956" t="s">
        <v>313</v>
      </c>
      <c r="G273" s="956"/>
      <c r="H273" s="956"/>
      <c r="I273" s="709"/>
      <c r="J273" s="710">
        <f>ROUND(SUM(J18:J272),0)</f>
        <v>0</v>
      </c>
      <c r="K273" s="463"/>
      <c r="L273" s="841">
        <f>SUM(L18:L272)</f>
        <v>0</v>
      </c>
    </row>
    <row r="274" spans="1:75" ht="57.75" customHeight="1">
      <c r="A274" s="426"/>
      <c r="B274" s="957" t="s">
        <v>347</v>
      </c>
      <c r="C274" s="957"/>
      <c r="D274" s="957"/>
      <c r="E274" s="957"/>
      <c r="F274" s="957"/>
      <c r="G274" s="957"/>
      <c r="H274" s="957"/>
      <c r="I274" s="957"/>
      <c r="J274" s="957"/>
      <c r="K274" s="463"/>
    </row>
    <row r="275" spans="1:75" ht="24.75" customHeight="1">
      <c r="B275" s="716"/>
      <c r="C275" s="716"/>
      <c r="D275" s="716"/>
      <c r="E275" s="716"/>
      <c r="F275" s="716"/>
      <c r="G275" s="716"/>
      <c r="H275" s="720"/>
      <c r="I275" s="413"/>
      <c r="J275" s="351"/>
      <c r="K275" s="463"/>
    </row>
    <row r="276" spans="1:75" s="464" customFormat="1">
      <c r="A276" s="521"/>
      <c r="B276" s="717" t="s">
        <v>314</v>
      </c>
      <c r="C276" s="944" t="str">
        <f>'Sch-1'!C278</f>
        <v xml:space="preserve">  </v>
      </c>
      <c r="D276" s="941"/>
      <c r="E276" s="729"/>
      <c r="F276" s="729"/>
      <c r="G276" s="963" t="s">
        <v>316</v>
      </c>
      <c r="H276" s="963"/>
      <c r="I276" s="943" t="str">
        <f>'Sch-1'!K278</f>
        <v/>
      </c>
      <c r="J276" s="943"/>
      <c r="M276" s="521"/>
      <c r="N276" s="521"/>
      <c r="O276" s="521"/>
      <c r="P276" s="521"/>
      <c r="Q276" s="521"/>
      <c r="R276" s="521"/>
      <c r="S276" s="521"/>
      <c r="T276" s="521"/>
      <c r="U276" s="521"/>
      <c r="V276" s="521"/>
      <c r="W276" s="521"/>
      <c r="X276" s="521"/>
      <c r="Y276" s="521"/>
      <c r="Z276" s="521"/>
      <c r="AA276" s="521"/>
      <c r="AB276" s="521"/>
      <c r="AC276" s="521"/>
      <c r="AD276" s="521"/>
      <c r="AE276" s="521"/>
      <c r="AF276" s="521"/>
      <c r="AG276" s="521"/>
      <c r="AH276" s="521"/>
      <c r="AI276" s="521"/>
      <c r="AJ276" s="521"/>
      <c r="AK276" s="521"/>
      <c r="AL276" s="521"/>
      <c r="AM276" s="521"/>
      <c r="AN276" s="521"/>
      <c r="AO276" s="521"/>
      <c r="AP276" s="521"/>
      <c r="AQ276" s="521"/>
      <c r="AR276" s="521"/>
      <c r="AS276" s="521"/>
      <c r="AT276" s="521"/>
      <c r="AU276" s="521"/>
      <c r="AV276" s="521"/>
      <c r="AW276" s="521"/>
      <c r="AX276" s="521"/>
      <c r="AY276" s="521"/>
      <c r="AZ276" s="521"/>
      <c r="BA276" s="521"/>
      <c r="BB276" s="521"/>
      <c r="BC276" s="521"/>
      <c r="BD276" s="521"/>
      <c r="BE276" s="521"/>
      <c r="BF276" s="521"/>
      <c r="BG276" s="521"/>
      <c r="BH276" s="521"/>
      <c r="BI276" s="521"/>
      <c r="BJ276" s="521"/>
      <c r="BK276" s="521"/>
      <c r="BL276" s="521"/>
      <c r="BM276" s="521"/>
      <c r="BN276" s="521"/>
      <c r="BO276" s="521"/>
      <c r="BP276" s="521"/>
      <c r="BQ276" s="521"/>
      <c r="BR276" s="521"/>
      <c r="BS276" s="521"/>
      <c r="BT276" s="521"/>
      <c r="BU276" s="521"/>
      <c r="BV276" s="521"/>
      <c r="BW276" s="521"/>
    </row>
    <row r="277" spans="1:75" s="464" customFormat="1">
      <c r="A277" s="521"/>
      <c r="B277" s="717" t="s">
        <v>315</v>
      </c>
      <c r="C277" s="941" t="str">
        <f>'Sch-1'!C279</f>
        <v/>
      </c>
      <c r="D277" s="941"/>
      <c r="E277" s="729"/>
      <c r="F277" s="729"/>
      <c r="G277" s="963" t="s">
        <v>124</v>
      </c>
      <c r="H277" s="963"/>
      <c r="I277" s="943" t="str">
        <f>'Sch-1'!K279</f>
        <v/>
      </c>
      <c r="J277" s="943"/>
      <c r="M277" s="521"/>
      <c r="N277" s="521"/>
      <c r="O277" s="521"/>
      <c r="P277" s="521"/>
      <c r="Q277" s="521"/>
      <c r="R277" s="521"/>
      <c r="S277" s="521"/>
      <c r="T277" s="521"/>
      <c r="U277" s="521"/>
      <c r="V277" s="521"/>
      <c r="W277" s="521"/>
      <c r="X277" s="521"/>
      <c r="Y277" s="521"/>
      <c r="Z277" s="521"/>
      <c r="AA277" s="521"/>
      <c r="AB277" s="521"/>
      <c r="AC277" s="521"/>
      <c r="AD277" s="521"/>
      <c r="AE277" s="521"/>
      <c r="AF277" s="521"/>
      <c r="AG277" s="521"/>
      <c r="AH277" s="521"/>
      <c r="AI277" s="521"/>
      <c r="AJ277" s="521"/>
      <c r="AK277" s="521"/>
      <c r="AL277" s="521"/>
      <c r="AM277" s="521"/>
      <c r="AN277" s="521"/>
      <c r="AO277" s="521"/>
      <c r="AP277" s="521"/>
      <c r="AQ277" s="521"/>
      <c r="AR277" s="521"/>
      <c r="AS277" s="521"/>
      <c r="AT277" s="521"/>
      <c r="AU277" s="521"/>
      <c r="AV277" s="521"/>
      <c r="AW277" s="521"/>
      <c r="AX277" s="521"/>
      <c r="AY277" s="521"/>
      <c r="AZ277" s="521"/>
      <c r="BA277" s="521"/>
      <c r="BB277" s="521"/>
      <c r="BC277" s="521"/>
      <c r="BD277" s="521"/>
      <c r="BE277" s="521"/>
      <c r="BF277" s="521"/>
      <c r="BG277" s="521"/>
      <c r="BH277" s="521"/>
      <c r="BI277" s="521"/>
      <c r="BJ277" s="521"/>
      <c r="BK277" s="521"/>
      <c r="BL277" s="521"/>
      <c r="BM277" s="521"/>
      <c r="BN277" s="521"/>
      <c r="BO277" s="521"/>
      <c r="BP277" s="521"/>
      <c r="BQ277" s="521"/>
      <c r="BR277" s="521"/>
      <c r="BS277" s="521"/>
      <c r="BT277" s="521"/>
      <c r="BU277" s="521"/>
      <c r="BV277" s="521"/>
      <c r="BW277" s="521"/>
    </row>
    <row r="278" spans="1:75">
      <c r="B278" s="526"/>
      <c r="C278" s="527"/>
      <c r="D278" s="351"/>
      <c r="E278" s="528"/>
      <c r="F278" s="529"/>
      <c r="G278" s="351"/>
      <c r="H278" s="523"/>
      <c r="I278" s="530"/>
      <c r="J278" s="523"/>
      <c r="K278" s="463"/>
    </row>
    <row r="279" spans="1:75">
      <c r="B279" s="531"/>
      <c r="C279" s="532"/>
      <c r="D279" s="531"/>
      <c r="E279" s="528"/>
      <c r="F279" s="529"/>
      <c r="G279" s="531"/>
      <c r="H279" s="523"/>
      <c r="I279" s="530"/>
      <c r="J279" s="523"/>
      <c r="K279" s="463"/>
    </row>
  </sheetData>
  <sheetProtection algorithmName="SHA-512" hashValue="mrGKDZvAmI2O66wj59s84OHQFc4hN++rbOj3Wwh2koAXBW5vohchwjB46v91fG66hPNiEFYliQ9AEQzSCtwxsg==" saltValue="42uLfTyuUyI/UnrSyff6iA==" spinCount="100000" sheet="1" formatColumns="0" formatRows="0" selectLockedCells="1"/>
  <customSheetViews>
    <customSheetView guid="{2A597A81-BDEB-4911-946A-7247194BF387}" scale="60" showPageBreaks="1" printArea="1" hiddenColumns="1" view="pageBreakPreview">
      <selection activeCell="I18" sqref="I18"/>
      <pageMargins left="0.45" right="0.45" top="0.75" bottom="0.5" header="0.3" footer="0.3"/>
      <printOptions horizontalCentered="1"/>
      <pageSetup paperSize="9" scale="55" orientation="landscape" r:id="rId1"/>
      <headerFooter>
        <oddHeader>&amp;RSchedule-2
Page &amp;P of &amp;N</oddHeader>
      </headerFooter>
    </customSheetView>
    <customSheetView guid="{267FF044-3C5D-4FEC-AC00-A7E30583F8BB}" scale="80" showPageBreaks="1" printArea="1" hiddenColumns="1" view="pageBreakPreview" topLeftCell="A12">
      <selection activeCell="I35" sqref="I35"/>
      <pageMargins left="0.45" right="0.45" top="0.75" bottom="0.5" header="0.3" footer="0.3"/>
      <printOptions horizontalCentered="1"/>
      <pageSetup paperSize="9" scale="55" orientation="landscape" r:id="rId2"/>
      <headerFooter>
        <oddHeader>&amp;RSchedule-2
Page &amp;P of &amp;N</oddHeader>
      </headerFooter>
    </customSheetView>
    <customSheetView guid="{3FCD02EB-1C44-4646-B069-2B9945E67B1F}" scale="60" showPageBreaks="1" printArea="1" view="pageBreakPreview" topLeftCell="A89">
      <selection activeCell="A95" sqref="A95"/>
      <pageMargins left="0.45" right="0.45" top="0.75" bottom="0.5" header="0.3" footer="0.3"/>
      <printOptions horizontalCentered="1"/>
      <pageSetup paperSize="9" scale="55" orientation="landscape" r:id="rId3"/>
      <headerFooter>
        <oddHeader>&amp;RSchedule-2
Page &amp;P of &amp;N</oddHeader>
      </headerFooter>
    </customSheetView>
    <customSheetView guid="{B056965A-4BE5-44B3-AB31-550AD9F023BC}" scale="60" showPageBreaks="1" printArea="1" view="pageBreakPreview">
      <selection activeCell="I19" sqref="I19"/>
      <pageMargins left="0.45" right="0.45" top="0.75" bottom="0.5" header="0.3" footer="0.3"/>
      <printOptions horizontalCentered="1"/>
      <pageSetup paperSize="9" scale="62" orientation="landscape" r:id="rId4"/>
      <headerFooter>
        <oddHeader>&amp;RSchedule-2
Page &amp;P of &amp;N</oddHeader>
      </headerFooter>
    </customSheetView>
    <customSheetView guid="{63D51328-7CBC-4A1E-B96D-BAE91416501B}" showPageBreaks="1" printArea="1" view="pageBreakPreview">
      <selection activeCell="I18" sqref="I18"/>
      <pageMargins left="0.45" right="0.45" top="0.75" bottom="0.5" header="0.3" footer="0.3"/>
      <printOptions horizontalCentered="1"/>
      <pageSetup paperSize="9" scale="62" orientation="landscape" r:id="rId5"/>
      <headerFooter>
        <oddHeader>&amp;RSchedule-2
Page &amp;P of &amp;N</oddHeader>
      </headerFooter>
    </customSheetView>
    <customSheetView guid="{99CA2F10-F926-46DC-8609-4EAE5B9F3585}" showPageBreaks="1" printArea="1" view="pageBreakPreview" topLeftCell="A424">
      <selection activeCell="I435" sqref="I435"/>
      <pageMargins left="0.45" right="0.45" top="0.75" bottom="0.5" header="0.3" footer="0.3"/>
      <printOptions horizontalCentered="1"/>
      <pageSetup paperSize="9" scale="62" orientation="landscape" r:id="rId6"/>
      <headerFooter>
        <oddHeader>&amp;RSchedule-2
Page &amp;P of &amp;N</oddHeader>
      </headerFooter>
    </customSheetView>
    <customSheetView guid="{3C00DDA0-7DDE-4169-A739-550DAF5DCF8D}" scale="80" showPageBreaks="1" printArea="1" view="pageBreakPreview" topLeftCell="A16">
      <selection activeCell="A16" sqref="A16"/>
      <pageMargins left="0.7" right="0.7" top="0.75" bottom="0.75" header="0.3" footer="0.3"/>
      <pageSetup paperSize="9" scale="63" orientation="landscape" r:id="rId7"/>
    </customSheetView>
    <customSheetView guid="{357C9841-BEC3-434B-AC63-C04FB4321BA3}" scale="80" showPageBreaks="1" printArea="1" hiddenColumns="1" view="pageBreakPreview" topLeftCell="A772">
      <selection activeCell="D782" sqref="D782"/>
      <colBreaks count="1" manualBreakCount="1">
        <brk id="11" max="1048575" man="1"/>
      </colBreaks>
      <pageMargins left="0.7" right="0.7" top="0.75" bottom="0.75" header="0.3" footer="0.3"/>
      <pageSetup paperSize="9" scale="63" orientation="landscape" r:id="rId8"/>
    </customSheetView>
    <customSheetView guid="{B96E710B-6DD7-4DE1-95AB-C9EE060CD030}" scale="80" showPageBreaks="1" printArea="1" view="pageBreakPreview" topLeftCell="A105">
      <selection activeCell="D126" sqref="D126"/>
      <pageMargins left="0.45" right="0.45" top="0.75" bottom="0.5" header="0.3" footer="0.3"/>
      <printOptions horizontalCentered="1"/>
      <pageSetup paperSize="9" scale="62" orientation="landscape" r:id="rId9"/>
      <headerFooter>
        <oddHeader>&amp;RSchedule-2
Page &amp;P of &amp;N</oddHeader>
      </headerFooter>
    </customSheetView>
    <customSheetView guid="{CCA37BAE-906F-43D5-9FD9-B13563E4B9D7}" showPageBreaks="1" printArea="1" view="pageBreakPreview" topLeftCell="A85">
      <selection activeCell="I93" sqref="I93"/>
      <pageMargins left="0.45" right="0.45" top="0.75" bottom="0.5" header="0.3" footer="0.3"/>
      <printOptions horizontalCentered="1"/>
      <pageSetup paperSize="9" scale="62" orientation="landscape" r:id="rId10"/>
      <headerFooter>
        <oddHeader>&amp;RSchedule-2
Page &amp;P of &amp;N</oddHeader>
      </headerFooter>
    </customSheetView>
    <customSheetView guid="{755190E0-7BE9-48F9-BB5F-DF8E25D6736A}" showPageBreaks="1" printArea="1" view="pageBreakPreview">
      <selection activeCell="I18" sqref="I18"/>
      <pageMargins left="0.45" right="0.45" top="0.75" bottom="0.5" header="0.3" footer="0.3"/>
      <printOptions horizontalCentered="1"/>
      <pageSetup paperSize="9" scale="62" orientation="landscape" r:id="rId11"/>
      <headerFooter>
        <oddHeader>&amp;RSchedule-2
Page &amp;P of &amp;N</oddHeader>
      </headerFooter>
    </customSheetView>
    <customSheetView guid="{F1B559AA-B9AD-4E4C-B94A-ECBE5878008B}" scale="60" showPageBreaks="1" printArea="1" view="pageBreakPreview" topLeftCell="A246">
      <selection activeCell="I249" sqref="I249"/>
      <pageMargins left="0.45" right="0.45" top="0.75" bottom="0.5" header="0.3" footer="0.3"/>
      <printOptions horizontalCentered="1"/>
      <pageSetup paperSize="9" scale="62" orientation="landscape" r:id="rId12"/>
      <headerFooter>
        <oddHeader>&amp;RSchedule-2
Page &amp;P of &amp;N</oddHeader>
      </headerFooter>
    </customSheetView>
    <customSheetView guid="{A4F9CA79-D3DE-43F5-9CDC-F14C42FDD954}" scale="70" showPageBreaks="1" printArea="1" hiddenColumns="1" view="pageBreakPreview" topLeftCell="A138">
      <selection activeCell="I151" sqref="I151"/>
      <pageMargins left="0.45" right="0.45" top="0.75" bottom="0.5" header="0.3" footer="0.3"/>
      <printOptions horizontalCentered="1"/>
      <pageSetup paperSize="9" scale="55" orientation="landscape" r:id="rId13"/>
      <headerFooter>
        <oddHeader>&amp;RSchedule-2
Page &amp;P of &amp;N</oddHeader>
      </headerFooter>
    </customSheetView>
    <customSheetView guid="{0820A53D-1017-4F45-9AA9-C0679BEE897E}" scale="60" showPageBreaks="1" printArea="1" hiddenColumns="1" view="pageBreakPreview">
      <selection activeCell="I18" sqref="I18"/>
      <pageMargins left="0.45" right="0.45" top="0.75" bottom="0.5" header="0.3" footer="0.3"/>
      <printOptions horizontalCentered="1"/>
      <pageSetup paperSize="9" scale="55" orientation="landscape" r:id="rId14"/>
      <headerFooter>
        <oddHeader>&amp;RSchedule-2
Page &amp;P of &amp;N</oddHeader>
      </headerFooter>
    </customSheetView>
  </customSheetViews>
  <mergeCells count="22">
    <mergeCell ref="A13:J13"/>
    <mergeCell ref="G277:H277"/>
    <mergeCell ref="G276:H276"/>
    <mergeCell ref="I277:J277"/>
    <mergeCell ref="F273:H273"/>
    <mergeCell ref="B17:E17"/>
    <mergeCell ref="N3:O3"/>
    <mergeCell ref="A4:J4"/>
    <mergeCell ref="A3:J3"/>
    <mergeCell ref="C277:D277"/>
    <mergeCell ref="B273:D273"/>
    <mergeCell ref="B274:J274"/>
    <mergeCell ref="C276:D276"/>
    <mergeCell ref="I276:J276"/>
    <mergeCell ref="A6:B6"/>
    <mergeCell ref="I14:J14"/>
    <mergeCell ref="A7:F7"/>
    <mergeCell ref="A8:G8"/>
    <mergeCell ref="C10:E10"/>
    <mergeCell ref="C9:E9"/>
    <mergeCell ref="C12:E12"/>
    <mergeCell ref="C11:E11"/>
  </mergeCells>
  <dataValidations count="2">
    <dataValidation type="decimal" operator="greaterThan" allowBlank="1" showInputMessage="1" showErrorMessage="1" error="Enter only Numeric value greater than zero or leave the cell blank !" sqref="I64856:I64857" xr:uid="{00000000-0002-0000-0500-000000000000}">
      <formula1>0</formula1>
    </dataValidation>
    <dataValidation type="decimal" operator="greaterThanOrEqual" allowBlank="1" showInputMessage="1" showErrorMessage="1" sqref="I18:I272" xr:uid="{00000000-0002-0000-0500-000001000000}">
      <formula1>0</formula1>
    </dataValidation>
  </dataValidations>
  <printOptions horizontalCentered="1"/>
  <pageMargins left="0.45" right="0.45" top="0.75" bottom="0.5" header="0.3" footer="0.3"/>
  <pageSetup paperSize="9" scale="55" orientation="landscape" r:id="rId15"/>
  <headerFooter>
    <oddHeader>&amp;RSchedule-2
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EU257"/>
  <sheetViews>
    <sheetView view="pageBreakPreview" zoomScale="66" zoomScaleNormal="80" zoomScaleSheetLayoutView="66" workbookViewId="0">
      <selection activeCell="I17" sqref="I17"/>
    </sheetView>
  </sheetViews>
  <sheetFormatPr defaultColWidth="38.5546875" defaultRowHeight="15.6"/>
  <cols>
    <col min="1" max="1" width="5.5546875" style="20" customWidth="1"/>
    <col min="2" max="2" width="16.109375" style="20" customWidth="1"/>
    <col min="3" max="3" width="9.6640625" style="20" customWidth="1"/>
    <col min="4" max="4" width="9.109375" style="20" customWidth="1"/>
    <col min="5" max="5" width="9.33203125" style="20" customWidth="1"/>
    <col min="6" max="6" width="26.44140625" style="408" customWidth="1"/>
    <col min="7" max="8" width="13.88671875" style="408" customWidth="1"/>
    <col min="9" max="9" width="22.33203125" style="408" customWidth="1"/>
    <col min="10" max="10" width="13.88671875" style="408" customWidth="1"/>
    <col min="11" max="11" width="24.6640625" style="408" customWidth="1"/>
    <col min="12" max="12" width="63.33203125" style="9" customWidth="1"/>
    <col min="13" max="13" width="8.6640625" style="10" customWidth="1"/>
    <col min="14" max="14" width="15" style="451" customWidth="1"/>
    <col min="15" max="15" width="16.109375" style="10" customWidth="1"/>
    <col min="16" max="16" width="24" style="10" customWidth="1"/>
    <col min="17" max="17" width="9.109375" style="7" hidden="1" customWidth="1"/>
    <col min="18" max="18" width="16.44140625" style="8" hidden="1" customWidth="1"/>
    <col min="19" max="19" width="15.88671875" style="8" hidden="1" customWidth="1"/>
    <col min="20" max="20" width="16.44140625" style="443" hidden="1" customWidth="1"/>
    <col min="21" max="21" width="16.88671875" style="8" hidden="1" customWidth="1"/>
    <col min="22" max="22" width="14.5546875" style="7" hidden="1" customWidth="1"/>
    <col min="23" max="24" width="17.33203125" style="7" hidden="1" customWidth="1"/>
    <col min="25" max="25" width="20.5546875" style="7" hidden="1" customWidth="1"/>
    <col min="26" max="26" width="22.33203125" style="7" hidden="1" customWidth="1"/>
    <col min="27" max="27" width="9.109375" style="7" hidden="1" customWidth="1"/>
    <col min="28" max="31" width="9.109375" style="875" customWidth="1"/>
    <col min="32" max="151" width="9.109375" style="876" customWidth="1"/>
    <col min="152" max="243" width="9.109375" style="8" customWidth="1"/>
    <col min="244" max="244" width="12.5546875" style="8" customWidth="1"/>
    <col min="245" max="245" width="73.44140625" style="8" customWidth="1"/>
    <col min="246" max="246" width="8.6640625" style="8" customWidth="1"/>
    <col min="247" max="247" width="10.5546875" style="8" customWidth="1"/>
    <col min="248" max="248" width="14.5546875" style="8" customWidth="1"/>
    <col min="249" max="16384" width="38.5546875" style="8"/>
  </cols>
  <sheetData>
    <row r="1" spans="1:151" ht="24.75" customHeight="1">
      <c r="A1" s="18" t="str">
        <f>Cover!B3</f>
        <v>SPEC. NO.: CC/NT/AIS/DOM/A04/22/00541</v>
      </c>
      <c r="B1" s="18"/>
      <c r="C1" s="18"/>
      <c r="D1" s="18"/>
      <c r="E1" s="18"/>
      <c r="F1" s="406"/>
      <c r="G1" s="406"/>
      <c r="H1" s="406"/>
      <c r="I1" s="406"/>
      <c r="J1" s="406"/>
      <c r="K1" s="406"/>
      <c r="L1" s="391"/>
      <c r="M1" s="6"/>
      <c r="N1" s="6"/>
      <c r="O1" s="1"/>
      <c r="P1" s="2" t="s">
        <v>17</v>
      </c>
    </row>
    <row r="2" spans="1:151">
      <c r="A2" s="19"/>
      <c r="B2" s="19"/>
      <c r="C2" s="19"/>
      <c r="D2" s="19"/>
      <c r="E2" s="19"/>
      <c r="F2" s="407"/>
      <c r="G2" s="407"/>
      <c r="H2" s="407"/>
      <c r="I2" s="407"/>
      <c r="J2" s="407"/>
      <c r="K2" s="407"/>
      <c r="L2" s="385"/>
      <c r="M2" s="4"/>
      <c r="N2" s="4"/>
      <c r="O2" s="3"/>
      <c r="P2" s="3"/>
    </row>
    <row r="3" spans="1:151" ht="90" customHeight="1">
      <c r="A3" s="945" t="str">
        <f>Cover!$B$2</f>
        <v>Substation Package SS-101 for (i) Extn. of 765/400kV Bikaner-PG PS under Transmission System for Evacuation of power from REZ in Rajasthan (20GW) under Phase-III Part-J, (ii) Extn. of 400/220kV Bikaner-PG S/S under Augmentation of Transmission capacity (400/220kV) to cater to the N-1 contingency requirement at Bikaner-PS, (iii)Extn. of 220kV Bikaner-II S/S under Implementation of 2 nos. of 220 kV line bays at 400/220kV Bikaner-II PS for interconnection of solar projects (ACME Solar Holdings Pvt. Ltd., Prerak Genentech Pvt. Ltd.) and (iv) Extension of 400/220kV Fatehgarh-II S/S under Augmentation of Transmission capacity by 1X 500 MVA 400/220kV ICT (6th) at Fatehgarh-II PS to cater to the N-1 contingency requirement at Fatehgarh-II PS.</v>
      </c>
      <c r="B3" s="945"/>
      <c r="C3" s="945"/>
      <c r="D3" s="945"/>
      <c r="E3" s="945"/>
      <c r="F3" s="945"/>
      <c r="G3" s="945"/>
      <c r="H3" s="945"/>
      <c r="I3" s="945"/>
      <c r="J3" s="945"/>
      <c r="K3" s="945"/>
      <c r="L3" s="945"/>
      <c r="M3" s="945"/>
      <c r="N3" s="945"/>
      <c r="O3" s="945"/>
      <c r="P3" s="945"/>
    </row>
    <row r="4" spans="1:151">
      <c r="A4" s="971" t="s">
        <v>19</v>
      </c>
      <c r="B4" s="971"/>
      <c r="C4" s="971"/>
      <c r="D4" s="971"/>
      <c r="E4" s="971"/>
      <c r="F4" s="971"/>
      <c r="G4" s="971"/>
      <c r="H4" s="971"/>
      <c r="I4" s="971"/>
      <c r="J4" s="971"/>
      <c r="K4" s="971"/>
      <c r="L4" s="971"/>
      <c r="M4" s="971"/>
      <c r="N4" s="971"/>
      <c r="O4" s="971"/>
      <c r="P4" s="971"/>
    </row>
    <row r="6" spans="1:151" ht="21.75" customHeight="1">
      <c r="A6" s="947" t="s">
        <v>348</v>
      </c>
      <c r="B6" s="947"/>
      <c r="C6" s="4"/>
      <c r="D6" s="351"/>
      <c r="E6" s="4"/>
      <c r="F6" s="4"/>
      <c r="G6" s="4"/>
      <c r="H6" s="4"/>
      <c r="I6" s="4"/>
    </row>
    <row r="7" spans="1:151" ht="21" customHeight="1">
      <c r="A7" s="959">
        <f>'Sch-1'!A7</f>
        <v>0</v>
      </c>
      <c r="B7" s="959"/>
      <c r="C7" s="959"/>
      <c r="D7" s="959"/>
      <c r="E7" s="959"/>
      <c r="F7" s="959"/>
      <c r="G7" s="959"/>
      <c r="H7" s="959"/>
      <c r="I7" s="959"/>
      <c r="J7" s="409"/>
      <c r="K7" s="409"/>
      <c r="L7" s="392"/>
      <c r="M7" s="11" t="s">
        <v>1</v>
      </c>
      <c r="N7" s="452"/>
      <c r="O7" s="8"/>
      <c r="P7" s="3"/>
    </row>
    <row r="8" spans="1:151" ht="22.5" customHeight="1">
      <c r="A8" s="948" t="str">
        <f>"Bidder’s Name and Address  (" &amp; MID('Names of Bidder'!B9,9, 20) &amp; ") :"</f>
        <v>Bidder’s Name and Address  (Sole Bidder) :</v>
      </c>
      <c r="B8" s="948"/>
      <c r="C8" s="948"/>
      <c r="D8" s="948"/>
      <c r="E8" s="948"/>
      <c r="F8" s="948"/>
      <c r="G8" s="948"/>
      <c r="H8" s="525"/>
      <c r="I8" s="525"/>
      <c r="J8" s="505"/>
      <c r="K8" s="505"/>
      <c r="L8" s="505"/>
      <c r="M8" s="12" t="str">
        <f>'Sch-1'!K8</f>
        <v>Contract Services</v>
      </c>
      <c r="N8" s="505"/>
      <c r="O8" s="8"/>
      <c r="P8" s="3"/>
    </row>
    <row r="9" spans="1:151" ht="24.75" customHeight="1">
      <c r="A9" s="453" t="s">
        <v>12</v>
      </c>
      <c r="B9" s="404"/>
      <c r="C9" s="961" t="str">
        <f>IF('Names of Bidder'!D9=0, "", 'Names of Bidder'!D9)</f>
        <v/>
      </c>
      <c r="D9" s="961"/>
      <c r="E9" s="961"/>
      <c r="F9" s="961"/>
      <c r="G9" s="961"/>
      <c r="H9" s="437"/>
      <c r="I9" s="405"/>
      <c r="J9" s="393"/>
      <c r="K9" s="393"/>
      <c r="L9" s="393"/>
      <c r="M9" s="12" t="str">
        <f>'Sch-1'!K9</f>
        <v>Power Grid Corporation of India Ltd.,</v>
      </c>
      <c r="N9" s="443"/>
      <c r="O9" s="8"/>
      <c r="P9" s="3"/>
    </row>
    <row r="10" spans="1:151" ht="21" customHeight="1">
      <c r="A10" s="453" t="s">
        <v>11</v>
      </c>
      <c r="B10" s="404"/>
      <c r="C10" s="960" t="str">
        <f>IF('Names of Bidder'!D10=0, "", 'Names of Bidder'!D10)</f>
        <v/>
      </c>
      <c r="D10" s="960"/>
      <c r="E10" s="960"/>
      <c r="F10" s="960"/>
      <c r="G10" s="960"/>
      <c r="H10" s="437"/>
      <c r="I10" s="405"/>
      <c r="J10" s="393"/>
      <c r="K10" s="393"/>
      <c r="L10" s="393"/>
      <c r="M10" s="12" t="str">
        <f>'Sch-1'!K10</f>
        <v>"Saudamini", Plot No.-2</v>
      </c>
      <c r="N10" s="443"/>
      <c r="O10" s="8"/>
      <c r="P10" s="3"/>
    </row>
    <row r="11" spans="1:151" ht="20.25" customHeight="1">
      <c r="A11" s="405"/>
      <c r="B11" s="405"/>
      <c r="C11" s="960" t="str">
        <f>IF('Names of Bidder'!D11=0, "", 'Names of Bidder'!D11)</f>
        <v/>
      </c>
      <c r="D11" s="960"/>
      <c r="E11" s="960"/>
      <c r="F11" s="960"/>
      <c r="G11" s="960"/>
      <c r="H11" s="437"/>
      <c r="I11" s="405"/>
      <c r="J11" s="393"/>
      <c r="K11" s="393"/>
      <c r="L11" s="393"/>
      <c r="M11" s="12" t="str">
        <f>'Sch-1'!K11</f>
        <v xml:space="preserve">Sector-29, </v>
      </c>
      <c r="N11" s="443"/>
      <c r="O11" s="8"/>
      <c r="P11" s="3"/>
    </row>
    <row r="12" spans="1:151" ht="21" customHeight="1">
      <c r="A12" s="405"/>
      <c r="B12" s="405"/>
      <c r="C12" s="960" t="str">
        <f>IF('Names of Bidder'!D12=0, "", 'Names of Bidder'!D12)</f>
        <v/>
      </c>
      <c r="D12" s="960"/>
      <c r="E12" s="960"/>
      <c r="F12" s="960"/>
      <c r="G12" s="960"/>
      <c r="H12" s="437"/>
      <c r="I12" s="405"/>
      <c r="J12" s="393"/>
      <c r="K12" s="393"/>
      <c r="L12" s="393"/>
      <c r="M12" s="12" t="str">
        <f>'Sch-1'!K12</f>
        <v>Gurgaon (Haryana) - 122001</v>
      </c>
      <c r="N12" s="443"/>
      <c r="O12" s="8"/>
      <c r="P12" s="3"/>
    </row>
    <row r="13" spans="1:151">
      <c r="A13" s="21"/>
      <c r="B13" s="21"/>
      <c r="C13" s="21"/>
      <c r="D13" s="21"/>
      <c r="E13" s="21"/>
      <c r="F13" s="410"/>
      <c r="G13" s="410"/>
      <c r="H13" s="410"/>
      <c r="I13" s="410"/>
      <c r="J13" s="410"/>
      <c r="K13" s="410"/>
      <c r="L13" s="393"/>
      <c r="M13" s="261"/>
      <c r="N13" s="437"/>
      <c r="O13" s="12"/>
      <c r="P13" s="3"/>
    </row>
    <row r="14" spans="1:151" ht="24.75" customHeight="1">
      <c r="A14" s="970" t="s">
        <v>21</v>
      </c>
      <c r="B14" s="970"/>
      <c r="C14" s="970"/>
      <c r="D14" s="970"/>
      <c r="E14" s="970"/>
      <c r="F14" s="970"/>
      <c r="G14" s="970"/>
      <c r="H14" s="970"/>
      <c r="I14" s="970"/>
      <c r="J14" s="970"/>
      <c r="K14" s="970"/>
      <c r="L14" s="970"/>
      <c r="M14" s="970"/>
      <c r="N14" s="970"/>
      <c r="O14" s="970"/>
      <c r="P14" s="970"/>
    </row>
    <row r="15" spans="1:151" s="428" customFormat="1" ht="93" customHeight="1">
      <c r="A15" s="469" t="s">
        <v>7</v>
      </c>
      <c r="B15" s="470" t="s">
        <v>264</v>
      </c>
      <c r="C15" s="470" t="s">
        <v>276</v>
      </c>
      <c r="D15" s="470" t="s">
        <v>275</v>
      </c>
      <c r="E15" s="470" t="s">
        <v>277</v>
      </c>
      <c r="F15" s="470" t="s">
        <v>278</v>
      </c>
      <c r="G15" s="469" t="s">
        <v>25</v>
      </c>
      <c r="H15" s="471" t="s">
        <v>318</v>
      </c>
      <c r="I15" s="472" t="s">
        <v>474</v>
      </c>
      <c r="J15" s="472" t="s">
        <v>516</v>
      </c>
      <c r="K15" s="472" t="s">
        <v>475</v>
      </c>
      <c r="L15" s="473" t="s">
        <v>15</v>
      </c>
      <c r="M15" s="474" t="s">
        <v>9</v>
      </c>
      <c r="N15" s="474" t="s">
        <v>16</v>
      </c>
      <c r="O15" s="473" t="s">
        <v>23</v>
      </c>
      <c r="P15" s="473" t="s">
        <v>24</v>
      </c>
      <c r="Q15" s="427"/>
      <c r="R15" s="604" t="s">
        <v>343</v>
      </c>
      <c r="S15" s="607" t="s">
        <v>344</v>
      </c>
      <c r="T15" s="604" t="s">
        <v>341</v>
      </c>
      <c r="U15" s="604" t="s">
        <v>342</v>
      </c>
      <c r="V15" s="427"/>
      <c r="W15" s="427"/>
      <c r="X15" s="427"/>
      <c r="Y15" s="427"/>
      <c r="Z15" s="427"/>
      <c r="AA15" s="427"/>
      <c r="AB15" s="877"/>
      <c r="AC15" s="877"/>
      <c r="AD15" s="877"/>
      <c r="AE15" s="877"/>
      <c r="AF15" s="878"/>
      <c r="AG15" s="878"/>
      <c r="AH15" s="878"/>
      <c r="AI15" s="878"/>
      <c r="AJ15" s="878"/>
      <c r="AK15" s="878"/>
      <c r="AL15" s="878"/>
      <c r="AM15" s="878"/>
      <c r="AN15" s="878"/>
      <c r="AO15" s="878"/>
      <c r="AP15" s="878"/>
      <c r="AQ15" s="878"/>
      <c r="AR15" s="878"/>
      <c r="AS15" s="878"/>
      <c r="AT15" s="878"/>
      <c r="AU15" s="878"/>
      <c r="AV15" s="878"/>
      <c r="AW15" s="878"/>
      <c r="AX15" s="878"/>
      <c r="AY15" s="878"/>
      <c r="AZ15" s="878"/>
      <c r="BA15" s="878"/>
      <c r="BB15" s="878"/>
      <c r="BC15" s="878"/>
      <c r="BD15" s="878"/>
      <c r="BE15" s="878"/>
      <c r="BF15" s="878"/>
      <c r="BG15" s="878"/>
      <c r="BH15" s="878"/>
      <c r="BI15" s="878"/>
      <c r="BJ15" s="878"/>
      <c r="BK15" s="878"/>
      <c r="BL15" s="878"/>
      <c r="BM15" s="878"/>
      <c r="BN15" s="878"/>
      <c r="BO15" s="878"/>
      <c r="BP15" s="878"/>
      <c r="BQ15" s="878"/>
      <c r="BR15" s="878"/>
      <c r="BS15" s="878"/>
      <c r="BT15" s="878"/>
      <c r="BU15" s="878"/>
      <c r="BV15" s="878"/>
      <c r="BW15" s="878"/>
      <c r="BX15" s="878"/>
      <c r="BY15" s="878"/>
      <c r="BZ15" s="878"/>
      <c r="CA15" s="878"/>
      <c r="CB15" s="878"/>
      <c r="CC15" s="878"/>
      <c r="CD15" s="878"/>
      <c r="CE15" s="878"/>
      <c r="CF15" s="878"/>
      <c r="CG15" s="878"/>
      <c r="CH15" s="878"/>
      <c r="CI15" s="878"/>
      <c r="CJ15" s="878"/>
      <c r="CK15" s="878"/>
      <c r="CL15" s="878"/>
      <c r="CM15" s="878"/>
      <c r="CN15" s="878"/>
      <c r="CO15" s="878"/>
      <c r="CP15" s="878"/>
      <c r="CQ15" s="878"/>
      <c r="CR15" s="878"/>
      <c r="CS15" s="878"/>
      <c r="CT15" s="878"/>
      <c r="CU15" s="878"/>
      <c r="CV15" s="878"/>
      <c r="CW15" s="878"/>
      <c r="CX15" s="878"/>
      <c r="CY15" s="878"/>
      <c r="CZ15" s="878"/>
      <c r="DA15" s="878"/>
      <c r="DB15" s="878"/>
      <c r="DC15" s="878"/>
      <c r="DD15" s="878"/>
      <c r="DE15" s="878"/>
      <c r="DF15" s="878"/>
      <c r="DG15" s="878"/>
      <c r="DH15" s="878"/>
      <c r="DI15" s="878"/>
      <c r="DJ15" s="878"/>
      <c r="DK15" s="878"/>
      <c r="DL15" s="878"/>
      <c r="DM15" s="878"/>
      <c r="DN15" s="878"/>
      <c r="DO15" s="878"/>
      <c r="DP15" s="878"/>
      <c r="DQ15" s="878"/>
      <c r="DR15" s="878"/>
      <c r="DS15" s="878"/>
      <c r="DT15" s="878"/>
      <c r="DU15" s="878"/>
      <c r="DV15" s="878"/>
      <c r="DW15" s="878"/>
      <c r="DX15" s="878"/>
      <c r="DY15" s="878"/>
      <c r="DZ15" s="878"/>
      <c r="EA15" s="878"/>
      <c r="EB15" s="878"/>
      <c r="EC15" s="878"/>
      <c r="ED15" s="878"/>
      <c r="EE15" s="878"/>
      <c r="EF15" s="878"/>
      <c r="EG15" s="878"/>
      <c r="EH15" s="878"/>
      <c r="EI15" s="878"/>
      <c r="EJ15" s="878"/>
      <c r="EK15" s="878"/>
      <c r="EL15" s="878"/>
      <c r="EM15" s="878"/>
      <c r="EN15" s="878"/>
      <c r="EO15" s="878"/>
      <c r="EP15" s="878"/>
      <c r="EQ15" s="878"/>
      <c r="ER15" s="878"/>
      <c r="ES15" s="878"/>
      <c r="ET15" s="878"/>
      <c r="EU15" s="878"/>
    </row>
    <row r="16" spans="1:151" s="428" customFormat="1">
      <c r="A16" s="16">
        <v>1</v>
      </c>
      <c r="B16" s="16">
        <v>2</v>
      </c>
      <c r="C16" s="16">
        <v>3</v>
      </c>
      <c r="D16" s="16">
        <v>4</v>
      </c>
      <c r="E16" s="16">
        <v>5</v>
      </c>
      <c r="F16" s="390">
        <v>6</v>
      </c>
      <c r="G16" s="390">
        <v>7</v>
      </c>
      <c r="H16" s="471">
        <v>8</v>
      </c>
      <c r="I16" s="471">
        <v>9</v>
      </c>
      <c r="J16" s="471">
        <v>10</v>
      </c>
      <c r="K16" s="471">
        <v>11</v>
      </c>
      <c r="L16" s="390">
        <v>12</v>
      </c>
      <c r="M16" s="16">
        <v>13</v>
      </c>
      <c r="N16" s="16">
        <v>14</v>
      </c>
      <c r="O16" s="16">
        <v>15</v>
      </c>
      <c r="P16" s="16" t="s">
        <v>319</v>
      </c>
      <c r="Q16" s="427"/>
      <c r="V16" s="427"/>
      <c r="W16" s="427"/>
      <c r="X16" s="427"/>
      <c r="Y16" s="427"/>
      <c r="Z16" s="427"/>
      <c r="AA16" s="427"/>
      <c r="AB16" s="877"/>
      <c r="AC16" s="877"/>
      <c r="AD16" s="877"/>
      <c r="AE16" s="877"/>
      <c r="AF16" s="878"/>
      <c r="AG16" s="878"/>
      <c r="AH16" s="878"/>
      <c r="AI16" s="878"/>
      <c r="AJ16" s="878"/>
      <c r="AK16" s="878"/>
      <c r="AL16" s="878"/>
      <c r="AM16" s="878"/>
      <c r="AN16" s="878"/>
      <c r="AO16" s="878"/>
      <c r="AP16" s="878"/>
      <c r="AQ16" s="878"/>
      <c r="AR16" s="878"/>
      <c r="AS16" s="878"/>
      <c r="AT16" s="878"/>
      <c r="AU16" s="878"/>
      <c r="AV16" s="878"/>
      <c r="AW16" s="878"/>
      <c r="AX16" s="878"/>
      <c r="AY16" s="878"/>
      <c r="AZ16" s="878"/>
      <c r="BA16" s="878"/>
      <c r="BB16" s="878"/>
      <c r="BC16" s="878"/>
      <c r="BD16" s="878"/>
      <c r="BE16" s="878"/>
      <c r="BF16" s="878"/>
      <c r="BG16" s="878"/>
      <c r="BH16" s="878"/>
      <c r="BI16" s="878"/>
      <c r="BJ16" s="878"/>
      <c r="BK16" s="878"/>
      <c r="BL16" s="878"/>
      <c r="BM16" s="878"/>
      <c r="BN16" s="878"/>
      <c r="BO16" s="878"/>
      <c r="BP16" s="878"/>
      <c r="BQ16" s="878"/>
      <c r="BR16" s="878"/>
      <c r="BS16" s="878"/>
      <c r="BT16" s="878"/>
      <c r="BU16" s="878"/>
      <c r="BV16" s="878"/>
      <c r="BW16" s="878"/>
      <c r="BX16" s="878"/>
      <c r="BY16" s="878"/>
      <c r="BZ16" s="878"/>
      <c r="CA16" s="878"/>
      <c r="CB16" s="878"/>
      <c r="CC16" s="878"/>
      <c r="CD16" s="878"/>
      <c r="CE16" s="878"/>
      <c r="CF16" s="878"/>
      <c r="CG16" s="878"/>
      <c r="CH16" s="878"/>
      <c r="CI16" s="878"/>
      <c r="CJ16" s="878"/>
      <c r="CK16" s="878"/>
      <c r="CL16" s="878"/>
      <c r="CM16" s="878"/>
      <c r="CN16" s="878"/>
      <c r="CO16" s="878"/>
      <c r="CP16" s="878"/>
      <c r="CQ16" s="878"/>
      <c r="CR16" s="878"/>
      <c r="CS16" s="878"/>
      <c r="CT16" s="878"/>
      <c r="CU16" s="878"/>
      <c r="CV16" s="878"/>
      <c r="CW16" s="878"/>
      <c r="CX16" s="878"/>
      <c r="CY16" s="878"/>
      <c r="CZ16" s="878"/>
      <c r="DA16" s="878"/>
      <c r="DB16" s="878"/>
      <c r="DC16" s="878"/>
      <c r="DD16" s="878"/>
      <c r="DE16" s="878"/>
      <c r="DF16" s="878"/>
      <c r="DG16" s="878"/>
      <c r="DH16" s="878"/>
      <c r="DI16" s="878"/>
      <c r="DJ16" s="878"/>
      <c r="DK16" s="878"/>
      <c r="DL16" s="878"/>
      <c r="DM16" s="878"/>
      <c r="DN16" s="878"/>
      <c r="DO16" s="878"/>
      <c r="DP16" s="878"/>
      <c r="DQ16" s="878"/>
      <c r="DR16" s="878"/>
      <c r="DS16" s="878"/>
      <c r="DT16" s="878"/>
      <c r="DU16" s="878"/>
      <c r="DV16" s="878"/>
      <c r="DW16" s="878"/>
      <c r="DX16" s="878"/>
      <c r="DY16" s="878"/>
      <c r="DZ16" s="878"/>
      <c r="EA16" s="878"/>
      <c r="EB16" s="878"/>
      <c r="EC16" s="878"/>
      <c r="ED16" s="878"/>
      <c r="EE16" s="878"/>
      <c r="EF16" s="878"/>
      <c r="EG16" s="878"/>
      <c r="EH16" s="878"/>
      <c r="EI16" s="878"/>
      <c r="EJ16" s="878"/>
      <c r="EK16" s="878"/>
      <c r="EL16" s="878"/>
      <c r="EM16" s="878"/>
      <c r="EN16" s="878"/>
      <c r="EO16" s="878"/>
      <c r="EP16" s="878"/>
      <c r="EQ16" s="878"/>
      <c r="ER16" s="878"/>
      <c r="ES16" s="878"/>
      <c r="ET16" s="878"/>
      <c r="EU16" s="878"/>
    </row>
    <row r="17" spans="1:151" s="764" customFormat="1" ht="26.25" customHeight="1">
      <c r="A17" s="871" t="s">
        <v>591</v>
      </c>
      <c r="B17" s="967" t="s">
        <v>752</v>
      </c>
      <c r="C17" s="968"/>
      <c r="D17" s="968"/>
      <c r="E17" s="968"/>
      <c r="F17" s="969"/>
      <c r="G17" s="870"/>
      <c r="H17" s="870"/>
      <c r="I17" s="755"/>
      <c r="J17" s="751"/>
      <c r="K17" s="756"/>
      <c r="L17" s="750"/>
      <c r="M17" s="751"/>
      <c r="N17" s="751"/>
      <c r="O17" s="751"/>
      <c r="P17" s="757"/>
      <c r="Q17" s="758"/>
      <c r="R17" s="759"/>
      <c r="S17" s="760"/>
      <c r="T17" s="759"/>
      <c r="U17" s="761"/>
      <c r="V17" s="762"/>
      <c r="W17" s="838" t="s">
        <v>506</v>
      </c>
      <c r="X17" s="839" t="s">
        <v>514</v>
      </c>
      <c r="Y17" s="842" t="s">
        <v>507</v>
      </c>
      <c r="Z17" s="763" t="s">
        <v>515</v>
      </c>
      <c r="AA17" s="873"/>
      <c r="AB17" s="879"/>
      <c r="AC17" s="879"/>
      <c r="AD17" s="879"/>
      <c r="AE17" s="879"/>
      <c r="AF17" s="880"/>
      <c r="AG17" s="880"/>
      <c r="AH17" s="880"/>
      <c r="AI17" s="880"/>
      <c r="AJ17" s="880"/>
      <c r="AK17" s="880"/>
      <c r="AL17" s="880"/>
      <c r="AM17" s="880"/>
      <c r="AN17" s="880"/>
      <c r="AO17" s="880"/>
      <c r="AP17" s="880"/>
      <c r="AQ17" s="880"/>
      <c r="AR17" s="880"/>
      <c r="AS17" s="880"/>
      <c r="AT17" s="880"/>
      <c r="AU17" s="880"/>
      <c r="AV17" s="880"/>
      <c r="AW17" s="880"/>
      <c r="AX17" s="880"/>
      <c r="AY17" s="880"/>
      <c r="AZ17" s="880"/>
      <c r="BA17" s="880"/>
      <c r="BB17" s="880"/>
      <c r="BC17" s="880"/>
      <c r="BD17" s="880"/>
      <c r="BE17" s="880"/>
      <c r="BF17" s="880"/>
      <c r="BG17" s="880"/>
      <c r="BH17" s="880"/>
      <c r="BI17" s="880"/>
      <c r="BJ17" s="880"/>
      <c r="BK17" s="880"/>
      <c r="BL17" s="880"/>
      <c r="BM17" s="880"/>
      <c r="BN17" s="880"/>
      <c r="BO17" s="880"/>
      <c r="BP17" s="880"/>
      <c r="BQ17" s="880"/>
      <c r="BR17" s="880"/>
      <c r="BS17" s="880"/>
      <c r="BT17" s="880"/>
      <c r="BU17" s="880"/>
      <c r="BV17" s="880"/>
      <c r="BW17" s="880"/>
      <c r="BX17" s="880"/>
      <c r="BY17" s="880"/>
      <c r="BZ17" s="880"/>
      <c r="CA17" s="880"/>
      <c r="CB17" s="880"/>
      <c r="CC17" s="880"/>
      <c r="CD17" s="880"/>
      <c r="CE17" s="880"/>
      <c r="CF17" s="880"/>
      <c r="CG17" s="880"/>
      <c r="CH17" s="880"/>
      <c r="CI17" s="880"/>
      <c r="CJ17" s="880"/>
      <c r="CK17" s="880"/>
      <c r="CL17" s="880"/>
      <c r="CM17" s="880"/>
      <c r="CN17" s="880"/>
      <c r="CO17" s="880"/>
      <c r="CP17" s="880"/>
      <c r="CQ17" s="880"/>
      <c r="CR17" s="880"/>
      <c r="CS17" s="880"/>
      <c r="CT17" s="880"/>
      <c r="CU17" s="880"/>
      <c r="CV17" s="880"/>
      <c r="CW17" s="880"/>
      <c r="CX17" s="880"/>
      <c r="CY17" s="880"/>
      <c r="CZ17" s="880"/>
      <c r="DA17" s="880"/>
      <c r="DB17" s="880"/>
      <c r="DC17" s="880"/>
      <c r="DD17" s="880"/>
      <c r="DE17" s="880"/>
      <c r="DF17" s="880"/>
      <c r="DG17" s="880"/>
      <c r="DH17" s="880"/>
      <c r="DI17" s="880"/>
      <c r="DJ17" s="880"/>
      <c r="DK17" s="880"/>
      <c r="DL17" s="880"/>
      <c r="DM17" s="880"/>
      <c r="DN17" s="880"/>
      <c r="DO17" s="880"/>
      <c r="DP17" s="880"/>
      <c r="DQ17" s="880"/>
      <c r="DR17" s="880"/>
      <c r="DS17" s="880"/>
      <c r="DT17" s="880"/>
      <c r="DU17" s="880"/>
      <c r="DV17" s="880"/>
      <c r="DW17" s="880"/>
      <c r="DX17" s="880"/>
      <c r="DY17" s="880"/>
      <c r="DZ17" s="880"/>
      <c r="EA17" s="880"/>
      <c r="EB17" s="880"/>
      <c r="EC17" s="880"/>
      <c r="ED17" s="880"/>
      <c r="EE17" s="880"/>
      <c r="EF17" s="880"/>
      <c r="EG17" s="880"/>
      <c r="EH17" s="880"/>
      <c r="EI17" s="880"/>
      <c r="EJ17" s="880"/>
      <c r="EK17" s="880"/>
      <c r="EL17" s="880"/>
      <c r="EM17" s="880"/>
      <c r="EN17" s="880"/>
      <c r="EO17" s="880"/>
      <c r="EP17" s="880"/>
      <c r="EQ17" s="880"/>
      <c r="ER17" s="880"/>
      <c r="ES17" s="880"/>
      <c r="ET17" s="880"/>
      <c r="EU17" s="880"/>
    </row>
    <row r="18" spans="1:151" s="715" customFormat="1" ht="63" customHeight="1">
      <c r="A18" s="869">
        <v>1</v>
      </c>
      <c r="B18" s="854">
        <v>7000020196</v>
      </c>
      <c r="C18" s="854">
        <v>10</v>
      </c>
      <c r="D18" s="854">
        <v>10</v>
      </c>
      <c r="E18" s="854">
        <v>10</v>
      </c>
      <c r="F18" s="854" t="s">
        <v>753</v>
      </c>
      <c r="G18" s="854">
        <v>100004518</v>
      </c>
      <c r="H18" s="854">
        <v>995433</v>
      </c>
      <c r="I18" s="535"/>
      <c r="J18" s="856">
        <v>18</v>
      </c>
      <c r="K18" s="534"/>
      <c r="L18" s="854" t="s">
        <v>614</v>
      </c>
      <c r="M18" s="854" t="s">
        <v>615</v>
      </c>
      <c r="N18" s="854">
        <v>6749</v>
      </c>
      <c r="O18" s="707"/>
      <c r="P18" s="533" t="str">
        <f t="shared" ref="P18" si="0">IF(O18=0, "INCLUDED", IF(ISERROR(N18*O18), O18, N18*O18))</f>
        <v>INCLUDED</v>
      </c>
      <c r="Q18" s="712">
        <f t="shared" ref="Q18" si="1">IF(P18="Included",0,P18)</f>
        <v>0</v>
      </c>
      <c r="R18" s="444">
        <f t="shared" ref="R18" si="2">IF( K18="",J18*(IF(P18="Included",0,P18))/100,K18*(IF(P18="Included",0,P18)))</f>
        <v>0</v>
      </c>
      <c r="S18" s="603">
        <f>Discount!$J$36</f>
        <v>0</v>
      </c>
      <c r="T18" s="444">
        <f t="shared" ref="T18" si="3">S18*Q18</f>
        <v>0</v>
      </c>
      <c r="U18" s="445">
        <f t="shared" ref="U18" si="4">IF(K18="",J18*T18/100,K18*T18)</f>
        <v>0</v>
      </c>
      <c r="V18" s="713">
        <f t="shared" ref="V18" si="5">O18*N18</f>
        <v>0</v>
      </c>
      <c r="W18" s="843">
        <f>ROUND(O18,2)</f>
        <v>0</v>
      </c>
      <c r="X18" s="713">
        <f>N18*W18</f>
        <v>0</v>
      </c>
      <c r="Y18" s="714">
        <f>IF(K18="",J18/100,K18)</f>
        <v>0.18</v>
      </c>
      <c r="Z18" s="713">
        <f>X18*Y18</f>
        <v>0</v>
      </c>
      <c r="AA18" s="874"/>
      <c r="AB18" s="875"/>
      <c r="AC18" s="875"/>
      <c r="AD18" s="875"/>
      <c r="AE18" s="875"/>
      <c r="AF18" s="876"/>
      <c r="AG18" s="876"/>
      <c r="AH18" s="876"/>
      <c r="AI18" s="876"/>
      <c r="AJ18" s="876"/>
      <c r="AK18" s="876"/>
      <c r="AL18" s="876"/>
      <c r="AM18" s="876"/>
      <c r="AN18" s="876"/>
      <c r="AO18" s="876"/>
      <c r="AP18" s="876"/>
      <c r="AQ18" s="876"/>
      <c r="AR18" s="876"/>
      <c r="AS18" s="876"/>
      <c r="AT18" s="876"/>
      <c r="AU18" s="876"/>
      <c r="AV18" s="876"/>
      <c r="AW18" s="876"/>
      <c r="AX18" s="876"/>
      <c r="AY18" s="876"/>
      <c r="AZ18" s="876"/>
      <c r="BA18" s="876"/>
      <c r="BB18" s="876"/>
      <c r="BC18" s="876"/>
      <c r="BD18" s="876"/>
      <c r="BE18" s="876"/>
      <c r="BF18" s="876"/>
      <c r="BG18" s="876"/>
      <c r="BH18" s="876"/>
      <c r="BI18" s="876"/>
      <c r="BJ18" s="876"/>
      <c r="BK18" s="876"/>
      <c r="BL18" s="876"/>
      <c r="BM18" s="876"/>
      <c r="BN18" s="876"/>
      <c r="BO18" s="876"/>
      <c r="BP18" s="876"/>
      <c r="BQ18" s="876"/>
      <c r="BR18" s="876"/>
      <c r="BS18" s="876"/>
      <c r="BT18" s="876"/>
      <c r="BU18" s="876"/>
      <c r="BV18" s="876"/>
      <c r="BW18" s="876"/>
      <c r="BX18" s="876"/>
      <c r="BY18" s="876"/>
      <c r="BZ18" s="876"/>
      <c r="CA18" s="876"/>
      <c r="CB18" s="876"/>
      <c r="CC18" s="876"/>
      <c r="CD18" s="876"/>
      <c r="CE18" s="876"/>
      <c r="CF18" s="876"/>
      <c r="CG18" s="876"/>
      <c r="CH18" s="876"/>
      <c r="CI18" s="876"/>
      <c r="CJ18" s="876"/>
      <c r="CK18" s="876"/>
      <c r="CL18" s="876"/>
      <c r="CM18" s="876"/>
      <c r="CN18" s="876"/>
      <c r="CO18" s="876"/>
      <c r="CP18" s="876"/>
      <c r="CQ18" s="876"/>
      <c r="CR18" s="876"/>
      <c r="CS18" s="876"/>
      <c r="CT18" s="876"/>
      <c r="CU18" s="876"/>
      <c r="CV18" s="876"/>
      <c r="CW18" s="876"/>
      <c r="CX18" s="876"/>
      <c r="CY18" s="876"/>
      <c r="CZ18" s="876"/>
      <c r="DA18" s="876"/>
      <c r="DB18" s="876"/>
      <c r="DC18" s="876"/>
      <c r="DD18" s="876"/>
      <c r="DE18" s="876"/>
      <c r="DF18" s="876"/>
      <c r="DG18" s="876"/>
      <c r="DH18" s="876"/>
      <c r="DI18" s="876"/>
      <c r="DJ18" s="876"/>
      <c r="DK18" s="876"/>
      <c r="DL18" s="876"/>
      <c r="DM18" s="876"/>
      <c r="DN18" s="876"/>
      <c r="DO18" s="876"/>
      <c r="DP18" s="876"/>
      <c r="DQ18" s="876"/>
      <c r="DR18" s="876"/>
      <c r="DS18" s="876"/>
      <c r="DT18" s="876"/>
      <c r="DU18" s="876"/>
      <c r="DV18" s="876"/>
      <c r="DW18" s="876"/>
      <c r="DX18" s="876"/>
      <c r="DY18" s="876"/>
      <c r="DZ18" s="876"/>
      <c r="EA18" s="876"/>
      <c r="EB18" s="876"/>
      <c r="EC18" s="876"/>
      <c r="ED18" s="876"/>
      <c r="EE18" s="876"/>
      <c r="EF18" s="876"/>
      <c r="EG18" s="876"/>
      <c r="EH18" s="876"/>
      <c r="EI18" s="876"/>
      <c r="EJ18" s="876"/>
      <c r="EK18" s="876"/>
      <c r="EL18" s="876"/>
      <c r="EM18" s="876"/>
      <c r="EN18" s="876"/>
      <c r="EO18" s="876"/>
      <c r="EP18" s="876"/>
      <c r="EQ18" s="876"/>
      <c r="ER18" s="876"/>
      <c r="ES18" s="876"/>
      <c r="ET18" s="876"/>
      <c r="EU18" s="876"/>
    </row>
    <row r="19" spans="1:151" s="715" customFormat="1" ht="41.25" customHeight="1">
      <c r="A19" s="869">
        <v>2</v>
      </c>
      <c r="B19" s="854">
        <v>7000020196</v>
      </c>
      <c r="C19" s="854">
        <v>10</v>
      </c>
      <c r="D19" s="854">
        <v>10</v>
      </c>
      <c r="E19" s="854">
        <v>20</v>
      </c>
      <c r="F19" s="854" t="s">
        <v>753</v>
      </c>
      <c r="G19" s="854">
        <v>100001325</v>
      </c>
      <c r="H19" s="854">
        <v>995454</v>
      </c>
      <c r="I19" s="535"/>
      <c r="J19" s="856">
        <v>18</v>
      </c>
      <c r="K19" s="534"/>
      <c r="L19" s="854" t="s">
        <v>616</v>
      </c>
      <c r="M19" s="854" t="s">
        <v>615</v>
      </c>
      <c r="N19" s="854">
        <v>285</v>
      </c>
      <c r="O19" s="707"/>
      <c r="P19" s="533" t="str">
        <f t="shared" ref="P19:P90" si="6">IF(O19=0, "INCLUDED", IF(ISERROR(N19*O19), O19, N19*O19))</f>
        <v>INCLUDED</v>
      </c>
      <c r="Q19" s="712">
        <f t="shared" ref="Q19:Q90" si="7">IF(P19="Included",0,P19)</f>
        <v>0</v>
      </c>
      <c r="R19" s="444">
        <f t="shared" ref="R19:R90" si="8">IF( K19="",J19*(IF(P19="Included",0,P19))/100,K19*(IF(P19="Included",0,P19)))</f>
        <v>0</v>
      </c>
      <c r="S19" s="603">
        <f>Discount!$J$36</f>
        <v>0</v>
      </c>
      <c r="T19" s="444">
        <f t="shared" ref="T19:T90" si="9">S19*Q19</f>
        <v>0</v>
      </c>
      <c r="U19" s="445">
        <f t="shared" ref="U19:U90" si="10">IF(K19="",J19*T19/100,K19*T19)</f>
        <v>0</v>
      </c>
      <c r="V19" s="713">
        <f t="shared" ref="V19:V90" si="11">O19*N19</f>
        <v>0</v>
      </c>
      <c r="W19" s="843">
        <f t="shared" ref="W19:W90" si="12">ROUND(O19,2)</f>
        <v>0</v>
      </c>
      <c r="X19" s="713">
        <f t="shared" ref="X19:X90" si="13">N19*W19</f>
        <v>0</v>
      </c>
      <c r="Y19" s="714">
        <f t="shared" ref="Y19:Y90" si="14">IF(K19="",J19/100,K19)</f>
        <v>0.18</v>
      </c>
      <c r="Z19" s="713">
        <f t="shared" ref="Z19:Z90" si="15">X19*Y19</f>
        <v>0</v>
      </c>
      <c r="AA19" s="874"/>
      <c r="AB19" s="875"/>
      <c r="AC19" s="875"/>
      <c r="AD19" s="875"/>
      <c r="AE19" s="875"/>
      <c r="AF19" s="876"/>
      <c r="AG19" s="876"/>
      <c r="AH19" s="876"/>
      <c r="AI19" s="876"/>
      <c r="AJ19" s="876"/>
      <c r="AK19" s="876"/>
      <c r="AL19" s="876"/>
      <c r="AM19" s="876"/>
      <c r="AN19" s="876"/>
      <c r="AO19" s="876"/>
      <c r="AP19" s="876"/>
      <c r="AQ19" s="876"/>
      <c r="AR19" s="876"/>
      <c r="AS19" s="876"/>
      <c r="AT19" s="876"/>
      <c r="AU19" s="876"/>
      <c r="AV19" s="876"/>
      <c r="AW19" s="876"/>
      <c r="AX19" s="876"/>
      <c r="AY19" s="876"/>
      <c r="AZ19" s="876"/>
      <c r="BA19" s="876"/>
      <c r="BB19" s="876"/>
      <c r="BC19" s="876"/>
      <c r="BD19" s="876"/>
      <c r="BE19" s="876"/>
      <c r="BF19" s="876"/>
      <c r="BG19" s="876"/>
      <c r="BH19" s="876"/>
      <c r="BI19" s="876"/>
      <c r="BJ19" s="876"/>
      <c r="BK19" s="876"/>
      <c r="BL19" s="876"/>
      <c r="BM19" s="876"/>
      <c r="BN19" s="876"/>
      <c r="BO19" s="876"/>
      <c r="BP19" s="876"/>
      <c r="BQ19" s="876"/>
      <c r="BR19" s="876"/>
      <c r="BS19" s="876"/>
      <c r="BT19" s="876"/>
      <c r="BU19" s="876"/>
      <c r="BV19" s="876"/>
      <c r="BW19" s="876"/>
      <c r="BX19" s="876"/>
      <c r="BY19" s="876"/>
      <c r="BZ19" s="876"/>
      <c r="CA19" s="876"/>
      <c r="CB19" s="876"/>
      <c r="CC19" s="876"/>
      <c r="CD19" s="876"/>
      <c r="CE19" s="876"/>
      <c r="CF19" s="876"/>
      <c r="CG19" s="876"/>
      <c r="CH19" s="876"/>
      <c r="CI19" s="876"/>
      <c r="CJ19" s="876"/>
      <c r="CK19" s="876"/>
      <c r="CL19" s="876"/>
      <c r="CM19" s="876"/>
      <c r="CN19" s="876"/>
      <c r="CO19" s="876"/>
      <c r="CP19" s="876"/>
      <c r="CQ19" s="876"/>
      <c r="CR19" s="876"/>
      <c r="CS19" s="876"/>
      <c r="CT19" s="876"/>
      <c r="CU19" s="876"/>
      <c r="CV19" s="876"/>
      <c r="CW19" s="876"/>
      <c r="CX19" s="876"/>
      <c r="CY19" s="876"/>
      <c r="CZ19" s="876"/>
      <c r="DA19" s="876"/>
      <c r="DB19" s="876"/>
      <c r="DC19" s="876"/>
      <c r="DD19" s="876"/>
      <c r="DE19" s="876"/>
      <c r="DF19" s="876"/>
      <c r="DG19" s="876"/>
      <c r="DH19" s="876"/>
      <c r="DI19" s="876"/>
      <c r="DJ19" s="876"/>
      <c r="DK19" s="876"/>
      <c r="DL19" s="876"/>
      <c r="DM19" s="876"/>
      <c r="DN19" s="876"/>
      <c r="DO19" s="876"/>
      <c r="DP19" s="876"/>
      <c r="DQ19" s="876"/>
      <c r="DR19" s="876"/>
      <c r="DS19" s="876"/>
      <c r="DT19" s="876"/>
      <c r="DU19" s="876"/>
      <c r="DV19" s="876"/>
      <c r="DW19" s="876"/>
      <c r="DX19" s="876"/>
      <c r="DY19" s="876"/>
      <c r="DZ19" s="876"/>
      <c r="EA19" s="876"/>
      <c r="EB19" s="876"/>
      <c r="EC19" s="876"/>
      <c r="ED19" s="876"/>
      <c r="EE19" s="876"/>
      <c r="EF19" s="876"/>
      <c r="EG19" s="876"/>
      <c r="EH19" s="876"/>
      <c r="EI19" s="876"/>
      <c r="EJ19" s="876"/>
      <c r="EK19" s="876"/>
      <c r="EL19" s="876"/>
      <c r="EM19" s="876"/>
      <c r="EN19" s="876"/>
      <c r="EO19" s="876"/>
      <c r="EP19" s="876"/>
      <c r="EQ19" s="876"/>
      <c r="ER19" s="876"/>
      <c r="ES19" s="876"/>
      <c r="ET19" s="876"/>
      <c r="EU19" s="876"/>
    </row>
    <row r="20" spans="1:151" s="715" customFormat="1" ht="41.25" customHeight="1">
      <c r="A20" s="869">
        <v>3</v>
      </c>
      <c r="B20" s="854">
        <v>7000020196</v>
      </c>
      <c r="C20" s="854">
        <v>10</v>
      </c>
      <c r="D20" s="854">
        <v>10</v>
      </c>
      <c r="E20" s="854">
        <v>30</v>
      </c>
      <c r="F20" s="854" t="s">
        <v>753</v>
      </c>
      <c r="G20" s="854">
        <v>100001326</v>
      </c>
      <c r="H20" s="854">
        <v>995454</v>
      </c>
      <c r="I20" s="535"/>
      <c r="J20" s="856">
        <v>18</v>
      </c>
      <c r="K20" s="534"/>
      <c r="L20" s="854" t="s">
        <v>649</v>
      </c>
      <c r="M20" s="854" t="s">
        <v>615</v>
      </c>
      <c r="N20" s="854">
        <v>7</v>
      </c>
      <c r="O20" s="707"/>
      <c r="P20" s="533" t="str">
        <f t="shared" si="6"/>
        <v>INCLUDED</v>
      </c>
      <c r="Q20" s="712">
        <f t="shared" si="7"/>
        <v>0</v>
      </c>
      <c r="R20" s="444">
        <f t="shared" si="8"/>
        <v>0</v>
      </c>
      <c r="S20" s="603">
        <f>Discount!$J$36</f>
        <v>0</v>
      </c>
      <c r="T20" s="444">
        <f t="shared" si="9"/>
        <v>0</v>
      </c>
      <c r="U20" s="445">
        <f t="shared" si="10"/>
        <v>0</v>
      </c>
      <c r="V20" s="713">
        <f t="shared" si="11"/>
        <v>0</v>
      </c>
      <c r="W20" s="843">
        <f t="shared" si="12"/>
        <v>0</v>
      </c>
      <c r="X20" s="713">
        <f t="shared" si="13"/>
        <v>0</v>
      </c>
      <c r="Y20" s="714">
        <f t="shared" si="14"/>
        <v>0.18</v>
      </c>
      <c r="Z20" s="713">
        <f t="shared" si="15"/>
        <v>0</v>
      </c>
      <c r="AA20" s="874"/>
      <c r="AB20" s="875"/>
      <c r="AC20" s="875"/>
      <c r="AD20" s="875"/>
      <c r="AE20" s="875"/>
      <c r="AF20" s="876"/>
      <c r="AG20" s="876"/>
      <c r="AH20" s="876"/>
      <c r="AI20" s="876"/>
      <c r="AJ20" s="876"/>
      <c r="AK20" s="876"/>
      <c r="AL20" s="876"/>
      <c r="AM20" s="876"/>
      <c r="AN20" s="876"/>
      <c r="AO20" s="876"/>
      <c r="AP20" s="876"/>
      <c r="AQ20" s="876"/>
      <c r="AR20" s="876"/>
      <c r="AS20" s="876"/>
      <c r="AT20" s="876"/>
      <c r="AU20" s="876"/>
      <c r="AV20" s="876"/>
      <c r="AW20" s="876"/>
      <c r="AX20" s="876"/>
      <c r="AY20" s="876"/>
      <c r="AZ20" s="876"/>
      <c r="BA20" s="876"/>
      <c r="BB20" s="876"/>
      <c r="BC20" s="876"/>
      <c r="BD20" s="876"/>
      <c r="BE20" s="876"/>
      <c r="BF20" s="876"/>
      <c r="BG20" s="876"/>
      <c r="BH20" s="876"/>
      <c r="BI20" s="876"/>
      <c r="BJ20" s="876"/>
      <c r="BK20" s="876"/>
      <c r="BL20" s="876"/>
      <c r="BM20" s="876"/>
      <c r="BN20" s="876"/>
      <c r="BO20" s="876"/>
      <c r="BP20" s="876"/>
      <c r="BQ20" s="876"/>
      <c r="BR20" s="876"/>
      <c r="BS20" s="876"/>
      <c r="BT20" s="876"/>
      <c r="BU20" s="876"/>
      <c r="BV20" s="876"/>
      <c r="BW20" s="876"/>
      <c r="BX20" s="876"/>
      <c r="BY20" s="876"/>
      <c r="BZ20" s="876"/>
      <c r="CA20" s="876"/>
      <c r="CB20" s="876"/>
      <c r="CC20" s="876"/>
      <c r="CD20" s="876"/>
      <c r="CE20" s="876"/>
      <c r="CF20" s="876"/>
      <c r="CG20" s="876"/>
      <c r="CH20" s="876"/>
      <c r="CI20" s="876"/>
      <c r="CJ20" s="876"/>
      <c r="CK20" s="876"/>
      <c r="CL20" s="876"/>
      <c r="CM20" s="876"/>
      <c r="CN20" s="876"/>
      <c r="CO20" s="876"/>
      <c r="CP20" s="876"/>
      <c r="CQ20" s="876"/>
      <c r="CR20" s="876"/>
      <c r="CS20" s="876"/>
      <c r="CT20" s="876"/>
      <c r="CU20" s="876"/>
      <c r="CV20" s="876"/>
      <c r="CW20" s="876"/>
      <c r="CX20" s="876"/>
      <c r="CY20" s="876"/>
      <c r="CZ20" s="876"/>
      <c r="DA20" s="876"/>
      <c r="DB20" s="876"/>
      <c r="DC20" s="876"/>
      <c r="DD20" s="876"/>
      <c r="DE20" s="876"/>
      <c r="DF20" s="876"/>
      <c r="DG20" s="876"/>
      <c r="DH20" s="876"/>
      <c r="DI20" s="876"/>
      <c r="DJ20" s="876"/>
      <c r="DK20" s="876"/>
      <c r="DL20" s="876"/>
      <c r="DM20" s="876"/>
      <c r="DN20" s="876"/>
      <c r="DO20" s="876"/>
      <c r="DP20" s="876"/>
      <c r="DQ20" s="876"/>
      <c r="DR20" s="876"/>
      <c r="DS20" s="876"/>
      <c r="DT20" s="876"/>
      <c r="DU20" s="876"/>
      <c r="DV20" s="876"/>
      <c r="DW20" s="876"/>
      <c r="DX20" s="876"/>
      <c r="DY20" s="876"/>
      <c r="DZ20" s="876"/>
      <c r="EA20" s="876"/>
      <c r="EB20" s="876"/>
      <c r="EC20" s="876"/>
      <c r="ED20" s="876"/>
      <c r="EE20" s="876"/>
      <c r="EF20" s="876"/>
      <c r="EG20" s="876"/>
      <c r="EH20" s="876"/>
      <c r="EI20" s="876"/>
      <c r="EJ20" s="876"/>
      <c r="EK20" s="876"/>
      <c r="EL20" s="876"/>
      <c r="EM20" s="876"/>
      <c r="EN20" s="876"/>
      <c r="EO20" s="876"/>
      <c r="EP20" s="876"/>
      <c r="EQ20" s="876"/>
      <c r="ER20" s="876"/>
      <c r="ES20" s="876"/>
      <c r="ET20" s="876"/>
      <c r="EU20" s="876"/>
    </row>
    <row r="21" spans="1:151" s="715" customFormat="1" ht="53.4" customHeight="1">
      <c r="A21" s="869">
        <v>4</v>
      </c>
      <c r="B21" s="854">
        <v>7000020196</v>
      </c>
      <c r="C21" s="854">
        <v>10</v>
      </c>
      <c r="D21" s="854">
        <v>10</v>
      </c>
      <c r="E21" s="854">
        <v>40</v>
      </c>
      <c r="F21" s="854" t="s">
        <v>753</v>
      </c>
      <c r="G21" s="854">
        <v>100001327</v>
      </c>
      <c r="H21" s="854">
        <v>995454</v>
      </c>
      <c r="I21" s="535"/>
      <c r="J21" s="856">
        <v>18</v>
      </c>
      <c r="K21" s="534"/>
      <c r="L21" s="854" t="s">
        <v>617</v>
      </c>
      <c r="M21" s="854" t="s">
        <v>615</v>
      </c>
      <c r="N21" s="854">
        <v>1245</v>
      </c>
      <c r="O21" s="707"/>
      <c r="P21" s="533" t="str">
        <f t="shared" si="6"/>
        <v>INCLUDED</v>
      </c>
      <c r="Q21" s="712">
        <f t="shared" si="7"/>
        <v>0</v>
      </c>
      <c r="R21" s="444">
        <f t="shared" si="8"/>
        <v>0</v>
      </c>
      <c r="S21" s="603">
        <f>Discount!$J$36</f>
        <v>0</v>
      </c>
      <c r="T21" s="444">
        <f t="shared" si="9"/>
        <v>0</v>
      </c>
      <c r="U21" s="445">
        <f t="shared" si="10"/>
        <v>0</v>
      </c>
      <c r="V21" s="713">
        <f t="shared" si="11"/>
        <v>0</v>
      </c>
      <c r="W21" s="843">
        <f t="shared" si="12"/>
        <v>0</v>
      </c>
      <c r="X21" s="713">
        <f t="shared" si="13"/>
        <v>0</v>
      </c>
      <c r="Y21" s="714">
        <f t="shared" si="14"/>
        <v>0.18</v>
      </c>
      <c r="Z21" s="713">
        <f t="shared" si="15"/>
        <v>0</v>
      </c>
      <c r="AA21" s="874"/>
      <c r="AB21" s="875"/>
      <c r="AC21" s="875"/>
      <c r="AD21" s="875"/>
      <c r="AE21" s="875"/>
      <c r="AF21" s="876"/>
      <c r="AG21" s="876"/>
      <c r="AH21" s="876"/>
      <c r="AI21" s="876"/>
      <c r="AJ21" s="876"/>
      <c r="AK21" s="876"/>
      <c r="AL21" s="876"/>
      <c r="AM21" s="876"/>
      <c r="AN21" s="876"/>
      <c r="AO21" s="876"/>
      <c r="AP21" s="876"/>
      <c r="AQ21" s="876"/>
      <c r="AR21" s="876"/>
      <c r="AS21" s="876"/>
      <c r="AT21" s="876"/>
      <c r="AU21" s="876"/>
      <c r="AV21" s="876"/>
      <c r="AW21" s="876"/>
      <c r="AX21" s="876"/>
      <c r="AY21" s="876"/>
      <c r="AZ21" s="876"/>
      <c r="BA21" s="876"/>
      <c r="BB21" s="876"/>
      <c r="BC21" s="876"/>
      <c r="BD21" s="876"/>
      <c r="BE21" s="876"/>
      <c r="BF21" s="876"/>
      <c r="BG21" s="876"/>
      <c r="BH21" s="876"/>
      <c r="BI21" s="876"/>
      <c r="BJ21" s="876"/>
      <c r="BK21" s="876"/>
      <c r="BL21" s="876"/>
      <c r="BM21" s="876"/>
      <c r="BN21" s="876"/>
      <c r="BO21" s="876"/>
      <c r="BP21" s="876"/>
      <c r="BQ21" s="876"/>
      <c r="BR21" s="876"/>
      <c r="BS21" s="876"/>
      <c r="BT21" s="876"/>
      <c r="BU21" s="876"/>
      <c r="BV21" s="876"/>
      <c r="BW21" s="876"/>
      <c r="BX21" s="876"/>
      <c r="BY21" s="876"/>
      <c r="BZ21" s="876"/>
      <c r="CA21" s="876"/>
      <c r="CB21" s="876"/>
      <c r="CC21" s="876"/>
      <c r="CD21" s="876"/>
      <c r="CE21" s="876"/>
      <c r="CF21" s="876"/>
      <c r="CG21" s="876"/>
      <c r="CH21" s="876"/>
      <c r="CI21" s="876"/>
      <c r="CJ21" s="876"/>
      <c r="CK21" s="876"/>
      <c r="CL21" s="876"/>
      <c r="CM21" s="876"/>
      <c r="CN21" s="876"/>
      <c r="CO21" s="876"/>
      <c r="CP21" s="876"/>
      <c r="CQ21" s="876"/>
      <c r="CR21" s="876"/>
      <c r="CS21" s="876"/>
      <c r="CT21" s="876"/>
      <c r="CU21" s="876"/>
      <c r="CV21" s="876"/>
      <c r="CW21" s="876"/>
      <c r="CX21" s="876"/>
      <c r="CY21" s="876"/>
      <c r="CZ21" s="876"/>
      <c r="DA21" s="876"/>
      <c r="DB21" s="876"/>
      <c r="DC21" s="876"/>
      <c r="DD21" s="876"/>
      <c r="DE21" s="876"/>
      <c r="DF21" s="876"/>
      <c r="DG21" s="876"/>
      <c r="DH21" s="876"/>
      <c r="DI21" s="876"/>
      <c r="DJ21" s="876"/>
      <c r="DK21" s="876"/>
      <c r="DL21" s="876"/>
      <c r="DM21" s="876"/>
      <c r="DN21" s="876"/>
      <c r="DO21" s="876"/>
      <c r="DP21" s="876"/>
      <c r="DQ21" s="876"/>
      <c r="DR21" s="876"/>
      <c r="DS21" s="876"/>
      <c r="DT21" s="876"/>
      <c r="DU21" s="876"/>
      <c r="DV21" s="876"/>
      <c r="DW21" s="876"/>
      <c r="DX21" s="876"/>
      <c r="DY21" s="876"/>
      <c r="DZ21" s="876"/>
      <c r="EA21" s="876"/>
      <c r="EB21" s="876"/>
      <c r="EC21" s="876"/>
      <c r="ED21" s="876"/>
      <c r="EE21" s="876"/>
      <c r="EF21" s="876"/>
      <c r="EG21" s="876"/>
      <c r="EH21" s="876"/>
      <c r="EI21" s="876"/>
      <c r="EJ21" s="876"/>
      <c r="EK21" s="876"/>
      <c r="EL21" s="876"/>
      <c r="EM21" s="876"/>
      <c r="EN21" s="876"/>
      <c r="EO21" s="876"/>
      <c r="EP21" s="876"/>
      <c r="EQ21" s="876"/>
      <c r="ER21" s="876"/>
      <c r="ES21" s="876"/>
      <c r="ET21" s="876"/>
      <c r="EU21" s="876"/>
    </row>
    <row r="22" spans="1:151" s="715" customFormat="1" ht="41.25" customHeight="1">
      <c r="A22" s="869">
        <v>5</v>
      </c>
      <c r="B22" s="854">
        <v>7000020196</v>
      </c>
      <c r="C22" s="854">
        <v>10</v>
      </c>
      <c r="D22" s="854">
        <v>10</v>
      </c>
      <c r="E22" s="854">
        <v>50</v>
      </c>
      <c r="F22" s="854" t="s">
        <v>753</v>
      </c>
      <c r="G22" s="854">
        <v>100001329</v>
      </c>
      <c r="H22" s="854">
        <v>995454</v>
      </c>
      <c r="I22" s="535"/>
      <c r="J22" s="856">
        <v>18</v>
      </c>
      <c r="K22" s="534"/>
      <c r="L22" s="854" t="s">
        <v>618</v>
      </c>
      <c r="M22" s="854" t="s">
        <v>584</v>
      </c>
      <c r="N22" s="854">
        <v>111</v>
      </c>
      <c r="O22" s="707"/>
      <c r="P22" s="533" t="str">
        <f t="shared" si="6"/>
        <v>INCLUDED</v>
      </c>
      <c r="Q22" s="712">
        <f t="shared" si="7"/>
        <v>0</v>
      </c>
      <c r="R22" s="444">
        <f t="shared" si="8"/>
        <v>0</v>
      </c>
      <c r="S22" s="603">
        <f>Discount!$J$36</f>
        <v>0</v>
      </c>
      <c r="T22" s="444">
        <f t="shared" si="9"/>
        <v>0</v>
      </c>
      <c r="U22" s="445">
        <f t="shared" si="10"/>
        <v>0</v>
      </c>
      <c r="V22" s="713">
        <f t="shared" si="11"/>
        <v>0</v>
      </c>
      <c r="W22" s="843">
        <f t="shared" si="12"/>
        <v>0</v>
      </c>
      <c r="X22" s="713">
        <f t="shared" si="13"/>
        <v>0</v>
      </c>
      <c r="Y22" s="714">
        <f t="shared" si="14"/>
        <v>0.18</v>
      </c>
      <c r="Z22" s="713">
        <f t="shared" si="15"/>
        <v>0</v>
      </c>
      <c r="AA22" s="874"/>
      <c r="AB22" s="875"/>
      <c r="AC22" s="875"/>
      <c r="AD22" s="875"/>
      <c r="AE22" s="875"/>
      <c r="AF22" s="876"/>
      <c r="AG22" s="876"/>
      <c r="AH22" s="876"/>
      <c r="AI22" s="876"/>
      <c r="AJ22" s="876"/>
      <c r="AK22" s="876"/>
      <c r="AL22" s="876"/>
      <c r="AM22" s="876"/>
      <c r="AN22" s="876"/>
      <c r="AO22" s="876"/>
      <c r="AP22" s="876"/>
      <c r="AQ22" s="876"/>
      <c r="AR22" s="876"/>
      <c r="AS22" s="876"/>
      <c r="AT22" s="876"/>
      <c r="AU22" s="876"/>
      <c r="AV22" s="876"/>
      <c r="AW22" s="876"/>
      <c r="AX22" s="876"/>
      <c r="AY22" s="876"/>
      <c r="AZ22" s="876"/>
      <c r="BA22" s="876"/>
      <c r="BB22" s="876"/>
      <c r="BC22" s="876"/>
      <c r="BD22" s="876"/>
      <c r="BE22" s="876"/>
      <c r="BF22" s="876"/>
      <c r="BG22" s="876"/>
      <c r="BH22" s="876"/>
      <c r="BI22" s="876"/>
      <c r="BJ22" s="876"/>
      <c r="BK22" s="876"/>
      <c r="BL22" s="876"/>
      <c r="BM22" s="876"/>
      <c r="BN22" s="876"/>
      <c r="BO22" s="876"/>
      <c r="BP22" s="876"/>
      <c r="BQ22" s="876"/>
      <c r="BR22" s="876"/>
      <c r="BS22" s="876"/>
      <c r="BT22" s="876"/>
      <c r="BU22" s="876"/>
      <c r="BV22" s="876"/>
      <c r="BW22" s="876"/>
      <c r="BX22" s="876"/>
      <c r="BY22" s="876"/>
      <c r="BZ22" s="876"/>
      <c r="CA22" s="876"/>
      <c r="CB22" s="876"/>
      <c r="CC22" s="876"/>
      <c r="CD22" s="876"/>
      <c r="CE22" s="876"/>
      <c r="CF22" s="876"/>
      <c r="CG22" s="876"/>
      <c r="CH22" s="876"/>
      <c r="CI22" s="876"/>
      <c r="CJ22" s="876"/>
      <c r="CK22" s="876"/>
      <c r="CL22" s="876"/>
      <c r="CM22" s="876"/>
      <c r="CN22" s="876"/>
      <c r="CO22" s="876"/>
      <c r="CP22" s="876"/>
      <c r="CQ22" s="876"/>
      <c r="CR22" s="876"/>
      <c r="CS22" s="876"/>
      <c r="CT22" s="876"/>
      <c r="CU22" s="876"/>
      <c r="CV22" s="876"/>
      <c r="CW22" s="876"/>
      <c r="CX22" s="876"/>
      <c r="CY22" s="876"/>
      <c r="CZ22" s="876"/>
      <c r="DA22" s="876"/>
      <c r="DB22" s="876"/>
      <c r="DC22" s="876"/>
      <c r="DD22" s="876"/>
      <c r="DE22" s="876"/>
      <c r="DF22" s="876"/>
      <c r="DG22" s="876"/>
      <c r="DH22" s="876"/>
      <c r="DI22" s="876"/>
      <c r="DJ22" s="876"/>
      <c r="DK22" s="876"/>
      <c r="DL22" s="876"/>
      <c r="DM22" s="876"/>
      <c r="DN22" s="876"/>
      <c r="DO22" s="876"/>
      <c r="DP22" s="876"/>
      <c r="DQ22" s="876"/>
      <c r="DR22" s="876"/>
      <c r="DS22" s="876"/>
      <c r="DT22" s="876"/>
      <c r="DU22" s="876"/>
      <c r="DV22" s="876"/>
      <c r="DW22" s="876"/>
      <c r="DX22" s="876"/>
      <c r="DY22" s="876"/>
      <c r="DZ22" s="876"/>
      <c r="EA22" s="876"/>
      <c r="EB22" s="876"/>
      <c r="EC22" s="876"/>
      <c r="ED22" s="876"/>
      <c r="EE22" s="876"/>
      <c r="EF22" s="876"/>
      <c r="EG22" s="876"/>
      <c r="EH22" s="876"/>
      <c r="EI22" s="876"/>
      <c r="EJ22" s="876"/>
      <c r="EK22" s="876"/>
      <c r="EL22" s="876"/>
      <c r="EM22" s="876"/>
      <c r="EN22" s="876"/>
      <c r="EO22" s="876"/>
      <c r="EP22" s="876"/>
      <c r="EQ22" s="876"/>
      <c r="ER22" s="876"/>
      <c r="ES22" s="876"/>
      <c r="ET22" s="876"/>
      <c r="EU22" s="876"/>
    </row>
    <row r="23" spans="1:151" s="715" customFormat="1" ht="56.4" customHeight="1">
      <c r="A23" s="869">
        <v>6</v>
      </c>
      <c r="B23" s="854">
        <v>7000020196</v>
      </c>
      <c r="C23" s="854">
        <v>10</v>
      </c>
      <c r="D23" s="854">
        <v>10</v>
      </c>
      <c r="E23" s="854">
        <v>60</v>
      </c>
      <c r="F23" s="854" t="s">
        <v>753</v>
      </c>
      <c r="G23" s="854">
        <v>100001331</v>
      </c>
      <c r="H23" s="854">
        <v>995455</v>
      </c>
      <c r="I23" s="535"/>
      <c r="J23" s="856">
        <v>18</v>
      </c>
      <c r="K23" s="534"/>
      <c r="L23" s="854" t="s">
        <v>620</v>
      </c>
      <c r="M23" s="854" t="s">
        <v>584</v>
      </c>
      <c r="N23" s="854">
        <v>3</v>
      </c>
      <c r="O23" s="707"/>
      <c r="P23" s="533" t="str">
        <f t="shared" si="6"/>
        <v>INCLUDED</v>
      </c>
      <c r="Q23" s="712">
        <f t="shared" si="7"/>
        <v>0</v>
      </c>
      <c r="R23" s="444">
        <f t="shared" si="8"/>
        <v>0</v>
      </c>
      <c r="S23" s="603">
        <f>Discount!$J$36</f>
        <v>0</v>
      </c>
      <c r="T23" s="444">
        <f t="shared" si="9"/>
        <v>0</v>
      </c>
      <c r="U23" s="445">
        <f t="shared" si="10"/>
        <v>0</v>
      </c>
      <c r="V23" s="713">
        <f t="shared" si="11"/>
        <v>0</v>
      </c>
      <c r="W23" s="843">
        <f t="shared" si="12"/>
        <v>0</v>
      </c>
      <c r="X23" s="713">
        <f t="shared" si="13"/>
        <v>0</v>
      </c>
      <c r="Y23" s="714">
        <f t="shared" si="14"/>
        <v>0.18</v>
      </c>
      <c r="Z23" s="713">
        <f t="shared" si="15"/>
        <v>0</v>
      </c>
      <c r="AA23" s="874"/>
      <c r="AB23" s="875"/>
      <c r="AC23" s="875"/>
      <c r="AD23" s="875"/>
      <c r="AE23" s="875"/>
      <c r="AF23" s="876"/>
      <c r="AG23" s="876"/>
      <c r="AH23" s="876"/>
      <c r="AI23" s="876"/>
      <c r="AJ23" s="876"/>
      <c r="AK23" s="876"/>
      <c r="AL23" s="876"/>
      <c r="AM23" s="876"/>
      <c r="AN23" s="876"/>
      <c r="AO23" s="876"/>
      <c r="AP23" s="876"/>
      <c r="AQ23" s="876"/>
      <c r="AR23" s="876"/>
      <c r="AS23" s="876"/>
      <c r="AT23" s="876"/>
      <c r="AU23" s="876"/>
      <c r="AV23" s="876"/>
      <c r="AW23" s="876"/>
      <c r="AX23" s="876"/>
      <c r="AY23" s="876"/>
      <c r="AZ23" s="876"/>
      <c r="BA23" s="876"/>
      <c r="BB23" s="876"/>
      <c r="BC23" s="876"/>
      <c r="BD23" s="876"/>
      <c r="BE23" s="876"/>
      <c r="BF23" s="876"/>
      <c r="BG23" s="876"/>
      <c r="BH23" s="876"/>
      <c r="BI23" s="876"/>
      <c r="BJ23" s="876"/>
      <c r="BK23" s="876"/>
      <c r="BL23" s="876"/>
      <c r="BM23" s="876"/>
      <c r="BN23" s="876"/>
      <c r="BO23" s="876"/>
      <c r="BP23" s="876"/>
      <c r="BQ23" s="876"/>
      <c r="BR23" s="876"/>
      <c r="BS23" s="876"/>
      <c r="BT23" s="876"/>
      <c r="BU23" s="876"/>
      <c r="BV23" s="876"/>
      <c r="BW23" s="876"/>
      <c r="BX23" s="876"/>
      <c r="BY23" s="876"/>
      <c r="BZ23" s="876"/>
      <c r="CA23" s="876"/>
      <c r="CB23" s="876"/>
      <c r="CC23" s="876"/>
      <c r="CD23" s="876"/>
      <c r="CE23" s="876"/>
      <c r="CF23" s="876"/>
      <c r="CG23" s="876"/>
      <c r="CH23" s="876"/>
      <c r="CI23" s="876"/>
      <c r="CJ23" s="876"/>
      <c r="CK23" s="876"/>
      <c r="CL23" s="876"/>
      <c r="CM23" s="876"/>
      <c r="CN23" s="876"/>
      <c r="CO23" s="876"/>
      <c r="CP23" s="876"/>
      <c r="CQ23" s="876"/>
      <c r="CR23" s="876"/>
      <c r="CS23" s="876"/>
      <c r="CT23" s="876"/>
      <c r="CU23" s="876"/>
      <c r="CV23" s="876"/>
      <c r="CW23" s="876"/>
      <c r="CX23" s="876"/>
      <c r="CY23" s="876"/>
      <c r="CZ23" s="876"/>
      <c r="DA23" s="876"/>
      <c r="DB23" s="876"/>
      <c r="DC23" s="876"/>
      <c r="DD23" s="876"/>
      <c r="DE23" s="876"/>
      <c r="DF23" s="876"/>
      <c r="DG23" s="876"/>
      <c r="DH23" s="876"/>
      <c r="DI23" s="876"/>
      <c r="DJ23" s="876"/>
      <c r="DK23" s="876"/>
      <c r="DL23" s="876"/>
      <c r="DM23" s="876"/>
      <c r="DN23" s="876"/>
      <c r="DO23" s="876"/>
      <c r="DP23" s="876"/>
      <c r="DQ23" s="876"/>
      <c r="DR23" s="876"/>
      <c r="DS23" s="876"/>
      <c r="DT23" s="876"/>
      <c r="DU23" s="876"/>
      <c r="DV23" s="876"/>
      <c r="DW23" s="876"/>
      <c r="DX23" s="876"/>
      <c r="DY23" s="876"/>
      <c r="DZ23" s="876"/>
      <c r="EA23" s="876"/>
      <c r="EB23" s="876"/>
      <c r="EC23" s="876"/>
      <c r="ED23" s="876"/>
      <c r="EE23" s="876"/>
      <c r="EF23" s="876"/>
      <c r="EG23" s="876"/>
      <c r="EH23" s="876"/>
      <c r="EI23" s="876"/>
      <c r="EJ23" s="876"/>
      <c r="EK23" s="876"/>
      <c r="EL23" s="876"/>
      <c r="EM23" s="876"/>
      <c r="EN23" s="876"/>
      <c r="EO23" s="876"/>
      <c r="EP23" s="876"/>
      <c r="EQ23" s="876"/>
      <c r="ER23" s="876"/>
      <c r="ES23" s="876"/>
      <c r="ET23" s="876"/>
      <c r="EU23" s="876"/>
    </row>
    <row r="24" spans="1:151" s="715" customFormat="1" ht="41.25" customHeight="1">
      <c r="A24" s="869">
        <v>7</v>
      </c>
      <c r="B24" s="854">
        <v>7000020196</v>
      </c>
      <c r="C24" s="854">
        <v>10</v>
      </c>
      <c r="D24" s="854">
        <v>10</v>
      </c>
      <c r="E24" s="854">
        <v>70</v>
      </c>
      <c r="F24" s="854" t="s">
        <v>753</v>
      </c>
      <c r="G24" s="854">
        <v>100001714</v>
      </c>
      <c r="H24" s="854">
        <v>995428</v>
      </c>
      <c r="I24" s="535"/>
      <c r="J24" s="856">
        <v>18</v>
      </c>
      <c r="K24" s="534"/>
      <c r="L24" s="854" t="s">
        <v>650</v>
      </c>
      <c r="M24" s="854" t="s">
        <v>622</v>
      </c>
      <c r="N24" s="854">
        <v>23000</v>
      </c>
      <c r="O24" s="707"/>
      <c r="P24" s="533" t="str">
        <f t="shared" si="6"/>
        <v>INCLUDED</v>
      </c>
      <c r="Q24" s="712">
        <f t="shared" si="7"/>
        <v>0</v>
      </c>
      <c r="R24" s="444">
        <f t="shared" si="8"/>
        <v>0</v>
      </c>
      <c r="S24" s="603">
        <f>Discount!$J$36</f>
        <v>0</v>
      </c>
      <c r="T24" s="444">
        <f t="shared" si="9"/>
        <v>0</v>
      </c>
      <c r="U24" s="445">
        <f t="shared" si="10"/>
        <v>0</v>
      </c>
      <c r="V24" s="713">
        <f t="shared" si="11"/>
        <v>0</v>
      </c>
      <c r="W24" s="843">
        <f t="shared" si="12"/>
        <v>0</v>
      </c>
      <c r="X24" s="713">
        <f t="shared" si="13"/>
        <v>0</v>
      </c>
      <c r="Y24" s="714">
        <f t="shared" si="14"/>
        <v>0.18</v>
      </c>
      <c r="Z24" s="713">
        <f t="shared" si="15"/>
        <v>0</v>
      </c>
      <c r="AA24" s="874"/>
      <c r="AB24" s="875"/>
      <c r="AC24" s="875"/>
      <c r="AD24" s="875"/>
      <c r="AE24" s="875"/>
      <c r="AF24" s="876"/>
      <c r="AG24" s="876"/>
      <c r="AH24" s="876"/>
      <c r="AI24" s="876"/>
      <c r="AJ24" s="876"/>
      <c r="AK24" s="876"/>
      <c r="AL24" s="876"/>
      <c r="AM24" s="876"/>
      <c r="AN24" s="876"/>
      <c r="AO24" s="876"/>
      <c r="AP24" s="876"/>
      <c r="AQ24" s="876"/>
      <c r="AR24" s="876"/>
      <c r="AS24" s="876"/>
      <c r="AT24" s="876"/>
      <c r="AU24" s="876"/>
      <c r="AV24" s="876"/>
      <c r="AW24" s="876"/>
      <c r="AX24" s="876"/>
      <c r="AY24" s="876"/>
      <c r="AZ24" s="876"/>
      <c r="BA24" s="876"/>
      <c r="BB24" s="876"/>
      <c r="BC24" s="876"/>
      <c r="BD24" s="876"/>
      <c r="BE24" s="876"/>
      <c r="BF24" s="876"/>
      <c r="BG24" s="876"/>
      <c r="BH24" s="876"/>
      <c r="BI24" s="876"/>
      <c r="BJ24" s="876"/>
      <c r="BK24" s="876"/>
      <c r="BL24" s="876"/>
      <c r="BM24" s="876"/>
      <c r="BN24" s="876"/>
      <c r="BO24" s="876"/>
      <c r="BP24" s="876"/>
      <c r="BQ24" s="876"/>
      <c r="BR24" s="876"/>
      <c r="BS24" s="876"/>
      <c r="BT24" s="876"/>
      <c r="BU24" s="876"/>
      <c r="BV24" s="876"/>
      <c r="BW24" s="876"/>
      <c r="BX24" s="876"/>
      <c r="BY24" s="876"/>
      <c r="BZ24" s="876"/>
      <c r="CA24" s="876"/>
      <c r="CB24" s="876"/>
      <c r="CC24" s="876"/>
      <c r="CD24" s="876"/>
      <c r="CE24" s="876"/>
      <c r="CF24" s="876"/>
      <c r="CG24" s="876"/>
      <c r="CH24" s="876"/>
      <c r="CI24" s="876"/>
      <c r="CJ24" s="876"/>
      <c r="CK24" s="876"/>
      <c r="CL24" s="876"/>
      <c r="CM24" s="876"/>
      <c r="CN24" s="876"/>
      <c r="CO24" s="876"/>
      <c r="CP24" s="876"/>
      <c r="CQ24" s="876"/>
      <c r="CR24" s="876"/>
      <c r="CS24" s="876"/>
      <c r="CT24" s="876"/>
      <c r="CU24" s="876"/>
      <c r="CV24" s="876"/>
      <c r="CW24" s="876"/>
      <c r="CX24" s="876"/>
      <c r="CY24" s="876"/>
      <c r="CZ24" s="876"/>
      <c r="DA24" s="876"/>
      <c r="DB24" s="876"/>
      <c r="DC24" s="876"/>
      <c r="DD24" s="876"/>
      <c r="DE24" s="876"/>
      <c r="DF24" s="876"/>
      <c r="DG24" s="876"/>
      <c r="DH24" s="876"/>
      <c r="DI24" s="876"/>
      <c r="DJ24" s="876"/>
      <c r="DK24" s="876"/>
      <c r="DL24" s="876"/>
      <c r="DM24" s="876"/>
      <c r="DN24" s="876"/>
      <c r="DO24" s="876"/>
      <c r="DP24" s="876"/>
      <c r="DQ24" s="876"/>
      <c r="DR24" s="876"/>
      <c r="DS24" s="876"/>
      <c r="DT24" s="876"/>
      <c r="DU24" s="876"/>
      <c r="DV24" s="876"/>
      <c r="DW24" s="876"/>
      <c r="DX24" s="876"/>
      <c r="DY24" s="876"/>
      <c r="DZ24" s="876"/>
      <c r="EA24" s="876"/>
      <c r="EB24" s="876"/>
      <c r="EC24" s="876"/>
      <c r="ED24" s="876"/>
      <c r="EE24" s="876"/>
      <c r="EF24" s="876"/>
      <c r="EG24" s="876"/>
      <c r="EH24" s="876"/>
      <c r="EI24" s="876"/>
      <c r="EJ24" s="876"/>
      <c r="EK24" s="876"/>
      <c r="EL24" s="876"/>
      <c r="EM24" s="876"/>
      <c r="EN24" s="876"/>
      <c r="EO24" s="876"/>
      <c r="EP24" s="876"/>
      <c r="EQ24" s="876"/>
      <c r="ER24" s="876"/>
      <c r="ES24" s="876"/>
      <c r="ET24" s="876"/>
      <c r="EU24" s="876"/>
    </row>
    <row r="25" spans="1:151" s="715" customFormat="1" ht="41.25" customHeight="1">
      <c r="A25" s="869">
        <v>8</v>
      </c>
      <c r="B25" s="854">
        <v>7000020196</v>
      </c>
      <c r="C25" s="854">
        <v>10</v>
      </c>
      <c r="D25" s="854">
        <v>10</v>
      </c>
      <c r="E25" s="854">
        <v>80</v>
      </c>
      <c r="F25" s="854" t="s">
        <v>753</v>
      </c>
      <c r="G25" s="854">
        <v>100001713</v>
      </c>
      <c r="H25" s="854">
        <v>995424</v>
      </c>
      <c r="I25" s="535"/>
      <c r="J25" s="856">
        <v>18</v>
      </c>
      <c r="K25" s="534"/>
      <c r="L25" s="854" t="s">
        <v>623</v>
      </c>
      <c r="M25" s="854" t="s">
        <v>622</v>
      </c>
      <c r="N25" s="854">
        <v>23000</v>
      </c>
      <c r="O25" s="707"/>
      <c r="P25" s="533" t="str">
        <f t="shared" si="6"/>
        <v>INCLUDED</v>
      </c>
      <c r="Q25" s="712">
        <f t="shared" si="7"/>
        <v>0</v>
      </c>
      <c r="R25" s="444">
        <f t="shared" si="8"/>
        <v>0</v>
      </c>
      <c r="S25" s="603">
        <f>Discount!$J$36</f>
        <v>0</v>
      </c>
      <c r="T25" s="444">
        <f t="shared" si="9"/>
        <v>0</v>
      </c>
      <c r="U25" s="445">
        <f t="shared" si="10"/>
        <v>0</v>
      </c>
      <c r="V25" s="713">
        <f t="shared" si="11"/>
        <v>0</v>
      </c>
      <c r="W25" s="843">
        <f t="shared" si="12"/>
        <v>0</v>
      </c>
      <c r="X25" s="713">
        <f t="shared" si="13"/>
        <v>0</v>
      </c>
      <c r="Y25" s="714">
        <f t="shared" si="14"/>
        <v>0.18</v>
      </c>
      <c r="Z25" s="713">
        <f t="shared" si="15"/>
        <v>0</v>
      </c>
      <c r="AA25" s="874"/>
      <c r="AB25" s="875"/>
      <c r="AC25" s="875"/>
      <c r="AD25" s="875"/>
      <c r="AE25" s="875"/>
      <c r="AF25" s="876"/>
      <c r="AG25" s="876"/>
      <c r="AH25" s="876"/>
      <c r="AI25" s="876"/>
      <c r="AJ25" s="876"/>
      <c r="AK25" s="876"/>
      <c r="AL25" s="876"/>
      <c r="AM25" s="876"/>
      <c r="AN25" s="876"/>
      <c r="AO25" s="876"/>
      <c r="AP25" s="876"/>
      <c r="AQ25" s="876"/>
      <c r="AR25" s="876"/>
      <c r="AS25" s="876"/>
      <c r="AT25" s="876"/>
      <c r="AU25" s="876"/>
      <c r="AV25" s="876"/>
      <c r="AW25" s="876"/>
      <c r="AX25" s="876"/>
      <c r="AY25" s="876"/>
      <c r="AZ25" s="876"/>
      <c r="BA25" s="876"/>
      <c r="BB25" s="876"/>
      <c r="BC25" s="876"/>
      <c r="BD25" s="876"/>
      <c r="BE25" s="876"/>
      <c r="BF25" s="876"/>
      <c r="BG25" s="876"/>
      <c r="BH25" s="876"/>
      <c r="BI25" s="876"/>
      <c r="BJ25" s="876"/>
      <c r="BK25" s="876"/>
      <c r="BL25" s="876"/>
      <c r="BM25" s="876"/>
      <c r="BN25" s="876"/>
      <c r="BO25" s="876"/>
      <c r="BP25" s="876"/>
      <c r="BQ25" s="876"/>
      <c r="BR25" s="876"/>
      <c r="BS25" s="876"/>
      <c r="BT25" s="876"/>
      <c r="BU25" s="876"/>
      <c r="BV25" s="876"/>
      <c r="BW25" s="876"/>
      <c r="BX25" s="876"/>
      <c r="BY25" s="876"/>
      <c r="BZ25" s="876"/>
      <c r="CA25" s="876"/>
      <c r="CB25" s="876"/>
      <c r="CC25" s="876"/>
      <c r="CD25" s="876"/>
      <c r="CE25" s="876"/>
      <c r="CF25" s="876"/>
      <c r="CG25" s="876"/>
      <c r="CH25" s="876"/>
      <c r="CI25" s="876"/>
      <c r="CJ25" s="876"/>
      <c r="CK25" s="876"/>
      <c r="CL25" s="876"/>
      <c r="CM25" s="876"/>
      <c r="CN25" s="876"/>
      <c r="CO25" s="876"/>
      <c r="CP25" s="876"/>
      <c r="CQ25" s="876"/>
      <c r="CR25" s="876"/>
      <c r="CS25" s="876"/>
      <c r="CT25" s="876"/>
      <c r="CU25" s="876"/>
      <c r="CV25" s="876"/>
      <c r="CW25" s="876"/>
      <c r="CX25" s="876"/>
      <c r="CY25" s="876"/>
      <c r="CZ25" s="876"/>
      <c r="DA25" s="876"/>
      <c r="DB25" s="876"/>
      <c r="DC25" s="876"/>
      <c r="DD25" s="876"/>
      <c r="DE25" s="876"/>
      <c r="DF25" s="876"/>
      <c r="DG25" s="876"/>
      <c r="DH25" s="876"/>
      <c r="DI25" s="876"/>
      <c r="DJ25" s="876"/>
      <c r="DK25" s="876"/>
      <c r="DL25" s="876"/>
      <c r="DM25" s="876"/>
      <c r="DN25" s="876"/>
      <c r="DO25" s="876"/>
      <c r="DP25" s="876"/>
      <c r="DQ25" s="876"/>
      <c r="DR25" s="876"/>
      <c r="DS25" s="876"/>
      <c r="DT25" s="876"/>
      <c r="DU25" s="876"/>
      <c r="DV25" s="876"/>
      <c r="DW25" s="876"/>
      <c r="DX25" s="876"/>
      <c r="DY25" s="876"/>
      <c r="DZ25" s="876"/>
      <c r="EA25" s="876"/>
      <c r="EB25" s="876"/>
      <c r="EC25" s="876"/>
      <c r="ED25" s="876"/>
      <c r="EE25" s="876"/>
      <c r="EF25" s="876"/>
      <c r="EG25" s="876"/>
      <c r="EH25" s="876"/>
      <c r="EI25" s="876"/>
      <c r="EJ25" s="876"/>
      <c r="EK25" s="876"/>
      <c r="EL25" s="876"/>
      <c r="EM25" s="876"/>
      <c r="EN25" s="876"/>
      <c r="EO25" s="876"/>
      <c r="EP25" s="876"/>
      <c r="EQ25" s="876"/>
      <c r="ER25" s="876"/>
      <c r="ES25" s="876"/>
      <c r="ET25" s="876"/>
      <c r="EU25" s="876"/>
    </row>
    <row r="26" spans="1:151" s="715" customFormat="1" ht="245.4" customHeight="1">
      <c r="A26" s="869">
        <v>9</v>
      </c>
      <c r="B26" s="854">
        <v>7000020196</v>
      </c>
      <c r="C26" s="854">
        <v>10</v>
      </c>
      <c r="D26" s="854">
        <v>10</v>
      </c>
      <c r="E26" s="854">
        <v>90</v>
      </c>
      <c r="F26" s="854" t="s">
        <v>753</v>
      </c>
      <c r="G26" s="854">
        <v>100002911</v>
      </c>
      <c r="H26" s="854">
        <v>995432</v>
      </c>
      <c r="I26" s="535"/>
      <c r="J26" s="856">
        <v>18</v>
      </c>
      <c r="K26" s="534"/>
      <c r="L26" s="854" t="s">
        <v>652</v>
      </c>
      <c r="M26" s="854" t="s">
        <v>615</v>
      </c>
      <c r="N26" s="854">
        <v>23000</v>
      </c>
      <c r="O26" s="707"/>
      <c r="P26" s="533" t="str">
        <f t="shared" si="6"/>
        <v>INCLUDED</v>
      </c>
      <c r="Q26" s="712">
        <f t="shared" si="7"/>
        <v>0</v>
      </c>
      <c r="R26" s="444">
        <f t="shared" si="8"/>
        <v>0</v>
      </c>
      <c r="S26" s="603">
        <f>Discount!$J$36</f>
        <v>0</v>
      </c>
      <c r="T26" s="444">
        <f t="shared" si="9"/>
        <v>0</v>
      </c>
      <c r="U26" s="445">
        <f t="shared" si="10"/>
        <v>0</v>
      </c>
      <c r="V26" s="713">
        <f t="shared" si="11"/>
        <v>0</v>
      </c>
      <c r="W26" s="843">
        <f t="shared" si="12"/>
        <v>0</v>
      </c>
      <c r="X26" s="713">
        <f t="shared" si="13"/>
        <v>0</v>
      </c>
      <c r="Y26" s="714">
        <f t="shared" si="14"/>
        <v>0.18</v>
      </c>
      <c r="Z26" s="713">
        <f t="shared" si="15"/>
        <v>0</v>
      </c>
      <c r="AA26" s="874"/>
      <c r="AB26" s="875"/>
      <c r="AC26" s="875"/>
      <c r="AD26" s="875"/>
      <c r="AE26" s="875"/>
      <c r="AF26" s="876"/>
      <c r="AG26" s="876"/>
      <c r="AH26" s="876"/>
      <c r="AI26" s="876"/>
      <c r="AJ26" s="876"/>
      <c r="AK26" s="876"/>
      <c r="AL26" s="876"/>
      <c r="AM26" s="876"/>
      <c r="AN26" s="876"/>
      <c r="AO26" s="876"/>
      <c r="AP26" s="876"/>
      <c r="AQ26" s="876"/>
      <c r="AR26" s="876"/>
      <c r="AS26" s="876"/>
      <c r="AT26" s="876"/>
      <c r="AU26" s="876"/>
      <c r="AV26" s="876"/>
      <c r="AW26" s="876"/>
      <c r="AX26" s="876"/>
      <c r="AY26" s="876"/>
      <c r="AZ26" s="876"/>
      <c r="BA26" s="876"/>
      <c r="BB26" s="876"/>
      <c r="BC26" s="876"/>
      <c r="BD26" s="876"/>
      <c r="BE26" s="876"/>
      <c r="BF26" s="876"/>
      <c r="BG26" s="876"/>
      <c r="BH26" s="876"/>
      <c r="BI26" s="876"/>
      <c r="BJ26" s="876"/>
      <c r="BK26" s="876"/>
      <c r="BL26" s="876"/>
      <c r="BM26" s="876"/>
      <c r="BN26" s="876"/>
      <c r="BO26" s="876"/>
      <c r="BP26" s="876"/>
      <c r="BQ26" s="876"/>
      <c r="BR26" s="876"/>
      <c r="BS26" s="876"/>
      <c r="BT26" s="876"/>
      <c r="BU26" s="876"/>
      <c r="BV26" s="876"/>
      <c r="BW26" s="876"/>
      <c r="BX26" s="876"/>
      <c r="BY26" s="876"/>
      <c r="BZ26" s="876"/>
      <c r="CA26" s="876"/>
      <c r="CB26" s="876"/>
      <c r="CC26" s="876"/>
      <c r="CD26" s="876"/>
      <c r="CE26" s="876"/>
      <c r="CF26" s="876"/>
      <c r="CG26" s="876"/>
      <c r="CH26" s="876"/>
      <c r="CI26" s="876"/>
      <c r="CJ26" s="876"/>
      <c r="CK26" s="876"/>
      <c r="CL26" s="876"/>
      <c r="CM26" s="876"/>
      <c r="CN26" s="876"/>
      <c r="CO26" s="876"/>
      <c r="CP26" s="876"/>
      <c r="CQ26" s="876"/>
      <c r="CR26" s="876"/>
      <c r="CS26" s="876"/>
      <c r="CT26" s="876"/>
      <c r="CU26" s="876"/>
      <c r="CV26" s="876"/>
      <c r="CW26" s="876"/>
      <c r="CX26" s="876"/>
      <c r="CY26" s="876"/>
      <c r="CZ26" s="876"/>
      <c r="DA26" s="876"/>
      <c r="DB26" s="876"/>
      <c r="DC26" s="876"/>
      <c r="DD26" s="876"/>
      <c r="DE26" s="876"/>
      <c r="DF26" s="876"/>
      <c r="DG26" s="876"/>
      <c r="DH26" s="876"/>
      <c r="DI26" s="876"/>
      <c r="DJ26" s="876"/>
      <c r="DK26" s="876"/>
      <c r="DL26" s="876"/>
      <c r="DM26" s="876"/>
      <c r="DN26" s="876"/>
      <c r="DO26" s="876"/>
      <c r="DP26" s="876"/>
      <c r="DQ26" s="876"/>
      <c r="DR26" s="876"/>
      <c r="DS26" s="876"/>
      <c r="DT26" s="876"/>
      <c r="DU26" s="876"/>
      <c r="DV26" s="876"/>
      <c r="DW26" s="876"/>
      <c r="DX26" s="876"/>
      <c r="DY26" s="876"/>
      <c r="DZ26" s="876"/>
      <c r="EA26" s="876"/>
      <c r="EB26" s="876"/>
      <c r="EC26" s="876"/>
      <c r="ED26" s="876"/>
      <c r="EE26" s="876"/>
      <c r="EF26" s="876"/>
      <c r="EG26" s="876"/>
      <c r="EH26" s="876"/>
      <c r="EI26" s="876"/>
      <c r="EJ26" s="876"/>
      <c r="EK26" s="876"/>
      <c r="EL26" s="876"/>
      <c r="EM26" s="876"/>
      <c r="EN26" s="876"/>
      <c r="EO26" s="876"/>
      <c r="EP26" s="876"/>
      <c r="EQ26" s="876"/>
      <c r="ER26" s="876"/>
      <c r="ES26" s="876"/>
      <c r="ET26" s="876"/>
      <c r="EU26" s="876"/>
    </row>
    <row r="27" spans="1:151" s="715" customFormat="1" ht="122.4" customHeight="1">
      <c r="A27" s="869">
        <v>10</v>
      </c>
      <c r="B27" s="854">
        <v>7000020196</v>
      </c>
      <c r="C27" s="854">
        <v>10</v>
      </c>
      <c r="D27" s="854">
        <v>10</v>
      </c>
      <c r="E27" s="854">
        <v>100</v>
      </c>
      <c r="F27" s="854" t="s">
        <v>753</v>
      </c>
      <c r="G27" s="854">
        <v>100002583</v>
      </c>
      <c r="H27" s="854">
        <v>995432</v>
      </c>
      <c r="I27" s="535"/>
      <c r="J27" s="856">
        <v>18</v>
      </c>
      <c r="K27" s="534"/>
      <c r="L27" s="854" t="s">
        <v>756</v>
      </c>
      <c r="M27" s="854" t="s">
        <v>615</v>
      </c>
      <c r="N27" s="854">
        <v>1000</v>
      </c>
      <c r="O27" s="707"/>
      <c r="P27" s="533" t="str">
        <f t="shared" si="6"/>
        <v>INCLUDED</v>
      </c>
      <c r="Q27" s="712">
        <f t="shared" si="7"/>
        <v>0</v>
      </c>
      <c r="R27" s="444">
        <f t="shared" si="8"/>
        <v>0</v>
      </c>
      <c r="S27" s="603">
        <f>Discount!$J$36</f>
        <v>0</v>
      </c>
      <c r="T27" s="444">
        <f t="shared" si="9"/>
        <v>0</v>
      </c>
      <c r="U27" s="445">
        <f t="shared" si="10"/>
        <v>0</v>
      </c>
      <c r="V27" s="713">
        <f t="shared" si="11"/>
        <v>0</v>
      </c>
      <c r="W27" s="843">
        <f t="shared" si="12"/>
        <v>0</v>
      </c>
      <c r="X27" s="713">
        <f t="shared" si="13"/>
        <v>0</v>
      </c>
      <c r="Y27" s="714">
        <f t="shared" si="14"/>
        <v>0.18</v>
      </c>
      <c r="Z27" s="713">
        <f t="shared" si="15"/>
        <v>0</v>
      </c>
      <c r="AA27" s="874"/>
      <c r="AB27" s="875"/>
      <c r="AC27" s="875"/>
      <c r="AD27" s="875"/>
      <c r="AE27" s="875"/>
      <c r="AF27" s="876"/>
      <c r="AG27" s="876"/>
      <c r="AH27" s="876"/>
      <c r="AI27" s="876"/>
      <c r="AJ27" s="876"/>
      <c r="AK27" s="876"/>
      <c r="AL27" s="876"/>
      <c r="AM27" s="876"/>
      <c r="AN27" s="876"/>
      <c r="AO27" s="876"/>
      <c r="AP27" s="876"/>
      <c r="AQ27" s="876"/>
      <c r="AR27" s="876"/>
      <c r="AS27" s="876"/>
      <c r="AT27" s="876"/>
      <c r="AU27" s="876"/>
      <c r="AV27" s="876"/>
      <c r="AW27" s="876"/>
      <c r="AX27" s="876"/>
      <c r="AY27" s="876"/>
      <c r="AZ27" s="876"/>
      <c r="BA27" s="876"/>
      <c r="BB27" s="876"/>
      <c r="BC27" s="876"/>
      <c r="BD27" s="876"/>
      <c r="BE27" s="876"/>
      <c r="BF27" s="876"/>
      <c r="BG27" s="876"/>
      <c r="BH27" s="876"/>
      <c r="BI27" s="876"/>
      <c r="BJ27" s="876"/>
      <c r="BK27" s="876"/>
      <c r="BL27" s="876"/>
      <c r="BM27" s="876"/>
      <c r="BN27" s="876"/>
      <c r="BO27" s="876"/>
      <c r="BP27" s="876"/>
      <c r="BQ27" s="876"/>
      <c r="BR27" s="876"/>
      <c r="BS27" s="876"/>
      <c r="BT27" s="876"/>
      <c r="BU27" s="876"/>
      <c r="BV27" s="876"/>
      <c r="BW27" s="876"/>
      <c r="BX27" s="876"/>
      <c r="BY27" s="876"/>
      <c r="BZ27" s="876"/>
      <c r="CA27" s="876"/>
      <c r="CB27" s="876"/>
      <c r="CC27" s="876"/>
      <c r="CD27" s="876"/>
      <c r="CE27" s="876"/>
      <c r="CF27" s="876"/>
      <c r="CG27" s="876"/>
      <c r="CH27" s="876"/>
      <c r="CI27" s="876"/>
      <c r="CJ27" s="876"/>
      <c r="CK27" s="876"/>
      <c r="CL27" s="876"/>
      <c r="CM27" s="876"/>
      <c r="CN27" s="876"/>
      <c r="CO27" s="876"/>
      <c r="CP27" s="876"/>
      <c r="CQ27" s="876"/>
      <c r="CR27" s="876"/>
      <c r="CS27" s="876"/>
      <c r="CT27" s="876"/>
      <c r="CU27" s="876"/>
      <c r="CV27" s="876"/>
      <c r="CW27" s="876"/>
      <c r="CX27" s="876"/>
      <c r="CY27" s="876"/>
      <c r="CZ27" s="876"/>
      <c r="DA27" s="876"/>
      <c r="DB27" s="876"/>
      <c r="DC27" s="876"/>
      <c r="DD27" s="876"/>
      <c r="DE27" s="876"/>
      <c r="DF27" s="876"/>
      <c r="DG27" s="876"/>
      <c r="DH27" s="876"/>
      <c r="DI27" s="876"/>
      <c r="DJ27" s="876"/>
      <c r="DK27" s="876"/>
      <c r="DL27" s="876"/>
      <c r="DM27" s="876"/>
      <c r="DN27" s="876"/>
      <c r="DO27" s="876"/>
      <c r="DP27" s="876"/>
      <c r="DQ27" s="876"/>
      <c r="DR27" s="876"/>
      <c r="DS27" s="876"/>
      <c r="DT27" s="876"/>
      <c r="DU27" s="876"/>
      <c r="DV27" s="876"/>
      <c r="DW27" s="876"/>
      <c r="DX27" s="876"/>
      <c r="DY27" s="876"/>
      <c r="DZ27" s="876"/>
      <c r="EA27" s="876"/>
      <c r="EB27" s="876"/>
      <c r="EC27" s="876"/>
      <c r="ED27" s="876"/>
      <c r="EE27" s="876"/>
      <c r="EF27" s="876"/>
      <c r="EG27" s="876"/>
      <c r="EH27" s="876"/>
      <c r="EI27" s="876"/>
      <c r="EJ27" s="876"/>
      <c r="EK27" s="876"/>
      <c r="EL27" s="876"/>
      <c r="EM27" s="876"/>
      <c r="EN27" s="876"/>
      <c r="EO27" s="876"/>
      <c r="EP27" s="876"/>
      <c r="EQ27" s="876"/>
      <c r="ER27" s="876"/>
      <c r="ES27" s="876"/>
      <c r="ET27" s="876"/>
      <c r="EU27" s="876"/>
    </row>
    <row r="28" spans="1:151" s="715" customFormat="1" ht="72" customHeight="1">
      <c r="A28" s="869">
        <v>11</v>
      </c>
      <c r="B28" s="854">
        <v>7000020196</v>
      </c>
      <c r="C28" s="854">
        <v>10</v>
      </c>
      <c r="D28" s="854">
        <v>10</v>
      </c>
      <c r="E28" s="854">
        <v>110</v>
      </c>
      <c r="F28" s="854" t="s">
        <v>753</v>
      </c>
      <c r="G28" s="854">
        <v>100004507</v>
      </c>
      <c r="H28" s="854">
        <v>995421</v>
      </c>
      <c r="I28" s="535"/>
      <c r="J28" s="856">
        <v>18</v>
      </c>
      <c r="K28" s="534"/>
      <c r="L28" s="854" t="s">
        <v>651</v>
      </c>
      <c r="M28" s="854" t="s">
        <v>622</v>
      </c>
      <c r="N28" s="854">
        <v>938</v>
      </c>
      <c r="O28" s="707"/>
      <c r="P28" s="533" t="str">
        <f t="shared" si="6"/>
        <v>INCLUDED</v>
      </c>
      <c r="Q28" s="712">
        <f t="shared" si="7"/>
        <v>0</v>
      </c>
      <c r="R28" s="444">
        <f t="shared" si="8"/>
        <v>0</v>
      </c>
      <c r="S28" s="603">
        <f>Discount!$J$36</f>
        <v>0</v>
      </c>
      <c r="T28" s="444">
        <f t="shared" si="9"/>
        <v>0</v>
      </c>
      <c r="U28" s="445">
        <f t="shared" si="10"/>
        <v>0</v>
      </c>
      <c r="V28" s="713">
        <f t="shared" si="11"/>
        <v>0</v>
      </c>
      <c r="W28" s="843">
        <f t="shared" si="12"/>
        <v>0</v>
      </c>
      <c r="X28" s="713">
        <f t="shared" si="13"/>
        <v>0</v>
      </c>
      <c r="Y28" s="714">
        <f t="shared" si="14"/>
        <v>0.18</v>
      </c>
      <c r="Z28" s="713">
        <f t="shared" si="15"/>
        <v>0</v>
      </c>
      <c r="AA28" s="874"/>
      <c r="AB28" s="875"/>
      <c r="AC28" s="875"/>
      <c r="AD28" s="875"/>
      <c r="AE28" s="875"/>
      <c r="AF28" s="876"/>
      <c r="AG28" s="876"/>
      <c r="AH28" s="876"/>
      <c r="AI28" s="876"/>
      <c r="AJ28" s="876"/>
      <c r="AK28" s="876"/>
      <c r="AL28" s="876"/>
      <c r="AM28" s="876"/>
      <c r="AN28" s="876"/>
      <c r="AO28" s="876"/>
      <c r="AP28" s="876"/>
      <c r="AQ28" s="876"/>
      <c r="AR28" s="876"/>
      <c r="AS28" s="876"/>
      <c r="AT28" s="876"/>
      <c r="AU28" s="876"/>
      <c r="AV28" s="876"/>
      <c r="AW28" s="876"/>
      <c r="AX28" s="876"/>
      <c r="AY28" s="876"/>
      <c r="AZ28" s="876"/>
      <c r="BA28" s="876"/>
      <c r="BB28" s="876"/>
      <c r="BC28" s="876"/>
      <c r="BD28" s="876"/>
      <c r="BE28" s="876"/>
      <c r="BF28" s="876"/>
      <c r="BG28" s="876"/>
      <c r="BH28" s="876"/>
      <c r="BI28" s="876"/>
      <c r="BJ28" s="876"/>
      <c r="BK28" s="876"/>
      <c r="BL28" s="876"/>
      <c r="BM28" s="876"/>
      <c r="BN28" s="876"/>
      <c r="BO28" s="876"/>
      <c r="BP28" s="876"/>
      <c r="BQ28" s="876"/>
      <c r="BR28" s="876"/>
      <c r="BS28" s="876"/>
      <c r="BT28" s="876"/>
      <c r="BU28" s="876"/>
      <c r="BV28" s="876"/>
      <c r="BW28" s="876"/>
      <c r="BX28" s="876"/>
      <c r="BY28" s="876"/>
      <c r="BZ28" s="876"/>
      <c r="CA28" s="876"/>
      <c r="CB28" s="876"/>
      <c r="CC28" s="876"/>
      <c r="CD28" s="876"/>
      <c r="CE28" s="876"/>
      <c r="CF28" s="876"/>
      <c r="CG28" s="876"/>
      <c r="CH28" s="876"/>
      <c r="CI28" s="876"/>
      <c r="CJ28" s="876"/>
      <c r="CK28" s="876"/>
      <c r="CL28" s="876"/>
      <c r="CM28" s="876"/>
      <c r="CN28" s="876"/>
      <c r="CO28" s="876"/>
      <c r="CP28" s="876"/>
      <c r="CQ28" s="876"/>
      <c r="CR28" s="876"/>
      <c r="CS28" s="876"/>
      <c r="CT28" s="876"/>
      <c r="CU28" s="876"/>
      <c r="CV28" s="876"/>
      <c r="CW28" s="876"/>
      <c r="CX28" s="876"/>
      <c r="CY28" s="876"/>
      <c r="CZ28" s="876"/>
      <c r="DA28" s="876"/>
      <c r="DB28" s="876"/>
      <c r="DC28" s="876"/>
      <c r="DD28" s="876"/>
      <c r="DE28" s="876"/>
      <c r="DF28" s="876"/>
      <c r="DG28" s="876"/>
      <c r="DH28" s="876"/>
      <c r="DI28" s="876"/>
      <c r="DJ28" s="876"/>
      <c r="DK28" s="876"/>
      <c r="DL28" s="876"/>
      <c r="DM28" s="876"/>
      <c r="DN28" s="876"/>
      <c r="DO28" s="876"/>
      <c r="DP28" s="876"/>
      <c r="DQ28" s="876"/>
      <c r="DR28" s="876"/>
      <c r="DS28" s="876"/>
      <c r="DT28" s="876"/>
      <c r="DU28" s="876"/>
      <c r="DV28" s="876"/>
      <c r="DW28" s="876"/>
      <c r="DX28" s="876"/>
      <c r="DY28" s="876"/>
      <c r="DZ28" s="876"/>
      <c r="EA28" s="876"/>
      <c r="EB28" s="876"/>
      <c r="EC28" s="876"/>
      <c r="ED28" s="876"/>
      <c r="EE28" s="876"/>
      <c r="EF28" s="876"/>
      <c r="EG28" s="876"/>
      <c r="EH28" s="876"/>
      <c r="EI28" s="876"/>
      <c r="EJ28" s="876"/>
      <c r="EK28" s="876"/>
      <c r="EL28" s="876"/>
      <c r="EM28" s="876"/>
      <c r="EN28" s="876"/>
      <c r="EO28" s="876"/>
      <c r="EP28" s="876"/>
      <c r="EQ28" s="876"/>
      <c r="ER28" s="876"/>
      <c r="ES28" s="876"/>
      <c r="ET28" s="876"/>
      <c r="EU28" s="876"/>
    </row>
    <row r="29" spans="1:151" s="715" customFormat="1" ht="51.6" customHeight="1">
      <c r="A29" s="869">
        <v>12</v>
      </c>
      <c r="B29" s="854">
        <v>7000020196</v>
      </c>
      <c r="C29" s="854">
        <v>10</v>
      </c>
      <c r="D29" s="854">
        <v>10</v>
      </c>
      <c r="E29" s="854">
        <v>120</v>
      </c>
      <c r="F29" s="854" t="s">
        <v>753</v>
      </c>
      <c r="G29" s="854">
        <v>100016667</v>
      </c>
      <c r="H29" s="854">
        <v>995451</v>
      </c>
      <c r="I29" s="535"/>
      <c r="J29" s="856">
        <v>18</v>
      </c>
      <c r="K29" s="534"/>
      <c r="L29" s="854" t="s">
        <v>757</v>
      </c>
      <c r="M29" s="854" t="s">
        <v>628</v>
      </c>
      <c r="N29" s="854">
        <v>150</v>
      </c>
      <c r="O29" s="707"/>
      <c r="P29" s="533" t="str">
        <f t="shared" si="6"/>
        <v>INCLUDED</v>
      </c>
      <c r="Q29" s="712">
        <f t="shared" si="7"/>
        <v>0</v>
      </c>
      <c r="R29" s="444">
        <f t="shared" si="8"/>
        <v>0</v>
      </c>
      <c r="S29" s="603">
        <f>Discount!$J$36</f>
        <v>0</v>
      </c>
      <c r="T29" s="444">
        <f t="shared" si="9"/>
        <v>0</v>
      </c>
      <c r="U29" s="445">
        <f t="shared" si="10"/>
        <v>0</v>
      </c>
      <c r="V29" s="713">
        <f t="shared" si="11"/>
        <v>0</v>
      </c>
      <c r="W29" s="843">
        <f t="shared" si="12"/>
        <v>0</v>
      </c>
      <c r="X29" s="713">
        <f t="shared" si="13"/>
        <v>0</v>
      </c>
      <c r="Y29" s="714">
        <f t="shared" si="14"/>
        <v>0.18</v>
      </c>
      <c r="Z29" s="713">
        <f t="shared" si="15"/>
        <v>0</v>
      </c>
      <c r="AA29" s="874"/>
      <c r="AB29" s="875"/>
      <c r="AC29" s="875"/>
      <c r="AD29" s="875"/>
      <c r="AE29" s="875"/>
      <c r="AF29" s="876"/>
      <c r="AG29" s="876"/>
      <c r="AH29" s="876"/>
      <c r="AI29" s="876"/>
      <c r="AJ29" s="876"/>
      <c r="AK29" s="876"/>
      <c r="AL29" s="876"/>
      <c r="AM29" s="876"/>
      <c r="AN29" s="876"/>
      <c r="AO29" s="876"/>
      <c r="AP29" s="876"/>
      <c r="AQ29" s="876"/>
      <c r="AR29" s="876"/>
      <c r="AS29" s="876"/>
      <c r="AT29" s="876"/>
      <c r="AU29" s="876"/>
      <c r="AV29" s="876"/>
      <c r="AW29" s="876"/>
      <c r="AX29" s="876"/>
      <c r="AY29" s="876"/>
      <c r="AZ29" s="876"/>
      <c r="BA29" s="876"/>
      <c r="BB29" s="876"/>
      <c r="BC29" s="876"/>
      <c r="BD29" s="876"/>
      <c r="BE29" s="876"/>
      <c r="BF29" s="876"/>
      <c r="BG29" s="876"/>
      <c r="BH29" s="876"/>
      <c r="BI29" s="876"/>
      <c r="BJ29" s="876"/>
      <c r="BK29" s="876"/>
      <c r="BL29" s="876"/>
      <c r="BM29" s="876"/>
      <c r="BN29" s="876"/>
      <c r="BO29" s="876"/>
      <c r="BP29" s="876"/>
      <c r="BQ29" s="876"/>
      <c r="BR29" s="876"/>
      <c r="BS29" s="876"/>
      <c r="BT29" s="876"/>
      <c r="BU29" s="876"/>
      <c r="BV29" s="876"/>
      <c r="BW29" s="876"/>
      <c r="BX29" s="876"/>
      <c r="BY29" s="876"/>
      <c r="BZ29" s="876"/>
      <c r="CA29" s="876"/>
      <c r="CB29" s="876"/>
      <c r="CC29" s="876"/>
      <c r="CD29" s="876"/>
      <c r="CE29" s="876"/>
      <c r="CF29" s="876"/>
      <c r="CG29" s="876"/>
      <c r="CH29" s="876"/>
      <c r="CI29" s="876"/>
      <c r="CJ29" s="876"/>
      <c r="CK29" s="876"/>
      <c r="CL29" s="876"/>
      <c r="CM29" s="876"/>
      <c r="CN29" s="876"/>
      <c r="CO29" s="876"/>
      <c r="CP29" s="876"/>
      <c r="CQ29" s="876"/>
      <c r="CR29" s="876"/>
      <c r="CS29" s="876"/>
      <c r="CT29" s="876"/>
      <c r="CU29" s="876"/>
      <c r="CV29" s="876"/>
      <c r="CW29" s="876"/>
      <c r="CX29" s="876"/>
      <c r="CY29" s="876"/>
      <c r="CZ29" s="876"/>
      <c r="DA29" s="876"/>
      <c r="DB29" s="876"/>
      <c r="DC29" s="876"/>
      <c r="DD29" s="876"/>
      <c r="DE29" s="876"/>
      <c r="DF29" s="876"/>
      <c r="DG29" s="876"/>
      <c r="DH29" s="876"/>
      <c r="DI29" s="876"/>
      <c r="DJ29" s="876"/>
      <c r="DK29" s="876"/>
      <c r="DL29" s="876"/>
      <c r="DM29" s="876"/>
      <c r="DN29" s="876"/>
      <c r="DO29" s="876"/>
      <c r="DP29" s="876"/>
      <c r="DQ29" s="876"/>
      <c r="DR29" s="876"/>
      <c r="DS29" s="876"/>
      <c r="DT29" s="876"/>
      <c r="DU29" s="876"/>
      <c r="DV29" s="876"/>
      <c r="DW29" s="876"/>
      <c r="DX29" s="876"/>
      <c r="DY29" s="876"/>
      <c r="DZ29" s="876"/>
      <c r="EA29" s="876"/>
      <c r="EB29" s="876"/>
      <c r="EC29" s="876"/>
      <c r="ED29" s="876"/>
      <c r="EE29" s="876"/>
      <c r="EF29" s="876"/>
      <c r="EG29" s="876"/>
      <c r="EH29" s="876"/>
      <c r="EI29" s="876"/>
      <c r="EJ29" s="876"/>
      <c r="EK29" s="876"/>
      <c r="EL29" s="876"/>
      <c r="EM29" s="876"/>
      <c r="EN29" s="876"/>
      <c r="EO29" s="876"/>
      <c r="EP29" s="876"/>
      <c r="EQ29" s="876"/>
      <c r="ER29" s="876"/>
      <c r="ES29" s="876"/>
      <c r="ET29" s="876"/>
      <c r="EU29" s="876"/>
    </row>
    <row r="30" spans="1:151" s="715" customFormat="1" ht="41.25" customHeight="1">
      <c r="A30" s="869">
        <v>13</v>
      </c>
      <c r="B30" s="854">
        <v>7000020196</v>
      </c>
      <c r="C30" s="854">
        <v>10</v>
      </c>
      <c r="D30" s="854">
        <v>10</v>
      </c>
      <c r="E30" s="854">
        <v>130</v>
      </c>
      <c r="F30" s="854" t="s">
        <v>753</v>
      </c>
      <c r="G30" s="854">
        <v>100001478</v>
      </c>
      <c r="H30" s="854">
        <v>995454</v>
      </c>
      <c r="I30" s="535"/>
      <c r="J30" s="856">
        <v>18</v>
      </c>
      <c r="K30" s="534"/>
      <c r="L30" s="854" t="s">
        <v>758</v>
      </c>
      <c r="M30" s="854" t="s">
        <v>628</v>
      </c>
      <c r="N30" s="854">
        <v>150</v>
      </c>
      <c r="O30" s="707"/>
      <c r="P30" s="533" t="str">
        <f t="shared" si="6"/>
        <v>INCLUDED</v>
      </c>
      <c r="Q30" s="712">
        <f t="shared" si="7"/>
        <v>0</v>
      </c>
      <c r="R30" s="444">
        <f t="shared" si="8"/>
        <v>0</v>
      </c>
      <c r="S30" s="603">
        <f>Discount!$J$36</f>
        <v>0</v>
      </c>
      <c r="T30" s="444">
        <f t="shared" si="9"/>
        <v>0</v>
      </c>
      <c r="U30" s="445">
        <f t="shared" si="10"/>
        <v>0</v>
      </c>
      <c r="V30" s="713">
        <f t="shared" si="11"/>
        <v>0</v>
      </c>
      <c r="W30" s="843">
        <f t="shared" si="12"/>
        <v>0</v>
      </c>
      <c r="X30" s="713">
        <f t="shared" si="13"/>
        <v>0</v>
      </c>
      <c r="Y30" s="714">
        <f t="shared" si="14"/>
        <v>0.18</v>
      </c>
      <c r="Z30" s="713">
        <f t="shared" si="15"/>
        <v>0</v>
      </c>
      <c r="AA30" s="874"/>
      <c r="AB30" s="875"/>
      <c r="AC30" s="875"/>
      <c r="AD30" s="875"/>
      <c r="AE30" s="875"/>
      <c r="AF30" s="876"/>
      <c r="AG30" s="876"/>
      <c r="AH30" s="876"/>
      <c r="AI30" s="876"/>
      <c r="AJ30" s="876"/>
      <c r="AK30" s="876"/>
      <c r="AL30" s="876"/>
      <c r="AM30" s="876"/>
      <c r="AN30" s="876"/>
      <c r="AO30" s="876"/>
      <c r="AP30" s="876"/>
      <c r="AQ30" s="876"/>
      <c r="AR30" s="876"/>
      <c r="AS30" s="876"/>
      <c r="AT30" s="876"/>
      <c r="AU30" s="876"/>
      <c r="AV30" s="876"/>
      <c r="AW30" s="876"/>
      <c r="AX30" s="876"/>
      <c r="AY30" s="876"/>
      <c r="AZ30" s="876"/>
      <c r="BA30" s="876"/>
      <c r="BB30" s="876"/>
      <c r="BC30" s="876"/>
      <c r="BD30" s="876"/>
      <c r="BE30" s="876"/>
      <c r="BF30" s="876"/>
      <c r="BG30" s="876"/>
      <c r="BH30" s="876"/>
      <c r="BI30" s="876"/>
      <c r="BJ30" s="876"/>
      <c r="BK30" s="876"/>
      <c r="BL30" s="876"/>
      <c r="BM30" s="876"/>
      <c r="BN30" s="876"/>
      <c r="BO30" s="876"/>
      <c r="BP30" s="876"/>
      <c r="BQ30" s="876"/>
      <c r="BR30" s="876"/>
      <c r="BS30" s="876"/>
      <c r="BT30" s="876"/>
      <c r="BU30" s="876"/>
      <c r="BV30" s="876"/>
      <c r="BW30" s="876"/>
      <c r="BX30" s="876"/>
      <c r="BY30" s="876"/>
      <c r="BZ30" s="876"/>
      <c r="CA30" s="876"/>
      <c r="CB30" s="876"/>
      <c r="CC30" s="876"/>
      <c r="CD30" s="876"/>
      <c r="CE30" s="876"/>
      <c r="CF30" s="876"/>
      <c r="CG30" s="876"/>
      <c r="CH30" s="876"/>
      <c r="CI30" s="876"/>
      <c r="CJ30" s="876"/>
      <c r="CK30" s="876"/>
      <c r="CL30" s="876"/>
      <c r="CM30" s="876"/>
      <c r="CN30" s="876"/>
      <c r="CO30" s="876"/>
      <c r="CP30" s="876"/>
      <c r="CQ30" s="876"/>
      <c r="CR30" s="876"/>
      <c r="CS30" s="876"/>
      <c r="CT30" s="876"/>
      <c r="CU30" s="876"/>
      <c r="CV30" s="876"/>
      <c r="CW30" s="876"/>
      <c r="CX30" s="876"/>
      <c r="CY30" s="876"/>
      <c r="CZ30" s="876"/>
      <c r="DA30" s="876"/>
      <c r="DB30" s="876"/>
      <c r="DC30" s="876"/>
      <c r="DD30" s="876"/>
      <c r="DE30" s="876"/>
      <c r="DF30" s="876"/>
      <c r="DG30" s="876"/>
      <c r="DH30" s="876"/>
      <c r="DI30" s="876"/>
      <c r="DJ30" s="876"/>
      <c r="DK30" s="876"/>
      <c r="DL30" s="876"/>
      <c r="DM30" s="876"/>
      <c r="DN30" s="876"/>
      <c r="DO30" s="876"/>
      <c r="DP30" s="876"/>
      <c r="DQ30" s="876"/>
      <c r="DR30" s="876"/>
      <c r="DS30" s="876"/>
      <c r="DT30" s="876"/>
      <c r="DU30" s="876"/>
      <c r="DV30" s="876"/>
      <c r="DW30" s="876"/>
      <c r="DX30" s="876"/>
      <c r="DY30" s="876"/>
      <c r="DZ30" s="876"/>
      <c r="EA30" s="876"/>
      <c r="EB30" s="876"/>
      <c r="EC30" s="876"/>
      <c r="ED30" s="876"/>
      <c r="EE30" s="876"/>
      <c r="EF30" s="876"/>
      <c r="EG30" s="876"/>
      <c r="EH30" s="876"/>
      <c r="EI30" s="876"/>
      <c r="EJ30" s="876"/>
      <c r="EK30" s="876"/>
      <c r="EL30" s="876"/>
      <c r="EM30" s="876"/>
      <c r="EN30" s="876"/>
      <c r="EO30" s="876"/>
      <c r="EP30" s="876"/>
      <c r="EQ30" s="876"/>
      <c r="ER30" s="876"/>
      <c r="ES30" s="876"/>
      <c r="ET30" s="876"/>
      <c r="EU30" s="876"/>
    </row>
    <row r="31" spans="1:151" s="715" customFormat="1" ht="41.25" customHeight="1">
      <c r="A31" s="869">
        <v>14</v>
      </c>
      <c r="B31" s="854">
        <v>7000020196</v>
      </c>
      <c r="C31" s="854">
        <v>10</v>
      </c>
      <c r="D31" s="854">
        <v>10</v>
      </c>
      <c r="E31" s="854">
        <v>140</v>
      </c>
      <c r="F31" s="854" t="s">
        <v>753</v>
      </c>
      <c r="G31" s="854">
        <v>100001479</v>
      </c>
      <c r="H31" s="854">
        <v>995454</v>
      </c>
      <c r="I31" s="535"/>
      <c r="J31" s="856">
        <v>18</v>
      </c>
      <c r="K31" s="534"/>
      <c r="L31" s="854" t="s">
        <v>759</v>
      </c>
      <c r="M31" s="854" t="s">
        <v>628</v>
      </c>
      <c r="N31" s="854">
        <v>300</v>
      </c>
      <c r="O31" s="707"/>
      <c r="P31" s="533" t="str">
        <f t="shared" si="6"/>
        <v>INCLUDED</v>
      </c>
      <c r="Q31" s="712">
        <f t="shared" si="7"/>
        <v>0</v>
      </c>
      <c r="R31" s="444">
        <f t="shared" si="8"/>
        <v>0</v>
      </c>
      <c r="S31" s="603">
        <f>Discount!$J$36</f>
        <v>0</v>
      </c>
      <c r="T31" s="444">
        <f t="shared" si="9"/>
        <v>0</v>
      </c>
      <c r="U31" s="445">
        <f t="shared" si="10"/>
        <v>0</v>
      </c>
      <c r="V31" s="713">
        <f t="shared" si="11"/>
        <v>0</v>
      </c>
      <c r="W31" s="843">
        <f t="shared" si="12"/>
        <v>0</v>
      </c>
      <c r="X31" s="713">
        <f t="shared" si="13"/>
        <v>0</v>
      </c>
      <c r="Y31" s="714">
        <f t="shared" si="14"/>
        <v>0.18</v>
      </c>
      <c r="Z31" s="713">
        <f t="shared" si="15"/>
        <v>0</v>
      </c>
      <c r="AA31" s="874"/>
      <c r="AB31" s="875"/>
      <c r="AC31" s="875"/>
      <c r="AD31" s="875"/>
      <c r="AE31" s="875"/>
      <c r="AF31" s="876"/>
      <c r="AG31" s="876"/>
      <c r="AH31" s="876"/>
      <c r="AI31" s="876"/>
      <c r="AJ31" s="876"/>
      <c r="AK31" s="876"/>
      <c r="AL31" s="876"/>
      <c r="AM31" s="876"/>
      <c r="AN31" s="876"/>
      <c r="AO31" s="876"/>
      <c r="AP31" s="876"/>
      <c r="AQ31" s="876"/>
      <c r="AR31" s="876"/>
      <c r="AS31" s="876"/>
      <c r="AT31" s="876"/>
      <c r="AU31" s="876"/>
      <c r="AV31" s="876"/>
      <c r="AW31" s="876"/>
      <c r="AX31" s="876"/>
      <c r="AY31" s="876"/>
      <c r="AZ31" s="876"/>
      <c r="BA31" s="876"/>
      <c r="BB31" s="876"/>
      <c r="BC31" s="876"/>
      <c r="BD31" s="876"/>
      <c r="BE31" s="876"/>
      <c r="BF31" s="876"/>
      <c r="BG31" s="876"/>
      <c r="BH31" s="876"/>
      <c r="BI31" s="876"/>
      <c r="BJ31" s="876"/>
      <c r="BK31" s="876"/>
      <c r="BL31" s="876"/>
      <c r="BM31" s="876"/>
      <c r="BN31" s="876"/>
      <c r="BO31" s="876"/>
      <c r="BP31" s="876"/>
      <c r="BQ31" s="876"/>
      <c r="BR31" s="876"/>
      <c r="BS31" s="876"/>
      <c r="BT31" s="876"/>
      <c r="BU31" s="876"/>
      <c r="BV31" s="876"/>
      <c r="BW31" s="876"/>
      <c r="BX31" s="876"/>
      <c r="BY31" s="876"/>
      <c r="BZ31" s="876"/>
      <c r="CA31" s="876"/>
      <c r="CB31" s="876"/>
      <c r="CC31" s="876"/>
      <c r="CD31" s="876"/>
      <c r="CE31" s="876"/>
      <c r="CF31" s="876"/>
      <c r="CG31" s="876"/>
      <c r="CH31" s="876"/>
      <c r="CI31" s="876"/>
      <c r="CJ31" s="876"/>
      <c r="CK31" s="876"/>
      <c r="CL31" s="876"/>
      <c r="CM31" s="876"/>
      <c r="CN31" s="876"/>
      <c r="CO31" s="876"/>
      <c r="CP31" s="876"/>
      <c r="CQ31" s="876"/>
      <c r="CR31" s="876"/>
      <c r="CS31" s="876"/>
      <c r="CT31" s="876"/>
      <c r="CU31" s="876"/>
      <c r="CV31" s="876"/>
      <c r="CW31" s="876"/>
      <c r="CX31" s="876"/>
      <c r="CY31" s="876"/>
      <c r="CZ31" s="876"/>
      <c r="DA31" s="876"/>
      <c r="DB31" s="876"/>
      <c r="DC31" s="876"/>
      <c r="DD31" s="876"/>
      <c r="DE31" s="876"/>
      <c r="DF31" s="876"/>
      <c r="DG31" s="876"/>
      <c r="DH31" s="876"/>
      <c r="DI31" s="876"/>
      <c r="DJ31" s="876"/>
      <c r="DK31" s="876"/>
      <c r="DL31" s="876"/>
      <c r="DM31" s="876"/>
      <c r="DN31" s="876"/>
      <c r="DO31" s="876"/>
      <c r="DP31" s="876"/>
      <c r="DQ31" s="876"/>
      <c r="DR31" s="876"/>
      <c r="DS31" s="876"/>
      <c r="DT31" s="876"/>
      <c r="DU31" s="876"/>
      <c r="DV31" s="876"/>
      <c r="DW31" s="876"/>
      <c r="DX31" s="876"/>
      <c r="DY31" s="876"/>
      <c r="DZ31" s="876"/>
      <c r="EA31" s="876"/>
      <c r="EB31" s="876"/>
      <c r="EC31" s="876"/>
      <c r="ED31" s="876"/>
      <c r="EE31" s="876"/>
      <c r="EF31" s="876"/>
      <c r="EG31" s="876"/>
      <c r="EH31" s="876"/>
      <c r="EI31" s="876"/>
      <c r="EJ31" s="876"/>
      <c r="EK31" s="876"/>
      <c r="EL31" s="876"/>
      <c r="EM31" s="876"/>
      <c r="EN31" s="876"/>
      <c r="EO31" s="876"/>
      <c r="EP31" s="876"/>
      <c r="EQ31" s="876"/>
      <c r="ER31" s="876"/>
      <c r="ES31" s="876"/>
      <c r="ET31" s="876"/>
      <c r="EU31" s="876"/>
    </row>
    <row r="32" spans="1:151" s="715" customFormat="1" ht="41.25" customHeight="1">
      <c r="A32" s="869">
        <v>15</v>
      </c>
      <c r="B32" s="854">
        <v>7000020196</v>
      </c>
      <c r="C32" s="854">
        <v>10</v>
      </c>
      <c r="D32" s="854">
        <v>10</v>
      </c>
      <c r="E32" s="854">
        <v>150</v>
      </c>
      <c r="F32" s="854" t="s">
        <v>753</v>
      </c>
      <c r="G32" s="854">
        <v>100001480</v>
      </c>
      <c r="H32" s="854">
        <v>995454</v>
      </c>
      <c r="I32" s="535"/>
      <c r="J32" s="856">
        <v>18</v>
      </c>
      <c r="K32" s="534"/>
      <c r="L32" s="854" t="s">
        <v>760</v>
      </c>
      <c r="M32" s="854" t="s">
        <v>628</v>
      </c>
      <c r="N32" s="854">
        <v>100</v>
      </c>
      <c r="O32" s="707"/>
      <c r="P32" s="533" t="str">
        <f t="shared" si="6"/>
        <v>INCLUDED</v>
      </c>
      <c r="Q32" s="712">
        <f t="shared" si="7"/>
        <v>0</v>
      </c>
      <c r="R32" s="444">
        <f t="shared" si="8"/>
        <v>0</v>
      </c>
      <c r="S32" s="603">
        <f>Discount!$J$36</f>
        <v>0</v>
      </c>
      <c r="T32" s="444">
        <f t="shared" si="9"/>
        <v>0</v>
      </c>
      <c r="U32" s="445">
        <f t="shared" si="10"/>
        <v>0</v>
      </c>
      <c r="V32" s="713">
        <f t="shared" si="11"/>
        <v>0</v>
      </c>
      <c r="W32" s="843">
        <f t="shared" si="12"/>
        <v>0</v>
      </c>
      <c r="X32" s="713">
        <f t="shared" si="13"/>
        <v>0</v>
      </c>
      <c r="Y32" s="714">
        <f t="shared" si="14"/>
        <v>0.18</v>
      </c>
      <c r="Z32" s="713">
        <f t="shared" si="15"/>
        <v>0</v>
      </c>
      <c r="AA32" s="874"/>
      <c r="AB32" s="875"/>
      <c r="AC32" s="875"/>
      <c r="AD32" s="875"/>
      <c r="AE32" s="875"/>
      <c r="AF32" s="876"/>
      <c r="AG32" s="876"/>
      <c r="AH32" s="876"/>
      <c r="AI32" s="876"/>
      <c r="AJ32" s="876"/>
      <c r="AK32" s="876"/>
      <c r="AL32" s="876"/>
      <c r="AM32" s="876"/>
      <c r="AN32" s="876"/>
      <c r="AO32" s="876"/>
      <c r="AP32" s="876"/>
      <c r="AQ32" s="876"/>
      <c r="AR32" s="876"/>
      <c r="AS32" s="876"/>
      <c r="AT32" s="876"/>
      <c r="AU32" s="876"/>
      <c r="AV32" s="876"/>
      <c r="AW32" s="876"/>
      <c r="AX32" s="876"/>
      <c r="AY32" s="876"/>
      <c r="AZ32" s="876"/>
      <c r="BA32" s="876"/>
      <c r="BB32" s="876"/>
      <c r="BC32" s="876"/>
      <c r="BD32" s="876"/>
      <c r="BE32" s="876"/>
      <c r="BF32" s="876"/>
      <c r="BG32" s="876"/>
      <c r="BH32" s="876"/>
      <c r="BI32" s="876"/>
      <c r="BJ32" s="876"/>
      <c r="BK32" s="876"/>
      <c r="BL32" s="876"/>
      <c r="BM32" s="876"/>
      <c r="BN32" s="876"/>
      <c r="BO32" s="876"/>
      <c r="BP32" s="876"/>
      <c r="BQ32" s="876"/>
      <c r="BR32" s="876"/>
      <c r="BS32" s="876"/>
      <c r="BT32" s="876"/>
      <c r="BU32" s="876"/>
      <c r="BV32" s="876"/>
      <c r="BW32" s="876"/>
      <c r="BX32" s="876"/>
      <c r="BY32" s="876"/>
      <c r="BZ32" s="876"/>
      <c r="CA32" s="876"/>
      <c r="CB32" s="876"/>
      <c r="CC32" s="876"/>
      <c r="CD32" s="876"/>
      <c r="CE32" s="876"/>
      <c r="CF32" s="876"/>
      <c r="CG32" s="876"/>
      <c r="CH32" s="876"/>
      <c r="CI32" s="876"/>
      <c r="CJ32" s="876"/>
      <c r="CK32" s="876"/>
      <c r="CL32" s="876"/>
      <c r="CM32" s="876"/>
      <c r="CN32" s="876"/>
      <c r="CO32" s="876"/>
      <c r="CP32" s="876"/>
      <c r="CQ32" s="876"/>
      <c r="CR32" s="876"/>
      <c r="CS32" s="876"/>
      <c r="CT32" s="876"/>
      <c r="CU32" s="876"/>
      <c r="CV32" s="876"/>
      <c r="CW32" s="876"/>
      <c r="CX32" s="876"/>
      <c r="CY32" s="876"/>
      <c r="CZ32" s="876"/>
      <c r="DA32" s="876"/>
      <c r="DB32" s="876"/>
      <c r="DC32" s="876"/>
      <c r="DD32" s="876"/>
      <c r="DE32" s="876"/>
      <c r="DF32" s="876"/>
      <c r="DG32" s="876"/>
      <c r="DH32" s="876"/>
      <c r="DI32" s="876"/>
      <c r="DJ32" s="876"/>
      <c r="DK32" s="876"/>
      <c r="DL32" s="876"/>
      <c r="DM32" s="876"/>
      <c r="DN32" s="876"/>
      <c r="DO32" s="876"/>
      <c r="DP32" s="876"/>
      <c r="DQ32" s="876"/>
      <c r="DR32" s="876"/>
      <c r="DS32" s="876"/>
      <c r="DT32" s="876"/>
      <c r="DU32" s="876"/>
      <c r="DV32" s="876"/>
      <c r="DW32" s="876"/>
      <c r="DX32" s="876"/>
      <c r="DY32" s="876"/>
      <c r="DZ32" s="876"/>
      <c r="EA32" s="876"/>
      <c r="EB32" s="876"/>
      <c r="EC32" s="876"/>
      <c r="ED32" s="876"/>
      <c r="EE32" s="876"/>
      <c r="EF32" s="876"/>
      <c r="EG32" s="876"/>
      <c r="EH32" s="876"/>
      <c r="EI32" s="876"/>
      <c r="EJ32" s="876"/>
      <c r="EK32" s="876"/>
      <c r="EL32" s="876"/>
      <c r="EM32" s="876"/>
      <c r="EN32" s="876"/>
      <c r="EO32" s="876"/>
      <c r="EP32" s="876"/>
      <c r="EQ32" s="876"/>
      <c r="ER32" s="876"/>
      <c r="ES32" s="876"/>
      <c r="ET32" s="876"/>
      <c r="EU32" s="876"/>
    </row>
    <row r="33" spans="1:151" s="715" customFormat="1" ht="70.8" customHeight="1">
      <c r="A33" s="869">
        <v>16</v>
      </c>
      <c r="B33" s="854">
        <v>7000020196</v>
      </c>
      <c r="C33" s="854">
        <v>10</v>
      </c>
      <c r="D33" s="854">
        <v>10</v>
      </c>
      <c r="E33" s="854">
        <v>160</v>
      </c>
      <c r="F33" s="854" t="s">
        <v>753</v>
      </c>
      <c r="G33" s="854">
        <v>100015791</v>
      </c>
      <c r="H33" s="854">
        <v>995454</v>
      </c>
      <c r="I33" s="535"/>
      <c r="J33" s="856">
        <v>18</v>
      </c>
      <c r="K33" s="534"/>
      <c r="L33" s="854" t="s">
        <v>627</v>
      </c>
      <c r="M33" s="854" t="s">
        <v>628</v>
      </c>
      <c r="N33" s="854">
        <v>150</v>
      </c>
      <c r="O33" s="707"/>
      <c r="P33" s="533" t="str">
        <f t="shared" si="6"/>
        <v>INCLUDED</v>
      </c>
      <c r="Q33" s="712">
        <f t="shared" si="7"/>
        <v>0</v>
      </c>
      <c r="R33" s="444">
        <f t="shared" si="8"/>
        <v>0</v>
      </c>
      <c r="S33" s="603">
        <f>Discount!$J$36</f>
        <v>0</v>
      </c>
      <c r="T33" s="444">
        <f t="shared" si="9"/>
        <v>0</v>
      </c>
      <c r="U33" s="445">
        <f t="shared" si="10"/>
        <v>0</v>
      </c>
      <c r="V33" s="713">
        <f t="shared" si="11"/>
        <v>0</v>
      </c>
      <c r="W33" s="843">
        <f t="shared" si="12"/>
        <v>0</v>
      </c>
      <c r="X33" s="713">
        <f t="shared" si="13"/>
        <v>0</v>
      </c>
      <c r="Y33" s="714">
        <f t="shared" si="14"/>
        <v>0.18</v>
      </c>
      <c r="Z33" s="713">
        <f t="shared" si="15"/>
        <v>0</v>
      </c>
      <c r="AA33" s="874"/>
      <c r="AB33" s="875"/>
      <c r="AC33" s="875"/>
      <c r="AD33" s="875"/>
      <c r="AE33" s="875"/>
      <c r="AF33" s="876"/>
      <c r="AG33" s="876"/>
      <c r="AH33" s="876"/>
      <c r="AI33" s="876"/>
      <c r="AJ33" s="876"/>
      <c r="AK33" s="876"/>
      <c r="AL33" s="876"/>
      <c r="AM33" s="876"/>
      <c r="AN33" s="876"/>
      <c r="AO33" s="876"/>
      <c r="AP33" s="876"/>
      <c r="AQ33" s="876"/>
      <c r="AR33" s="876"/>
      <c r="AS33" s="876"/>
      <c r="AT33" s="876"/>
      <c r="AU33" s="876"/>
      <c r="AV33" s="876"/>
      <c r="AW33" s="876"/>
      <c r="AX33" s="876"/>
      <c r="AY33" s="876"/>
      <c r="AZ33" s="876"/>
      <c r="BA33" s="876"/>
      <c r="BB33" s="876"/>
      <c r="BC33" s="876"/>
      <c r="BD33" s="876"/>
      <c r="BE33" s="876"/>
      <c r="BF33" s="876"/>
      <c r="BG33" s="876"/>
      <c r="BH33" s="876"/>
      <c r="BI33" s="876"/>
      <c r="BJ33" s="876"/>
      <c r="BK33" s="876"/>
      <c r="BL33" s="876"/>
      <c r="BM33" s="876"/>
      <c r="BN33" s="876"/>
      <c r="BO33" s="876"/>
      <c r="BP33" s="876"/>
      <c r="BQ33" s="876"/>
      <c r="BR33" s="876"/>
      <c r="BS33" s="876"/>
      <c r="BT33" s="876"/>
      <c r="BU33" s="876"/>
      <c r="BV33" s="876"/>
      <c r="BW33" s="876"/>
      <c r="BX33" s="876"/>
      <c r="BY33" s="876"/>
      <c r="BZ33" s="876"/>
      <c r="CA33" s="876"/>
      <c r="CB33" s="876"/>
      <c r="CC33" s="876"/>
      <c r="CD33" s="876"/>
      <c r="CE33" s="876"/>
      <c r="CF33" s="876"/>
      <c r="CG33" s="876"/>
      <c r="CH33" s="876"/>
      <c r="CI33" s="876"/>
      <c r="CJ33" s="876"/>
      <c r="CK33" s="876"/>
      <c r="CL33" s="876"/>
      <c r="CM33" s="876"/>
      <c r="CN33" s="876"/>
      <c r="CO33" s="876"/>
      <c r="CP33" s="876"/>
      <c r="CQ33" s="876"/>
      <c r="CR33" s="876"/>
      <c r="CS33" s="876"/>
      <c r="CT33" s="876"/>
      <c r="CU33" s="876"/>
      <c r="CV33" s="876"/>
      <c r="CW33" s="876"/>
      <c r="CX33" s="876"/>
      <c r="CY33" s="876"/>
      <c r="CZ33" s="876"/>
      <c r="DA33" s="876"/>
      <c r="DB33" s="876"/>
      <c r="DC33" s="876"/>
      <c r="DD33" s="876"/>
      <c r="DE33" s="876"/>
      <c r="DF33" s="876"/>
      <c r="DG33" s="876"/>
      <c r="DH33" s="876"/>
      <c r="DI33" s="876"/>
      <c r="DJ33" s="876"/>
      <c r="DK33" s="876"/>
      <c r="DL33" s="876"/>
      <c r="DM33" s="876"/>
      <c r="DN33" s="876"/>
      <c r="DO33" s="876"/>
      <c r="DP33" s="876"/>
      <c r="DQ33" s="876"/>
      <c r="DR33" s="876"/>
      <c r="DS33" s="876"/>
      <c r="DT33" s="876"/>
      <c r="DU33" s="876"/>
      <c r="DV33" s="876"/>
      <c r="DW33" s="876"/>
      <c r="DX33" s="876"/>
      <c r="DY33" s="876"/>
      <c r="DZ33" s="876"/>
      <c r="EA33" s="876"/>
      <c r="EB33" s="876"/>
      <c r="EC33" s="876"/>
      <c r="ED33" s="876"/>
      <c r="EE33" s="876"/>
      <c r="EF33" s="876"/>
      <c r="EG33" s="876"/>
      <c r="EH33" s="876"/>
      <c r="EI33" s="876"/>
      <c r="EJ33" s="876"/>
      <c r="EK33" s="876"/>
      <c r="EL33" s="876"/>
      <c r="EM33" s="876"/>
      <c r="EN33" s="876"/>
      <c r="EO33" s="876"/>
      <c r="EP33" s="876"/>
      <c r="EQ33" s="876"/>
      <c r="ER33" s="876"/>
      <c r="ES33" s="876"/>
      <c r="ET33" s="876"/>
      <c r="EU33" s="876"/>
    </row>
    <row r="34" spans="1:151" s="715" customFormat="1" ht="61.8" customHeight="1">
      <c r="A34" s="869">
        <v>17</v>
      </c>
      <c r="B34" s="854">
        <v>7000020196</v>
      </c>
      <c r="C34" s="854">
        <v>10</v>
      </c>
      <c r="D34" s="854">
        <v>10</v>
      </c>
      <c r="E34" s="854">
        <v>170</v>
      </c>
      <c r="F34" s="854" t="s">
        <v>753</v>
      </c>
      <c r="G34" s="854">
        <v>100015792</v>
      </c>
      <c r="H34" s="854">
        <v>995454</v>
      </c>
      <c r="I34" s="535"/>
      <c r="J34" s="856">
        <v>18</v>
      </c>
      <c r="K34" s="534"/>
      <c r="L34" s="854" t="s">
        <v>629</v>
      </c>
      <c r="M34" s="854" t="s">
        <v>628</v>
      </c>
      <c r="N34" s="854">
        <v>150</v>
      </c>
      <c r="O34" s="707"/>
      <c r="P34" s="533" t="str">
        <f t="shared" si="6"/>
        <v>INCLUDED</v>
      </c>
      <c r="Q34" s="712">
        <f t="shared" si="7"/>
        <v>0</v>
      </c>
      <c r="R34" s="444">
        <f t="shared" si="8"/>
        <v>0</v>
      </c>
      <c r="S34" s="603">
        <f>Discount!$J$36</f>
        <v>0</v>
      </c>
      <c r="T34" s="444">
        <f t="shared" si="9"/>
        <v>0</v>
      </c>
      <c r="U34" s="445">
        <f t="shared" si="10"/>
        <v>0</v>
      </c>
      <c r="V34" s="713">
        <f t="shared" si="11"/>
        <v>0</v>
      </c>
      <c r="W34" s="843">
        <f t="shared" si="12"/>
        <v>0</v>
      </c>
      <c r="X34" s="713">
        <f t="shared" si="13"/>
        <v>0</v>
      </c>
      <c r="Y34" s="714">
        <f t="shared" si="14"/>
        <v>0.18</v>
      </c>
      <c r="Z34" s="713">
        <f t="shared" si="15"/>
        <v>0</v>
      </c>
      <c r="AA34" s="874"/>
      <c r="AB34" s="875"/>
      <c r="AC34" s="875"/>
      <c r="AD34" s="875"/>
      <c r="AE34" s="875"/>
      <c r="AF34" s="876"/>
      <c r="AG34" s="876"/>
      <c r="AH34" s="876"/>
      <c r="AI34" s="876"/>
      <c r="AJ34" s="876"/>
      <c r="AK34" s="876"/>
      <c r="AL34" s="876"/>
      <c r="AM34" s="876"/>
      <c r="AN34" s="876"/>
      <c r="AO34" s="876"/>
      <c r="AP34" s="876"/>
      <c r="AQ34" s="876"/>
      <c r="AR34" s="876"/>
      <c r="AS34" s="876"/>
      <c r="AT34" s="876"/>
      <c r="AU34" s="876"/>
      <c r="AV34" s="876"/>
      <c r="AW34" s="876"/>
      <c r="AX34" s="876"/>
      <c r="AY34" s="876"/>
      <c r="AZ34" s="876"/>
      <c r="BA34" s="876"/>
      <c r="BB34" s="876"/>
      <c r="BC34" s="876"/>
      <c r="BD34" s="876"/>
      <c r="BE34" s="876"/>
      <c r="BF34" s="876"/>
      <c r="BG34" s="876"/>
      <c r="BH34" s="876"/>
      <c r="BI34" s="876"/>
      <c r="BJ34" s="876"/>
      <c r="BK34" s="876"/>
      <c r="BL34" s="876"/>
      <c r="BM34" s="876"/>
      <c r="BN34" s="876"/>
      <c r="BO34" s="876"/>
      <c r="BP34" s="876"/>
      <c r="BQ34" s="876"/>
      <c r="BR34" s="876"/>
      <c r="BS34" s="876"/>
      <c r="BT34" s="876"/>
      <c r="BU34" s="876"/>
      <c r="BV34" s="876"/>
      <c r="BW34" s="876"/>
      <c r="BX34" s="876"/>
      <c r="BY34" s="876"/>
      <c r="BZ34" s="876"/>
      <c r="CA34" s="876"/>
      <c r="CB34" s="876"/>
      <c r="CC34" s="876"/>
      <c r="CD34" s="876"/>
      <c r="CE34" s="876"/>
      <c r="CF34" s="876"/>
      <c r="CG34" s="876"/>
      <c r="CH34" s="876"/>
      <c r="CI34" s="876"/>
      <c r="CJ34" s="876"/>
      <c r="CK34" s="876"/>
      <c r="CL34" s="876"/>
      <c r="CM34" s="876"/>
      <c r="CN34" s="876"/>
      <c r="CO34" s="876"/>
      <c r="CP34" s="876"/>
      <c r="CQ34" s="876"/>
      <c r="CR34" s="876"/>
      <c r="CS34" s="876"/>
      <c r="CT34" s="876"/>
      <c r="CU34" s="876"/>
      <c r="CV34" s="876"/>
      <c r="CW34" s="876"/>
      <c r="CX34" s="876"/>
      <c r="CY34" s="876"/>
      <c r="CZ34" s="876"/>
      <c r="DA34" s="876"/>
      <c r="DB34" s="876"/>
      <c r="DC34" s="876"/>
      <c r="DD34" s="876"/>
      <c r="DE34" s="876"/>
      <c r="DF34" s="876"/>
      <c r="DG34" s="876"/>
      <c r="DH34" s="876"/>
      <c r="DI34" s="876"/>
      <c r="DJ34" s="876"/>
      <c r="DK34" s="876"/>
      <c r="DL34" s="876"/>
      <c r="DM34" s="876"/>
      <c r="DN34" s="876"/>
      <c r="DO34" s="876"/>
      <c r="DP34" s="876"/>
      <c r="DQ34" s="876"/>
      <c r="DR34" s="876"/>
      <c r="DS34" s="876"/>
      <c r="DT34" s="876"/>
      <c r="DU34" s="876"/>
      <c r="DV34" s="876"/>
      <c r="DW34" s="876"/>
      <c r="DX34" s="876"/>
      <c r="DY34" s="876"/>
      <c r="DZ34" s="876"/>
      <c r="EA34" s="876"/>
      <c r="EB34" s="876"/>
      <c r="EC34" s="876"/>
      <c r="ED34" s="876"/>
      <c r="EE34" s="876"/>
      <c r="EF34" s="876"/>
      <c r="EG34" s="876"/>
      <c r="EH34" s="876"/>
      <c r="EI34" s="876"/>
      <c r="EJ34" s="876"/>
      <c r="EK34" s="876"/>
      <c r="EL34" s="876"/>
      <c r="EM34" s="876"/>
      <c r="EN34" s="876"/>
      <c r="EO34" s="876"/>
      <c r="EP34" s="876"/>
      <c r="EQ34" s="876"/>
      <c r="ER34" s="876"/>
      <c r="ES34" s="876"/>
      <c r="ET34" s="876"/>
      <c r="EU34" s="876"/>
    </row>
    <row r="35" spans="1:151" s="715" customFormat="1" ht="61.8" customHeight="1">
      <c r="A35" s="869">
        <v>18</v>
      </c>
      <c r="B35" s="854">
        <v>7000020196</v>
      </c>
      <c r="C35" s="854">
        <v>10</v>
      </c>
      <c r="D35" s="854">
        <v>10</v>
      </c>
      <c r="E35" s="854">
        <v>180</v>
      </c>
      <c r="F35" s="854" t="s">
        <v>753</v>
      </c>
      <c r="G35" s="854">
        <v>100015793</v>
      </c>
      <c r="H35" s="854">
        <v>995454</v>
      </c>
      <c r="I35" s="535"/>
      <c r="J35" s="856">
        <v>18</v>
      </c>
      <c r="K35" s="534"/>
      <c r="L35" s="854" t="s">
        <v>630</v>
      </c>
      <c r="M35" s="854" t="s">
        <v>628</v>
      </c>
      <c r="N35" s="854">
        <v>100</v>
      </c>
      <c r="O35" s="707"/>
      <c r="P35" s="533" t="str">
        <f t="shared" si="6"/>
        <v>INCLUDED</v>
      </c>
      <c r="Q35" s="712">
        <f t="shared" si="7"/>
        <v>0</v>
      </c>
      <c r="R35" s="444">
        <f t="shared" si="8"/>
        <v>0</v>
      </c>
      <c r="S35" s="603">
        <f>Discount!$J$36</f>
        <v>0</v>
      </c>
      <c r="T35" s="444">
        <f t="shared" si="9"/>
        <v>0</v>
      </c>
      <c r="U35" s="445">
        <f t="shared" si="10"/>
        <v>0</v>
      </c>
      <c r="V35" s="713">
        <f t="shared" si="11"/>
        <v>0</v>
      </c>
      <c r="W35" s="843">
        <f t="shared" si="12"/>
        <v>0</v>
      </c>
      <c r="X35" s="713">
        <f t="shared" si="13"/>
        <v>0</v>
      </c>
      <c r="Y35" s="714">
        <f t="shared" si="14"/>
        <v>0.18</v>
      </c>
      <c r="Z35" s="713">
        <f t="shared" si="15"/>
        <v>0</v>
      </c>
      <c r="AA35" s="874"/>
      <c r="AB35" s="875"/>
      <c r="AC35" s="875"/>
      <c r="AD35" s="875"/>
      <c r="AE35" s="875"/>
      <c r="AF35" s="876"/>
      <c r="AG35" s="876"/>
      <c r="AH35" s="876"/>
      <c r="AI35" s="876"/>
      <c r="AJ35" s="876"/>
      <c r="AK35" s="876"/>
      <c r="AL35" s="876"/>
      <c r="AM35" s="876"/>
      <c r="AN35" s="876"/>
      <c r="AO35" s="876"/>
      <c r="AP35" s="876"/>
      <c r="AQ35" s="876"/>
      <c r="AR35" s="876"/>
      <c r="AS35" s="876"/>
      <c r="AT35" s="876"/>
      <c r="AU35" s="876"/>
      <c r="AV35" s="876"/>
      <c r="AW35" s="876"/>
      <c r="AX35" s="876"/>
      <c r="AY35" s="876"/>
      <c r="AZ35" s="876"/>
      <c r="BA35" s="876"/>
      <c r="BB35" s="876"/>
      <c r="BC35" s="876"/>
      <c r="BD35" s="876"/>
      <c r="BE35" s="876"/>
      <c r="BF35" s="876"/>
      <c r="BG35" s="876"/>
      <c r="BH35" s="876"/>
      <c r="BI35" s="876"/>
      <c r="BJ35" s="876"/>
      <c r="BK35" s="876"/>
      <c r="BL35" s="876"/>
      <c r="BM35" s="876"/>
      <c r="BN35" s="876"/>
      <c r="BO35" s="876"/>
      <c r="BP35" s="876"/>
      <c r="BQ35" s="876"/>
      <c r="BR35" s="876"/>
      <c r="BS35" s="876"/>
      <c r="BT35" s="876"/>
      <c r="BU35" s="876"/>
      <c r="BV35" s="876"/>
      <c r="BW35" s="876"/>
      <c r="BX35" s="876"/>
      <c r="BY35" s="876"/>
      <c r="BZ35" s="876"/>
      <c r="CA35" s="876"/>
      <c r="CB35" s="876"/>
      <c r="CC35" s="876"/>
      <c r="CD35" s="876"/>
      <c r="CE35" s="876"/>
      <c r="CF35" s="876"/>
      <c r="CG35" s="876"/>
      <c r="CH35" s="876"/>
      <c r="CI35" s="876"/>
      <c r="CJ35" s="876"/>
      <c r="CK35" s="876"/>
      <c r="CL35" s="876"/>
      <c r="CM35" s="876"/>
      <c r="CN35" s="876"/>
      <c r="CO35" s="876"/>
      <c r="CP35" s="876"/>
      <c r="CQ35" s="876"/>
      <c r="CR35" s="876"/>
      <c r="CS35" s="876"/>
      <c r="CT35" s="876"/>
      <c r="CU35" s="876"/>
      <c r="CV35" s="876"/>
      <c r="CW35" s="876"/>
      <c r="CX35" s="876"/>
      <c r="CY35" s="876"/>
      <c r="CZ35" s="876"/>
      <c r="DA35" s="876"/>
      <c r="DB35" s="876"/>
      <c r="DC35" s="876"/>
      <c r="DD35" s="876"/>
      <c r="DE35" s="876"/>
      <c r="DF35" s="876"/>
      <c r="DG35" s="876"/>
      <c r="DH35" s="876"/>
      <c r="DI35" s="876"/>
      <c r="DJ35" s="876"/>
      <c r="DK35" s="876"/>
      <c r="DL35" s="876"/>
      <c r="DM35" s="876"/>
      <c r="DN35" s="876"/>
      <c r="DO35" s="876"/>
      <c r="DP35" s="876"/>
      <c r="DQ35" s="876"/>
      <c r="DR35" s="876"/>
      <c r="DS35" s="876"/>
      <c r="DT35" s="876"/>
      <c r="DU35" s="876"/>
      <c r="DV35" s="876"/>
      <c r="DW35" s="876"/>
      <c r="DX35" s="876"/>
      <c r="DY35" s="876"/>
      <c r="DZ35" s="876"/>
      <c r="EA35" s="876"/>
      <c r="EB35" s="876"/>
      <c r="EC35" s="876"/>
      <c r="ED35" s="876"/>
      <c r="EE35" s="876"/>
      <c r="EF35" s="876"/>
      <c r="EG35" s="876"/>
      <c r="EH35" s="876"/>
      <c r="EI35" s="876"/>
      <c r="EJ35" s="876"/>
      <c r="EK35" s="876"/>
      <c r="EL35" s="876"/>
      <c r="EM35" s="876"/>
      <c r="EN35" s="876"/>
      <c r="EO35" s="876"/>
      <c r="EP35" s="876"/>
      <c r="EQ35" s="876"/>
      <c r="ER35" s="876"/>
      <c r="ES35" s="876"/>
      <c r="ET35" s="876"/>
      <c r="EU35" s="876"/>
    </row>
    <row r="36" spans="1:151" s="715" customFormat="1" ht="57" customHeight="1">
      <c r="A36" s="869">
        <v>19</v>
      </c>
      <c r="B36" s="854">
        <v>7000020196</v>
      </c>
      <c r="C36" s="854">
        <v>10</v>
      </c>
      <c r="D36" s="854">
        <v>10</v>
      </c>
      <c r="E36" s="854">
        <v>190</v>
      </c>
      <c r="F36" s="854" t="s">
        <v>753</v>
      </c>
      <c r="G36" s="854">
        <v>100015794</v>
      </c>
      <c r="H36" s="854">
        <v>995454</v>
      </c>
      <c r="I36" s="535"/>
      <c r="J36" s="856">
        <v>18</v>
      </c>
      <c r="K36" s="534"/>
      <c r="L36" s="854" t="s">
        <v>631</v>
      </c>
      <c r="M36" s="854" t="s">
        <v>628</v>
      </c>
      <c r="N36" s="854">
        <v>100</v>
      </c>
      <c r="O36" s="707"/>
      <c r="P36" s="533" t="str">
        <f t="shared" si="6"/>
        <v>INCLUDED</v>
      </c>
      <c r="Q36" s="712">
        <f t="shared" si="7"/>
        <v>0</v>
      </c>
      <c r="R36" s="444">
        <f t="shared" si="8"/>
        <v>0</v>
      </c>
      <c r="S36" s="603">
        <f>Discount!$J$36</f>
        <v>0</v>
      </c>
      <c r="T36" s="444">
        <f t="shared" si="9"/>
        <v>0</v>
      </c>
      <c r="U36" s="445">
        <f t="shared" si="10"/>
        <v>0</v>
      </c>
      <c r="V36" s="713">
        <f t="shared" si="11"/>
        <v>0</v>
      </c>
      <c r="W36" s="843">
        <f t="shared" si="12"/>
        <v>0</v>
      </c>
      <c r="X36" s="713">
        <f t="shared" si="13"/>
        <v>0</v>
      </c>
      <c r="Y36" s="714">
        <f t="shared" si="14"/>
        <v>0.18</v>
      </c>
      <c r="Z36" s="713">
        <f t="shared" si="15"/>
        <v>0</v>
      </c>
      <c r="AA36" s="874"/>
      <c r="AB36" s="875"/>
      <c r="AC36" s="875"/>
      <c r="AD36" s="875"/>
      <c r="AE36" s="875"/>
      <c r="AF36" s="876"/>
      <c r="AG36" s="876"/>
      <c r="AH36" s="876"/>
      <c r="AI36" s="876"/>
      <c r="AJ36" s="876"/>
      <c r="AK36" s="876"/>
      <c r="AL36" s="876"/>
      <c r="AM36" s="876"/>
      <c r="AN36" s="876"/>
      <c r="AO36" s="876"/>
      <c r="AP36" s="876"/>
      <c r="AQ36" s="876"/>
      <c r="AR36" s="876"/>
      <c r="AS36" s="876"/>
      <c r="AT36" s="876"/>
      <c r="AU36" s="876"/>
      <c r="AV36" s="876"/>
      <c r="AW36" s="876"/>
      <c r="AX36" s="876"/>
      <c r="AY36" s="876"/>
      <c r="AZ36" s="876"/>
      <c r="BA36" s="876"/>
      <c r="BB36" s="876"/>
      <c r="BC36" s="876"/>
      <c r="BD36" s="876"/>
      <c r="BE36" s="876"/>
      <c r="BF36" s="876"/>
      <c r="BG36" s="876"/>
      <c r="BH36" s="876"/>
      <c r="BI36" s="876"/>
      <c r="BJ36" s="876"/>
      <c r="BK36" s="876"/>
      <c r="BL36" s="876"/>
      <c r="BM36" s="876"/>
      <c r="BN36" s="876"/>
      <c r="BO36" s="876"/>
      <c r="BP36" s="876"/>
      <c r="BQ36" s="876"/>
      <c r="BR36" s="876"/>
      <c r="BS36" s="876"/>
      <c r="BT36" s="876"/>
      <c r="BU36" s="876"/>
      <c r="BV36" s="876"/>
      <c r="BW36" s="876"/>
      <c r="BX36" s="876"/>
      <c r="BY36" s="876"/>
      <c r="BZ36" s="876"/>
      <c r="CA36" s="876"/>
      <c r="CB36" s="876"/>
      <c r="CC36" s="876"/>
      <c r="CD36" s="876"/>
      <c r="CE36" s="876"/>
      <c r="CF36" s="876"/>
      <c r="CG36" s="876"/>
      <c r="CH36" s="876"/>
      <c r="CI36" s="876"/>
      <c r="CJ36" s="876"/>
      <c r="CK36" s="876"/>
      <c r="CL36" s="876"/>
      <c r="CM36" s="876"/>
      <c r="CN36" s="876"/>
      <c r="CO36" s="876"/>
      <c r="CP36" s="876"/>
      <c r="CQ36" s="876"/>
      <c r="CR36" s="876"/>
      <c r="CS36" s="876"/>
      <c r="CT36" s="876"/>
      <c r="CU36" s="876"/>
      <c r="CV36" s="876"/>
      <c r="CW36" s="876"/>
      <c r="CX36" s="876"/>
      <c r="CY36" s="876"/>
      <c r="CZ36" s="876"/>
      <c r="DA36" s="876"/>
      <c r="DB36" s="876"/>
      <c r="DC36" s="876"/>
      <c r="DD36" s="876"/>
      <c r="DE36" s="876"/>
      <c r="DF36" s="876"/>
      <c r="DG36" s="876"/>
      <c r="DH36" s="876"/>
      <c r="DI36" s="876"/>
      <c r="DJ36" s="876"/>
      <c r="DK36" s="876"/>
      <c r="DL36" s="876"/>
      <c r="DM36" s="876"/>
      <c r="DN36" s="876"/>
      <c r="DO36" s="876"/>
      <c r="DP36" s="876"/>
      <c r="DQ36" s="876"/>
      <c r="DR36" s="876"/>
      <c r="DS36" s="876"/>
      <c r="DT36" s="876"/>
      <c r="DU36" s="876"/>
      <c r="DV36" s="876"/>
      <c r="DW36" s="876"/>
      <c r="DX36" s="876"/>
      <c r="DY36" s="876"/>
      <c r="DZ36" s="876"/>
      <c r="EA36" s="876"/>
      <c r="EB36" s="876"/>
      <c r="EC36" s="876"/>
      <c r="ED36" s="876"/>
      <c r="EE36" s="876"/>
      <c r="EF36" s="876"/>
      <c r="EG36" s="876"/>
      <c r="EH36" s="876"/>
      <c r="EI36" s="876"/>
      <c r="EJ36" s="876"/>
      <c r="EK36" s="876"/>
      <c r="EL36" s="876"/>
      <c r="EM36" s="876"/>
      <c r="EN36" s="876"/>
      <c r="EO36" s="876"/>
      <c r="EP36" s="876"/>
      <c r="EQ36" s="876"/>
      <c r="ER36" s="876"/>
      <c r="ES36" s="876"/>
      <c r="ET36" s="876"/>
      <c r="EU36" s="876"/>
    </row>
    <row r="37" spans="1:151" s="715" customFormat="1" ht="74.400000000000006" customHeight="1">
      <c r="A37" s="869">
        <v>20</v>
      </c>
      <c r="B37" s="854">
        <v>7000020196</v>
      </c>
      <c r="C37" s="854">
        <v>10</v>
      </c>
      <c r="D37" s="854">
        <v>10</v>
      </c>
      <c r="E37" s="854">
        <v>200</v>
      </c>
      <c r="F37" s="854" t="s">
        <v>753</v>
      </c>
      <c r="G37" s="854">
        <v>100001721</v>
      </c>
      <c r="H37" s="854">
        <v>995428</v>
      </c>
      <c r="I37" s="535"/>
      <c r="J37" s="856">
        <v>18</v>
      </c>
      <c r="K37" s="534"/>
      <c r="L37" s="854" t="s">
        <v>761</v>
      </c>
      <c r="M37" s="854" t="s">
        <v>615</v>
      </c>
      <c r="N37" s="854">
        <v>1140</v>
      </c>
      <c r="O37" s="707"/>
      <c r="P37" s="533" t="str">
        <f t="shared" si="6"/>
        <v>INCLUDED</v>
      </c>
      <c r="Q37" s="712">
        <f t="shared" si="7"/>
        <v>0</v>
      </c>
      <c r="R37" s="444">
        <f t="shared" si="8"/>
        <v>0</v>
      </c>
      <c r="S37" s="603">
        <f>Discount!$J$36</f>
        <v>0</v>
      </c>
      <c r="T37" s="444">
        <f t="shared" si="9"/>
        <v>0</v>
      </c>
      <c r="U37" s="445">
        <f t="shared" si="10"/>
        <v>0</v>
      </c>
      <c r="V37" s="713">
        <f t="shared" si="11"/>
        <v>0</v>
      </c>
      <c r="W37" s="843">
        <f t="shared" si="12"/>
        <v>0</v>
      </c>
      <c r="X37" s="713">
        <f t="shared" si="13"/>
        <v>0</v>
      </c>
      <c r="Y37" s="714">
        <f t="shared" si="14"/>
        <v>0.18</v>
      </c>
      <c r="Z37" s="713">
        <f t="shared" si="15"/>
        <v>0</v>
      </c>
      <c r="AA37" s="874"/>
      <c r="AB37" s="875"/>
      <c r="AC37" s="875"/>
      <c r="AD37" s="875"/>
      <c r="AE37" s="875"/>
      <c r="AF37" s="876"/>
      <c r="AG37" s="876"/>
      <c r="AH37" s="876"/>
      <c r="AI37" s="876"/>
      <c r="AJ37" s="876"/>
      <c r="AK37" s="876"/>
      <c r="AL37" s="876"/>
      <c r="AM37" s="876"/>
      <c r="AN37" s="876"/>
      <c r="AO37" s="876"/>
      <c r="AP37" s="876"/>
      <c r="AQ37" s="876"/>
      <c r="AR37" s="876"/>
      <c r="AS37" s="876"/>
      <c r="AT37" s="876"/>
      <c r="AU37" s="876"/>
      <c r="AV37" s="876"/>
      <c r="AW37" s="876"/>
      <c r="AX37" s="876"/>
      <c r="AY37" s="876"/>
      <c r="AZ37" s="876"/>
      <c r="BA37" s="876"/>
      <c r="BB37" s="876"/>
      <c r="BC37" s="876"/>
      <c r="BD37" s="876"/>
      <c r="BE37" s="876"/>
      <c r="BF37" s="876"/>
      <c r="BG37" s="876"/>
      <c r="BH37" s="876"/>
      <c r="BI37" s="876"/>
      <c r="BJ37" s="876"/>
      <c r="BK37" s="876"/>
      <c r="BL37" s="876"/>
      <c r="BM37" s="876"/>
      <c r="BN37" s="876"/>
      <c r="BO37" s="876"/>
      <c r="BP37" s="876"/>
      <c r="BQ37" s="876"/>
      <c r="BR37" s="876"/>
      <c r="BS37" s="876"/>
      <c r="BT37" s="876"/>
      <c r="BU37" s="876"/>
      <c r="BV37" s="876"/>
      <c r="BW37" s="876"/>
      <c r="BX37" s="876"/>
      <c r="BY37" s="876"/>
      <c r="BZ37" s="876"/>
      <c r="CA37" s="876"/>
      <c r="CB37" s="876"/>
      <c r="CC37" s="876"/>
      <c r="CD37" s="876"/>
      <c r="CE37" s="876"/>
      <c r="CF37" s="876"/>
      <c r="CG37" s="876"/>
      <c r="CH37" s="876"/>
      <c r="CI37" s="876"/>
      <c r="CJ37" s="876"/>
      <c r="CK37" s="876"/>
      <c r="CL37" s="876"/>
      <c r="CM37" s="876"/>
      <c r="CN37" s="876"/>
      <c r="CO37" s="876"/>
      <c r="CP37" s="876"/>
      <c r="CQ37" s="876"/>
      <c r="CR37" s="876"/>
      <c r="CS37" s="876"/>
      <c r="CT37" s="876"/>
      <c r="CU37" s="876"/>
      <c r="CV37" s="876"/>
      <c r="CW37" s="876"/>
      <c r="CX37" s="876"/>
      <c r="CY37" s="876"/>
      <c r="CZ37" s="876"/>
      <c r="DA37" s="876"/>
      <c r="DB37" s="876"/>
      <c r="DC37" s="876"/>
      <c r="DD37" s="876"/>
      <c r="DE37" s="876"/>
      <c r="DF37" s="876"/>
      <c r="DG37" s="876"/>
      <c r="DH37" s="876"/>
      <c r="DI37" s="876"/>
      <c r="DJ37" s="876"/>
      <c r="DK37" s="876"/>
      <c r="DL37" s="876"/>
      <c r="DM37" s="876"/>
      <c r="DN37" s="876"/>
      <c r="DO37" s="876"/>
      <c r="DP37" s="876"/>
      <c r="DQ37" s="876"/>
      <c r="DR37" s="876"/>
      <c r="DS37" s="876"/>
      <c r="DT37" s="876"/>
      <c r="DU37" s="876"/>
      <c r="DV37" s="876"/>
      <c r="DW37" s="876"/>
      <c r="DX37" s="876"/>
      <c r="DY37" s="876"/>
      <c r="DZ37" s="876"/>
      <c r="EA37" s="876"/>
      <c r="EB37" s="876"/>
      <c r="EC37" s="876"/>
      <c r="ED37" s="876"/>
      <c r="EE37" s="876"/>
      <c r="EF37" s="876"/>
      <c r="EG37" s="876"/>
      <c r="EH37" s="876"/>
      <c r="EI37" s="876"/>
      <c r="EJ37" s="876"/>
      <c r="EK37" s="876"/>
      <c r="EL37" s="876"/>
      <c r="EM37" s="876"/>
      <c r="EN37" s="876"/>
      <c r="EO37" s="876"/>
      <c r="EP37" s="876"/>
      <c r="EQ37" s="876"/>
      <c r="ER37" s="876"/>
      <c r="ES37" s="876"/>
      <c r="ET37" s="876"/>
      <c r="EU37" s="876"/>
    </row>
    <row r="38" spans="1:151" s="715" customFormat="1" ht="83.4" customHeight="1">
      <c r="A38" s="869">
        <v>21</v>
      </c>
      <c r="B38" s="854">
        <v>7000020196</v>
      </c>
      <c r="C38" s="854">
        <v>10</v>
      </c>
      <c r="D38" s="854">
        <v>10</v>
      </c>
      <c r="E38" s="854">
        <v>210</v>
      </c>
      <c r="F38" s="854" t="s">
        <v>753</v>
      </c>
      <c r="G38" s="854">
        <v>100003437</v>
      </c>
      <c r="H38" s="854">
        <v>995454</v>
      </c>
      <c r="I38" s="535"/>
      <c r="J38" s="856">
        <v>18</v>
      </c>
      <c r="K38" s="534"/>
      <c r="L38" s="854" t="s">
        <v>653</v>
      </c>
      <c r="M38" s="854" t="s">
        <v>622</v>
      </c>
      <c r="N38" s="854">
        <v>60</v>
      </c>
      <c r="O38" s="707"/>
      <c r="P38" s="533" t="str">
        <f t="shared" si="6"/>
        <v>INCLUDED</v>
      </c>
      <c r="Q38" s="712">
        <f t="shared" si="7"/>
        <v>0</v>
      </c>
      <c r="R38" s="444">
        <f t="shared" si="8"/>
        <v>0</v>
      </c>
      <c r="S38" s="603">
        <f>Discount!$J$36</f>
        <v>0</v>
      </c>
      <c r="T38" s="444">
        <f t="shared" si="9"/>
        <v>0</v>
      </c>
      <c r="U38" s="445">
        <f t="shared" si="10"/>
        <v>0</v>
      </c>
      <c r="V38" s="713">
        <f t="shared" si="11"/>
        <v>0</v>
      </c>
      <c r="W38" s="843">
        <f t="shared" si="12"/>
        <v>0</v>
      </c>
      <c r="X38" s="713">
        <f t="shared" si="13"/>
        <v>0</v>
      </c>
      <c r="Y38" s="714">
        <f t="shared" si="14"/>
        <v>0.18</v>
      </c>
      <c r="Z38" s="713">
        <f t="shared" si="15"/>
        <v>0</v>
      </c>
      <c r="AA38" s="874"/>
      <c r="AB38" s="875"/>
      <c r="AC38" s="875"/>
      <c r="AD38" s="875"/>
      <c r="AE38" s="875"/>
      <c r="AF38" s="876"/>
      <c r="AG38" s="876"/>
      <c r="AH38" s="876"/>
      <c r="AI38" s="876"/>
      <c r="AJ38" s="876"/>
      <c r="AK38" s="876"/>
      <c r="AL38" s="876"/>
      <c r="AM38" s="876"/>
      <c r="AN38" s="876"/>
      <c r="AO38" s="876"/>
      <c r="AP38" s="876"/>
      <c r="AQ38" s="876"/>
      <c r="AR38" s="876"/>
      <c r="AS38" s="876"/>
      <c r="AT38" s="876"/>
      <c r="AU38" s="876"/>
      <c r="AV38" s="876"/>
      <c r="AW38" s="876"/>
      <c r="AX38" s="876"/>
      <c r="AY38" s="876"/>
      <c r="AZ38" s="876"/>
      <c r="BA38" s="876"/>
      <c r="BB38" s="876"/>
      <c r="BC38" s="876"/>
      <c r="BD38" s="876"/>
      <c r="BE38" s="876"/>
      <c r="BF38" s="876"/>
      <c r="BG38" s="876"/>
      <c r="BH38" s="876"/>
      <c r="BI38" s="876"/>
      <c r="BJ38" s="876"/>
      <c r="BK38" s="876"/>
      <c r="BL38" s="876"/>
      <c r="BM38" s="876"/>
      <c r="BN38" s="876"/>
      <c r="BO38" s="876"/>
      <c r="BP38" s="876"/>
      <c r="BQ38" s="876"/>
      <c r="BR38" s="876"/>
      <c r="BS38" s="876"/>
      <c r="BT38" s="876"/>
      <c r="BU38" s="876"/>
      <c r="BV38" s="876"/>
      <c r="BW38" s="876"/>
      <c r="BX38" s="876"/>
      <c r="BY38" s="876"/>
      <c r="BZ38" s="876"/>
      <c r="CA38" s="876"/>
      <c r="CB38" s="876"/>
      <c r="CC38" s="876"/>
      <c r="CD38" s="876"/>
      <c r="CE38" s="876"/>
      <c r="CF38" s="876"/>
      <c r="CG38" s="876"/>
      <c r="CH38" s="876"/>
      <c r="CI38" s="876"/>
      <c r="CJ38" s="876"/>
      <c r="CK38" s="876"/>
      <c r="CL38" s="876"/>
      <c r="CM38" s="876"/>
      <c r="CN38" s="876"/>
      <c r="CO38" s="876"/>
      <c r="CP38" s="876"/>
      <c r="CQ38" s="876"/>
      <c r="CR38" s="876"/>
      <c r="CS38" s="876"/>
      <c r="CT38" s="876"/>
      <c r="CU38" s="876"/>
      <c r="CV38" s="876"/>
      <c r="CW38" s="876"/>
      <c r="CX38" s="876"/>
      <c r="CY38" s="876"/>
      <c r="CZ38" s="876"/>
      <c r="DA38" s="876"/>
      <c r="DB38" s="876"/>
      <c r="DC38" s="876"/>
      <c r="DD38" s="876"/>
      <c r="DE38" s="876"/>
      <c r="DF38" s="876"/>
      <c r="DG38" s="876"/>
      <c r="DH38" s="876"/>
      <c r="DI38" s="876"/>
      <c r="DJ38" s="876"/>
      <c r="DK38" s="876"/>
      <c r="DL38" s="876"/>
      <c r="DM38" s="876"/>
      <c r="DN38" s="876"/>
      <c r="DO38" s="876"/>
      <c r="DP38" s="876"/>
      <c r="DQ38" s="876"/>
      <c r="DR38" s="876"/>
      <c r="DS38" s="876"/>
      <c r="DT38" s="876"/>
      <c r="DU38" s="876"/>
      <c r="DV38" s="876"/>
      <c r="DW38" s="876"/>
      <c r="DX38" s="876"/>
      <c r="DY38" s="876"/>
      <c r="DZ38" s="876"/>
      <c r="EA38" s="876"/>
      <c r="EB38" s="876"/>
      <c r="EC38" s="876"/>
      <c r="ED38" s="876"/>
      <c r="EE38" s="876"/>
      <c r="EF38" s="876"/>
      <c r="EG38" s="876"/>
      <c r="EH38" s="876"/>
      <c r="EI38" s="876"/>
      <c r="EJ38" s="876"/>
      <c r="EK38" s="876"/>
      <c r="EL38" s="876"/>
      <c r="EM38" s="876"/>
      <c r="EN38" s="876"/>
      <c r="EO38" s="876"/>
      <c r="EP38" s="876"/>
      <c r="EQ38" s="876"/>
      <c r="ER38" s="876"/>
      <c r="ES38" s="876"/>
      <c r="ET38" s="876"/>
      <c r="EU38" s="876"/>
    </row>
    <row r="39" spans="1:151" s="715" customFormat="1" ht="41.25" customHeight="1">
      <c r="A39" s="869">
        <v>22</v>
      </c>
      <c r="B39" s="854">
        <v>7000020196</v>
      </c>
      <c r="C39" s="854">
        <v>20</v>
      </c>
      <c r="D39" s="854">
        <v>20</v>
      </c>
      <c r="E39" s="854">
        <v>10</v>
      </c>
      <c r="F39" s="854" t="s">
        <v>661</v>
      </c>
      <c r="G39" s="854">
        <v>100001677</v>
      </c>
      <c r="H39" s="854">
        <v>995455</v>
      </c>
      <c r="I39" s="535"/>
      <c r="J39" s="856">
        <v>18</v>
      </c>
      <c r="K39" s="534"/>
      <c r="L39" s="854" t="s">
        <v>647</v>
      </c>
      <c r="M39" s="854" t="s">
        <v>297</v>
      </c>
      <c r="N39" s="854">
        <v>316</v>
      </c>
      <c r="O39" s="707"/>
      <c r="P39" s="533" t="str">
        <f t="shared" ref="P39:P58" si="16">IF(O39=0, "INCLUDED", IF(ISERROR(N39*O39), O39, N39*O39))</f>
        <v>INCLUDED</v>
      </c>
      <c r="Q39" s="712">
        <f t="shared" ref="Q39:Q58" si="17">IF(P39="Included",0,P39)</f>
        <v>0</v>
      </c>
      <c r="R39" s="444">
        <f t="shared" ref="R39:R58" si="18">IF( K39="",J39*(IF(P39="Included",0,P39))/100,K39*(IF(P39="Included",0,P39)))</f>
        <v>0</v>
      </c>
      <c r="S39" s="603">
        <f>Discount!$J$36</f>
        <v>0</v>
      </c>
      <c r="T39" s="444">
        <f t="shared" ref="T39:T58" si="19">S39*Q39</f>
        <v>0</v>
      </c>
      <c r="U39" s="445">
        <f t="shared" ref="U39:U58" si="20">IF(K39="",J39*T39/100,K39*T39)</f>
        <v>0</v>
      </c>
      <c r="V39" s="713">
        <f t="shared" ref="V39:V58" si="21">O39*N39</f>
        <v>0</v>
      </c>
      <c r="W39" s="843">
        <f t="shared" ref="W39:W58" si="22">ROUND(O39,2)</f>
        <v>0</v>
      </c>
      <c r="X39" s="713">
        <f t="shared" ref="X39:X58" si="23">N39*W39</f>
        <v>0</v>
      </c>
      <c r="Y39" s="714">
        <f t="shared" ref="Y39:Y58" si="24">IF(K39="",J39/100,K39)</f>
        <v>0.18</v>
      </c>
      <c r="Z39" s="713">
        <f t="shared" ref="Z39:Z58" si="25">X39*Y39</f>
        <v>0</v>
      </c>
      <c r="AA39" s="874"/>
      <c r="AB39" s="875"/>
      <c r="AC39" s="875"/>
      <c r="AD39" s="875"/>
      <c r="AE39" s="875"/>
      <c r="AF39" s="876"/>
      <c r="AG39" s="876"/>
      <c r="AH39" s="876"/>
      <c r="AI39" s="876"/>
      <c r="AJ39" s="876"/>
      <c r="AK39" s="876"/>
      <c r="AL39" s="876"/>
      <c r="AM39" s="876"/>
      <c r="AN39" s="876"/>
      <c r="AO39" s="876"/>
      <c r="AP39" s="876"/>
      <c r="AQ39" s="876"/>
      <c r="AR39" s="876"/>
      <c r="AS39" s="876"/>
      <c r="AT39" s="876"/>
      <c r="AU39" s="876"/>
      <c r="AV39" s="876"/>
      <c r="AW39" s="876"/>
      <c r="AX39" s="876"/>
      <c r="AY39" s="876"/>
      <c r="AZ39" s="876"/>
      <c r="BA39" s="876"/>
      <c r="BB39" s="876"/>
      <c r="BC39" s="876"/>
      <c r="BD39" s="876"/>
      <c r="BE39" s="876"/>
      <c r="BF39" s="876"/>
      <c r="BG39" s="876"/>
      <c r="BH39" s="876"/>
      <c r="BI39" s="876"/>
      <c r="BJ39" s="876"/>
      <c r="BK39" s="876"/>
      <c r="BL39" s="876"/>
      <c r="BM39" s="876"/>
      <c r="BN39" s="876"/>
      <c r="BO39" s="876"/>
      <c r="BP39" s="876"/>
      <c r="BQ39" s="876"/>
      <c r="BR39" s="876"/>
      <c r="BS39" s="876"/>
      <c r="BT39" s="876"/>
      <c r="BU39" s="876"/>
      <c r="BV39" s="876"/>
      <c r="BW39" s="876"/>
      <c r="BX39" s="876"/>
      <c r="BY39" s="876"/>
      <c r="BZ39" s="876"/>
      <c r="CA39" s="876"/>
      <c r="CB39" s="876"/>
      <c r="CC39" s="876"/>
      <c r="CD39" s="876"/>
      <c r="CE39" s="876"/>
      <c r="CF39" s="876"/>
      <c r="CG39" s="876"/>
      <c r="CH39" s="876"/>
      <c r="CI39" s="876"/>
      <c r="CJ39" s="876"/>
      <c r="CK39" s="876"/>
      <c r="CL39" s="876"/>
      <c r="CM39" s="876"/>
      <c r="CN39" s="876"/>
      <c r="CO39" s="876"/>
      <c r="CP39" s="876"/>
      <c r="CQ39" s="876"/>
      <c r="CR39" s="876"/>
      <c r="CS39" s="876"/>
      <c r="CT39" s="876"/>
      <c r="CU39" s="876"/>
      <c r="CV39" s="876"/>
      <c r="CW39" s="876"/>
      <c r="CX39" s="876"/>
      <c r="CY39" s="876"/>
      <c r="CZ39" s="876"/>
      <c r="DA39" s="876"/>
      <c r="DB39" s="876"/>
      <c r="DC39" s="876"/>
      <c r="DD39" s="876"/>
      <c r="DE39" s="876"/>
      <c r="DF39" s="876"/>
      <c r="DG39" s="876"/>
      <c r="DH39" s="876"/>
      <c r="DI39" s="876"/>
      <c r="DJ39" s="876"/>
      <c r="DK39" s="876"/>
      <c r="DL39" s="876"/>
      <c r="DM39" s="876"/>
      <c r="DN39" s="876"/>
      <c r="DO39" s="876"/>
      <c r="DP39" s="876"/>
      <c r="DQ39" s="876"/>
      <c r="DR39" s="876"/>
      <c r="DS39" s="876"/>
      <c r="DT39" s="876"/>
      <c r="DU39" s="876"/>
      <c r="DV39" s="876"/>
      <c r="DW39" s="876"/>
      <c r="DX39" s="876"/>
      <c r="DY39" s="876"/>
      <c r="DZ39" s="876"/>
      <c r="EA39" s="876"/>
      <c r="EB39" s="876"/>
      <c r="EC39" s="876"/>
      <c r="ED39" s="876"/>
      <c r="EE39" s="876"/>
      <c r="EF39" s="876"/>
      <c r="EG39" s="876"/>
      <c r="EH39" s="876"/>
      <c r="EI39" s="876"/>
      <c r="EJ39" s="876"/>
      <c r="EK39" s="876"/>
      <c r="EL39" s="876"/>
      <c r="EM39" s="876"/>
      <c r="EN39" s="876"/>
      <c r="EO39" s="876"/>
      <c r="EP39" s="876"/>
      <c r="EQ39" s="876"/>
      <c r="ER39" s="876"/>
      <c r="ES39" s="876"/>
      <c r="ET39" s="876"/>
      <c r="EU39" s="876"/>
    </row>
    <row r="40" spans="1:151" s="715" customFormat="1" ht="41.25" customHeight="1">
      <c r="A40" s="869">
        <v>23</v>
      </c>
      <c r="B40" s="854">
        <v>7000020196</v>
      </c>
      <c r="C40" s="854">
        <v>20</v>
      </c>
      <c r="D40" s="854">
        <v>20</v>
      </c>
      <c r="E40" s="854">
        <v>20</v>
      </c>
      <c r="F40" s="854" t="s">
        <v>661</v>
      </c>
      <c r="G40" s="854">
        <v>100001676</v>
      </c>
      <c r="H40" s="854">
        <v>995455</v>
      </c>
      <c r="I40" s="535"/>
      <c r="J40" s="856">
        <v>18</v>
      </c>
      <c r="K40" s="534"/>
      <c r="L40" s="854" t="s">
        <v>646</v>
      </c>
      <c r="M40" s="854" t="s">
        <v>297</v>
      </c>
      <c r="N40" s="854">
        <v>172</v>
      </c>
      <c r="O40" s="707"/>
      <c r="P40" s="533" t="str">
        <f t="shared" si="16"/>
        <v>INCLUDED</v>
      </c>
      <c r="Q40" s="712">
        <f t="shared" si="17"/>
        <v>0</v>
      </c>
      <c r="R40" s="444">
        <f t="shared" si="18"/>
        <v>0</v>
      </c>
      <c r="S40" s="603">
        <f>Discount!$J$36</f>
        <v>0</v>
      </c>
      <c r="T40" s="444">
        <f t="shared" si="19"/>
        <v>0</v>
      </c>
      <c r="U40" s="445">
        <f t="shared" si="20"/>
        <v>0</v>
      </c>
      <c r="V40" s="713">
        <f t="shared" si="21"/>
        <v>0</v>
      </c>
      <c r="W40" s="843">
        <f t="shared" si="22"/>
        <v>0</v>
      </c>
      <c r="X40" s="713">
        <f t="shared" si="23"/>
        <v>0</v>
      </c>
      <c r="Y40" s="714">
        <f t="shared" si="24"/>
        <v>0.18</v>
      </c>
      <c r="Z40" s="713">
        <f t="shared" si="25"/>
        <v>0</v>
      </c>
      <c r="AA40" s="874"/>
      <c r="AB40" s="875"/>
      <c r="AC40" s="875"/>
      <c r="AD40" s="875"/>
      <c r="AE40" s="875"/>
      <c r="AF40" s="876"/>
      <c r="AG40" s="876"/>
      <c r="AH40" s="876"/>
      <c r="AI40" s="876"/>
      <c r="AJ40" s="876"/>
      <c r="AK40" s="876"/>
      <c r="AL40" s="876"/>
      <c r="AM40" s="876"/>
      <c r="AN40" s="876"/>
      <c r="AO40" s="876"/>
      <c r="AP40" s="876"/>
      <c r="AQ40" s="876"/>
      <c r="AR40" s="876"/>
      <c r="AS40" s="876"/>
      <c r="AT40" s="876"/>
      <c r="AU40" s="876"/>
      <c r="AV40" s="876"/>
      <c r="AW40" s="876"/>
      <c r="AX40" s="876"/>
      <c r="AY40" s="876"/>
      <c r="AZ40" s="876"/>
      <c r="BA40" s="876"/>
      <c r="BB40" s="876"/>
      <c r="BC40" s="876"/>
      <c r="BD40" s="876"/>
      <c r="BE40" s="876"/>
      <c r="BF40" s="876"/>
      <c r="BG40" s="876"/>
      <c r="BH40" s="876"/>
      <c r="BI40" s="876"/>
      <c r="BJ40" s="876"/>
      <c r="BK40" s="876"/>
      <c r="BL40" s="876"/>
      <c r="BM40" s="876"/>
      <c r="BN40" s="876"/>
      <c r="BO40" s="876"/>
      <c r="BP40" s="876"/>
      <c r="BQ40" s="876"/>
      <c r="BR40" s="876"/>
      <c r="BS40" s="876"/>
      <c r="BT40" s="876"/>
      <c r="BU40" s="876"/>
      <c r="BV40" s="876"/>
      <c r="BW40" s="876"/>
      <c r="BX40" s="876"/>
      <c r="BY40" s="876"/>
      <c r="BZ40" s="876"/>
      <c r="CA40" s="876"/>
      <c r="CB40" s="876"/>
      <c r="CC40" s="876"/>
      <c r="CD40" s="876"/>
      <c r="CE40" s="876"/>
      <c r="CF40" s="876"/>
      <c r="CG40" s="876"/>
      <c r="CH40" s="876"/>
      <c r="CI40" s="876"/>
      <c r="CJ40" s="876"/>
      <c r="CK40" s="876"/>
      <c r="CL40" s="876"/>
      <c r="CM40" s="876"/>
      <c r="CN40" s="876"/>
      <c r="CO40" s="876"/>
      <c r="CP40" s="876"/>
      <c r="CQ40" s="876"/>
      <c r="CR40" s="876"/>
      <c r="CS40" s="876"/>
      <c r="CT40" s="876"/>
      <c r="CU40" s="876"/>
      <c r="CV40" s="876"/>
      <c r="CW40" s="876"/>
      <c r="CX40" s="876"/>
      <c r="CY40" s="876"/>
      <c r="CZ40" s="876"/>
      <c r="DA40" s="876"/>
      <c r="DB40" s="876"/>
      <c r="DC40" s="876"/>
      <c r="DD40" s="876"/>
      <c r="DE40" s="876"/>
      <c r="DF40" s="876"/>
      <c r="DG40" s="876"/>
      <c r="DH40" s="876"/>
      <c r="DI40" s="876"/>
      <c r="DJ40" s="876"/>
      <c r="DK40" s="876"/>
      <c r="DL40" s="876"/>
      <c r="DM40" s="876"/>
      <c r="DN40" s="876"/>
      <c r="DO40" s="876"/>
      <c r="DP40" s="876"/>
      <c r="DQ40" s="876"/>
      <c r="DR40" s="876"/>
      <c r="DS40" s="876"/>
      <c r="DT40" s="876"/>
      <c r="DU40" s="876"/>
      <c r="DV40" s="876"/>
      <c r="DW40" s="876"/>
      <c r="DX40" s="876"/>
      <c r="DY40" s="876"/>
      <c r="DZ40" s="876"/>
      <c r="EA40" s="876"/>
      <c r="EB40" s="876"/>
      <c r="EC40" s="876"/>
      <c r="ED40" s="876"/>
      <c r="EE40" s="876"/>
      <c r="EF40" s="876"/>
      <c r="EG40" s="876"/>
      <c r="EH40" s="876"/>
      <c r="EI40" s="876"/>
      <c r="EJ40" s="876"/>
      <c r="EK40" s="876"/>
      <c r="EL40" s="876"/>
      <c r="EM40" s="876"/>
      <c r="EN40" s="876"/>
      <c r="EO40" s="876"/>
      <c r="EP40" s="876"/>
      <c r="EQ40" s="876"/>
      <c r="ER40" s="876"/>
      <c r="ES40" s="876"/>
      <c r="ET40" s="876"/>
      <c r="EU40" s="876"/>
    </row>
    <row r="41" spans="1:151" s="715" customFormat="1" ht="41.25" customHeight="1">
      <c r="A41" s="869">
        <v>24</v>
      </c>
      <c r="B41" s="854">
        <v>7000020196</v>
      </c>
      <c r="C41" s="854">
        <v>20</v>
      </c>
      <c r="D41" s="854">
        <v>20</v>
      </c>
      <c r="E41" s="854">
        <v>30</v>
      </c>
      <c r="F41" s="854" t="s">
        <v>661</v>
      </c>
      <c r="G41" s="854">
        <v>100001674</v>
      </c>
      <c r="H41" s="854">
        <v>995455</v>
      </c>
      <c r="I41" s="535"/>
      <c r="J41" s="856">
        <v>18</v>
      </c>
      <c r="K41" s="534"/>
      <c r="L41" s="854" t="s">
        <v>645</v>
      </c>
      <c r="M41" s="854" t="s">
        <v>297</v>
      </c>
      <c r="N41" s="854">
        <v>664</v>
      </c>
      <c r="O41" s="707"/>
      <c r="P41" s="533" t="str">
        <f t="shared" si="16"/>
        <v>INCLUDED</v>
      </c>
      <c r="Q41" s="712">
        <f t="shared" si="17"/>
        <v>0</v>
      </c>
      <c r="R41" s="444">
        <f t="shared" si="18"/>
        <v>0</v>
      </c>
      <c r="S41" s="603">
        <f>Discount!$J$36</f>
        <v>0</v>
      </c>
      <c r="T41" s="444">
        <f t="shared" si="19"/>
        <v>0</v>
      </c>
      <c r="U41" s="445">
        <f t="shared" si="20"/>
        <v>0</v>
      </c>
      <c r="V41" s="713">
        <f t="shared" si="21"/>
        <v>0</v>
      </c>
      <c r="W41" s="843">
        <f t="shared" si="22"/>
        <v>0</v>
      </c>
      <c r="X41" s="713">
        <f t="shared" si="23"/>
        <v>0</v>
      </c>
      <c r="Y41" s="714">
        <f t="shared" si="24"/>
        <v>0.18</v>
      </c>
      <c r="Z41" s="713">
        <f t="shared" si="25"/>
        <v>0</v>
      </c>
      <c r="AA41" s="874"/>
      <c r="AB41" s="875"/>
      <c r="AC41" s="875"/>
      <c r="AD41" s="875"/>
      <c r="AE41" s="875"/>
      <c r="AF41" s="876"/>
      <c r="AG41" s="876"/>
      <c r="AH41" s="876"/>
      <c r="AI41" s="876"/>
      <c r="AJ41" s="876"/>
      <c r="AK41" s="876"/>
      <c r="AL41" s="876"/>
      <c r="AM41" s="876"/>
      <c r="AN41" s="876"/>
      <c r="AO41" s="876"/>
      <c r="AP41" s="876"/>
      <c r="AQ41" s="876"/>
      <c r="AR41" s="876"/>
      <c r="AS41" s="876"/>
      <c r="AT41" s="876"/>
      <c r="AU41" s="876"/>
      <c r="AV41" s="876"/>
      <c r="AW41" s="876"/>
      <c r="AX41" s="876"/>
      <c r="AY41" s="876"/>
      <c r="AZ41" s="876"/>
      <c r="BA41" s="876"/>
      <c r="BB41" s="876"/>
      <c r="BC41" s="876"/>
      <c r="BD41" s="876"/>
      <c r="BE41" s="876"/>
      <c r="BF41" s="876"/>
      <c r="BG41" s="876"/>
      <c r="BH41" s="876"/>
      <c r="BI41" s="876"/>
      <c r="BJ41" s="876"/>
      <c r="BK41" s="876"/>
      <c r="BL41" s="876"/>
      <c r="BM41" s="876"/>
      <c r="BN41" s="876"/>
      <c r="BO41" s="876"/>
      <c r="BP41" s="876"/>
      <c r="BQ41" s="876"/>
      <c r="BR41" s="876"/>
      <c r="BS41" s="876"/>
      <c r="BT41" s="876"/>
      <c r="BU41" s="876"/>
      <c r="BV41" s="876"/>
      <c r="BW41" s="876"/>
      <c r="BX41" s="876"/>
      <c r="BY41" s="876"/>
      <c r="BZ41" s="876"/>
      <c r="CA41" s="876"/>
      <c r="CB41" s="876"/>
      <c r="CC41" s="876"/>
      <c r="CD41" s="876"/>
      <c r="CE41" s="876"/>
      <c r="CF41" s="876"/>
      <c r="CG41" s="876"/>
      <c r="CH41" s="876"/>
      <c r="CI41" s="876"/>
      <c r="CJ41" s="876"/>
      <c r="CK41" s="876"/>
      <c r="CL41" s="876"/>
      <c r="CM41" s="876"/>
      <c r="CN41" s="876"/>
      <c r="CO41" s="876"/>
      <c r="CP41" s="876"/>
      <c r="CQ41" s="876"/>
      <c r="CR41" s="876"/>
      <c r="CS41" s="876"/>
      <c r="CT41" s="876"/>
      <c r="CU41" s="876"/>
      <c r="CV41" s="876"/>
      <c r="CW41" s="876"/>
      <c r="CX41" s="876"/>
      <c r="CY41" s="876"/>
      <c r="CZ41" s="876"/>
      <c r="DA41" s="876"/>
      <c r="DB41" s="876"/>
      <c r="DC41" s="876"/>
      <c r="DD41" s="876"/>
      <c r="DE41" s="876"/>
      <c r="DF41" s="876"/>
      <c r="DG41" s="876"/>
      <c r="DH41" s="876"/>
      <c r="DI41" s="876"/>
      <c r="DJ41" s="876"/>
      <c r="DK41" s="876"/>
      <c r="DL41" s="876"/>
      <c r="DM41" s="876"/>
      <c r="DN41" s="876"/>
      <c r="DO41" s="876"/>
      <c r="DP41" s="876"/>
      <c r="DQ41" s="876"/>
      <c r="DR41" s="876"/>
      <c r="DS41" s="876"/>
      <c r="DT41" s="876"/>
      <c r="DU41" s="876"/>
      <c r="DV41" s="876"/>
      <c r="DW41" s="876"/>
      <c r="DX41" s="876"/>
      <c r="DY41" s="876"/>
      <c r="DZ41" s="876"/>
      <c r="EA41" s="876"/>
      <c r="EB41" s="876"/>
      <c r="EC41" s="876"/>
      <c r="ED41" s="876"/>
      <c r="EE41" s="876"/>
      <c r="EF41" s="876"/>
      <c r="EG41" s="876"/>
      <c r="EH41" s="876"/>
      <c r="EI41" s="876"/>
      <c r="EJ41" s="876"/>
      <c r="EK41" s="876"/>
      <c r="EL41" s="876"/>
      <c r="EM41" s="876"/>
      <c r="EN41" s="876"/>
      <c r="EO41" s="876"/>
      <c r="EP41" s="876"/>
      <c r="EQ41" s="876"/>
      <c r="ER41" s="876"/>
      <c r="ES41" s="876"/>
      <c r="ET41" s="876"/>
      <c r="EU41" s="876"/>
    </row>
    <row r="42" spans="1:151" s="715" customFormat="1" ht="41.25" customHeight="1">
      <c r="A42" s="869">
        <v>25</v>
      </c>
      <c r="B42" s="854">
        <v>7000020196</v>
      </c>
      <c r="C42" s="854">
        <v>560</v>
      </c>
      <c r="D42" s="854">
        <v>1340</v>
      </c>
      <c r="E42" s="854">
        <v>10</v>
      </c>
      <c r="F42" s="854" t="s">
        <v>662</v>
      </c>
      <c r="G42" s="854">
        <v>100003634</v>
      </c>
      <c r="H42" s="854">
        <v>998736</v>
      </c>
      <c r="I42" s="535"/>
      <c r="J42" s="856">
        <v>18</v>
      </c>
      <c r="K42" s="534"/>
      <c r="L42" s="854" t="s">
        <v>762</v>
      </c>
      <c r="M42" s="854" t="s">
        <v>297</v>
      </c>
      <c r="N42" s="854">
        <v>3</v>
      </c>
      <c r="O42" s="707"/>
      <c r="P42" s="533" t="str">
        <f t="shared" si="16"/>
        <v>INCLUDED</v>
      </c>
      <c r="Q42" s="712">
        <f t="shared" si="17"/>
        <v>0</v>
      </c>
      <c r="R42" s="444">
        <f t="shared" si="18"/>
        <v>0</v>
      </c>
      <c r="S42" s="603">
        <f>Discount!$J$36</f>
        <v>0</v>
      </c>
      <c r="T42" s="444">
        <f t="shared" si="19"/>
        <v>0</v>
      </c>
      <c r="U42" s="445">
        <f t="shared" si="20"/>
        <v>0</v>
      </c>
      <c r="V42" s="713">
        <f t="shared" si="21"/>
        <v>0</v>
      </c>
      <c r="W42" s="843">
        <f t="shared" si="22"/>
        <v>0</v>
      </c>
      <c r="X42" s="713">
        <f t="shared" si="23"/>
        <v>0</v>
      </c>
      <c r="Y42" s="714">
        <f t="shared" si="24"/>
        <v>0.18</v>
      </c>
      <c r="Z42" s="713">
        <f t="shared" si="25"/>
        <v>0</v>
      </c>
      <c r="AA42" s="874"/>
      <c r="AB42" s="875"/>
      <c r="AC42" s="875"/>
      <c r="AD42" s="875"/>
      <c r="AE42" s="875"/>
      <c r="AF42" s="876"/>
      <c r="AG42" s="876"/>
      <c r="AH42" s="876"/>
      <c r="AI42" s="876"/>
      <c r="AJ42" s="876"/>
      <c r="AK42" s="876"/>
      <c r="AL42" s="876"/>
      <c r="AM42" s="876"/>
      <c r="AN42" s="876"/>
      <c r="AO42" s="876"/>
      <c r="AP42" s="876"/>
      <c r="AQ42" s="876"/>
      <c r="AR42" s="876"/>
      <c r="AS42" s="876"/>
      <c r="AT42" s="876"/>
      <c r="AU42" s="876"/>
      <c r="AV42" s="876"/>
      <c r="AW42" s="876"/>
      <c r="AX42" s="876"/>
      <c r="AY42" s="876"/>
      <c r="AZ42" s="876"/>
      <c r="BA42" s="876"/>
      <c r="BB42" s="876"/>
      <c r="BC42" s="876"/>
      <c r="BD42" s="876"/>
      <c r="BE42" s="876"/>
      <c r="BF42" s="876"/>
      <c r="BG42" s="876"/>
      <c r="BH42" s="876"/>
      <c r="BI42" s="876"/>
      <c r="BJ42" s="876"/>
      <c r="BK42" s="876"/>
      <c r="BL42" s="876"/>
      <c r="BM42" s="876"/>
      <c r="BN42" s="876"/>
      <c r="BO42" s="876"/>
      <c r="BP42" s="876"/>
      <c r="BQ42" s="876"/>
      <c r="BR42" s="876"/>
      <c r="BS42" s="876"/>
      <c r="BT42" s="876"/>
      <c r="BU42" s="876"/>
      <c r="BV42" s="876"/>
      <c r="BW42" s="876"/>
      <c r="BX42" s="876"/>
      <c r="BY42" s="876"/>
      <c r="BZ42" s="876"/>
      <c r="CA42" s="876"/>
      <c r="CB42" s="876"/>
      <c r="CC42" s="876"/>
      <c r="CD42" s="876"/>
      <c r="CE42" s="876"/>
      <c r="CF42" s="876"/>
      <c r="CG42" s="876"/>
      <c r="CH42" s="876"/>
      <c r="CI42" s="876"/>
      <c r="CJ42" s="876"/>
      <c r="CK42" s="876"/>
      <c r="CL42" s="876"/>
      <c r="CM42" s="876"/>
      <c r="CN42" s="876"/>
      <c r="CO42" s="876"/>
      <c r="CP42" s="876"/>
      <c r="CQ42" s="876"/>
      <c r="CR42" s="876"/>
      <c r="CS42" s="876"/>
      <c r="CT42" s="876"/>
      <c r="CU42" s="876"/>
      <c r="CV42" s="876"/>
      <c r="CW42" s="876"/>
      <c r="CX42" s="876"/>
      <c r="CY42" s="876"/>
      <c r="CZ42" s="876"/>
      <c r="DA42" s="876"/>
      <c r="DB42" s="876"/>
      <c r="DC42" s="876"/>
      <c r="DD42" s="876"/>
      <c r="DE42" s="876"/>
      <c r="DF42" s="876"/>
      <c r="DG42" s="876"/>
      <c r="DH42" s="876"/>
      <c r="DI42" s="876"/>
      <c r="DJ42" s="876"/>
      <c r="DK42" s="876"/>
      <c r="DL42" s="876"/>
      <c r="DM42" s="876"/>
      <c r="DN42" s="876"/>
      <c r="DO42" s="876"/>
      <c r="DP42" s="876"/>
      <c r="DQ42" s="876"/>
      <c r="DR42" s="876"/>
      <c r="DS42" s="876"/>
      <c r="DT42" s="876"/>
      <c r="DU42" s="876"/>
      <c r="DV42" s="876"/>
      <c r="DW42" s="876"/>
      <c r="DX42" s="876"/>
      <c r="DY42" s="876"/>
      <c r="DZ42" s="876"/>
      <c r="EA42" s="876"/>
      <c r="EB42" s="876"/>
      <c r="EC42" s="876"/>
      <c r="ED42" s="876"/>
      <c r="EE42" s="876"/>
      <c r="EF42" s="876"/>
      <c r="EG42" s="876"/>
      <c r="EH42" s="876"/>
      <c r="EI42" s="876"/>
      <c r="EJ42" s="876"/>
      <c r="EK42" s="876"/>
      <c r="EL42" s="876"/>
      <c r="EM42" s="876"/>
      <c r="EN42" s="876"/>
      <c r="EO42" s="876"/>
      <c r="EP42" s="876"/>
      <c r="EQ42" s="876"/>
      <c r="ER42" s="876"/>
      <c r="ES42" s="876"/>
      <c r="ET42" s="876"/>
      <c r="EU42" s="876"/>
    </row>
    <row r="43" spans="1:151" s="715" customFormat="1" ht="41.25" customHeight="1">
      <c r="A43" s="869">
        <v>26</v>
      </c>
      <c r="B43" s="854">
        <v>7000020196</v>
      </c>
      <c r="C43" s="854">
        <v>560</v>
      </c>
      <c r="D43" s="854">
        <v>1340</v>
      </c>
      <c r="E43" s="854">
        <v>20</v>
      </c>
      <c r="F43" s="854" t="s">
        <v>662</v>
      </c>
      <c r="G43" s="854">
        <v>100001989</v>
      </c>
      <c r="H43" s="854">
        <v>998736</v>
      </c>
      <c r="I43" s="535"/>
      <c r="J43" s="856">
        <v>18</v>
      </c>
      <c r="K43" s="534"/>
      <c r="L43" s="854" t="s">
        <v>666</v>
      </c>
      <c r="M43" s="854" t="s">
        <v>297</v>
      </c>
      <c r="N43" s="854">
        <v>9</v>
      </c>
      <c r="O43" s="707"/>
      <c r="P43" s="533" t="str">
        <f t="shared" si="16"/>
        <v>INCLUDED</v>
      </c>
      <c r="Q43" s="712">
        <f t="shared" si="17"/>
        <v>0</v>
      </c>
      <c r="R43" s="444">
        <f t="shared" si="18"/>
        <v>0</v>
      </c>
      <c r="S43" s="603">
        <f>Discount!$J$36</f>
        <v>0</v>
      </c>
      <c r="T43" s="444">
        <f t="shared" si="19"/>
        <v>0</v>
      </c>
      <c r="U43" s="445">
        <f t="shared" si="20"/>
        <v>0</v>
      </c>
      <c r="V43" s="713">
        <f t="shared" si="21"/>
        <v>0</v>
      </c>
      <c r="W43" s="843">
        <f t="shared" si="22"/>
        <v>0</v>
      </c>
      <c r="X43" s="713">
        <f t="shared" si="23"/>
        <v>0</v>
      </c>
      <c r="Y43" s="714">
        <f t="shared" si="24"/>
        <v>0.18</v>
      </c>
      <c r="Z43" s="713">
        <f t="shared" si="25"/>
        <v>0</v>
      </c>
      <c r="AA43" s="874"/>
      <c r="AB43" s="875"/>
      <c r="AC43" s="875"/>
      <c r="AD43" s="875"/>
      <c r="AE43" s="875"/>
      <c r="AF43" s="876"/>
      <c r="AG43" s="876"/>
      <c r="AH43" s="876"/>
      <c r="AI43" s="876"/>
      <c r="AJ43" s="876"/>
      <c r="AK43" s="876"/>
      <c r="AL43" s="876"/>
      <c r="AM43" s="876"/>
      <c r="AN43" s="876"/>
      <c r="AO43" s="876"/>
      <c r="AP43" s="876"/>
      <c r="AQ43" s="876"/>
      <c r="AR43" s="876"/>
      <c r="AS43" s="876"/>
      <c r="AT43" s="876"/>
      <c r="AU43" s="876"/>
      <c r="AV43" s="876"/>
      <c r="AW43" s="876"/>
      <c r="AX43" s="876"/>
      <c r="AY43" s="876"/>
      <c r="AZ43" s="876"/>
      <c r="BA43" s="876"/>
      <c r="BB43" s="876"/>
      <c r="BC43" s="876"/>
      <c r="BD43" s="876"/>
      <c r="BE43" s="876"/>
      <c r="BF43" s="876"/>
      <c r="BG43" s="876"/>
      <c r="BH43" s="876"/>
      <c r="BI43" s="876"/>
      <c r="BJ43" s="876"/>
      <c r="BK43" s="876"/>
      <c r="BL43" s="876"/>
      <c r="BM43" s="876"/>
      <c r="BN43" s="876"/>
      <c r="BO43" s="876"/>
      <c r="BP43" s="876"/>
      <c r="BQ43" s="876"/>
      <c r="BR43" s="876"/>
      <c r="BS43" s="876"/>
      <c r="BT43" s="876"/>
      <c r="BU43" s="876"/>
      <c r="BV43" s="876"/>
      <c r="BW43" s="876"/>
      <c r="BX43" s="876"/>
      <c r="BY43" s="876"/>
      <c r="BZ43" s="876"/>
      <c r="CA43" s="876"/>
      <c r="CB43" s="876"/>
      <c r="CC43" s="876"/>
      <c r="CD43" s="876"/>
      <c r="CE43" s="876"/>
      <c r="CF43" s="876"/>
      <c r="CG43" s="876"/>
      <c r="CH43" s="876"/>
      <c r="CI43" s="876"/>
      <c r="CJ43" s="876"/>
      <c r="CK43" s="876"/>
      <c r="CL43" s="876"/>
      <c r="CM43" s="876"/>
      <c r="CN43" s="876"/>
      <c r="CO43" s="876"/>
      <c r="CP43" s="876"/>
      <c r="CQ43" s="876"/>
      <c r="CR43" s="876"/>
      <c r="CS43" s="876"/>
      <c r="CT43" s="876"/>
      <c r="CU43" s="876"/>
      <c r="CV43" s="876"/>
      <c r="CW43" s="876"/>
      <c r="CX43" s="876"/>
      <c r="CY43" s="876"/>
      <c r="CZ43" s="876"/>
      <c r="DA43" s="876"/>
      <c r="DB43" s="876"/>
      <c r="DC43" s="876"/>
      <c r="DD43" s="876"/>
      <c r="DE43" s="876"/>
      <c r="DF43" s="876"/>
      <c r="DG43" s="876"/>
      <c r="DH43" s="876"/>
      <c r="DI43" s="876"/>
      <c r="DJ43" s="876"/>
      <c r="DK43" s="876"/>
      <c r="DL43" s="876"/>
      <c r="DM43" s="876"/>
      <c r="DN43" s="876"/>
      <c r="DO43" s="876"/>
      <c r="DP43" s="876"/>
      <c r="DQ43" s="876"/>
      <c r="DR43" s="876"/>
      <c r="DS43" s="876"/>
      <c r="DT43" s="876"/>
      <c r="DU43" s="876"/>
      <c r="DV43" s="876"/>
      <c r="DW43" s="876"/>
      <c r="DX43" s="876"/>
      <c r="DY43" s="876"/>
      <c r="DZ43" s="876"/>
      <c r="EA43" s="876"/>
      <c r="EB43" s="876"/>
      <c r="EC43" s="876"/>
      <c r="ED43" s="876"/>
      <c r="EE43" s="876"/>
      <c r="EF43" s="876"/>
      <c r="EG43" s="876"/>
      <c r="EH43" s="876"/>
      <c r="EI43" s="876"/>
      <c r="EJ43" s="876"/>
      <c r="EK43" s="876"/>
      <c r="EL43" s="876"/>
      <c r="EM43" s="876"/>
      <c r="EN43" s="876"/>
      <c r="EO43" s="876"/>
      <c r="EP43" s="876"/>
      <c r="EQ43" s="876"/>
      <c r="ER43" s="876"/>
      <c r="ES43" s="876"/>
      <c r="ET43" s="876"/>
      <c r="EU43" s="876"/>
    </row>
    <row r="44" spans="1:151" s="715" customFormat="1" ht="41.25" customHeight="1">
      <c r="A44" s="869">
        <v>27</v>
      </c>
      <c r="B44" s="854">
        <v>7000020196</v>
      </c>
      <c r="C44" s="854">
        <v>560</v>
      </c>
      <c r="D44" s="854">
        <v>1340</v>
      </c>
      <c r="E44" s="854">
        <v>30</v>
      </c>
      <c r="F44" s="854" t="s">
        <v>662</v>
      </c>
      <c r="G44" s="854">
        <v>100000448</v>
      </c>
      <c r="H44" s="854">
        <v>998736</v>
      </c>
      <c r="I44" s="535"/>
      <c r="J44" s="856">
        <v>18</v>
      </c>
      <c r="K44" s="534"/>
      <c r="L44" s="854" t="s">
        <v>667</v>
      </c>
      <c r="M44" s="854" t="s">
        <v>297</v>
      </c>
      <c r="N44" s="854">
        <v>12</v>
      </c>
      <c r="O44" s="707"/>
      <c r="P44" s="533" t="str">
        <f t="shared" si="16"/>
        <v>INCLUDED</v>
      </c>
      <c r="Q44" s="712">
        <f t="shared" si="17"/>
        <v>0</v>
      </c>
      <c r="R44" s="444">
        <f t="shared" si="18"/>
        <v>0</v>
      </c>
      <c r="S44" s="603">
        <f>Discount!$J$36</f>
        <v>0</v>
      </c>
      <c r="T44" s="444">
        <f t="shared" si="19"/>
        <v>0</v>
      </c>
      <c r="U44" s="445">
        <f t="shared" si="20"/>
        <v>0</v>
      </c>
      <c r="V44" s="713">
        <f t="shared" si="21"/>
        <v>0</v>
      </c>
      <c r="W44" s="843">
        <f t="shared" si="22"/>
        <v>0</v>
      </c>
      <c r="X44" s="713">
        <f t="shared" si="23"/>
        <v>0</v>
      </c>
      <c r="Y44" s="714">
        <f t="shared" si="24"/>
        <v>0.18</v>
      </c>
      <c r="Z44" s="713">
        <f t="shared" si="25"/>
        <v>0</v>
      </c>
      <c r="AA44" s="874"/>
      <c r="AB44" s="875"/>
      <c r="AC44" s="875"/>
      <c r="AD44" s="875"/>
      <c r="AE44" s="875"/>
      <c r="AF44" s="876"/>
      <c r="AG44" s="876"/>
      <c r="AH44" s="876"/>
      <c r="AI44" s="876"/>
      <c r="AJ44" s="876"/>
      <c r="AK44" s="876"/>
      <c r="AL44" s="876"/>
      <c r="AM44" s="876"/>
      <c r="AN44" s="876"/>
      <c r="AO44" s="876"/>
      <c r="AP44" s="876"/>
      <c r="AQ44" s="876"/>
      <c r="AR44" s="876"/>
      <c r="AS44" s="876"/>
      <c r="AT44" s="876"/>
      <c r="AU44" s="876"/>
      <c r="AV44" s="876"/>
      <c r="AW44" s="876"/>
      <c r="AX44" s="876"/>
      <c r="AY44" s="876"/>
      <c r="AZ44" s="876"/>
      <c r="BA44" s="876"/>
      <c r="BB44" s="876"/>
      <c r="BC44" s="876"/>
      <c r="BD44" s="876"/>
      <c r="BE44" s="876"/>
      <c r="BF44" s="876"/>
      <c r="BG44" s="876"/>
      <c r="BH44" s="876"/>
      <c r="BI44" s="876"/>
      <c r="BJ44" s="876"/>
      <c r="BK44" s="876"/>
      <c r="BL44" s="876"/>
      <c r="BM44" s="876"/>
      <c r="BN44" s="876"/>
      <c r="BO44" s="876"/>
      <c r="BP44" s="876"/>
      <c r="BQ44" s="876"/>
      <c r="BR44" s="876"/>
      <c r="BS44" s="876"/>
      <c r="BT44" s="876"/>
      <c r="BU44" s="876"/>
      <c r="BV44" s="876"/>
      <c r="BW44" s="876"/>
      <c r="BX44" s="876"/>
      <c r="BY44" s="876"/>
      <c r="BZ44" s="876"/>
      <c r="CA44" s="876"/>
      <c r="CB44" s="876"/>
      <c r="CC44" s="876"/>
      <c r="CD44" s="876"/>
      <c r="CE44" s="876"/>
      <c r="CF44" s="876"/>
      <c r="CG44" s="876"/>
      <c r="CH44" s="876"/>
      <c r="CI44" s="876"/>
      <c r="CJ44" s="876"/>
      <c r="CK44" s="876"/>
      <c r="CL44" s="876"/>
      <c r="CM44" s="876"/>
      <c r="CN44" s="876"/>
      <c r="CO44" s="876"/>
      <c r="CP44" s="876"/>
      <c r="CQ44" s="876"/>
      <c r="CR44" s="876"/>
      <c r="CS44" s="876"/>
      <c r="CT44" s="876"/>
      <c r="CU44" s="876"/>
      <c r="CV44" s="876"/>
      <c r="CW44" s="876"/>
      <c r="CX44" s="876"/>
      <c r="CY44" s="876"/>
      <c r="CZ44" s="876"/>
      <c r="DA44" s="876"/>
      <c r="DB44" s="876"/>
      <c r="DC44" s="876"/>
      <c r="DD44" s="876"/>
      <c r="DE44" s="876"/>
      <c r="DF44" s="876"/>
      <c r="DG44" s="876"/>
      <c r="DH44" s="876"/>
      <c r="DI44" s="876"/>
      <c r="DJ44" s="876"/>
      <c r="DK44" s="876"/>
      <c r="DL44" s="876"/>
      <c r="DM44" s="876"/>
      <c r="DN44" s="876"/>
      <c r="DO44" s="876"/>
      <c r="DP44" s="876"/>
      <c r="DQ44" s="876"/>
      <c r="DR44" s="876"/>
      <c r="DS44" s="876"/>
      <c r="DT44" s="876"/>
      <c r="DU44" s="876"/>
      <c r="DV44" s="876"/>
      <c r="DW44" s="876"/>
      <c r="DX44" s="876"/>
      <c r="DY44" s="876"/>
      <c r="DZ44" s="876"/>
      <c r="EA44" s="876"/>
      <c r="EB44" s="876"/>
      <c r="EC44" s="876"/>
      <c r="ED44" s="876"/>
      <c r="EE44" s="876"/>
      <c r="EF44" s="876"/>
      <c r="EG44" s="876"/>
      <c r="EH44" s="876"/>
      <c r="EI44" s="876"/>
      <c r="EJ44" s="876"/>
      <c r="EK44" s="876"/>
      <c r="EL44" s="876"/>
      <c r="EM44" s="876"/>
      <c r="EN44" s="876"/>
      <c r="EO44" s="876"/>
      <c r="EP44" s="876"/>
      <c r="EQ44" s="876"/>
      <c r="ER44" s="876"/>
      <c r="ES44" s="876"/>
      <c r="ET44" s="876"/>
      <c r="EU44" s="876"/>
    </row>
    <row r="45" spans="1:151" s="715" customFormat="1" ht="41.25" customHeight="1">
      <c r="A45" s="869">
        <v>28</v>
      </c>
      <c r="B45" s="854">
        <v>7000020196</v>
      </c>
      <c r="C45" s="854">
        <v>560</v>
      </c>
      <c r="D45" s="854">
        <v>1340</v>
      </c>
      <c r="E45" s="854">
        <v>40</v>
      </c>
      <c r="F45" s="854" t="s">
        <v>662</v>
      </c>
      <c r="G45" s="854">
        <v>100002014</v>
      </c>
      <c r="H45" s="854">
        <v>998736</v>
      </c>
      <c r="I45" s="535"/>
      <c r="J45" s="856">
        <v>18</v>
      </c>
      <c r="K45" s="534"/>
      <c r="L45" s="854" t="s">
        <v>668</v>
      </c>
      <c r="M45" s="854" t="s">
        <v>297</v>
      </c>
      <c r="N45" s="854">
        <v>3</v>
      </c>
      <c r="O45" s="707"/>
      <c r="P45" s="533" t="str">
        <f t="shared" si="16"/>
        <v>INCLUDED</v>
      </c>
      <c r="Q45" s="712">
        <f t="shared" si="17"/>
        <v>0</v>
      </c>
      <c r="R45" s="444">
        <f t="shared" si="18"/>
        <v>0</v>
      </c>
      <c r="S45" s="603">
        <f>Discount!$J$36</f>
        <v>0</v>
      </c>
      <c r="T45" s="444">
        <f t="shared" si="19"/>
        <v>0</v>
      </c>
      <c r="U45" s="445">
        <f t="shared" si="20"/>
        <v>0</v>
      </c>
      <c r="V45" s="713">
        <f t="shared" si="21"/>
        <v>0</v>
      </c>
      <c r="W45" s="843">
        <f t="shared" si="22"/>
        <v>0</v>
      </c>
      <c r="X45" s="713">
        <f t="shared" si="23"/>
        <v>0</v>
      </c>
      <c r="Y45" s="714">
        <f t="shared" si="24"/>
        <v>0.18</v>
      </c>
      <c r="Z45" s="713">
        <f t="shared" si="25"/>
        <v>0</v>
      </c>
      <c r="AA45" s="874"/>
      <c r="AB45" s="875"/>
      <c r="AC45" s="875"/>
      <c r="AD45" s="875"/>
      <c r="AE45" s="875"/>
      <c r="AF45" s="876"/>
      <c r="AG45" s="876"/>
      <c r="AH45" s="876"/>
      <c r="AI45" s="876"/>
      <c r="AJ45" s="876"/>
      <c r="AK45" s="876"/>
      <c r="AL45" s="876"/>
      <c r="AM45" s="876"/>
      <c r="AN45" s="876"/>
      <c r="AO45" s="876"/>
      <c r="AP45" s="876"/>
      <c r="AQ45" s="876"/>
      <c r="AR45" s="876"/>
      <c r="AS45" s="876"/>
      <c r="AT45" s="876"/>
      <c r="AU45" s="876"/>
      <c r="AV45" s="876"/>
      <c r="AW45" s="876"/>
      <c r="AX45" s="876"/>
      <c r="AY45" s="876"/>
      <c r="AZ45" s="876"/>
      <c r="BA45" s="876"/>
      <c r="BB45" s="876"/>
      <c r="BC45" s="876"/>
      <c r="BD45" s="876"/>
      <c r="BE45" s="876"/>
      <c r="BF45" s="876"/>
      <c r="BG45" s="876"/>
      <c r="BH45" s="876"/>
      <c r="BI45" s="876"/>
      <c r="BJ45" s="876"/>
      <c r="BK45" s="876"/>
      <c r="BL45" s="876"/>
      <c r="BM45" s="876"/>
      <c r="BN45" s="876"/>
      <c r="BO45" s="876"/>
      <c r="BP45" s="876"/>
      <c r="BQ45" s="876"/>
      <c r="BR45" s="876"/>
      <c r="BS45" s="876"/>
      <c r="BT45" s="876"/>
      <c r="BU45" s="876"/>
      <c r="BV45" s="876"/>
      <c r="BW45" s="876"/>
      <c r="BX45" s="876"/>
      <c r="BY45" s="876"/>
      <c r="BZ45" s="876"/>
      <c r="CA45" s="876"/>
      <c r="CB45" s="876"/>
      <c r="CC45" s="876"/>
      <c r="CD45" s="876"/>
      <c r="CE45" s="876"/>
      <c r="CF45" s="876"/>
      <c r="CG45" s="876"/>
      <c r="CH45" s="876"/>
      <c r="CI45" s="876"/>
      <c r="CJ45" s="876"/>
      <c r="CK45" s="876"/>
      <c r="CL45" s="876"/>
      <c r="CM45" s="876"/>
      <c r="CN45" s="876"/>
      <c r="CO45" s="876"/>
      <c r="CP45" s="876"/>
      <c r="CQ45" s="876"/>
      <c r="CR45" s="876"/>
      <c r="CS45" s="876"/>
      <c r="CT45" s="876"/>
      <c r="CU45" s="876"/>
      <c r="CV45" s="876"/>
      <c r="CW45" s="876"/>
      <c r="CX45" s="876"/>
      <c r="CY45" s="876"/>
      <c r="CZ45" s="876"/>
      <c r="DA45" s="876"/>
      <c r="DB45" s="876"/>
      <c r="DC45" s="876"/>
      <c r="DD45" s="876"/>
      <c r="DE45" s="876"/>
      <c r="DF45" s="876"/>
      <c r="DG45" s="876"/>
      <c r="DH45" s="876"/>
      <c r="DI45" s="876"/>
      <c r="DJ45" s="876"/>
      <c r="DK45" s="876"/>
      <c r="DL45" s="876"/>
      <c r="DM45" s="876"/>
      <c r="DN45" s="876"/>
      <c r="DO45" s="876"/>
      <c r="DP45" s="876"/>
      <c r="DQ45" s="876"/>
      <c r="DR45" s="876"/>
      <c r="DS45" s="876"/>
      <c r="DT45" s="876"/>
      <c r="DU45" s="876"/>
      <c r="DV45" s="876"/>
      <c r="DW45" s="876"/>
      <c r="DX45" s="876"/>
      <c r="DY45" s="876"/>
      <c r="DZ45" s="876"/>
      <c r="EA45" s="876"/>
      <c r="EB45" s="876"/>
      <c r="EC45" s="876"/>
      <c r="ED45" s="876"/>
      <c r="EE45" s="876"/>
      <c r="EF45" s="876"/>
      <c r="EG45" s="876"/>
      <c r="EH45" s="876"/>
      <c r="EI45" s="876"/>
      <c r="EJ45" s="876"/>
      <c r="EK45" s="876"/>
      <c r="EL45" s="876"/>
      <c r="EM45" s="876"/>
      <c r="EN45" s="876"/>
      <c r="EO45" s="876"/>
      <c r="EP45" s="876"/>
      <c r="EQ45" s="876"/>
      <c r="ER45" s="876"/>
      <c r="ES45" s="876"/>
      <c r="ET45" s="876"/>
      <c r="EU45" s="876"/>
    </row>
    <row r="46" spans="1:151" s="715" customFormat="1" ht="41.25" customHeight="1">
      <c r="A46" s="869">
        <v>29</v>
      </c>
      <c r="B46" s="854">
        <v>7000020196</v>
      </c>
      <c r="C46" s="854">
        <v>560</v>
      </c>
      <c r="D46" s="854">
        <v>1340</v>
      </c>
      <c r="E46" s="854">
        <v>50</v>
      </c>
      <c r="F46" s="854" t="s">
        <v>662</v>
      </c>
      <c r="G46" s="854">
        <v>100002013</v>
      </c>
      <c r="H46" s="854">
        <v>998736</v>
      </c>
      <c r="I46" s="535"/>
      <c r="J46" s="856">
        <v>18</v>
      </c>
      <c r="K46" s="534"/>
      <c r="L46" s="854" t="s">
        <v>669</v>
      </c>
      <c r="M46" s="854" t="s">
        <v>297</v>
      </c>
      <c r="N46" s="854">
        <v>3</v>
      </c>
      <c r="O46" s="707"/>
      <c r="P46" s="533" t="str">
        <f t="shared" si="16"/>
        <v>INCLUDED</v>
      </c>
      <c r="Q46" s="712">
        <f t="shared" si="17"/>
        <v>0</v>
      </c>
      <c r="R46" s="444">
        <f t="shared" si="18"/>
        <v>0</v>
      </c>
      <c r="S46" s="603">
        <f>Discount!$J$36</f>
        <v>0</v>
      </c>
      <c r="T46" s="444">
        <f t="shared" si="19"/>
        <v>0</v>
      </c>
      <c r="U46" s="445">
        <f t="shared" si="20"/>
        <v>0</v>
      </c>
      <c r="V46" s="713">
        <f t="shared" si="21"/>
        <v>0</v>
      </c>
      <c r="W46" s="843">
        <f t="shared" si="22"/>
        <v>0</v>
      </c>
      <c r="X46" s="713">
        <f t="shared" si="23"/>
        <v>0</v>
      </c>
      <c r="Y46" s="714">
        <f t="shared" si="24"/>
        <v>0.18</v>
      </c>
      <c r="Z46" s="713">
        <f t="shared" si="25"/>
        <v>0</v>
      </c>
      <c r="AA46" s="874"/>
      <c r="AB46" s="875"/>
      <c r="AC46" s="875"/>
      <c r="AD46" s="875"/>
      <c r="AE46" s="875"/>
      <c r="AF46" s="876"/>
      <c r="AG46" s="876"/>
      <c r="AH46" s="876"/>
      <c r="AI46" s="876"/>
      <c r="AJ46" s="876"/>
      <c r="AK46" s="876"/>
      <c r="AL46" s="876"/>
      <c r="AM46" s="876"/>
      <c r="AN46" s="876"/>
      <c r="AO46" s="876"/>
      <c r="AP46" s="876"/>
      <c r="AQ46" s="876"/>
      <c r="AR46" s="876"/>
      <c r="AS46" s="876"/>
      <c r="AT46" s="876"/>
      <c r="AU46" s="876"/>
      <c r="AV46" s="876"/>
      <c r="AW46" s="876"/>
      <c r="AX46" s="876"/>
      <c r="AY46" s="876"/>
      <c r="AZ46" s="876"/>
      <c r="BA46" s="876"/>
      <c r="BB46" s="876"/>
      <c r="BC46" s="876"/>
      <c r="BD46" s="876"/>
      <c r="BE46" s="876"/>
      <c r="BF46" s="876"/>
      <c r="BG46" s="876"/>
      <c r="BH46" s="876"/>
      <c r="BI46" s="876"/>
      <c r="BJ46" s="876"/>
      <c r="BK46" s="876"/>
      <c r="BL46" s="876"/>
      <c r="BM46" s="876"/>
      <c r="BN46" s="876"/>
      <c r="BO46" s="876"/>
      <c r="BP46" s="876"/>
      <c r="BQ46" s="876"/>
      <c r="BR46" s="876"/>
      <c r="BS46" s="876"/>
      <c r="BT46" s="876"/>
      <c r="BU46" s="876"/>
      <c r="BV46" s="876"/>
      <c r="BW46" s="876"/>
      <c r="BX46" s="876"/>
      <c r="BY46" s="876"/>
      <c r="BZ46" s="876"/>
      <c r="CA46" s="876"/>
      <c r="CB46" s="876"/>
      <c r="CC46" s="876"/>
      <c r="CD46" s="876"/>
      <c r="CE46" s="876"/>
      <c r="CF46" s="876"/>
      <c r="CG46" s="876"/>
      <c r="CH46" s="876"/>
      <c r="CI46" s="876"/>
      <c r="CJ46" s="876"/>
      <c r="CK46" s="876"/>
      <c r="CL46" s="876"/>
      <c r="CM46" s="876"/>
      <c r="CN46" s="876"/>
      <c r="CO46" s="876"/>
      <c r="CP46" s="876"/>
      <c r="CQ46" s="876"/>
      <c r="CR46" s="876"/>
      <c r="CS46" s="876"/>
      <c r="CT46" s="876"/>
      <c r="CU46" s="876"/>
      <c r="CV46" s="876"/>
      <c r="CW46" s="876"/>
      <c r="CX46" s="876"/>
      <c r="CY46" s="876"/>
      <c r="CZ46" s="876"/>
      <c r="DA46" s="876"/>
      <c r="DB46" s="876"/>
      <c r="DC46" s="876"/>
      <c r="DD46" s="876"/>
      <c r="DE46" s="876"/>
      <c r="DF46" s="876"/>
      <c r="DG46" s="876"/>
      <c r="DH46" s="876"/>
      <c r="DI46" s="876"/>
      <c r="DJ46" s="876"/>
      <c r="DK46" s="876"/>
      <c r="DL46" s="876"/>
      <c r="DM46" s="876"/>
      <c r="DN46" s="876"/>
      <c r="DO46" s="876"/>
      <c r="DP46" s="876"/>
      <c r="DQ46" s="876"/>
      <c r="DR46" s="876"/>
      <c r="DS46" s="876"/>
      <c r="DT46" s="876"/>
      <c r="DU46" s="876"/>
      <c r="DV46" s="876"/>
      <c r="DW46" s="876"/>
      <c r="DX46" s="876"/>
      <c r="DY46" s="876"/>
      <c r="DZ46" s="876"/>
      <c r="EA46" s="876"/>
      <c r="EB46" s="876"/>
      <c r="EC46" s="876"/>
      <c r="ED46" s="876"/>
      <c r="EE46" s="876"/>
      <c r="EF46" s="876"/>
      <c r="EG46" s="876"/>
      <c r="EH46" s="876"/>
      <c r="EI46" s="876"/>
      <c r="EJ46" s="876"/>
      <c r="EK46" s="876"/>
      <c r="EL46" s="876"/>
      <c r="EM46" s="876"/>
      <c r="EN46" s="876"/>
      <c r="EO46" s="876"/>
      <c r="EP46" s="876"/>
      <c r="EQ46" s="876"/>
      <c r="ER46" s="876"/>
      <c r="ES46" s="876"/>
      <c r="ET46" s="876"/>
      <c r="EU46" s="876"/>
    </row>
    <row r="47" spans="1:151" s="715" customFormat="1" ht="41.25" customHeight="1">
      <c r="A47" s="869">
        <v>30</v>
      </c>
      <c r="B47" s="854">
        <v>7000020196</v>
      </c>
      <c r="C47" s="854">
        <v>560</v>
      </c>
      <c r="D47" s="854">
        <v>1340</v>
      </c>
      <c r="E47" s="854">
        <v>60</v>
      </c>
      <c r="F47" s="854" t="s">
        <v>662</v>
      </c>
      <c r="G47" s="854">
        <v>100002016</v>
      </c>
      <c r="H47" s="854">
        <v>998736</v>
      </c>
      <c r="I47" s="535"/>
      <c r="J47" s="856">
        <v>18</v>
      </c>
      <c r="K47" s="534"/>
      <c r="L47" s="854" t="s">
        <v>763</v>
      </c>
      <c r="M47" s="854" t="s">
        <v>297</v>
      </c>
      <c r="N47" s="854">
        <v>5</v>
      </c>
      <c r="O47" s="707"/>
      <c r="P47" s="533" t="str">
        <f t="shared" si="16"/>
        <v>INCLUDED</v>
      </c>
      <c r="Q47" s="712">
        <f t="shared" si="17"/>
        <v>0</v>
      </c>
      <c r="R47" s="444">
        <f t="shared" si="18"/>
        <v>0</v>
      </c>
      <c r="S47" s="603">
        <f>Discount!$J$36</f>
        <v>0</v>
      </c>
      <c r="T47" s="444">
        <f t="shared" si="19"/>
        <v>0</v>
      </c>
      <c r="U47" s="445">
        <f t="shared" si="20"/>
        <v>0</v>
      </c>
      <c r="V47" s="713">
        <f t="shared" si="21"/>
        <v>0</v>
      </c>
      <c r="W47" s="843">
        <f t="shared" si="22"/>
        <v>0</v>
      </c>
      <c r="X47" s="713">
        <f t="shared" si="23"/>
        <v>0</v>
      </c>
      <c r="Y47" s="714">
        <f t="shared" si="24"/>
        <v>0.18</v>
      </c>
      <c r="Z47" s="713">
        <f t="shared" si="25"/>
        <v>0</v>
      </c>
      <c r="AA47" s="874"/>
      <c r="AB47" s="875"/>
      <c r="AC47" s="875"/>
      <c r="AD47" s="875"/>
      <c r="AE47" s="875"/>
      <c r="AF47" s="876"/>
      <c r="AG47" s="876"/>
      <c r="AH47" s="876"/>
      <c r="AI47" s="876"/>
      <c r="AJ47" s="876"/>
      <c r="AK47" s="876"/>
      <c r="AL47" s="876"/>
      <c r="AM47" s="876"/>
      <c r="AN47" s="876"/>
      <c r="AO47" s="876"/>
      <c r="AP47" s="876"/>
      <c r="AQ47" s="876"/>
      <c r="AR47" s="876"/>
      <c r="AS47" s="876"/>
      <c r="AT47" s="876"/>
      <c r="AU47" s="876"/>
      <c r="AV47" s="876"/>
      <c r="AW47" s="876"/>
      <c r="AX47" s="876"/>
      <c r="AY47" s="876"/>
      <c r="AZ47" s="876"/>
      <c r="BA47" s="876"/>
      <c r="BB47" s="876"/>
      <c r="BC47" s="876"/>
      <c r="BD47" s="876"/>
      <c r="BE47" s="876"/>
      <c r="BF47" s="876"/>
      <c r="BG47" s="876"/>
      <c r="BH47" s="876"/>
      <c r="BI47" s="876"/>
      <c r="BJ47" s="876"/>
      <c r="BK47" s="876"/>
      <c r="BL47" s="876"/>
      <c r="BM47" s="876"/>
      <c r="BN47" s="876"/>
      <c r="BO47" s="876"/>
      <c r="BP47" s="876"/>
      <c r="BQ47" s="876"/>
      <c r="BR47" s="876"/>
      <c r="BS47" s="876"/>
      <c r="BT47" s="876"/>
      <c r="BU47" s="876"/>
      <c r="BV47" s="876"/>
      <c r="BW47" s="876"/>
      <c r="BX47" s="876"/>
      <c r="BY47" s="876"/>
      <c r="BZ47" s="876"/>
      <c r="CA47" s="876"/>
      <c r="CB47" s="876"/>
      <c r="CC47" s="876"/>
      <c r="CD47" s="876"/>
      <c r="CE47" s="876"/>
      <c r="CF47" s="876"/>
      <c r="CG47" s="876"/>
      <c r="CH47" s="876"/>
      <c r="CI47" s="876"/>
      <c r="CJ47" s="876"/>
      <c r="CK47" s="876"/>
      <c r="CL47" s="876"/>
      <c r="CM47" s="876"/>
      <c r="CN47" s="876"/>
      <c r="CO47" s="876"/>
      <c r="CP47" s="876"/>
      <c r="CQ47" s="876"/>
      <c r="CR47" s="876"/>
      <c r="CS47" s="876"/>
      <c r="CT47" s="876"/>
      <c r="CU47" s="876"/>
      <c r="CV47" s="876"/>
      <c r="CW47" s="876"/>
      <c r="CX47" s="876"/>
      <c r="CY47" s="876"/>
      <c r="CZ47" s="876"/>
      <c r="DA47" s="876"/>
      <c r="DB47" s="876"/>
      <c r="DC47" s="876"/>
      <c r="DD47" s="876"/>
      <c r="DE47" s="876"/>
      <c r="DF47" s="876"/>
      <c r="DG47" s="876"/>
      <c r="DH47" s="876"/>
      <c r="DI47" s="876"/>
      <c r="DJ47" s="876"/>
      <c r="DK47" s="876"/>
      <c r="DL47" s="876"/>
      <c r="DM47" s="876"/>
      <c r="DN47" s="876"/>
      <c r="DO47" s="876"/>
      <c r="DP47" s="876"/>
      <c r="DQ47" s="876"/>
      <c r="DR47" s="876"/>
      <c r="DS47" s="876"/>
      <c r="DT47" s="876"/>
      <c r="DU47" s="876"/>
      <c r="DV47" s="876"/>
      <c r="DW47" s="876"/>
      <c r="DX47" s="876"/>
      <c r="DY47" s="876"/>
      <c r="DZ47" s="876"/>
      <c r="EA47" s="876"/>
      <c r="EB47" s="876"/>
      <c r="EC47" s="876"/>
      <c r="ED47" s="876"/>
      <c r="EE47" s="876"/>
      <c r="EF47" s="876"/>
      <c r="EG47" s="876"/>
      <c r="EH47" s="876"/>
      <c r="EI47" s="876"/>
      <c r="EJ47" s="876"/>
      <c r="EK47" s="876"/>
      <c r="EL47" s="876"/>
      <c r="EM47" s="876"/>
      <c r="EN47" s="876"/>
      <c r="EO47" s="876"/>
      <c r="EP47" s="876"/>
      <c r="EQ47" s="876"/>
      <c r="ER47" s="876"/>
      <c r="ES47" s="876"/>
      <c r="ET47" s="876"/>
      <c r="EU47" s="876"/>
    </row>
    <row r="48" spans="1:151" s="715" customFormat="1" ht="41.25" customHeight="1">
      <c r="A48" s="869">
        <v>31</v>
      </c>
      <c r="B48" s="854">
        <v>7000020196</v>
      </c>
      <c r="C48" s="854">
        <v>560</v>
      </c>
      <c r="D48" s="854">
        <v>1340</v>
      </c>
      <c r="E48" s="854">
        <v>70</v>
      </c>
      <c r="F48" s="854" t="s">
        <v>662</v>
      </c>
      <c r="G48" s="854">
        <v>100000484</v>
      </c>
      <c r="H48" s="854">
        <v>998736</v>
      </c>
      <c r="I48" s="535"/>
      <c r="J48" s="856">
        <v>18</v>
      </c>
      <c r="K48" s="534"/>
      <c r="L48" s="854" t="s">
        <v>534</v>
      </c>
      <c r="M48" s="854" t="s">
        <v>297</v>
      </c>
      <c r="N48" s="854">
        <v>6</v>
      </c>
      <c r="O48" s="707"/>
      <c r="P48" s="533" t="str">
        <f t="shared" si="16"/>
        <v>INCLUDED</v>
      </c>
      <c r="Q48" s="712">
        <f t="shared" si="17"/>
        <v>0</v>
      </c>
      <c r="R48" s="444">
        <f t="shared" si="18"/>
        <v>0</v>
      </c>
      <c r="S48" s="603">
        <f>Discount!$J$36</f>
        <v>0</v>
      </c>
      <c r="T48" s="444">
        <f t="shared" si="19"/>
        <v>0</v>
      </c>
      <c r="U48" s="445">
        <f t="shared" si="20"/>
        <v>0</v>
      </c>
      <c r="V48" s="713">
        <f t="shared" si="21"/>
        <v>0</v>
      </c>
      <c r="W48" s="843">
        <f t="shared" si="22"/>
        <v>0</v>
      </c>
      <c r="X48" s="713">
        <f t="shared" si="23"/>
        <v>0</v>
      </c>
      <c r="Y48" s="714">
        <f t="shared" si="24"/>
        <v>0.18</v>
      </c>
      <c r="Z48" s="713">
        <f t="shared" si="25"/>
        <v>0</v>
      </c>
      <c r="AA48" s="874"/>
      <c r="AB48" s="875"/>
      <c r="AC48" s="875"/>
      <c r="AD48" s="875"/>
      <c r="AE48" s="875"/>
      <c r="AF48" s="876"/>
      <c r="AG48" s="876"/>
      <c r="AH48" s="876"/>
      <c r="AI48" s="876"/>
      <c r="AJ48" s="876"/>
      <c r="AK48" s="876"/>
      <c r="AL48" s="876"/>
      <c r="AM48" s="876"/>
      <c r="AN48" s="876"/>
      <c r="AO48" s="876"/>
      <c r="AP48" s="876"/>
      <c r="AQ48" s="876"/>
      <c r="AR48" s="876"/>
      <c r="AS48" s="876"/>
      <c r="AT48" s="876"/>
      <c r="AU48" s="876"/>
      <c r="AV48" s="876"/>
      <c r="AW48" s="876"/>
      <c r="AX48" s="876"/>
      <c r="AY48" s="876"/>
      <c r="AZ48" s="876"/>
      <c r="BA48" s="876"/>
      <c r="BB48" s="876"/>
      <c r="BC48" s="876"/>
      <c r="BD48" s="876"/>
      <c r="BE48" s="876"/>
      <c r="BF48" s="876"/>
      <c r="BG48" s="876"/>
      <c r="BH48" s="876"/>
      <c r="BI48" s="876"/>
      <c r="BJ48" s="876"/>
      <c r="BK48" s="876"/>
      <c r="BL48" s="876"/>
      <c r="BM48" s="876"/>
      <c r="BN48" s="876"/>
      <c r="BO48" s="876"/>
      <c r="BP48" s="876"/>
      <c r="BQ48" s="876"/>
      <c r="BR48" s="876"/>
      <c r="BS48" s="876"/>
      <c r="BT48" s="876"/>
      <c r="BU48" s="876"/>
      <c r="BV48" s="876"/>
      <c r="BW48" s="876"/>
      <c r="BX48" s="876"/>
      <c r="BY48" s="876"/>
      <c r="BZ48" s="876"/>
      <c r="CA48" s="876"/>
      <c r="CB48" s="876"/>
      <c r="CC48" s="876"/>
      <c r="CD48" s="876"/>
      <c r="CE48" s="876"/>
      <c r="CF48" s="876"/>
      <c r="CG48" s="876"/>
      <c r="CH48" s="876"/>
      <c r="CI48" s="876"/>
      <c r="CJ48" s="876"/>
      <c r="CK48" s="876"/>
      <c r="CL48" s="876"/>
      <c r="CM48" s="876"/>
      <c r="CN48" s="876"/>
      <c r="CO48" s="876"/>
      <c r="CP48" s="876"/>
      <c r="CQ48" s="876"/>
      <c r="CR48" s="876"/>
      <c r="CS48" s="876"/>
      <c r="CT48" s="876"/>
      <c r="CU48" s="876"/>
      <c r="CV48" s="876"/>
      <c r="CW48" s="876"/>
      <c r="CX48" s="876"/>
      <c r="CY48" s="876"/>
      <c r="CZ48" s="876"/>
      <c r="DA48" s="876"/>
      <c r="DB48" s="876"/>
      <c r="DC48" s="876"/>
      <c r="DD48" s="876"/>
      <c r="DE48" s="876"/>
      <c r="DF48" s="876"/>
      <c r="DG48" s="876"/>
      <c r="DH48" s="876"/>
      <c r="DI48" s="876"/>
      <c r="DJ48" s="876"/>
      <c r="DK48" s="876"/>
      <c r="DL48" s="876"/>
      <c r="DM48" s="876"/>
      <c r="DN48" s="876"/>
      <c r="DO48" s="876"/>
      <c r="DP48" s="876"/>
      <c r="DQ48" s="876"/>
      <c r="DR48" s="876"/>
      <c r="DS48" s="876"/>
      <c r="DT48" s="876"/>
      <c r="DU48" s="876"/>
      <c r="DV48" s="876"/>
      <c r="DW48" s="876"/>
      <c r="DX48" s="876"/>
      <c r="DY48" s="876"/>
      <c r="DZ48" s="876"/>
      <c r="EA48" s="876"/>
      <c r="EB48" s="876"/>
      <c r="EC48" s="876"/>
      <c r="ED48" s="876"/>
      <c r="EE48" s="876"/>
      <c r="EF48" s="876"/>
      <c r="EG48" s="876"/>
      <c r="EH48" s="876"/>
      <c r="EI48" s="876"/>
      <c r="EJ48" s="876"/>
      <c r="EK48" s="876"/>
      <c r="EL48" s="876"/>
      <c r="EM48" s="876"/>
      <c r="EN48" s="876"/>
      <c r="EO48" s="876"/>
      <c r="EP48" s="876"/>
      <c r="EQ48" s="876"/>
      <c r="ER48" s="876"/>
      <c r="ES48" s="876"/>
      <c r="ET48" s="876"/>
      <c r="EU48" s="876"/>
    </row>
    <row r="49" spans="1:151" s="715" customFormat="1" ht="41.25" customHeight="1">
      <c r="A49" s="869">
        <v>32</v>
      </c>
      <c r="B49" s="854">
        <v>7000020196</v>
      </c>
      <c r="C49" s="854">
        <v>560</v>
      </c>
      <c r="D49" s="854">
        <v>1340</v>
      </c>
      <c r="E49" s="854">
        <v>80</v>
      </c>
      <c r="F49" s="854" t="s">
        <v>662</v>
      </c>
      <c r="G49" s="854">
        <v>100001907</v>
      </c>
      <c r="H49" s="854">
        <v>998736</v>
      </c>
      <c r="I49" s="535"/>
      <c r="J49" s="856">
        <v>18</v>
      </c>
      <c r="K49" s="534"/>
      <c r="L49" s="854" t="s">
        <v>596</v>
      </c>
      <c r="M49" s="854" t="s">
        <v>297</v>
      </c>
      <c r="N49" s="854">
        <v>58</v>
      </c>
      <c r="O49" s="707"/>
      <c r="P49" s="533" t="str">
        <f t="shared" si="16"/>
        <v>INCLUDED</v>
      </c>
      <c r="Q49" s="712">
        <f t="shared" si="17"/>
        <v>0</v>
      </c>
      <c r="R49" s="444">
        <f t="shared" si="18"/>
        <v>0</v>
      </c>
      <c r="S49" s="603">
        <f>Discount!$J$36</f>
        <v>0</v>
      </c>
      <c r="T49" s="444">
        <f t="shared" si="19"/>
        <v>0</v>
      </c>
      <c r="U49" s="445">
        <f t="shared" si="20"/>
        <v>0</v>
      </c>
      <c r="V49" s="713">
        <f t="shared" si="21"/>
        <v>0</v>
      </c>
      <c r="W49" s="843">
        <f t="shared" si="22"/>
        <v>0</v>
      </c>
      <c r="X49" s="713">
        <f t="shared" si="23"/>
        <v>0</v>
      </c>
      <c r="Y49" s="714">
        <f t="shared" si="24"/>
        <v>0.18</v>
      </c>
      <c r="Z49" s="713">
        <f t="shared" si="25"/>
        <v>0</v>
      </c>
      <c r="AA49" s="874"/>
      <c r="AB49" s="875"/>
      <c r="AC49" s="875"/>
      <c r="AD49" s="875"/>
      <c r="AE49" s="875"/>
      <c r="AF49" s="876"/>
      <c r="AG49" s="876"/>
      <c r="AH49" s="876"/>
      <c r="AI49" s="876"/>
      <c r="AJ49" s="876"/>
      <c r="AK49" s="876"/>
      <c r="AL49" s="876"/>
      <c r="AM49" s="876"/>
      <c r="AN49" s="876"/>
      <c r="AO49" s="876"/>
      <c r="AP49" s="876"/>
      <c r="AQ49" s="876"/>
      <c r="AR49" s="876"/>
      <c r="AS49" s="876"/>
      <c r="AT49" s="876"/>
      <c r="AU49" s="876"/>
      <c r="AV49" s="876"/>
      <c r="AW49" s="876"/>
      <c r="AX49" s="876"/>
      <c r="AY49" s="876"/>
      <c r="AZ49" s="876"/>
      <c r="BA49" s="876"/>
      <c r="BB49" s="876"/>
      <c r="BC49" s="876"/>
      <c r="BD49" s="876"/>
      <c r="BE49" s="876"/>
      <c r="BF49" s="876"/>
      <c r="BG49" s="876"/>
      <c r="BH49" s="876"/>
      <c r="BI49" s="876"/>
      <c r="BJ49" s="876"/>
      <c r="BK49" s="876"/>
      <c r="BL49" s="876"/>
      <c r="BM49" s="876"/>
      <c r="BN49" s="876"/>
      <c r="BO49" s="876"/>
      <c r="BP49" s="876"/>
      <c r="BQ49" s="876"/>
      <c r="BR49" s="876"/>
      <c r="BS49" s="876"/>
      <c r="BT49" s="876"/>
      <c r="BU49" s="876"/>
      <c r="BV49" s="876"/>
      <c r="BW49" s="876"/>
      <c r="BX49" s="876"/>
      <c r="BY49" s="876"/>
      <c r="BZ49" s="876"/>
      <c r="CA49" s="876"/>
      <c r="CB49" s="876"/>
      <c r="CC49" s="876"/>
      <c r="CD49" s="876"/>
      <c r="CE49" s="876"/>
      <c r="CF49" s="876"/>
      <c r="CG49" s="876"/>
      <c r="CH49" s="876"/>
      <c r="CI49" s="876"/>
      <c r="CJ49" s="876"/>
      <c r="CK49" s="876"/>
      <c r="CL49" s="876"/>
      <c r="CM49" s="876"/>
      <c r="CN49" s="876"/>
      <c r="CO49" s="876"/>
      <c r="CP49" s="876"/>
      <c r="CQ49" s="876"/>
      <c r="CR49" s="876"/>
      <c r="CS49" s="876"/>
      <c r="CT49" s="876"/>
      <c r="CU49" s="876"/>
      <c r="CV49" s="876"/>
      <c r="CW49" s="876"/>
      <c r="CX49" s="876"/>
      <c r="CY49" s="876"/>
      <c r="CZ49" s="876"/>
      <c r="DA49" s="876"/>
      <c r="DB49" s="876"/>
      <c r="DC49" s="876"/>
      <c r="DD49" s="876"/>
      <c r="DE49" s="876"/>
      <c r="DF49" s="876"/>
      <c r="DG49" s="876"/>
      <c r="DH49" s="876"/>
      <c r="DI49" s="876"/>
      <c r="DJ49" s="876"/>
      <c r="DK49" s="876"/>
      <c r="DL49" s="876"/>
      <c r="DM49" s="876"/>
      <c r="DN49" s="876"/>
      <c r="DO49" s="876"/>
      <c r="DP49" s="876"/>
      <c r="DQ49" s="876"/>
      <c r="DR49" s="876"/>
      <c r="DS49" s="876"/>
      <c r="DT49" s="876"/>
      <c r="DU49" s="876"/>
      <c r="DV49" s="876"/>
      <c r="DW49" s="876"/>
      <c r="DX49" s="876"/>
      <c r="DY49" s="876"/>
      <c r="DZ49" s="876"/>
      <c r="EA49" s="876"/>
      <c r="EB49" s="876"/>
      <c r="EC49" s="876"/>
      <c r="ED49" s="876"/>
      <c r="EE49" s="876"/>
      <c r="EF49" s="876"/>
      <c r="EG49" s="876"/>
      <c r="EH49" s="876"/>
      <c r="EI49" s="876"/>
      <c r="EJ49" s="876"/>
      <c r="EK49" s="876"/>
      <c r="EL49" s="876"/>
      <c r="EM49" s="876"/>
      <c r="EN49" s="876"/>
      <c r="EO49" s="876"/>
      <c r="EP49" s="876"/>
      <c r="EQ49" s="876"/>
      <c r="ER49" s="876"/>
      <c r="ES49" s="876"/>
      <c r="ET49" s="876"/>
      <c r="EU49" s="876"/>
    </row>
    <row r="50" spans="1:151" s="715" customFormat="1" ht="41.25" customHeight="1">
      <c r="A50" s="869">
        <v>33</v>
      </c>
      <c r="B50" s="854">
        <v>7000020196</v>
      </c>
      <c r="C50" s="854">
        <v>560</v>
      </c>
      <c r="D50" s="854">
        <v>1340</v>
      </c>
      <c r="E50" s="854">
        <v>100</v>
      </c>
      <c r="F50" s="854" t="s">
        <v>662</v>
      </c>
      <c r="G50" s="854">
        <v>100011980</v>
      </c>
      <c r="H50" s="854">
        <v>998736</v>
      </c>
      <c r="I50" s="535"/>
      <c r="J50" s="856">
        <v>18</v>
      </c>
      <c r="K50" s="534"/>
      <c r="L50" s="854" t="s">
        <v>764</v>
      </c>
      <c r="M50" s="854" t="s">
        <v>297</v>
      </c>
      <c r="N50" s="854">
        <v>3</v>
      </c>
      <c r="O50" s="707"/>
      <c r="P50" s="533" t="str">
        <f t="shared" si="16"/>
        <v>INCLUDED</v>
      </c>
      <c r="Q50" s="712">
        <f t="shared" si="17"/>
        <v>0</v>
      </c>
      <c r="R50" s="444">
        <f t="shared" si="18"/>
        <v>0</v>
      </c>
      <c r="S50" s="603">
        <f>Discount!$J$36</f>
        <v>0</v>
      </c>
      <c r="T50" s="444">
        <f t="shared" si="19"/>
        <v>0</v>
      </c>
      <c r="U50" s="445">
        <f t="shared" si="20"/>
        <v>0</v>
      </c>
      <c r="V50" s="713">
        <f t="shared" si="21"/>
        <v>0</v>
      </c>
      <c r="W50" s="843">
        <f t="shared" si="22"/>
        <v>0</v>
      </c>
      <c r="X50" s="713">
        <f t="shared" si="23"/>
        <v>0</v>
      </c>
      <c r="Y50" s="714">
        <f t="shared" si="24"/>
        <v>0.18</v>
      </c>
      <c r="Z50" s="713">
        <f t="shared" si="25"/>
        <v>0</v>
      </c>
      <c r="AA50" s="874"/>
      <c r="AB50" s="875"/>
      <c r="AC50" s="875"/>
      <c r="AD50" s="875"/>
      <c r="AE50" s="875"/>
      <c r="AF50" s="876"/>
      <c r="AG50" s="876"/>
      <c r="AH50" s="876"/>
      <c r="AI50" s="876"/>
      <c r="AJ50" s="876"/>
      <c r="AK50" s="876"/>
      <c r="AL50" s="876"/>
      <c r="AM50" s="876"/>
      <c r="AN50" s="876"/>
      <c r="AO50" s="876"/>
      <c r="AP50" s="876"/>
      <c r="AQ50" s="876"/>
      <c r="AR50" s="876"/>
      <c r="AS50" s="876"/>
      <c r="AT50" s="876"/>
      <c r="AU50" s="876"/>
      <c r="AV50" s="876"/>
      <c r="AW50" s="876"/>
      <c r="AX50" s="876"/>
      <c r="AY50" s="876"/>
      <c r="AZ50" s="876"/>
      <c r="BA50" s="876"/>
      <c r="BB50" s="876"/>
      <c r="BC50" s="876"/>
      <c r="BD50" s="876"/>
      <c r="BE50" s="876"/>
      <c r="BF50" s="876"/>
      <c r="BG50" s="876"/>
      <c r="BH50" s="876"/>
      <c r="BI50" s="876"/>
      <c r="BJ50" s="876"/>
      <c r="BK50" s="876"/>
      <c r="BL50" s="876"/>
      <c r="BM50" s="876"/>
      <c r="BN50" s="876"/>
      <c r="BO50" s="876"/>
      <c r="BP50" s="876"/>
      <c r="BQ50" s="876"/>
      <c r="BR50" s="876"/>
      <c r="BS50" s="876"/>
      <c r="BT50" s="876"/>
      <c r="BU50" s="876"/>
      <c r="BV50" s="876"/>
      <c r="BW50" s="876"/>
      <c r="BX50" s="876"/>
      <c r="BY50" s="876"/>
      <c r="BZ50" s="876"/>
      <c r="CA50" s="876"/>
      <c r="CB50" s="876"/>
      <c r="CC50" s="876"/>
      <c r="CD50" s="876"/>
      <c r="CE50" s="876"/>
      <c r="CF50" s="876"/>
      <c r="CG50" s="876"/>
      <c r="CH50" s="876"/>
      <c r="CI50" s="876"/>
      <c r="CJ50" s="876"/>
      <c r="CK50" s="876"/>
      <c r="CL50" s="876"/>
      <c r="CM50" s="876"/>
      <c r="CN50" s="876"/>
      <c r="CO50" s="876"/>
      <c r="CP50" s="876"/>
      <c r="CQ50" s="876"/>
      <c r="CR50" s="876"/>
      <c r="CS50" s="876"/>
      <c r="CT50" s="876"/>
      <c r="CU50" s="876"/>
      <c r="CV50" s="876"/>
      <c r="CW50" s="876"/>
      <c r="CX50" s="876"/>
      <c r="CY50" s="876"/>
      <c r="CZ50" s="876"/>
      <c r="DA50" s="876"/>
      <c r="DB50" s="876"/>
      <c r="DC50" s="876"/>
      <c r="DD50" s="876"/>
      <c r="DE50" s="876"/>
      <c r="DF50" s="876"/>
      <c r="DG50" s="876"/>
      <c r="DH50" s="876"/>
      <c r="DI50" s="876"/>
      <c r="DJ50" s="876"/>
      <c r="DK50" s="876"/>
      <c r="DL50" s="876"/>
      <c r="DM50" s="876"/>
      <c r="DN50" s="876"/>
      <c r="DO50" s="876"/>
      <c r="DP50" s="876"/>
      <c r="DQ50" s="876"/>
      <c r="DR50" s="876"/>
      <c r="DS50" s="876"/>
      <c r="DT50" s="876"/>
      <c r="DU50" s="876"/>
      <c r="DV50" s="876"/>
      <c r="DW50" s="876"/>
      <c r="DX50" s="876"/>
      <c r="DY50" s="876"/>
      <c r="DZ50" s="876"/>
      <c r="EA50" s="876"/>
      <c r="EB50" s="876"/>
      <c r="EC50" s="876"/>
      <c r="ED50" s="876"/>
      <c r="EE50" s="876"/>
      <c r="EF50" s="876"/>
      <c r="EG50" s="876"/>
      <c r="EH50" s="876"/>
      <c r="EI50" s="876"/>
      <c r="EJ50" s="876"/>
      <c r="EK50" s="876"/>
      <c r="EL50" s="876"/>
      <c r="EM50" s="876"/>
      <c r="EN50" s="876"/>
      <c r="EO50" s="876"/>
      <c r="EP50" s="876"/>
      <c r="EQ50" s="876"/>
      <c r="ER50" s="876"/>
      <c r="ES50" s="876"/>
      <c r="ET50" s="876"/>
      <c r="EU50" s="876"/>
    </row>
    <row r="51" spans="1:151" s="715" customFormat="1" ht="41.25" customHeight="1">
      <c r="A51" s="869">
        <v>34</v>
      </c>
      <c r="B51" s="854">
        <v>7000020196</v>
      </c>
      <c r="C51" s="854">
        <v>560</v>
      </c>
      <c r="D51" s="854">
        <v>1340</v>
      </c>
      <c r="E51" s="854">
        <v>110</v>
      </c>
      <c r="F51" s="854" t="s">
        <v>662</v>
      </c>
      <c r="G51" s="854">
        <v>100001993</v>
      </c>
      <c r="H51" s="854">
        <v>998736</v>
      </c>
      <c r="I51" s="535"/>
      <c r="J51" s="856">
        <v>18</v>
      </c>
      <c r="K51" s="534"/>
      <c r="L51" s="854" t="s">
        <v>673</v>
      </c>
      <c r="M51" s="854" t="s">
        <v>297</v>
      </c>
      <c r="N51" s="854">
        <v>9</v>
      </c>
      <c r="O51" s="707"/>
      <c r="P51" s="533" t="str">
        <f t="shared" si="16"/>
        <v>INCLUDED</v>
      </c>
      <c r="Q51" s="712">
        <f t="shared" si="17"/>
        <v>0</v>
      </c>
      <c r="R51" s="444">
        <f t="shared" si="18"/>
        <v>0</v>
      </c>
      <c r="S51" s="603">
        <f>Discount!$J$36</f>
        <v>0</v>
      </c>
      <c r="T51" s="444">
        <f t="shared" si="19"/>
        <v>0</v>
      </c>
      <c r="U51" s="445">
        <f t="shared" si="20"/>
        <v>0</v>
      </c>
      <c r="V51" s="713">
        <f t="shared" si="21"/>
        <v>0</v>
      </c>
      <c r="W51" s="843">
        <f t="shared" si="22"/>
        <v>0</v>
      </c>
      <c r="X51" s="713">
        <f t="shared" si="23"/>
        <v>0</v>
      </c>
      <c r="Y51" s="714">
        <f t="shared" si="24"/>
        <v>0.18</v>
      </c>
      <c r="Z51" s="713">
        <f t="shared" si="25"/>
        <v>0</v>
      </c>
      <c r="AA51" s="874"/>
      <c r="AB51" s="875"/>
      <c r="AC51" s="875"/>
      <c r="AD51" s="875"/>
      <c r="AE51" s="875"/>
      <c r="AF51" s="876"/>
      <c r="AG51" s="876"/>
      <c r="AH51" s="876"/>
      <c r="AI51" s="876"/>
      <c r="AJ51" s="876"/>
      <c r="AK51" s="876"/>
      <c r="AL51" s="876"/>
      <c r="AM51" s="876"/>
      <c r="AN51" s="876"/>
      <c r="AO51" s="876"/>
      <c r="AP51" s="876"/>
      <c r="AQ51" s="876"/>
      <c r="AR51" s="876"/>
      <c r="AS51" s="876"/>
      <c r="AT51" s="876"/>
      <c r="AU51" s="876"/>
      <c r="AV51" s="876"/>
      <c r="AW51" s="876"/>
      <c r="AX51" s="876"/>
      <c r="AY51" s="876"/>
      <c r="AZ51" s="876"/>
      <c r="BA51" s="876"/>
      <c r="BB51" s="876"/>
      <c r="BC51" s="876"/>
      <c r="BD51" s="876"/>
      <c r="BE51" s="876"/>
      <c r="BF51" s="876"/>
      <c r="BG51" s="876"/>
      <c r="BH51" s="876"/>
      <c r="BI51" s="876"/>
      <c r="BJ51" s="876"/>
      <c r="BK51" s="876"/>
      <c r="BL51" s="876"/>
      <c r="BM51" s="876"/>
      <c r="BN51" s="876"/>
      <c r="BO51" s="876"/>
      <c r="BP51" s="876"/>
      <c r="BQ51" s="876"/>
      <c r="BR51" s="876"/>
      <c r="BS51" s="876"/>
      <c r="BT51" s="876"/>
      <c r="BU51" s="876"/>
      <c r="BV51" s="876"/>
      <c r="BW51" s="876"/>
      <c r="BX51" s="876"/>
      <c r="BY51" s="876"/>
      <c r="BZ51" s="876"/>
      <c r="CA51" s="876"/>
      <c r="CB51" s="876"/>
      <c r="CC51" s="876"/>
      <c r="CD51" s="876"/>
      <c r="CE51" s="876"/>
      <c r="CF51" s="876"/>
      <c r="CG51" s="876"/>
      <c r="CH51" s="876"/>
      <c r="CI51" s="876"/>
      <c r="CJ51" s="876"/>
      <c r="CK51" s="876"/>
      <c r="CL51" s="876"/>
      <c r="CM51" s="876"/>
      <c r="CN51" s="876"/>
      <c r="CO51" s="876"/>
      <c r="CP51" s="876"/>
      <c r="CQ51" s="876"/>
      <c r="CR51" s="876"/>
      <c r="CS51" s="876"/>
      <c r="CT51" s="876"/>
      <c r="CU51" s="876"/>
      <c r="CV51" s="876"/>
      <c r="CW51" s="876"/>
      <c r="CX51" s="876"/>
      <c r="CY51" s="876"/>
      <c r="CZ51" s="876"/>
      <c r="DA51" s="876"/>
      <c r="DB51" s="876"/>
      <c r="DC51" s="876"/>
      <c r="DD51" s="876"/>
      <c r="DE51" s="876"/>
      <c r="DF51" s="876"/>
      <c r="DG51" s="876"/>
      <c r="DH51" s="876"/>
      <c r="DI51" s="876"/>
      <c r="DJ51" s="876"/>
      <c r="DK51" s="876"/>
      <c r="DL51" s="876"/>
      <c r="DM51" s="876"/>
      <c r="DN51" s="876"/>
      <c r="DO51" s="876"/>
      <c r="DP51" s="876"/>
      <c r="DQ51" s="876"/>
      <c r="DR51" s="876"/>
      <c r="DS51" s="876"/>
      <c r="DT51" s="876"/>
      <c r="DU51" s="876"/>
      <c r="DV51" s="876"/>
      <c r="DW51" s="876"/>
      <c r="DX51" s="876"/>
      <c r="DY51" s="876"/>
      <c r="DZ51" s="876"/>
      <c r="EA51" s="876"/>
      <c r="EB51" s="876"/>
      <c r="EC51" s="876"/>
      <c r="ED51" s="876"/>
      <c r="EE51" s="876"/>
      <c r="EF51" s="876"/>
      <c r="EG51" s="876"/>
      <c r="EH51" s="876"/>
      <c r="EI51" s="876"/>
      <c r="EJ51" s="876"/>
      <c r="EK51" s="876"/>
      <c r="EL51" s="876"/>
      <c r="EM51" s="876"/>
      <c r="EN51" s="876"/>
      <c r="EO51" s="876"/>
      <c r="EP51" s="876"/>
      <c r="EQ51" s="876"/>
      <c r="ER51" s="876"/>
      <c r="ES51" s="876"/>
      <c r="ET51" s="876"/>
      <c r="EU51" s="876"/>
    </row>
    <row r="52" spans="1:151" s="715" customFormat="1" ht="41.25" customHeight="1">
      <c r="A52" s="869">
        <v>35</v>
      </c>
      <c r="B52" s="854">
        <v>7000020196</v>
      </c>
      <c r="C52" s="854">
        <v>560</v>
      </c>
      <c r="D52" s="854">
        <v>1340</v>
      </c>
      <c r="E52" s="854">
        <v>120</v>
      </c>
      <c r="F52" s="854" t="s">
        <v>662</v>
      </c>
      <c r="G52" s="854">
        <v>100012000</v>
      </c>
      <c r="H52" s="854">
        <v>998736</v>
      </c>
      <c r="I52" s="535"/>
      <c r="J52" s="856">
        <v>18</v>
      </c>
      <c r="K52" s="534"/>
      <c r="L52" s="854" t="s">
        <v>674</v>
      </c>
      <c r="M52" s="854" t="s">
        <v>297</v>
      </c>
      <c r="N52" s="854">
        <v>4</v>
      </c>
      <c r="O52" s="707"/>
      <c r="P52" s="533" t="str">
        <f t="shared" si="16"/>
        <v>INCLUDED</v>
      </c>
      <c r="Q52" s="712">
        <f t="shared" si="17"/>
        <v>0</v>
      </c>
      <c r="R52" s="444">
        <f t="shared" si="18"/>
        <v>0</v>
      </c>
      <c r="S52" s="603">
        <f>Discount!$J$36</f>
        <v>0</v>
      </c>
      <c r="T52" s="444">
        <f t="shared" si="19"/>
        <v>0</v>
      </c>
      <c r="U52" s="445">
        <f t="shared" si="20"/>
        <v>0</v>
      </c>
      <c r="V52" s="713">
        <f t="shared" si="21"/>
        <v>0</v>
      </c>
      <c r="W52" s="843">
        <f t="shared" si="22"/>
        <v>0</v>
      </c>
      <c r="X52" s="713">
        <f t="shared" si="23"/>
        <v>0</v>
      </c>
      <c r="Y52" s="714">
        <f t="shared" si="24"/>
        <v>0.18</v>
      </c>
      <c r="Z52" s="713">
        <f t="shared" si="25"/>
        <v>0</v>
      </c>
      <c r="AA52" s="874"/>
      <c r="AB52" s="875"/>
      <c r="AC52" s="875"/>
      <c r="AD52" s="875"/>
      <c r="AE52" s="875"/>
      <c r="AF52" s="876"/>
      <c r="AG52" s="876"/>
      <c r="AH52" s="876"/>
      <c r="AI52" s="876"/>
      <c r="AJ52" s="876"/>
      <c r="AK52" s="876"/>
      <c r="AL52" s="876"/>
      <c r="AM52" s="876"/>
      <c r="AN52" s="876"/>
      <c r="AO52" s="876"/>
      <c r="AP52" s="876"/>
      <c r="AQ52" s="876"/>
      <c r="AR52" s="876"/>
      <c r="AS52" s="876"/>
      <c r="AT52" s="876"/>
      <c r="AU52" s="876"/>
      <c r="AV52" s="876"/>
      <c r="AW52" s="876"/>
      <c r="AX52" s="876"/>
      <c r="AY52" s="876"/>
      <c r="AZ52" s="876"/>
      <c r="BA52" s="876"/>
      <c r="BB52" s="876"/>
      <c r="BC52" s="876"/>
      <c r="BD52" s="876"/>
      <c r="BE52" s="876"/>
      <c r="BF52" s="876"/>
      <c r="BG52" s="876"/>
      <c r="BH52" s="876"/>
      <c r="BI52" s="876"/>
      <c r="BJ52" s="876"/>
      <c r="BK52" s="876"/>
      <c r="BL52" s="876"/>
      <c r="BM52" s="876"/>
      <c r="BN52" s="876"/>
      <c r="BO52" s="876"/>
      <c r="BP52" s="876"/>
      <c r="BQ52" s="876"/>
      <c r="BR52" s="876"/>
      <c r="BS52" s="876"/>
      <c r="BT52" s="876"/>
      <c r="BU52" s="876"/>
      <c r="BV52" s="876"/>
      <c r="BW52" s="876"/>
      <c r="BX52" s="876"/>
      <c r="BY52" s="876"/>
      <c r="BZ52" s="876"/>
      <c r="CA52" s="876"/>
      <c r="CB52" s="876"/>
      <c r="CC52" s="876"/>
      <c r="CD52" s="876"/>
      <c r="CE52" s="876"/>
      <c r="CF52" s="876"/>
      <c r="CG52" s="876"/>
      <c r="CH52" s="876"/>
      <c r="CI52" s="876"/>
      <c r="CJ52" s="876"/>
      <c r="CK52" s="876"/>
      <c r="CL52" s="876"/>
      <c r="CM52" s="876"/>
      <c r="CN52" s="876"/>
      <c r="CO52" s="876"/>
      <c r="CP52" s="876"/>
      <c r="CQ52" s="876"/>
      <c r="CR52" s="876"/>
      <c r="CS52" s="876"/>
      <c r="CT52" s="876"/>
      <c r="CU52" s="876"/>
      <c r="CV52" s="876"/>
      <c r="CW52" s="876"/>
      <c r="CX52" s="876"/>
      <c r="CY52" s="876"/>
      <c r="CZ52" s="876"/>
      <c r="DA52" s="876"/>
      <c r="DB52" s="876"/>
      <c r="DC52" s="876"/>
      <c r="DD52" s="876"/>
      <c r="DE52" s="876"/>
      <c r="DF52" s="876"/>
      <c r="DG52" s="876"/>
      <c r="DH52" s="876"/>
      <c r="DI52" s="876"/>
      <c r="DJ52" s="876"/>
      <c r="DK52" s="876"/>
      <c r="DL52" s="876"/>
      <c r="DM52" s="876"/>
      <c r="DN52" s="876"/>
      <c r="DO52" s="876"/>
      <c r="DP52" s="876"/>
      <c r="DQ52" s="876"/>
      <c r="DR52" s="876"/>
      <c r="DS52" s="876"/>
      <c r="DT52" s="876"/>
      <c r="DU52" s="876"/>
      <c r="DV52" s="876"/>
      <c r="DW52" s="876"/>
      <c r="DX52" s="876"/>
      <c r="DY52" s="876"/>
      <c r="DZ52" s="876"/>
      <c r="EA52" s="876"/>
      <c r="EB52" s="876"/>
      <c r="EC52" s="876"/>
      <c r="ED52" s="876"/>
      <c r="EE52" s="876"/>
      <c r="EF52" s="876"/>
      <c r="EG52" s="876"/>
      <c r="EH52" s="876"/>
      <c r="EI52" s="876"/>
      <c r="EJ52" s="876"/>
      <c r="EK52" s="876"/>
      <c r="EL52" s="876"/>
      <c r="EM52" s="876"/>
      <c r="EN52" s="876"/>
      <c r="EO52" s="876"/>
      <c r="EP52" s="876"/>
      <c r="EQ52" s="876"/>
      <c r="ER52" s="876"/>
      <c r="ES52" s="876"/>
      <c r="ET52" s="876"/>
      <c r="EU52" s="876"/>
    </row>
    <row r="53" spans="1:151" s="715" customFormat="1" ht="41.25" customHeight="1">
      <c r="A53" s="869">
        <v>36</v>
      </c>
      <c r="B53" s="854">
        <v>7000020196</v>
      </c>
      <c r="C53" s="854">
        <v>560</v>
      </c>
      <c r="D53" s="854">
        <v>1340</v>
      </c>
      <c r="E53" s="854">
        <v>130</v>
      </c>
      <c r="F53" s="854" t="s">
        <v>662</v>
      </c>
      <c r="G53" s="854">
        <v>100011982</v>
      </c>
      <c r="H53" s="854">
        <v>998736</v>
      </c>
      <c r="I53" s="535"/>
      <c r="J53" s="856">
        <v>18</v>
      </c>
      <c r="K53" s="534"/>
      <c r="L53" s="854" t="s">
        <v>765</v>
      </c>
      <c r="M53" s="854" t="s">
        <v>297</v>
      </c>
      <c r="N53" s="854">
        <v>2</v>
      </c>
      <c r="O53" s="707"/>
      <c r="P53" s="533" t="str">
        <f t="shared" si="16"/>
        <v>INCLUDED</v>
      </c>
      <c r="Q53" s="712">
        <f t="shared" si="17"/>
        <v>0</v>
      </c>
      <c r="R53" s="444">
        <f t="shared" si="18"/>
        <v>0</v>
      </c>
      <c r="S53" s="603">
        <f>Discount!$J$36</f>
        <v>0</v>
      </c>
      <c r="T53" s="444">
        <f t="shared" si="19"/>
        <v>0</v>
      </c>
      <c r="U53" s="445">
        <f t="shared" si="20"/>
        <v>0</v>
      </c>
      <c r="V53" s="713">
        <f t="shared" si="21"/>
        <v>0</v>
      </c>
      <c r="W53" s="843">
        <f t="shared" si="22"/>
        <v>0</v>
      </c>
      <c r="X53" s="713">
        <f t="shared" si="23"/>
        <v>0</v>
      </c>
      <c r="Y53" s="714">
        <f t="shared" si="24"/>
        <v>0.18</v>
      </c>
      <c r="Z53" s="713">
        <f t="shared" si="25"/>
        <v>0</v>
      </c>
      <c r="AA53" s="874"/>
      <c r="AB53" s="875"/>
      <c r="AC53" s="875"/>
      <c r="AD53" s="875"/>
      <c r="AE53" s="875"/>
      <c r="AF53" s="876"/>
      <c r="AG53" s="876"/>
      <c r="AH53" s="876"/>
      <c r="AI53" s="876"/>
      <c r="AJ53" s="876"/>
      <c r="AK53" s="876"/>
      <c r="AL53" s="876"/>
      <c r="AM53" s="876"/>
      <c r="AN53" s="876"/>
      <c r="AO53" s="876"/>
      <c r="AP53" s="876"/>
      <c r="AQ53" s="876"/>
      <c r="AR53" s="876"/>
      <c r="AS53" s="876"/>
      <c r="AT53" s="876"/>
      <c r="AU53" s="876"/>
      <c r="AV53" s="876"/>
      <c r="AW53" s="876"/>
      <c r="AX53" s="876"/>
      <c r="AY53" s="876"/>
      <c r="AZ53" s="876"/>
      <c r="BA53" s="876"/>
      <c r="BB53" s="876"/>
      <c r="BC53" s="876"/>
      <c r="BD53" s="876"/>
      <c r="BE53" s="876"/>
      <c r="BF53" s="876"/>
      <c r="BG53" s="876"/>
      <c r="BH53" s="876"/>
      <c r="BI53" s="876"/>
      <c r="BJ53" s="876"/>
      <c r="BK53" s="876"/>
      <c r="BL53" s="876"/>
      <c r="BM53" s="876"/>
      <c r="BN53" s="876"/>
      <c r="BO53" s="876"/>
      <c r="BP53" s="876"/>
      <c r="BQ53" s="876"/>
      <c r="BR53" s="876"/>
      <c r="BS53" s="876"/>
      <c r="BT53" s="876"/>
      <c r="BU53" s="876"/>
      <c r="BV53" s="876"/>
      <c r="BW53" s="876"/>
      <c r="BX53" s="876"/>
      <c r="BY53" s="876"/>
      <c r="BZ53" s="876"/>
      <c r="CA53" s="876"/>
      <c r="CB53" s="876"/>
      <c r="CC53" s="876"/>
      <c r="CD53" s="876"/>
      <c r="CE53" s="876"/>
      <c r="CF53" s="876"/>
      <c r="CG53" s="876"/>
      <c r="CH53" s="876"/>
      <c r="CI53" s="876"/>
      <c r="CJ53" s="876"/>
      <c r="CK53" s="876"/>
      <c r="CL53" s="876"/>
      <c r="CM53" s="876"/>
      <c r="CN53" s="876"/>
      <c r="CO53" s="876"/>
      <c r="CP53" s="876"/>
      <c r="CQ53" s="876"/>
      <c r="CR53" s="876"/>
      <c r="CS53" s="876"/>
      <c r="CT53" s="876"/>
      <c r="CU53" s="876"/>
      <c r="CV53" s="876"/>
      <c r="CW53" s="876"/>
      <c r="CX53" s="876"/>
      <c r="CY53" s="876"/>
      <c r="CZ53" s="876"/>
      <c r="DA53" s="876"/>
      <c r="DB53" s="876"/>
      <c r="DC53" s="876"/>
      <c r="DD53" s="876"/>
      <c r="DE53" s="876"/>
      <c r="DF53" s="876"/>
      <c r="DG53" s="876"/>
      <c r="DH53" s="876"/>
      <c r="DI53" s="876"/>
      <c r="DJ53" s="876"/>
      <c r="DK53" s="876"/>
      <c r="DL53" s="876"/>
      <c r="DM53" s="876"/>
      <c r="DN53" s="876"/>
      <c r="DO53" s="876"/>
      <c r="DP53" s="876"/>
      <c r="DQ53" s="876"/>
      <c r="DR53" s="876"/>
      <c r="DS53" s="876"/>
      <c r="DT53" s="876"/>
      <c r="DU53" s="876"/>
      <c r="DV53" s="876"/>
      <c r="DW53" s="876"/>
      <c r="DX53" s="876"/>
      <c r="DY53" s="876"/>
      <c r="DZ53" s="876"/>
      <c r="EA53" s="876"/>
      <c r="EB53" s="876"/>
      <c r="EC53" s="876"/>
      <c r="ED53" s="876"/>
      <c r="EE53" s="876"/>
      <c r="EF53" s="876"/>
      <c r="EG53" s="876"/>
      <c r="EH53" s="876"/>
      <c r="EI53" s="876"/>
      <c r="EJ53" s="876"/>
      <c r="EK53" s="876"/>
      <c r="EL53" s="876"/>
      <c r="EM53" s="876"/>
      <c r="EN53" s="876"/>
      <c r="EO53" s="876"/>
      <c r="EP53" s="876"/>
      <c r="EQ53" s="876"/>
      <c r="ER53" s="876"/>
      <c r="ES53" s="876"/>
      <c r="ET53" s="876"/>
      <c r="EU53" s="876"/>
    </row>
    <row r="54" spans="1:151" s="715" customFormat="1" ht="41.25" customHeight="1">
      <c r="A54" s="869">
        <v>37</v>
      </c>
      <c r="B54" s="854">
        <v>7000020196</v>
      </c>
      <c r="C54" s="854">
        <v>570</v>
      </c>
      <c r="D54" s="854">
        <v>1430</v>
      </c>
      <c r="E54" s="854">
        <v>10</v>
      </c>
      <c r="F54" s="854" t="s">
        <v>522</v>
      </c>
      <c r="G54" s="854">
        <v>100000495</v>
      </c>
      <c r="H54" s="854">
        <v>998731</v>
      </c>
      <c r="I54" s="535"/>
      <c r="J54" s="856">
        <v>18</v>
      </c>
      <c r="K54" s="534"/>
      <c r="L54" s="854" t="s">
        <v>766</v>
      </c>
      <c r="M54" s="854" t="s">
        <v>298</v>
      </c>
      <c r="N54" s="854">
        <v>2</v>
      </c>
      <c r="O54" s="707"/>
      <c r="P54" s="533" t="str">
        <f t="shared" si="16"/>
        <v>INCLUDED</v>
      </c>
      <c r="Q54" s="712">
        <f t="shared" si="17"/>
        <v>0</v>
      </c>
      <c r="R54" s="444">
        <f t="shared" si="18"/>
        <v>0</v>
      </c>
      <c r="S54" s="603">
        <f>Discount!$J$36</f>
        <v>0</v>
      </c>
      <c r="T54" s="444">
        <f t="shared" si="19"/>
        <v>0</v>
      </c>
      <c r="U54" s="445">
        <f t="shared" si="20"/>
        <v>0</v>
      </c>
      <c r="V54" s="713">
        <f t="shared" si="21"/>
        <v>0</v>
      </c>
      <c r="W54" s="843">
        <f t="shared" si="22"/>
        <v>0</v>
      </c>
      <c r="X54" s="713">
        <f t="shared" si="23"/>
        <v>0</v>
      </c>
      <c r="Y54" s="714">
        <f t="shared" si="24"/>
        <v>0.18</v>
      </c>
      <c r="Z54" s="713">
        <f t="shared" si="25"/>
        <v>0</v>
      </c>
      <c r="AA54" s="874"/>
      <c r="AB54" s="875"/>
      <c r="AC54" s="875"/>
      <c r="AD54" s="875"/>
      <c r="AE54" s="875"/>
      <c r="AF54" s="876"/>
      <c r="AG54" s="876"/>
      <c r="AH54" s="876"/>
      <c r="AI54" s="876"/>
      <c r="AJ54" s="876"/>
      <c r="AK54" s="876"/>
      <c r="AL54" s="876"/>
      <c r="AM54" s="876"/>
      <c r="AN54" s="876"/>
      <c r="AO54" s="876"/>
      <c r="AP54" s="876"/>
      <c r="AQ54" s="876"/>
      <c r="AR54" s="876"/>
      <c r="AS54" s="876"/>
      <c r="AT54" s="876"/>
      <c r="AU54" s="876"/>
      <c r="AV54" s="876"/>
      <c r="AW54" s="876"/>
      <c r="AX54" s="876"/>
      <c r="AY54" s="876"/>
      <c r="AZ54" s="876"/>
      <c r="BA54" s="876"/>
      <c r="BB54" s="876"/>
      <c r="BC54" s="876"/>
      <c r="BD54" s="876"/>
      <c r="BE54" s="876"/>
      <c r="BF54" s="876"/>
      <c r="BG54" s="876"/>
      <c r="BH54" s="876"/>
      <c r="BI54" s="876"/>
      <c r="BJ54" s="876"/>
      <c r="BK54" s="876"/>
      <c r="BL54" s="876"/>
      <c r="BM54" s="876"/>
      <c r="BN54" s="876"/>
      <c r="BO54" s="876"/>
      <c r="BP54" s="876"/>
      <c r="BQ54" s="876"/>
      <c r="BR54" s="876"/>
      <c r="BS54" s="876"/>
      <c r="BT54" s="876"/>
      <c r="BU54" s="876"/>
      <c r="BV54" s="876"/>
      <c r="BW54" s="876"/>
      <c r="BX54" s="876"/>
      <c r="BY54" s="876"/>
      <c r="BZ54" s="876"/>
      <c r="CA54" s="876"/>
      <c r="CB54" s="876"/>
      <c r="CC54" s="876"/>
      <c r="CD54" s="876"/>
      <c r="CE54" s="876"/>
      <c r="CF54" s="876"/>
      <c r="CG54" s="876"/>
      <c r="CH54" s="876"/>
      <c r="CI54" s="876"/>
      <c r="CJ54" s="876"/>
      <c r="CK54" s="876"/>
      <c r="CL54" s="876"/>
      <c r="CM54" s="876"/>
      <c r="CN54" s="876"/>
      <c r="CO54" s="876"/>
      <c r="CP54" s="876"/>
      <c r="CQ54" s="876"/>
      <c r="CR54" s="876"/>
      <c r="CS54" s="876"/>
      <c r="CT54" s="876"/>
      <c r="CU54" s="876"/>
      <c r="CV54" s="876"/>
      <c r="CW54" s="876"/>
      <c r="CX54" s="876"/>
      <c r="CY54" s="876"/>
      <c r="CZ54" s="876"/>
      <c r="DA54" s="876"/>
      <c r="DB54" s="876"/>
      <c r="DC54" s="876"/>
      <c r="DD54" s="876"/>
      <c r="DE54" s="876"/>
      <c r="DF54" s="876"/>
      <c r="DG54" s="876"/>
      <c r="DH54" s="876"/>
      <c r="DI54" s="876"/>
      <c r="DJ54" s="876"/>
      <c r="DK54" s="876"/>
      <c r="DL54" s="876"/>
      <c r="DM54" s="876"/>
      <c r="DN54" s="876"/>
      <c r="DO54" s="876"/>
      <c r="DP54" s="876"/>
      <c r="DQ54" s="876"/>
      <c r="DR54" s="876"/>
      <c r="DS54" s="876"/>
      <c r="DT54" s="876"/>
      <c r="DU54" s="876"/>
      <c r="DV54" s="876"/>
      <c r="DW54" s="876"/>
      <c r="DX54" s="876"/>
      <c r="DY54" s="876"/>
      <c r="DZ54" s="876"/>
      <c r="EA54" s="876"/>
      <c r="EB54" s="876"/>
      <c r="EC54" s="876"/>
      <c r="ED54" s="876"/>
      <c r="EE54" s="876"/>
      <c r="EF54" s="876"/>
      <c r="EG54" s="876"/>
      <c r="EH54" s="876"/>
      <c r="EI54" s="876"/>
      <c r="EJ54" s="876"/>
      <c r="EK54" s="876"/>
      <c r="EL54" s="876"/>
      <c r="EM54" s="876"/>
      <c r="EN54" s="876"/>
      <c r="EO54" s="876"/>
      <c r="EP54" s="876"/>
      <c r="EQ54" s="876"/>
      <c r="ER54" s="876"/>
      <c r="ES54" s="876"/>
      <c r="ET54" s="876"/>
      <c r="EU54" s="876"/>
    </row>
    <row r="55" spans="1:151" s="715" customFormat="1" ht="41.25" customHeight="1">
      <c r="A55" s="869">
        <v>38</v>
      </c>
      <c r="B55" s="854">
        <v>7000020196</v>
      </c>
      <c r="C55" s="854">
        <v>570</v>
      </c>
      <c r="D55" s="854">
        <v>1430</v>
      </c>
      <c r="E55" s="854">
        <v>20</v>
      </c>
      <c r="F55" s="854" t="s">
        <v>522</v>
      </c>
      <c r="G55" s="854">
        <v>100000487</v>
      </c>
      <c r="H55" s="854">
        <v>998731</v>
      </c>
      <c r="I55" s="535"/>
      <c r="J55" s="856">
        <v>18</v>
      </c>
      <c r="K55" s="534"/>
      <c r="L55" s="854" t="s">
        <v>767</v>
      </c>
      <c r="M55" s="854" t="s">
        <v>298</v>
      </c>
      <c r="N55" s="854">
        <v>1</v>
      </c>
      <c r="O55" s="707"/>
      <c r="P55" s="533" t="str">
        <f t="shared" si="16"/>
        <v>INCLUDED</v>
      </c>
      <c r="Q55" s="712">
        <f t="shared" si="17"/>
        <v>0</v>
      </c>
      <c r="R55" s="444">
        <f t="shared" si="18"/>
        <v>0</v>
      </c>
      <c r="S55" s="603">
        <f>Discount!$J$36</f>
        <v>0</v>
      </c>
      <c r="T55" s="444">
        <f t="shared" si="19"/>
        <v>0</v>
      </c>
      <c r="U55" s="445">
        <f t="shared" si="20"/>
        <v>0</v>
      </c>
      <c r="V55" s="713">
        <f t="shared" si="21"/>
        <v>0</v>
      </c>
      <c r="W55" s="843">
        <f t="shared" si="22"/>
        <v>0</v>
      </c>
      <c r="X55" s="713">
        <f t="shared" si="23"/>
        <v>0</v>
      </c>
      <c r="Y55" s="714">
        <f t="shared" si="24"/>
        <v>0.18</v>
      </c>
      <c r="Z55" s="713">
        <f t="shared" si="25"/>
        <v>0</v>
      </c>
      <c r="AA55" s="874"/>
      <c r="AB55" s="875"/>
      <c r="AC55" s="875"/>
      <c r="AD55" s="875"/>
      <c r="AE55" s="875"/>
      <c r="AF55" s="876"/>
      <c r="AG55" s="876"/>
      <c r="AH55" s="876"/>
      <c r="AI55" s="876"/>
      <c r="AJ55" s="876"/>
      <c r="AK55" s="876"/>
      <c r="AL55" s="876"/>
      <c r="AM55" s="876"/>
      <c r="AN55" s="876"/>
      <c r="AO55" s="876"/>
      <c r="AP55" s="876"/>
      <c r="AQ55" s="876"/>
      <c r="AR55" s="876"/>
      <c r="AS55" s="876"/>
      <c r="AT55" s="876"/>
      <c r="AU55" s="876"/>
      <c r="AV55" s="876"/>
      <c r="AW55" s="876"/>
      <c r="AX55" s="876"/>
      <c r="AY55" s="876"/>
      <c r="AZ55" s="876"/>
      <c r="BA55" s="876"/>
      <c r="BB55" s="876"/>
      <c r="BC55" s="876"/>
      <c r="BD55" s="876"/>
      <c r="BE55" s="876"/>
      <c r="BF55" s="876"/>
      <c r="BG55" s="876"/>
      <c r="BH55" s="876"/>
      <c r="BI55" s="876"/>
      <c r="BJ55" s="876"/>
      <c r="BK55" s="876"/>
      <c r="BL55" s="876"/>
      <c r="BM55" s="876"/>
      <c r="BN55" s="876"/>
      <c r="BO55" s="876"/>
      <c r="BP55" s="876"/>
      <c r="BQ55" s="876"/>
      <c r="BR55" s="876"/>
      <c r="BS55" s="876"/>
      <c r="BT55" s="876"/>
      <c r="BU55" s="876"/>
      <c r="BV55" s="876"/>
      <c r="BW55" s="876"/>
      <c r="BX55" s="876"/>
      <c r="BY55" s="876"/>
      <c r="BZ55" s="876"/>
      <c r="CA55" s="876"/>
      <c r="CB55" s="876"/>
      <c r="CC55" s="876"/>
      <c r="CD55" s="876"/>
      <c r="CE55" s="876"/>
      <c r="CF55" s="876"/>
      <c r="CG55" s="876"/>
      <c r="CH55" s="876"/>
      <c r="CI55" s="876"/>
      <c r="CJ55" s="876"/>
      <c r="CK55" s="876"/>
      <c r="CL55" s="876"/>
      <c r="CM55" s="876"/>
      <c r="CN55" s="876"/>
      <c r="CO55" s="876"/>
      <c r="CP55" s="876"/>
      <c r="CQ55" s="876"/>
      <c r="CR55" s="876"/>
      <c r="CS55" s="876"/>
      <c r="CT55" s="876"/>
      <c r="CU55" s="876"/>
      <c r="CV55" s="876"/>
      <c r="CW55" s="876"/>
      <c r="CX55" s="876"/>
      <c r="CY55" s="876"/>
      <c r="CZ55" s="876"/>
      <c r="DA55" s="876"/>
      <c r="DB55" s="876"/>
      <c r="DC55" s="876"/>
      <c r="DD55" s="876"/>
      <c r="DE55" s="876"/>
      <c r="DF55" s="876"/>
      <c r="DG55" s="876"/>
      <c r="DH55" s="876"/>
      <c r="DI55" s="876"/>
      <c r="DJ55" s="876"/>
      <c r="DK55" s="876"/>
      <c r="DL55" s="876"/>
      <c r="DM55" s="876"/>
      <c r="DN55" s="876"/>
      <c r="DO55" s="876"/>
      <c r="DP55" s="876"/>
      <c r="DQ55" s="876"/>
      <c r="DR55" s="876"/>
      <c r="DS55" s="876"/>
      <c r="DT55" s="876"/>
      <c r="DU55" s="876"/>
      <c r="DV55" s="876"/>
      <c r="DW55" s="876"/>
      <c r="DX55" s="876"/>
      <c r="DY55" s="876"/>
      <c r="DZ55" s="876"/>
      <c r="EA55" s="876"/>
      <c r="EB55" s="876"/>
      <c r="EC55" s="876"/>
      <c r="ED55" s="876"/>
      <c r="EE55" s="876"/>
      <c r="EF55" s="876"/>
      <c r="EG55" s="876"/>
      <c r="EH55" s="876"/>
      <c r="EI55" s="876"/>
      <c r="EJ55" s="876"/>
      <c r="EK55" s="876"/>
      <c r="EL55" s="876"/>
      <c r="EM55" s="876"/>
      <c r="EN55" s="876"/>
      <c r="EO55" s="876"/>
      <c r="EP55" s="876"/>
      <c r="EQ55" s="876"/>
      <c r="ER55" s="876"/>
      <c r="ES55" s="876"/>
      <c r="ET55" s="876"/>
      <c r="EU55" s="876"/>
    </row>
    <row r="56" spans="1:151" s="715" customFormat="1" ht="41.25" customHeight="1">
      <c r="A56" s="869">
        <v>39</v>
      </c>
      <c r="B56" s="854">
        <v>7000020196</v>
      </c>
      <c r="C56" s="854">
        <v>570</v>
      </c>
      <c r="D56" s="854">
        <v>1430</v>
      </c>
      <c r="E56" s="854">
        <v>30</v>
      </c>
      <c r="F56" s="854" t="s">
        <v>522</v>
      </c>
      <c r="G56" s="854">
        <v>100000488</v>
      </c>
      <c r="H56" s="854">
        <v>998731</v>
      </c>
      <c r="I56" s="535"/>
      <c r="J56" s="856">
        <v>18</v>
      </c>
      <c r="K56" s="534"/>
      <c r="L56" s="854" t="s">
        <v>768</v>
      </c>
      <c r="M56" s="854" t="s">
        <v>298</v>
      </c>
      <c r="N56" s="854">
        <v>1</v>
      </c>
      <c r="O56" s="707"/>
      <c r="P56" s="533" t="str">
        <f t="shared" si="16"/>
        <v>INCLUDED</v>
      </c>
      <c r="Q56" s="712">
        <f t="shared" si="17"/>
        <v>0</v>
      </c>
      <c r="R56" s="444">
        <f t="shared" si="18"/>
        <v>0</v>
      </c>
      <c r="S56" s="603">
        <f>Discount!$J$36</f>
        <v>0</v>
      </c>
      <c r="T56" s="444">
        <f t="shared" si="19"/>
        <v>0</v>
      </c>
      <c r="U56" s="445">
        <f t="shared" si="20"/>
        <v>0</v>
      </c>
      <c r="V56" s="713">
        <f t="shared" si="21"/>
        <v>0</v>
      </c>
      <c r="W56" s="843">
        <f t="shared" si="22"/>
        <v>0</v>
      </c>
      <c r="X56" s="713">
        <f t="shared" si="23"/>
        <v>0</v>
      </c>
      <c r="Y56" s="714">
        <f t="shared" si="24"/>
        <v>0.18</v>
      </c>
      <c r="Z56" s="713">
        <f t="shared" si="25"/>
        <v>0</v>
      </c>
      <c r="AA56" s="874"/>
      <c r="AB56" s="875"/>
      <c r="AC56" s="875"/>
      <c r="AD56" s="875"/>
      <c r="AE56" s="875"/>
      <c r="AF56" s="876"/>
      <c r="AG56" s="876"/>
      <c r="AH56" s="876"/>
      <c r="AI56" s="876"/>
      <c r="AJ56" s="876"/>
      <c r="AK56" s="876"/>
      <c r="AL56" s="876"/>
      <c r="AM56" s="876"/>
      <c r="AN56" s="876"/>
      <c r="AO56" s="876"/>
      <c r="AP56" s="876"/>
      <c r="AQ56" s="876"/>
      <c r="AR56" s="876"/>
      <c r="AS56" s="876"/>
      <c r="AT56" s="876"/>
      <c r="AU56" s="876"/>
      <c r="AV56" s="876"/>
      <c r="AW56" s="876"/>
      <c r="AX56" s="876"/>
      <c r="AY56" s="876"/>
      <c r="AZ56" s="876"/>
      <c r="BA56" s="876"/>
      <c r="BB56" s="876"/>
      <c r="BC56" s="876"/>
      <c r="BD56" s="876"/>
      <c r="BE56" s="876"/>
      <c r="BF56" s="876"/>
      <c r="BG56" s="876"/>
      <c r="BH56" s="876"/>
      <c r="BI56" s="876"/>
      <c r="BJ56" s="876"/>
      <c r="BK56" s="876"/>
      <c r="BL56" s="876"/>
      <c r="BM56" s="876"/>
      <c r="BN56" s="876"/>
      <c r="BO56" s="876"/>
      <c r="BP56" s="876"/>
      <c r="BQ56" s="876"/>
      <c r="BR56" s="876"/>
      <c r="BS56" s="876"/>
      <c r="BT56" s="876"/>
      <c r="BU56" s="876"/>
      <c r="BV56" s="876"/>
      <c r="BW56" s="876"/>
      <c r="BX56" s="876"/>
      <c r="BY56" s="876"/>
      <c r="BZ56" s="876"/>
      <c r="CA56" s="876"/>
      <c r="CB56" s="876"/>
      <c r="CC56" s="876"/>
      <c r="CD56" s="876"/>
      <c r="CE56" s="876"/>
      <c r="CF56" s="876"/>
      <c r="CG56" s="876"/>
      <c r="CH56" s="876"/>
      <c r="CI56" s="876"/>
      <c r="CJ56" s="876"/>
      <c r="CK56" s="876"/>
      <c r="CL56" s="876"/>
      <c r="CM56" s="876"/>
      <c r="CN56" s="876"/>
      <c r="CO56" s="876"/>
      <c r="CP56" s="876"/>
      <c r="CQ56" s="876"/>
      <c r="CR56" s="876"/>
      <c r="CS56" s="876"/>
      <c r="CT56" s="876"/>
      <c r="CU56" s="876"/>
      <c r="CV56" s="876"/>
      <c r="CW56" s="876"/>
      <c r="CX56" s="876"/>
      <c r="CY56" s="876"/>
      <c r="CZ56" s="876"/>
      <c r="DA56" s="876"/>
      <c r="DB56" s="876"/>
      <c r="DC56" s="876"/>
      <c r="DD56" s="876"/>
      <c r="DE56" s="876"/>
      <c r="DF56" s="876"/>
      <c r="DG56" s="876"/>
      <c r="DH56" s="876"/>
      <c r="DI56" s="876"/>
      <c r="DJ56" s="876"/>
      <c r="DK56" s="876"/>
      <c r="DL56" s="876"/>
      <c r="DM56" s="876"/>
      <c r="DN56" s="876"/>
      <c r="DO56" s="876"/>
      <c r="DP56" s="876"/>
      <c r="DQ56" s="876"/>
      <c r="DR56" s="876"/>
      <c r="DS56" s="876"/>
      <c r="DT56" s="876"/>
      <c r="DU56" s="876"/>
      <c r="DV56" s="876"/>
      <c r="DW56" s="876"/>
      <c r="DX56" s="876"/>
      <c r="DY56" s="876"/>
      <c r="DZ56" s="876"/>
      <c r="EA56" s="876"/>
      <c r="EB56" s="876"/>
      <c r="EC56" s="876"/>
      <c r="ED56" s="876"/>
      <c r="EE56" s="876"/>
      <c r="EF56" s="876"/>
      <c r="EG56" s="876"/>
      <c r="EH56" s="876"/>
      <c r="EI56" s="876"/>
      <c r="EJ56" s="876"/>
      <c r="EK56" s="876"/>
      <c r="EL56" s="876"/>
      <c r="EM56" s="876"/>
      <c r="EN56" s="876"/>
      <c r="EO56" s="876"/>
      <c r="EP56" s="876"/>
      <c r="EQ56" s="876"/>
      <c r="ER56" s="876"/>
      <c r="ES56" s="876"/>
      <c r="ET56" s="876"/>
      <c r="EU56" s="876"/>
    </row>
    <row r="57" spans="1:151" s="715" customFormat="1" ht="41.25" customHeight="1">
      <c r="A57" s="869">
        <v>40</v>
      </c>
      <c r="B57" s="854">
        <v>7000020196</v>
      </c>
      <c r="C57" s="854">
        <v>570</v>
      </c>
      <c r="D57" s="854">
        <v>1430</v>
      </c>
      <c r="E57" s="854">
        <v>40</v>
      </c>
      <c r="F57" s="854" t="s">
        <v>522</v>
      </c>
      <c r="G57" s="854">
        <v>100000485</v>
      </c>
      <c r="H57" s="854">
        <v>998731</v>
      </c>
      <c r="I57" s="535"/>
      <c r="J57" s="856">
        <v>18</v>
      </c>
      <c r="K57" s="534"/>
      <c r="L57" s="854" t="s">
        <v>769</v>
      </c>
      <c r="M57" s="854" t="s">
        <v>298</v>
      </c>
      <c r="N57" s="854">
        <v>2</v>
      </c>
      <c r="O57" s="707"/>
      <c r="P57" s="533" t="str">
        <f t="shared" si="16"/>
        <v>INCLUDED</v>
      </c>
      <c r="Q57" s="712">
        <f t="shared" si="17"/>
        <v>0</v>
      </c>
      <c r="R57" s="444">
        <f t="shared" si="18"/>
        <v>0</v>
      </c>
      <c r="S57" s="603">
        <f>Discount!$J$36</f>
        <v>0</v>
      </c>
      <c r="T57" s="444">
        <f t="shared" si="19"/>
        <v>0</v>
      </c>
      <c r="U57" s="445">
        <f t="shared" si="20"/>
        <v>0</v>
      </c>
      <c r="V57" s="713">
        <f t="shared" si="21"/>
        <v>0</v>
      </c>
      <c r="W57" s="843">
        <f t="shared" si="22"/>
        <v>0</v>
      </c>
      <c r="X57" s="713">
        <f t="shared" si="23"/>
        <v>0</v>
      </c>
      <c r="Y57" s="714">
        <f t="shared" si="24"/>
        <v>0.18</v>
      </c>
      <c r="Z57" s="713">
        <f t="shared" si="25"/>
        <v>0</v>
      </c>
      <c r="AA57" s="874"/>
      <c r="AB57" s="875"/>
      <c r="AC57" s="875"/>
      <c r="AD57" s="875"/>
      <c r="AE57" s="875"/>
      <c r="AF57" s="876"/>
      <c r="AG57" s="876"/>
      <c r="AH57" s="876"/>
      <c r="AI57" s="876"/>
      <c r="AJ57" s="876"/>
      <c r="AK57" s="876"/>
      <c r="AL57" s="876"/>
      <c r="AM57" s="876"/>
      <c r="AN57" s="876"/>
      <c r="AO57" s="876"/>
      <c r="AP57" s="876"/>
      <c r="AQ57" s="876"/>
      <c r="AR57" s="876"/>
      <c r="AS57" s="876"/>
      <c r="AT57" s="876"/>
      <c r="AU57" s="876"/>
      <c r="AV57" s="876"/>
      <c r="AW57" s="876"/>
      <c r="AX57" s="876"/>
      <c r="AY57" s="876"/>
      <c r="AZ57" s="876"/>
      <c r="BA57" s="876"/>
      <c r="BB57" s="876"/>
      <c r="BC57" s="876"/>
      <c r="BD57" s="876"/>
      <c r="BE57" s="876"/>
      <c r="BF57" s="876"/>
      <c r="BG57" s="876"/>
      <c r="BH57" s="876"/>
      <c r="BI57" s="876"/>
      <c r="BJ57" s="876"/>
      <c r="BK57" s="876"/>
      <c r="BL57" s="876"/>
      <c r="BM57" s="876"/>
      <c r="BN57" s="876"/>
      <c r="BO57" s="876"/>
      <c r="BP57" s="876"/>
      <c r="BQ57" s="876"/>
      <c r="BR57" s="876"/>
      <c r="BS57" s="876"/>
      <c r="BT57" s="876"/>
      <c r="BU57" s="876"/>
      <c r="BV57" s="876"/>
      <c r="BW57" s="876"/>
      <c r="BX57" s="876"/>
      <c r="BY57" s="876"/>
      <c r="BZ57" s="876"/>
      <c r="CA57" s="876"/>
      <c r="CB57" s="876"/>
      <c r="CC57" s="876"/>
      <c r="CD57" s="876"/>
      <c r="CE57" s="876"/>
      <c r="CF57" s="876"/>
      <c r="CG57" s="876"/>
      <c r="CH57" s="876"/>
      <c r="CI57" s="876"/>
      <c r="CJ57" s="876"/>
      <c r="CK57" s="876"/>
      <c r="CL57" s="876"/>
      <c r="CM57" s="876"/>
      <c r="CN57" s="876"/>
      <c r="CO57" s="876"/>
      <c r="CP57" s="876"/>
      <c r="CQ57" s="876"/>
      <c r="CR57" s="876"/>
      <c r="CS57" s="876"/>
      <c r="CT57" s="876"/>
      <c r="CU57" s="876"/>
      <c r="CV57" s="876"/>
      <c r="CW57" s="876"/>
      <c r="CX57" s="876"/>
      <c r="CY57" s="876"/>
      <c r="CZ57" s="876"/>
      <c r="DA57" s="876"/>
      <c r="DB57" s="876"/>
      <c r="DC57" s="876"/>
      <c r="DD57" s="876"/>
      <c r="DE57" s="876"/>
      <c r="DF57" s="876"/>
      <c r="DG57" s="876"/>
      <c r="DH57" s="876"/>
      <c r="DI57" s="876"/>
      <c r="DJ57" s="876"/>
      <c r="DK57" s="876"/>
      <c r="DL57" s="876"/>
      <c r="DM57" s="876"/>
      <c r="DN57" s="876"/>
      <c r="DO57" s="876"/>
      <c r="DP57" s="876"/>
      <c r="DQ57" s="876"/>
      <c r="DR57" s="876"/>
      <c r="DS57" s="876"/>
      <c r="DT57" s="876"/>
      <c r="DU57" s="876"/>
      <c r="DV57" s="876"/>
      <c r="DW57" s="876"/>
      <c r="DX57" s="876"/>
      <c r="DY57" s="876"/>
      <c r="DZ57" s="876"/>
      <c r="EA57" s="876"/>
      <c r="EB57" s="876"/>
      <c r="EC57" s="876"/>
      <c r="ED57" s="876"/>
      <c r="EE57" s="876"/>
      <c r="EF57" s="876"/>
      <c r="EG57" s="876"/>
      <c r="EH57" s="876"/>
      <c r="EI57" s="876"/>
      <c r="EJ57" s="876"/>
      <c r="EK57" s="876"/>
      <c r="EL57" s="876"/>
      <c r="EM57" s="876"/>
      <c r="EN57" s="876"/>
      <c r="EO57" s="876"/>
      <c r="EP57" s="876"/>
      <c r="EQ57" s="876"/>
      <c r="ER57" s="876"/>
      <c r="ES57" s="876"/>
      <c r="ET57" s="876"/>
      <c r="EU57" s="876"/>
    </row>
    <row r="58" spans="1:151" s="715" customFormat="1" ht="41.25" customHeight="1">
      <c r="A58" s="869">
        <v>41</v>
      </c>
      <c r="B58" s="854">
        <v>7000020196</v>
      </c>
      <c r="C58" s="854">
        <v>570</v>
      </c>
      <c r="D58" s="854">
        <v>1430</v>
      </c>
      <c r="E58" s="854">
        <v>50</v>
      </c>
      <c r="F58" s="854" t="s">
        <v>522</v>
      </c>
      <c r="G58" s="854">
        <v>100000491</v>
      </c>
      <c r="H58" s="854">
        <v>998731</v>
      </c>
      <c r="I58" s="535"/>
      <c r="J58" s="856">
        <v>18</v>
      </c>
      <c r="K58" s="534"/>
      <c r="L58" s="854" t="s">
        <v>634</v>
      </c>
      <c r="M58" s="854" t="s">
        <v>298</v>
      </c>
      <c r="N58" s="854">
        <v>2</v>
      </c>
      <c r="O58" s="707"/>
      <c r="P58" s="533" t="str">
        <f t="shared" si="16"/>
        <v>INCLUDED</v>
      </c>
      <c r="Q58" s="712">
        <f t="shared" si="17"/>
        <v>0</v>
      </c>
      <c r="R58" s="444">
        <f t="shared" si="18"/>
        <v>0</v>
      </c>
      <c r="S58" s="603">
        <f>Discount!$J$36</f>
        <v>0</v>
      </c>
      <c r="T58" s="444">
        <f t="shared" si="19"/>
        <v>0</v>
      </c>
      <c r="U58" s="445">
        <f t="shared" si="20"/>
        <v>0</v>
      </c>
      <c r="V58" s="713">
        <f t="shared" si="21"/>
        <v>0</v>
      </c>
      <c r="W58" s="843">
        <f t="shared" si="22"/>
        <v>0</v>
      </c>
      <c r="X58" s="713">
        <f t="shared" si="23"/>
        <v>0</v>
      </c>
      <c r="Y58" s="714">
        <f t="shared" si="24"/>
        <v>0.18</v>
      </c>
      <c r="Z58" s="713">
        <f t="shared" si="25"/>
        <v>0</v>
      </c>
      <c r="AA58" s="874"/>
      <c r="AB58" s="875"/>
      <c r="AC58" s="875"/>
      <c r="AD58" s="875"/>
      <c r="AE58" s="875"/>
      <c r="AF58" s="876"/>
      <c r="AG58" s="876"/>
      <c r="AH58" s="876"/>
      <c r="AI58" s="876"/>
      <c r="AJ58" s="876"/>
      <c r="AK58" s="876"/>
      <c r="AL58" s="876"/>
      <c r="AM58" s="876"/>
      <c r="AN58" s="876"/>
      <c r="AO58" s="876"/>
      <c r="AP58" s="876"/>
      <c r="AQ58" s="876"/>
      <c r="AR58" s="876"/>
      <c r="AS58" s="876"/>
      <c r="AT58" s="876"/>
      <c r="AU58" s="876"/>
      <c r="AV58" s="876"/>
      <c r="AW58" s="876"/>
      <c r="AX58" s="876"/>
      <c r="AY58" s="876"/>
      <c r="AZ58" s="876"/>
      <c r="BA58" s="876"/>
      <c r="BB58" s="876"/>
      <c r="BC58" s="876"/>
      <c r="BD58" s="876"/>
      <c r="BE58" s="876"/>
      <c r="BF58" s="876"/>
      <c r="BG58" s="876"/>
      <c r="BH58" s="876"/>
      <c r="BI58" s="876"/>
      <c r="BJ58" s="876"/>
      <c r="BK58" s="876"/>
      <c r="BL58" s="876"/>
      <c r="BM58" s="876"/>
      <c r="BN58" s="876"/>
      <c r="BO58" s="876"/>
      <c r="BP58" s="876"/>
      <c r="BQ58" s="876"/>
      <c r="BR58" s="876"/>
      <c r="BS58" s="876"/>
      <c r="BT58" s="876"/>
      <c r="BU58" s="876"/>
      <c r="BV58" s="876"/>
      <c r="BW58" s="876"/>
      <c r="BX58" s="876"/>
      <c r="BY58" s="876"/>
      <c r="BZ58" s="876"/>
      <c r="CA58" s="876"/>
      <c r="CB58" s="876"/>
      <c r="CC58" s="876"/>
      <c r="CD58" s="876"/>
      <c r="CE58" s="876"/>
      <c r="CF58" s="876"/>
      <c r="CG58" s="876"/>
      <c r="CH58" s="876"/>
      <c r="CI58" s="876"/>
      <c r="CJ58" s="876"/>
      <c r="CK58" s="876"/>
      <c r="CL58" s="876"/>
      <c r="CM58" s="876"/>
      <c r="CN58" s="876"/>
      <c r="CO58" s="876"/>
      <c r="CP58" s="876"/>
      <c r="CQ58" s="876"/>
      <c r="CR58" s="876"/>
      <c r="CS58" s="876"/>
      <c r="CT58" s="876"/>
      <c r="CU58" s="876"/>
      <c r="CV58" s="876"/>
      <c r="CW58" s="876"/>
      <c r="CX58" s="876"/>
      <c r="CY58" s="876"/>
      <c r="CZ58" s="876"/>
      <c r="DA58" s="876"/>
      <c r="DB58" s="876"/>
      <c r="DC58" s="876"/>
      <c r="DD58" s="876"/>
      <c r="DE58" s="876"/>
      <c r="DF58" s="876"/>
      <c r="DG58" s="876"/>
      <c r="DH58" s="876"/>
      <c r="DI58" s="876"/>
      <c r="DJ58" s="876"/>
      <c r="DK58" s="876"/>
      <c r="DL58" s="876"/>
      <c r="DM58" s="876"/>
      <c r="DN58" s="876"/>
      <c r="DO58" s="876"/>
      <c r="DP58" s="876"/>
      <c r="DQ58" s="876"/>
      <c r="DR58" s="876"/>
      <c r="DS58" s="876"/>
      <c r="DT58" s="876"/>
      <c r="DU58" s="876"/>
      <c r="DV58" s="876"/>
      <c r="DW58" s="876"/>
      <c r="DX58" s="876"/>
      <c r="DY58" s="876"/>
      <c r="DZ58" s="876"/>
      <c r="EA58" s="876"/>
      <c r="EB58" s="876"/>
      <c r="EC58" s="876"/>
      <c r="ED58" s="876"/>
      <c r="EE58" s="876"/>
      <c r="EF58" s="876"/>
      <c r="EG58" s="876"/>
      <c r="EH58" s="876"/>
      <c r="EI58" s="876"/>
      <c r="EJ58" s="876"/>
      <c r="EK58" s="876"/>
      <c r="EL58" s="876"/>
      <c r="EM58" s="876"/>
      <c r="EN58" s="876"/>
      <c r="EO58" s="876"/>
      <c r="EP58" s="876"/>
      <c r="EQ58" s="876"/>
      <c r="ER58" s="876"/>
      <c r="ES58" s="876"/>
      <c r="ET58" s="876"/>
      <c r="EU58" s="876"/>
    </row>
    <row r="59" spans="1:151" s="715" customFormat="1" ht="41.25" customHeight="1">
      <c r="A59" s="869">
        <v>42</v>
      </c>
      <c r="B59" s="854">
        <v>7000020196</v>
      </c>
      <c r="C59" s="854">
        <v>570</v>
      </c>
      <c r="D59" s="854">
        <v>1430</v>
      </c>
      <c r="E59" s="854">
        <v>60</v>
      </c>
      <c r="F59" s="854" t="s">
        <v>522</v>
      </c>
      <c r="G59" s="854">
        <v>100000490</v>
      </c>
      <c r="H59" s="854">
        <v>998731</v>
      </c>
      <c r="I59" s="535"/>
      <c r="J59" s="856">
        <v>18</v>
      </c>
      <c r="K59" s="534"/>
      <c r="L59" s="854" t="s">
        <v>655</v>
      </c>
      <c r="M59" s="854" t="s">
        <v>298</v>
      </c>
      <c r="N59" s="854">
        <v>2</v>
      </c>
      <c r="O59" s="707"/>
      <c r="P59" s="533" t="str">
        <f t="shared" si="6"/>
        <v>INCLUDED</v>
      </c>
      <c r="Q59" s="712">
        <f t="shared" si="7"/>
        <v>0</v>
      </c>
      <c r="R59" s="444">
        <f t="shared" si="8"/>
        <v>0</v>
      </c>
      <c r="S59" s="603">
        <f>Discount!$J$36</f>
        <v>0</v>
      </c>
      <c r="T59" s="444">
        <f t="shared" si="9"/>
        <v>0</v>
      </c>
      <c r="U59" s="445">
        <f t="shared" si="10"/>
        <v>0</v>
      </c>
      <c r="V59" s="713">
        <f t="shared" si="11"/>
        <v>0</v>
      </c>
      <c r="W59" s="843">
        <f t="shared" si="12"/>
        <v>0</v>
      </c>
      <c r="X59" s="713">
        <f t="shared" si="13"/>
        <v>0</v>
      </c>
      <c r="Y59" s="714">
        <f t="shared" si="14"/>
        <v>0.18</v>
      </c>
      <c r="Z59" s="713">
        <f t="shared" si="15"/>
        <v>0</v>
      </c>
      <c r="AA59" s="874"/>
      <c r="AB59" s="875"/>
      <c r="AC59" s="875"/>
      <c r="AD59" s="875"/>
      <c r="AE59" s="875"/>
      <c r="AF59" s="876"/>
      <c r="AG59" s="876"/>
      <c r="AH59" s="876"/>
      <c r="AI59" s="876"/>
      <c r="AJ59" s="876"/>
      <c r="AK59" s="876"/>
      <c r="AL59" s="876"/>
      <c r="AM59" s="876"/>
      <c r="AN59" s="876"/>
      <c r="AO59" s="876"/>
      <c r="AP59" s="876"/>
      <c r="AQ59" s="876"/>
      <c r="AR59" s="876"/>
      <c r="AS59" s="876"/>
      <c r="AT59" s="876"/>
      <c r="AU59" s="876"/>
      <c r="AV59" s="876"/>
      <c r="AW59" s="876"/>
      <c r="AX59" s="876"/>
      <c r="AY59" s="876"/>
      <c r="AZ59" s="876"/>
      <c r="BA59" s="876"/>
      <c r="BB59" s="876"/>
      <c r="BC59" s="876"/>
      <c r="BD59" s="876"/>
      <c r="BE59" s="876"/>
      <c r="BF59" s="876"/>
      <c r="BG59" s="876"/>
      <c r="BH59" s="876"/>
      <c r="BI59" s="876"/>
      <c r="BJ59" s="876"/>
      <c r="BK59" s="876"/>
      <c r="BL59" s="876"/>
      <c r="BM59" s="876"/>
      <c r="BN59" s="876"/>
      <c r="BO59" s="876"/>
      <c r="BP59" s="876"/>
      <c r="BQ59" s="876"/>
      <c r="BR59" s="876"/>
      <c r="BS59" s="876"/>
      <c r="BT59" s="876"/>
      <c r="BU59" s="876"/>
      <c r="BV59" s="876"/>
      <c r="BW59" s="876"/>
      <c r="BX59" s="876"/>
      <c r="BY59" s="876"/>
      <c r="BZ59" s="876"/>
      <c r="CA59" s="876"/>
      <c r="CB59" s="876"/>
      <c r="CC59" s="876"/>
      <c r="CD59" s="876"/>
      <c r="CE59" s="876"/>
      <c r="CF59" s="876"/>
      <c r="CG59" s="876"/>
      <c r="CH59" s="876"/>
      <c r="CI59" s="876"/>
      <c r="CJ59" s="876"/>
      <c r="CK59" s="876"/>
      <c r="CL59" s="876"/>
      <c r="CM59" s="876"/>
      <c r="CN59" s="876"/>
      <c r="CO59" s="876"/>
      <c r="CP59" s="876"/>
      <c r="CQ59" s="876"/>
      <c r="CR59" s="876"/>
      <c r="CS59" s="876"/>
      <c r="CT59" s="876"/>
      <c r="CU59" s="876"/>
      <c r="CV59" s="876"/>
      <c r="CW59" s="876"/>
      <c r="CX59" s="876"/>
      <c r="CY59" s="876"/>
      <c r="CZ59" s="876"/>
      <c r="DA59" s="876"/>
      <c r="DB59" s="876"/>
      <c r="DC59" s="876"/>
      <c r="DD59" s="876"/>
      <c r="DE59" s="876"/>
      <c r="DF59" s="876"/>
      <c r="DG59" s="876"/>
      <c r="DH59" s="876"/>
      <c r="DI59" s="876"/>
      <c r="DJ59" s="876"/>
      <c r="DK59" s="876"/>
      <c r="DL59" s="876"/>
      <c r="DM59" s="876"/>
      <c r="DN59" s="876"/>
      <c r="DO59" s="876"/>
      <c r="DP59" s="876"/>
      <c r="DQ59" s="876"/>
      <c r="DR59" s="876"/>
      <c r="DS59" s="876"/>
      <c r="DT59" s="876"/>
      <c r="DU59" s="876"/>
      <c r="DV59" s="876"/>
      <c r="DW59" s="876"/>
      <c r="DX59" s="876"/>
      <c r="DY59" s="876"/>
      <c r="DZ59" s="876"/>
      <c r="EA59" s="876"/>
      <c r="EB59" s="876"/>
      <c r="EC59" s="876"/>
      <c r="ED59" s="876"/>
      <c r="EE59" s="876"/>
      <c r="EF59" s="876"/>
      <c r="EG59" s="876"/>
      <c r="EH59" s="876"/>
      <c r="EI59" s="876"/>
      <c r="EJ59" s="876"/>
      <c r="EK59" s="876"/>
      <c r="EL59" s="876"/>
      <c r="EM59" s="876"/>
      <c r="EN59" s="876"/>
      <c r="EO59" s="876"/>
      <c r="EP59" s="876"/>
      <c r="EQ59" s="876"/>
      <c r="ER59" s="876"/>
      <c r="ES59" s="876"/>
      <c r="ET59" s="876"/>
      <c r="EU59" s="876"/>
    </row>
    <row r="60" spans="1:151" s="715" customFormat="1" ht="41.25" customHeight="1">
      <c r="A60" s="869">
        <v>43</v>
      </c>
      <c r="B60" s="854">
        <v>7000020196</v>
      </c>
      <c r="C60" s="854">
        <v>570</v>
      </c>
      <c r="D60" s="854">
        <v>1430</v>
      </c>
      <c r="E60" s="854">
        <v>70</v>
      </c>
      <c r="F60" s="854" t="s">
        <v>522</v>
      </c>
      <c r="G60" s="854">
        <v>100000489</v>
      </c>
      <c r="H60" s="854">
        <v>998731</v>
      </c>
      <c r="I60" s="535"/>
      <c r="J60" s="856">
        <v>18</v>
      </c>
      <c r="K60" s="534"/>
      <c r="L60" s="854" t="s">
        <v>770</v>
      </c>
      <c r="M60" s="854" t="s">
        <v>298</v>
      </c>
      <c r="N60" s="854">
        <v>1</v>
      </c>
      <c r="O60" s="707"/>
      <c r="P60" s="533" t="str">
        <f t="shared" si="6"/>
        <v>INCLUDED</v>
      </c>
      <c r="Q60" s="712">
        <f t="shared" si="7"/>
        <v>0</v>
      </c>
      <c r="R60" s="444">
        <f t="shared" si="8"/>
        <v>0</v>
      </c>
      <c r="S60" s="603">
        <f>Discount!$J$36</f>
        <v>0</v>
      </c>
      <c r="T60" s="444">
        <f t="shared" si="9"/>
        <v>0</v>
      </c>
      <c r="U60" s="445">
        <f t="shared" si="10"/>
        <v>0</v>
      </c>
      <c r="V60" s="713">
        <f t="shared" si="11"/>
        <v>0</v>
      </c>
      <c r="W60" s="843">
        <f t="shared" si="12"/>
        <v>0</v>
      </c>
      <c r="X60" s="713">
        <f t="shared" si="13"/>
        <v>0</v>
      </c>
      <c r="Y60" s="714">
        <f t="shared" si="14"/>
        <v>0.18</v>
      </c>
      <c r="Z60" s="713">
        <f t="shared" si="15"/>
        <v>0</v>
      </c>
      <c r="AA60" s="874"/>
      <c r="AB60" s="875"/>
      <c r="AC60" s="875"/>
      <c r="AD60" s="875"/>
      <c r="AE60" s="875"/>
      <c r="AF60" s="876"/>
      <c r="AG60" s="876"/>
      <c r="AH60" s="876"/>
      <c r="AI60" s="876"/>
      <c r="AJ60" s="876"/>
      <c r="AK60" s="876"/>
      <c r="AL60" s="876"/>
      <c r="AM60" s="876"/>
      <c r="AN60" s="876"/>
      <c r="AO60" s="876"/>
      <c r="AP60" s="876"/>
      <c r="AQ60" s="876"/>
      <c r="AR60" s="876"/>
      <c r="AS60" s="876"/>
      <c r="AT60" s="876"/>
      <c r="AU60" s="876"/>
      <c r="AV60" s="876"/>
      <c r="AW60" s="876"/>
      <c r="AX60" s="876"/>
      <c r="AY60" s="876"/>
      <c r="AZ60" s="876"/>
      <c r="BA60" s="876"/>
      <c r="BB60" s="876"/>
      <c r="BC60" s="876"/>
      <c r="BD60" s="876"/>
      <c r="BE60" s="876"/>
      <c r="BF60" s="876"/>
      <c r="BG60" s="876"/>
      <c r="BH60" s="876"/>
      <c r="BI60" s="876"/>
      <c r="BJ60" s="876"/>
      <c r="BK60" s="876"/>
      <c r="BL60" s="876"/>
      <c r="BM60" s="876"/>
      <c r="BN60" s="876"/>
      <c r="BO60" s="876"/>
      <c r="BP60" s="876"/>
      <c r="BQ60" s="876"/>
      <c r="BR60" s="876"/>
      <c r="BS60" s="876"/>
      <c r="BT60" s="876"/>
      <c r="BU60" s="876"/>
      <c r="BV60" s="876"/>
      <c r="BW60" s="876"/>
      <c r="BX60" s="876"/>
      <c r="BY60" s="876"/>
      <c r="BZ60" s="876"/>
      <c r="CA60" s="876"/>
      <c r="CB60" s="876"/>
      <c r="CC60" s="876"/>
      <c r="CD60" s="876"/>
      <c r="CE60" s="876"/>
      <c r="CF60" s="876"/>
      <c r="CG60" s="876"/>
      <c r="CH60" s="876"/>
      <c r="CI60" s="876"/>
      <c r="CJ60" s="876"/>
      <c r="CK60" s="876"/>
      <c r="CL60" s="876"/>
      <c r="CM60" s="876"/>
      <c r="CN60" s="876"/>
      <c r="CO60" s="876"/>
      <c r="CP60" s="876"/>
      <c r="CQ60" s="876"/>
      <c r="CR60" s="876"/>
      <c r="CS60" s="876"/>
      <c r="CT60" s="876"/>
      <c r="CU60" s="876"/>
      <c r="CV60" s="876"/>
      <c r="CW60" s="876"/>
      <c r="CX60" s="876"/>
      <c r="CY60" s="876"/>
      <c r="CZ60" s="876"/>
      <c r="DA60" s="876"/>
      <c r="DB60" s="876"/>
      <c r="DC60" s="876"/>
      <c r="DD60" s="876"/>
      <c r="DE60" s="876"/>
      <c r="DF60" s="876"/>
      <c r="DG60" s="876"/>
      <c r="DH60" s="876"/>
      <c r="DI60" s="876"/>
      <c r="DJ60" s="876"/>
      <c r="DK60" s="876"/>
      <c r="DL60" s="876"/>
      <c r="DM60" s="876"/>
      <c r="DN60" s="876"/>
      <c r="DO60" s="876"/>
      <c r="DP60" s="876"/>
      <c r="DQ60" s="876"/>
      <c r="DR60" s="876"/>
      <c r="DS60" s="876"/>
      <c r="DT60" s="876"/>
      <c r="DU60" s="876"/>
      <c r="DV60" s="876"/>
      <c r="DW60" s="876"/>
      <c r="DX60" s="876"/>
      <c r="DY60" s="876"/>
      <c r="DZ60" s="876"/>
      <c r="EA60" s="876"/>
      <c r="EB60" s="876"/>
      <c r="EC60" s="876"/>
      <c r="ED60" s="876"/>
      <c r="EE60" s="876"/>
      <c r="EF60" s="876"/>
      <c r="EG60" s="876"/>
      <c r="EH60" s="876"/>
      <c r="EI60" s="876"/>
      <c r="EJ60" s="876"/>
      <c r="EK60" s="876"/>
      <c r="EL60" s="876"/>
      <c r="EM60" s="876"/>
      <c r="EN60" s="876"/>
      <c r="EO60" s="876"/>
      <c r="EP60" s="876"/>
      <c r="EQ60" s="876"/>
      <c r="ER60" s="876"/>
      <c r="ES60" s="876"/>
      <c r="ET60" s="876"/>
      <c r="EU60" s="876"/>
    </row>
    <row r="61" spans="1:151" s="715" customFormat="1" ht="41.25" customHeight="1">
      <c r="A61" s="869">
        <v>44</v>
      </c>
      <c r="B61" s="854">
        <v>7000020196</v>
      </c>
      <c r="C61" s="854">
        <v>580</v>
      </c>
      <c r="D61" s="854">
        <v>1433</v>
      </c>
      <c r="E61" s="854">
        <v>10</v>
      </c>
      <c r="F61" s="854" t="s">
        <v>562</v>
      </c>
      <c r="G61" s="854">
        <v>100017123</v>
      </c>
      <c r="H61" s="854">
        <v>998731</v>
      </c>
      <c r="I61" s="535"/>
      <c r="J61" s="856">
        <v>18</v>
      </c>
      <c r="K61" s="534"/>
      <c r="L61" s="854" t="s">
        <v>771</v>
      </c>
      <c r="M61" s="854" t="s">
        <v>297</v>
      </c>
      <c r="N61" s="854">
        <v>27</v>
      </c>
      <c r="O61" s="707"/>
      <c r="P61" s="533" t="str">
        <f t="shared" si="6"/>
        <v>INCLUDED</v>
      </c>
      <c r="Q61" s="712">
        <f t="shared" si="7"/>
        <v>0</v>
      </c>
      <c r="R61" s="444">
        <f t="shared" si="8"/>
        <v>0</v>
      </c>
      <c r="S61" s="603">
        <f>Discount!$J$36</f>
        <v>0</v>
      </c>
      <c r="T61" s="444">
        <f t="shared" si="9"/>
        <v>0</v>
      </c>
      <c r="U61" s="445">
        <f t="shared" si="10"/>
        <v>0</v>
      </c>
      <c r="V61" s="713">
        <f t="shared" si="11"/>
        <v>0</v>
      </c>
      <c r="W61" s="843">
        <f t="shared" si="12"/>
        <v>0</v>
      </c>
      <c r="X61" s="713">
        <f t="shared" si="13"/>
        <v>0</v>
      </c>
      <c r="Y61" s="714">
        <f t="shared" si="14"/>
        <v>0.18</v>
      </c>
      <c r="Z61" s="713">
        <f t="shared" si="15"/>
        <v>0</v>
      </c>
      <c r="AA61" s="874"/>
      <c r="AB61" s="875"/>
      <c r="AC61" s="875"/>
      <c r="AD61" s="875"/>
      <c r="AE61" s="875"/>
      <c r="AF61" s="876"/>
      <c r="AG61" s="876"/>
      <c r="AH61" s="876"/>
      <c r="AI61" s="876"/>
      <c r="AJ61" s="876"/>
      <c r="AK61" s="876"/>
      <c r="AL61" s="876"/>
      <c r="AM61" s="876"/>
      <c r="AN61" s="876"/>
      <c r="AO61" s="876"/>
      <c r="AP61" s="876"/>
      <c r="AQ61" s="876"/>
      <c r="AR61" s="876"/>
      <c r="AS61" s="876"/>
      <c r="AT61" s="876"/>
      <c r="AU61" s="876"/>
      <c r="AV61" s="876"/>
      <c r="AW61" s="876"/>
      <c r="AX61" s="876"/>
      <c r="AY61" s="876"/>
      <c r="AZ61" s="876"/>
      <c r="BA61" s="876"/>
      <c r="BB61" s="876"/>
      <c r="BC61" s="876"/>
      <c r="BD61" s="876"/>
      <c r="BE61" s="876"/>
      <c r="BF61" s="876"/>
      <c r="BG61" s="876"/>
      <c r="BH61" s="876"/>
      <c r="BI61" s="876"/>
      <c r="BJ61" s="876"/>
      <c r="BK61" s="876"/>
      <c r="BL61" s="876"/>
      <c r="BM61" s="876"/>
      <c r="BN61" s="876"/>
      <c r="BO61" s="876"/>
      <c r="BP61" s="876"/>
      <c r="BQ61" s="876"/>
      <c r="BR61" s="876"/>
      <c r="BS61" s="876"/>
      <c r="BT61" s="876"/>
      <c r="BU61" s="876"/>
      <c r="BV61" s="876"/>
      <c r="BW61" s="876"/>
      <c r="BX61" s="876"/>
      <c r="BY61" s="876"/>
      <c r="BZ61" s="876"/>
      <c r="CA61" s="876"/>
      <c r="CB61" s="876"/>
      <c r="CC61" s="876"/>
      <c r="CD61" s="876"/>
      <c r="CE61" s="876"/>
      <c r="CF61" s="876"/>
      <c r="CG61" s="876"/>
      <c r="CH61" s="876"/>
      <c r="CI61" s="876"/>
      <c r="CJ61" s="876"/>
      <c r="CK61" s="876"/>
      <c r="CL61" s="876"/>
      <c r="CM61" s="876"/>
      <c r="CN61" s="876"/>
      <c r="CO61" s="876"/>
      <c r="CP61" s="876"/>
      <c r="CQ61" s="876"/>
      <c r="CR61" s="876"/>
      <c r="CS61" s="876"/>
      <c r="CT61" s="876"/>
      <c r="CU61" s="876"/>
      <c r="CV61" s="876"/>
      <c r="CW61" s="876"/>
      <c r="CX61" s="876"/>
      <c r="CY61" s="876"/>
      <c r="CZ61" s="876"/>
      <c r="DA61" s="876"/>
      <c r="DB61" s="876"/>
      <c r="DC61" s="876"/>
      <c r="DD61" s="876"/>
      <c r="DE61" s="876"/>
      <c r="DF61" s="876"/>
      <c r="DG61" s="876"/>
      <c r="DH61" s="876"/>
      <c r="DI61" s="876"/>
      <c r="DJ61" s="876"/>
      <c r="DK61" s="876"/>
      <c r="DL61" s="876"/>
      <c r="DM61" s="876"/>
      <c r="DN61" s="876"/>
      <c r="DO61" s="876"/>
      <c r="DP61" s="876"/>
      <c r="DQ61" s="876"/>
      <c r="DR61" s="876"/>
      <c r="DS61" s="876"/>
      <c r="DT61" s="876"/>
      <c r="DU61" s="876"/>
      <c r="DV61" s="876"/>
      <c r="DW61" s="876"/>
      <c r="DX61" s="876"/>
      <c r="DY61" s="876"/>
      <c r="DZ61" s="876"/>
      <c r="EA61" s="876"/>
      <c r="EB61" s="876"/>
      <c r="EC61" s="876"/>
      <c r="ED61" s="876"/>
      <c r="EE61" s="876"/>
      <c r="EF61" s="876"/>
      <c r="EG61" s="876"/>
      <c r="EH61" s="876"/>
      <c r="EI61" s="876"/>
      <c r="EJ61" s="876"/>
      <c r="EK61" s="876"/>
      <c r="EL61" s="876"/>
      <c r="EM61" s="876"/>
      <c r="EN61" s="876"/>
      <c r="EO61" s="876"/>
      <c r="EP61" s="876"/>
      <c r="EQ61" s="876"/>
      <c r="ER61" s="876"/>
      <c r="ES61" s="876"/>
      <c r="ET61" s="876"/>
      <c r="EU61" s="876"/>
    </row>
    <row r="62" spans="1:151" s="715" customFormat="1" ht="41.25" customHeight="1">
      <c r="A62" s="869">
        <v>45</v>
      </c>
      <c r="B62" s="854">
        <v>7000020196</v>
      </c>
      <c r="C62" s="854">
        <v>580</v>
      </c>
      <c r="D62" s="854">
        <v>1433</v>
      </c>
      <c r="E62" s="854">
        <v>20</v>
      </c>
      <c r="F62" s="854" t="s">
        <v>562</v>
      </c>
      <c r="G62" s="854">
        <v>100017116</v>
      </c>
      <c r="H62" s="854">
        <v>998731</v>
      </c>
      <c r="I62" s="535"/>
      <c r="J62" s="856">
        <v>18</v>
      </c>
      <c r="K62" s="534"/>
      <c r="L62" s="854" t="s">
        <v>636</v>
      </c>
      <c r="M62" s="854" t="s">
        <v>297</v>
      </c>
      <c r="N62" s="854">
        <v>60</v>
      </c>
      <c r="O62" s="707"/>
      <c r="P62" s="533" t="str">
        <f t="shared" si="6"/>
        <v>INCLUDED</v>
      </c>
      <c r="Q62" s="712">
        <f t="shared" si="7"/>
        <v>0</v>
      </c>
      <c r="R62" s="444">
        <f t="shared" si="8"/>
        <v>0</v>
      </c>
      <c r="S62" s="603">
        <f>Discount!$J$36</f>
        <v>0</v>
      </c>
      <c r="T62" s="444">
        <f t="shared" si="9"/>
        <v>0</v>
      </c>
      <c r="U62" s="445">
        <f t="shared" si="10"/>
        <v>0</v>
      </c>
      <c r="V62" s="713">
        <f t="shared" si="11"/>
        <v>0</v>
      </c>
      <c r="W62" s="843">
        <f t="shared" si="12"/>
        <v>0</v>
      </c>
      <c r="X62" s="713">
        <f t="shared" si="13"/>
        <v>0</v>
      </c>
      <c r="Y62" s="714">
        <f t="shared" si="14"/>
        <v>0.18</v>
      </c>
      <c r="Z62" s="713">
        <f t="shared" si="15"/>
        <v>0</v>
      </c>
      <c r="AA62" s="874"/>
      <c r="AB62" s="875"/>
      <c r="AC62" s="875"/>
      <c r="AD62" s="875"/>
      <c r="AE62" s="875"/>
      <c r="AF62" s="876"/>
      <c r="AG62" s="876"/>
      <c r="AH62" s="876"/>
      <c r="AI62" s="876"/>
      <c r="AJ62" s="876"/>
      <c r="AK62" s="876"/>
      <c r="AL62" s="876"/>
      <c r="AM62" s="876"/>
      <c r="AN62" s="876"/>
      <c r="AO62" s="876"/>
      <c r="AP62" s="876"/>
      <c r="AQ62" s="876"/>
      <c r="AR62" s="876"/>
      <c r="AS62" s="876"/>
      <c r="AT62" s="876"/>
      <c r="AU62" s="876"/>
      <c r="AV62" s="876"/>
      <c r="AW62" s="876"/>
      <c r="AX62" s="876"/>
      <c r="AY62" s="876"/>
      <c r="AZ62" s="876"/>
      <c r="BA62" s="876"/>
      <c r="BB62" s="876"/>
      <c r="BC62" s="876"/>
      <c r="BD62" s="876"/>
      <c r="BE62" s="876"/>
      <c r="BF62" s="876"/>
      <c r="BG62" s="876"/>
      <c r="BH62" s="876"/>
      <c r="BI62" s="876"/>
      <c r="BJ62" s="876"/>
      <c r="BK62" s="876"/>
      <c r="BL62" s="876"/>
      <c r="BM62" s="876"/>
      <c r="BN62" s="876"/>
      <c r="BO62" s="876"/>
      <c r="BP62" s="876"/>
      <c r="BQ62" s="876"/>
      <c r="BR62" s="876"/>
      <c r="BS62" s="876"/>
      <c r="BT62" s="876"/>
      <c r="BU62" s="876"/>
      <c r="BV62" s="876"/>
      <c r="BW62" s="876"/>
      <c r="BX62" s="876"/>
      <c r="BY62" s="876"/>
      <c r="BZ62" s="876"/>
      <c r="CA62" s="876"/>
      <c r="CB62" s="876"/>
      <c r="CC62" s="876"/>
      <c r="CD62" s="876"/>
      <c r="CE62" s="876"/>
      <c r="CF62" s="876"/>
      <c r="CG62" s="876"/>
      <c r="CH62" s="876"/>
      <c r="CI62" s="876"/>
      <c r="CJ62" s="876"/>
      <c r="CK62" s="876"/>
      <c r="CL62" s="876"/>
      <c r="CM62" s="876"/>
      <c r="CN62" s="876"/>
      <c r="CO62" s="876"/>
      <c r="CP62" s="876"/>
      <c r="CQ62" s="876"/>
      <c r="CR62" s="876"/>
      <c r="CS62" s="876"/>
      <c r="CT62" s="876"/>
      <c r="CU62" s="876"/>
      <c r="CV62" s="876"/>
      <c r="CW62" s="876"/>
      <c r="CX62" s="876"/>
      <c r="CY62" s="876"/>
      <c r="CZ62" s="876"/>
      <c r="DA62" s="876"/>
      <c r="DB62" s="876"/>
      <c r="DC62" s="876"/>
      <c r="DD62" s="876"/>
      <c r="DE62" s="876"/>
      <c r="DF62" s="876"/>
      <c r="DG62" s="876"/>
      <c r="DH62" s="876"/>
      <c r="DI62" s="876"/>
      <c r="DJ62" s="876"/>
      <c r="DK62" s="876"/>
      <c r="DL62" s="876"/>
      <c r="DM62" s="876"/>
      <c r="DN62" s="876"/>
      <c r="DO62" s="876"/>
      <c r="DP62" s="876"/>
      <c r="DQ62" s="876"/>
      <c r="DR62" s="876"/>
      <c r="DS62" s="876"/>
      <c r="DT62" s="876"/>
      <c r="DU62" s="876"/>
      <c r="DV62" s="876"/>
      <c r="DW62" s="876"/>
      <c r="DX62" s="876"/>
      <c r="DY62" s="876"/>
      <c r="DZ62" s="876"/>
      <c r="EA62" s="876"/>
      <c r="EB62" s="876"/>
      <c r="EC62" s="876"/>
      <c r="ED62" s="876"/>
      <c r="EE62" s="876"/>
      <c r="EF62" s="876"/>
      <c r="EG62" s="876"/>
      <c r="EH62" s="876"/>
      <c r="EI62" s="876"/>
      <c r="EJ62" s="876"/>
      <c r="EK62" s="876"/>
      <c r="EL62" s="876"/>
      <c r="EM62" s="876"/>
      <c r="EN62" s="876"/>
      <c r="EO62" s="876"/>
      <c r="EP62" s="876"/>
      <c r="EQ62" s="876"/>
      <c r="ER62" s="876"/>
      <c r="ES62" s="876"/>
      <c r="ET62" s="876"/>
      <c r="EU62" s="876"/>
    </row>
    <row r="63" spans="1:151" s="715" customFormat="1" ht="41.25" customHeight="1">
      <c r="A63" s="869">
        <v>46</v>
      </c>
      <c r="B63" s="854">
        <v>7000020196</v>
      </c>
      <c r="C63" s="854">
        <v>580</v>
      </c>
      <c r="D63" s="854">
        <v>1433</v>
      </c>
      <c r="E63" s="854">
        <v>30</v>
      </c>
      <c r="F63" s="854" t="s">
        <v>562</v>
      </c>
      <c r="G63" s="854">
        <v>100017115</v>
      </c>
      <c r="H63" s="854">
        <v>998731</v>
      </c>
      <c r="I63" s="535"/>
      <c r="J63" s="856">
        <v>18</v>
      </c>
      <c r="K63" s="534"/>
      <c r="L63" s="854" t="s">
        <v>635</v>
      </c>
      <c r="M63" s="854" t="s">
        <v>297</v>
      </c>
      <c r="N63" s="854">
        <v>60</v>
      </c>
      <c r="O63" s="707"/>
      <c r="P63" s="533" t="str">
        <f t="shared" si="6"/>
        <v>INCLUDED</v>
      </c>
      <c r="Q63" s="712">
        <f t="shared" si="7"/>
        <v>0</v>
      </c>
      <c r="R63" s="444">
        <f t="shared" si="8"/>
        <v>0</v>
      </c>
      <c r="S63" s="603">
        <f>Discount!$J$36</f>
        <v>0</v>
      </c>
      <c r="T63" s="444">
        <f t="shared" si="9"/>
        <v>0</v>
      </c>
      <c r="U63" s="445">
        <f t="shared" si="10"/>
        <v>0</v>
      </c>
      <c r="V63" s="713">
        <f t="shared" si="11"/>
        <v>0</v>
      </c>
      <c r="W63" s="843">
        <f t="shared" si="12"/>
        <v>0</v>
      </c>
      <c r="X63" s="713">
        <f t="shared" si="13"/>
        <v>0</v>
      </c>
      <c r="Y63" s="714">
        <f t="shared" si="14"/>
        <v>0.18</v>
      </c>
      <c r="Z63" s="713">
        <f t="shared" si="15"/>
        <v>0</v>
      </c>
      <c r="AA63" s="874"/>
      <c r="AB63" s="875"/>
      <c r="AC63" s="875"/>
      <c r="AD63" s="875"/>
      <c r="AE63" s="875"/>
      <c r="AF63" s="876"/>
      <c r="AG63" s="876"/>
      <c r="AH63" s="876"/>
      <c r="AI63" s="876"/>
      <c r="AJ63" s="876"/>
      <c r="AK63" s="876"/>
      <c r="AL63" s="876"/>
      <c r="AM63" s="876"/>
      <c r="AN63" s="876"/>
      <c r="AO63" s="876"/>
      <c r="AP63" s="876"/>
      <c r="AQ63" s="876"/>
      <c r="AR63" s="876"/>
      <c r="AS63" s="876"/>
      <c r="AT63" s="876"/>
      <c r="AU63" s="876"/>
      <c r="AV63" s="876"/>
      <c r="AW63" s="876"/>
      <c r="AX63" s="876"/>
      <c r="AY63" s="876"/>
      <c r="AZ63" s="876"/>
      <c r="BA63" s="876"/>
      <c r="BB63" s="876"/>
      <c r="BC63" s="876"/>
      <c r="BD63" s="876"/>
      <c r="BE63" s="876"/>
      <c r="BF63" s="876"/>
      <c r="BG63" s="876"/>
      <c r="BH63" s="876"/>
      <c r="BI63" s="876"/>
      <c r="BJ63" s="876"/>
      <c r="BK63" s="876"/>
      <c r="BL63" s="876"/>
      <c r="BM63" s="876"/>
      <c r="BN63" s="876"/>
      <c r="BO63" s="876"/>
      <c r="BP63" s="876"/>
      <c r="BQ63" s="876"/>
      <c r="BR63" s="876"/>
      <c r="BS63" s="876"/>
      <c r="BT63" s="876"/>
      <c r="BU63" s="876"/>
      <c r="BV63" s="876"/>
      <c r="BW63" s="876"/>
      <c r="BX63" s="876"/>
      <c r="BY63" s="876"/>
      <c r="BZ63" s="876"/>
      <c r="CA63" s="876"/>
      <c r="CB63" s="876"/>
      <c r="CC63" s="876"/>
      <c r="CD63" s="876"/>
      <c r="CE63" s="876"/>
      <c r="CF63" s="876"/>
      <c r="CG63" s="876"/>
      <c r="CH63" s="876"/>
      <c r="CI63" s="876"/>
      <c r="CJ63" s="876"/>
      <c r="CK63" s="876"/>
      <c r="CL63" s="876"/>
      <c r="CM63" s="876"/>
      <c r="CN63" s="876"/>
      <c r="CO63" s="876"/>
      <c r="CP63" s="876"/>
      <c r="CQ63" s="876"/>
      <c r="CR63" s="876"/>
      <c r="CS63" s="876"/>
      <c r="CT63" s="876"/>
      <c r="CU63" s="876"/>
      <c r="CV63" s="876"/>
      <c r="CW63" s="876"/>
      <c r="CX63" s="876"/>
      <c r="CY63" s="876"/>
      <c r="CZ63" s="876"/>
      <c r="DA63" s="876"/>
      <c r="DB63" s="876"/>
      <c r="DC63" s="876"/>
      <c r="DD63" s="876"/>
      <c r="DE63" s="876"/>
      <c r="DF63" s="876"/>
      <c r="DG63" s="876"/>
      <c r="DH63" s="876"/>
      <c r="DI63" s="876"/>
      <c r="DJ63" s="876"/>
      <c r="DK63" s="876"/>
      <c r="DL63" s="876"/>
      <c r="DM63" s="876"/>
      <c r="DN63" s="876"/>
      <c r="DO63" s="876"/>
      <c r="DP63" s="876"/>
      <c r="DQ63" s="876"/>
      <c r="DR63" s="876"/>
      <c r="DS63" s="876"/>
      <c r="DT63" s="876"/>
      <c r="DU63" s="876"/>
      <c r="DV63" s="876"/>
      <c r="DW63" s="876"/>
      <c r="DX63" s="876"/>
      <c r="DY63" s="876"/>
      <c r="DZ63" s="876"/>
      <c r="EA63" s="876"/>
      <c r="EB63" s="876"/>
      <c r="EC63" s="876"/>
      <c r="ED63" s="876"/>
      <c r="EE63" s="876"/>
      <c r="EF63" s="876"/>
      <c r="EG63" s="876"/>
      <c r="EH63" s="876"/>
      <c r="EI63" s="876"/>
      <c r="EJ63" s="876"/>
      <c r="EK63" s="876"/>
      <c r="EL63" s="876"/>
      <c r="EM63" s="876"/>
      <c r="EN63" s="876"/>
      <c r="EO63" s="876"/>
      <c r="EP63" s="876"/>
      <c r="EQ63" s="876"/>
      <c r="ER63" s="876"/>
      <c r="ES63" s="876"/>
      <c r="ET63" s="876"/>
      <c r="EU63" s="876"/>
    </row>
    <row r="64" spans="1:151" s="715" customFormat="1" ht="41.25" customHeight="1">
      <c r="A64" s="869">
        <v>47</v>
      </c>
      <c r="B64" s="854">
        <v>7000020196</v>
      </c>
      <c r="C64" s="854">
        <v>580</v>
      </c>
      <c r="D64" s="854">
        <v>1433</v>
      </c>
      <c r="E64" s="854">
        <v>40</v>
      </c>
      <c r="F64" s="854" t="s">
        <v>562</v>
      </c>
      <c r="G64" s="854">
        <v>100017117</v>
      </c>
      <c r="H64" s="854">
        <v>998731</v>
      </c>
      <c r="I64" s="535"/>
      <c r="J64" s="856">
        <v>18</v>
      </c>
      <c r="K64" s="534"/>
      <c r="L64" s="854" t="s">
        <v>599</v>
      </c>
      <c r="M64" s="854" t="s">
        <v>297</v>
      </c>
      <c r="N64" s="854">
        <v>24</v>
      </c>
      <c r="O64" s="707"/>
      <c r="P64" s="533" t="str">
        <f t="shared" si="6"/>
        <v>INCLUDED</v>
      </c>
      <c r="Q64" s="712">
        <f t="shared" si="7"/>
        <v>0</v>
      </c>
      <c r="R64" s="444">
        <f t="shared" si="8"/>
        <v>0</v>
      </c>
      <c r="S64" s="603">
        <f>Discount!$J$36</f>
        <v>0</v>
      </c>
      <c r="T64" s="444">
        <f t="shared" si="9"/>
        <v>0</v>
      </c>
      <c r="U64" s="445">
        <f t="shared" si="10"/>
        <v>0</v>
      </c>
      <c r="V64" s="713">
        <f t="shared" si="11"/>
        <v>0</v>
      </c>
      <c r="W64" s="843">
        <f t="shared" si="12"/>
        <v>0</v>
      </c>
      <c r="X64" s="713">
        <f t="shared" si="13"/>
        <v>0</v>
      </c>
      <c r="Y64" s="714">
        <f t="shared" si="14"/>
        <v>0.18</v>
      </c>
      <c r="Z64" s="713">
        <f t="shared" si="15"/>
        <v>0</v>
      </c>
      <c r="AA64" s="874"/>
      <c r="AB64" s="875"/>
      <c r="AC64" s="875"/>
      <c r="AD64" s="875"/>
      <c r="AE64" s="875"/>
      <c r="AF64" s="876"/>
      <c r="AG64" s="876"/>
      <c r="AH64" s="876"/>
      <c r="AI64" s="876"/>
      <c r="AJ64" s="876"/>
      <c r="AK64" s="876"/>
      <c r="AL64" s="876"/>
      <c r="AM64" s="876"/>
      <c r="AN64" s="876"/>
      <c r="AO64" s="876"/>
      <c r="AP64" s="876"/>
      <c r="AQ64" s="876"/>
      <c r="AR64" s="876"/>
      <c r="AS64" s="876"/>
      <c r="AT64" s="876"/>
      <c r="AU64" s="876"/>
      <c r="AV64" s="876"/>
      <c r="AW64" s="876"/>
      <c r="AX64" s="876"/>
      <c r="AY64" s="876"/>
      <c r="AZ64" s="876"/>
      <c r="BA64" s="876"/>
      <c r="BB64" s="876"/>
      <c r="BC64" s="876"/>
      <c r="BD64" s="876"/>
      <c r="BE64" s="876"/>
      <c r="BF64" s="876"/>
      <c r="BG64" s="876"/>
      <c r="BH64" s="876"/>
      <c r="BI64" s="876"/>
      <c r="BJ64" s="876"/>
      <c r="BK64" s="876"/>
      <c r="BL64" s="876"/>
      <c r="BM64" s="876"/>
      <c r="BN64" s="876"/>
      <c r="BO64" s="876"/>
      <c r="BP64" s="876"/>
      <c r="BQ64" s="876"/>
      <c r="BR64" s="876"/>
      <c r="BS64" s="876"/>
      <c r="BT64" s="876"/>
      <c r="BU64" s="876"/>
      <c r="BV64" s="876"/>
      <c r="BW64" s="876"/>
      <c r="BX64" s="876"/>
      <c r="BY64" s="876"/>
      <c r="BZ64" s="876"/>
      <c r="CA64" s="876"/>
      <c r="CB64" s="876"/>
      <c r="CC64" s="876"/>
      <c r="CD64" s="876"/>
      <c r="CE64" s="876"/>
      <c r="CF64" s="876"/>
      <c r="CG64" s="876"/>
      <c r="CH64" s="876"/>
      <c r="CI64" s="876"/>
      <c r="CJ64" s="876"/>
      <c r="CK64" s="876"/>
      <c r="CL64" s="876"/>
      <c r="CM64" s="876"/>
      <c r="CN64" s="876"/>
      <c r="CO64" s="876"/>
      <c r="CP64" s="876"/>
      <c r="CQ64" s="876"/>
      <c r="CR64" s="876"/>
      <c r="CS64" s="876"/>
      <c r="CT64" s="876"/>
      <c r="CU64" s="876"/>
      <c r="CV64" s="876"/>
      <c r="CW64" s="876"/>
      <c r="CX64" s="876"/>
      <c r="CY64" s="876"/>
      <c r="CZ64" s="876"/>
      <c r="DA64" s="876"/>
      <c r="DB64" s="876"/>
      <c r="DC64" s="876"/>
      <c r="DD64" s="876"/>
      <c r="DE64" s="876"/>
      <c r="DF64" s="876"/>
      <c r="DG64" s="876"/>
      <c r="DH64" s="876"/>
      <c r="DI64" s="876"/>
      <c r="DJ64" s="876"/>
      <c r="DK64" s="876"/>
      <c r="DL64" s="876"/>
      <c r="DM64" s="876"/>
      <c r="DN64" s="876"/>
      <c r="DO64" s="876"/>
      <c r="DP64" s="876"/>
      <c r="DQ64" s="876"/>
      <c r="DR64" s="876"/>
      <c r="DS64" s="876"/>
      <c r="DT64" s="876"/>
      <c r="DU64" s="876"/>
      <c r="DV64" s="876"/>
      <c r="DW64" s="876"/>
      <c r="DX64" s="876"/>
      <c r="DY64" s="876"/>
      <c r="DZ64" s="876"/>
      <c r="EA64" s="876"/>
      <c r="EB64" s="876"/>
      <c r="EC64" s="876"/>
      <c r="ED64" s="876"/>
      <c r="EE64" s="876"/>
      <c r="EF64" s="876"/>
      <c r="EG64" s="876"/>
      <c r="EH64" s="876"/>
      <c r="EI64" s="876"/>
      <c r="EJ64" s="876"/>
      <c r="EK64" s="876"/>
      <c r="EL64" s="876"/>
      <c r="EM64" s="876"/>
      <c r="EN64" s="876"/>
      <c r="EO64" s="876"/>
      <c r="EP64" s="876"/>
      <c r="EQ64" s="876"/>
      <c r="ER64" s="876"/>
      <c r="ES64" s="876"/>
      <c r="ET64" s="876"/>
      <c r="EU64" s="876"/>
    </row>
    <row r="65" spans="1:151" s="715" customFormat="1" ht="41.25" customHeight="1">
      <c r="A65" s="869">
        <v>48</v>
      </c>
      <c r="B65" s="854">
        <v>7000020196</v>
      </c>
      <c r="C65" s="854">
        <v>580</v>
      </c>
      <c r="D65" s="854">
        <v>1433</v>
      </c>
      <c r="E65" s="854">
        <v>50</v>
      </c>
      <c r="F65" s="854" t="s">
        <v>562</v>
      </c>
      <c r="G65" s="854">
        <v>100017118</v>
      </c>
      <c r="H65" s="854">
        <v>998731</v>
      </c>
      <c r="I65" s="535"/>
      <c r="J65" s="856">
        <v>18</v>
      </c>
      <c r="K65" s="534"/>
      <c r="L65" s="854" t="s">
        <v>600</v>
      </c>
      <c r="M65" s="854" t="s">
        <v>297</v>
      </c>
      <c r="N65" s="854">
        <v>24</v>
      </c>
      <c r="O65" s="707"/>
      <c r="P65" s="533" t="str">
        <f t="shared" si="6"/>
        <v>INCLUDED</v>
      </c>
      <c r="Q65" s="712">
        <f t="shared" si="7"/>
        <v>0</v>
      </c>
      <c r="R65" s="444">
        <f t="shared" si="8"/>
        <v>0</v>
      </c>
      <c r="S65" s="603">
        <f>Discount!$J$36</f>
        <v>0</v>
      </c>
      <c r="T65" s="444">
        <f t="shared" si="9"/>
        <v>0</v>
      </c>
      <c r="U65" s="445">
        <f t="shared" si="10"/>
        <v>0</v>
      </c>
      <c r="V65" s="713">
        <f t="shared" si="11"/>
        <v>0</v>
      </c>
      <c r="W65" s="843">
        <f t="shared" si="12"/>
        <v>0</v>
      </c>
      <c r="X65" s="713">
        <f t="shared" si="13"/>
        <v>0</v>
      </c>
      <c r="Y65" s="714">
        <f t="shared" si="14"/>
        <v>0.18</v>
      </c>
      <c r="Z65" s="713">
        <f t="shared" si="15"/>
        <v>0</v>
      </c>
      <c r="AA65" s="874"/>
      <c r="AB65" s="875"/>
      <c r="AC65" s="875"/>
      <c r="AD65" s="875"/>
      <c r="AE65" s="875"/>
      <c r="AF65" s="876"/>
      <c r="AG65" s="876"/>
      <c r="AH65" s="876"/>
      <c r="AI65" s="876"/>
      <c r="AJ65" s="876"/>
      <c r="AK65" s="876"/>
      <c r="AL65" s="876"/>
      <c r="AM65" s="876"/>
      <c r="AN65" s="876"/>
      <c r="AO65" s="876"/>
      <c r="AP65" s="876"/>
      <c r="AQ65" s="876"/>
      <c r="AR65" s="876"/>
      <c r="AS65" s="876"/>
      <c r="AT65" s="876"/>
      <c r="AU65" s="876"/>
      <c r="AV65" s="876"/>
      <c r="AW65" s="876"/>
      <c r="AX65" s="876"/>
      <c r="AY65" s="876"/>
      <c r="AZ65" s="876"/>
      <c r="BA65" s="876"/>
      <c r="BB65" s="876"/>
      <c r="BC65" s="876"/>
      <c r="BD65" s="876"/>
      <c r="BE65" s="876"/>
      <c r="BF65" s="876"/>
      <c r="BG65" s="876"/>
      <c r="BH65" s="876"/>
      <c r="BI65" s="876"/>
      <c r="BJ65" s="876"/>
      <c r="BK65" s="876"/>
      <c r="BL65" s="876"/>
      <c r="BM65" s="876"/>
      <c r="BN65" s="876"/>
      <c r="BO65" s="876"/>
      <c r="BP65" s="876"/>
      <c r="BQ65" s="876"/>
      <c r="BR65" s="876"/>
      <c r="BS65" s="876"/>
      <c r="BT65" s="876"/>
      <c r="BU65" s="876"/>
      <c r="BV65" s="876"/>
      <c r="BW65" s="876"/>
      <c r="BX65" s="876"/>
      <c r="BY65" s="876"/>
      <c r="BZ65" s="876"/>
      <c r="CA65" s="876"/>
      <c r="CB65" s="876"/>
      <c r="CC65" s="876"/>
      <c r="CD65" s="876"/>
      <c r="CE65" s="876"/>
      <c r="CF65" s="876"/>
      <c r="CG65" s="876"/>
      <c r="CH65" s="876"/>
      <c r="CI65" s="876"/>
      <c r="CJ65" s="876"/>
      <c r="CK65" s="876"/>
      <c r="CL65" s="876"/>
      <c r="CM65" s="876"/>
      <c r="CN65" s="876"/>
      <c r="CO65" s="876"/>
      <c r="CP65" s="876"/>
      <c r="CQ65" s="876"/>
      <c r="CR65" s="876"/>
      <c r="CS65" s="876"/>
      <c r="CT65" s="876"/>
      <c r="CU65" s="876"/>
      <c r="CV65" s="876"/>
      <c r="CW65" s="876"/>
      <c r="CX65" s="876"/>
      <c r="CY65" s="876"/>
      <c r="CZ65" s="876"/>
      <c r="DA65" s="876"/>
      <c r="DB65" s="876"/>
      <c r="DC65" s="876"/>
      <c r="DD65" s="876"/>
      <c r="DE65" s="876"/>
      <c r="DF65" s="876"/>
      <c r="DG65" s="876"/>
      <c r="DH65" s="876"/>
      <c r="DI65" s="876"/>
      <c r="DJ65" s="876"/>
      <c r="DK65" s="876"/>
      <c r="DL65" s="876"/>
      <c r="DM65" s="876"/>
      <c r="DN65" s="876"/>
      <c r="DO65" s="876"/>
      <c r="DP65" s="876"/>
      <c r="DQ65" s="876"/>
      <c r="DR65" s="876"/>
      <c r="DS65" s="876"/>
      <c r="DT65" s="876"/>
      <c r="DU65" s="876"/>
      <c r="DV65" s="876"/>
      <c r="DW65" s="876"/>
      <c r="DX65" s="876"/>
      <c r="DY65" s="876"/>
      <c r="DZ65" s="876"/>
      <c r="EA65" s="876"/>
      <c r="EB65" s="876"/>
      <c r="EC65" s="876"/>
      <c r="ED65" s="876"/>
      <c r="EE65" s="876"/>
      <c r="EF65" s="876"/>
      <c r="EG65" s="876"/>
      <c r="EH65" s="876"/>
      <c r="EI65" s="876"/>
      <c r="EJ65" s="876"/>
      <c r="EK65" s="876"/>
      <c r="EL65" s="876"/>
      <c r="EM65" s="876"/>
      <c r="EN65" s="876"/>
      <c r="EO65" s="876"/>
      <c r="EP65" s="876"/>
      <c r="EQ65" s="876"/>
      <c r="ER65" s="876"/>
      <c r="ES65" s="876"/>
      <c r="ET65" s="876"/>
      <c r="EU65" s="876"/>
    </row>
    <row r="66" spans="1:151" s="715" customFormat="1" ht="41.25" customHeight="1">
      <c r="A66" s="869">
        <v>49</v>
      </c>
      <c r="B66" s="854">
        <v>7000020196</v>
      </c>
      <c r="C66" s="854">
        <v>580</v>
      </c>
      <c r="D66" s="854">
        <v>1433</v>
      </c>
      <c r="E66" s="854">
        <v>60</v>
      </c>
      <c r="F66" s="854" t="s">
        <v>562</v>
      </c>
      <c r="G66" s="854">
        <v>100017121</v>
      </c>
      <c r="H66" s="854">
        <v>998731</v>
      </c>
      <c r="I66" s="535"/>
      <c r="J66" s="856">
        <v>18</v>
      </c>
      <c r="K66" s="534"/>
      <c r="L66" s="854" t="s">
        <v>601</v>
      </c>
      <c r="M66" s="854" t="s">
        <v>297</v>
      </c>
      <c r="N66" s="854">
        <v>12</v>
      </c>
      <c r="O66" s="707"/>
      <c r="P66" s="533" t="str">
        <f t="shared" si="6"/>
        <v>INCLUDED</v>
      </c>
      <c r="Q66" s="712">
        <f t="shared" si="7"/>
        <v>0</v>
      </c>
      <c r="R66" s="444">
        <f t="shared" si="8"/>
        <v>0</v>
      </c>
      <c r="S66" s="603">
        <f>Discount!$J$36</f>
        <v>0</v>
      </c>
      <c r="T66" s="444">
        <f t="shared" si="9"/>
        <v>0</v>
      </c>
      <c r="U66" s="445">
        <f t="shared" si="10"/>
        <v>0</v>
      </c>
      <c r="V66" s="713">
        <f t="shared" si="11"/>
        <v>0</v>
      </c>
      <c r="W66" s="843">
        <f t="shared" si="12"/>
        <v>0</v>
      </c>
      <c r="X66" s="713">
        <f t="shared" si="13"/>
        <v>0</v>
      </c>
      <c r="Y66" s="714">
        <f t="shared" si="14"/>
        <v>0.18</v>
      </c>
      <c r="Z66" s="713">
        <f t="shared" si="15"/>
        <v>0</v>
      </c>
      <c r="AA66" s="874"/>
      <c r="AB66" s="875"/>
      <c r="AC66" s="875"/>
      <c r="AD66" s="875"/>
      <c r="AE66" s="875"/>
      <c r="AF66" s="876"/>
      <c r="AG66" s="876"/>
      <c r="AH66" s="876"/>
      <c r="AI66" s="876"/>
      <c r="AJ66" s="876"/>
      <c r="AK66" s="876"/>
      <c r="AL66" s="876"/>
      <c r="AM66" s="876"/>
      <c r="AN66" s="876"/>
      <c r="AO66" s="876"/>
      <c r="AP66" s="876"/>
      <c r="AQ66" s="876"/>
      <c r="AR66" s="876"/>
      <c r="AS66" s="876"/>
      <c r="AT66" s="876"/>
      <c r="AU66" s="876"/>
      <c r="AV66" s="876"/>
      <c r="AW66" s="876"/>
      <c r="AX66" s="876"/>
      <c r="AY66" s="876"/>
      <c r="AZ66" s="876"/>
      <c r="BA66" s="876"/>
      <c r="BB66" s="876"/>
      <c r="BC66" s="876"/>
      <c r="BD66" s="876"/>
      <c r="BE66" s="876"/>
      <c r="BF66" s="876"/>
      <c r="BG66" s="876"/>
      <c r="BH66" s="876"/>
      <c r="BI66" s="876"/>
      <c r="BJ66" s="876"/>
      <c r="BK66" s="876"/>
      <c r="BL66" s="876"/>
      <c r="BM66" s="876"/>
      <c r="BN66" s="876"/>
      <c r="BO66" s="876"/>
      <c r="BP66" s="876"/>
      <c r="BQ66" s="876"/>
      <c r="BR66" s="876"/>
      <c r="BS66" s="876"/>
      <c r="BT66" s="876"/>
      <c r="BU66" s="876"/>
      <c r="BV66" s="876"/>
      <c r="BW66" s="876"/>
      <c r="BX66" s="876"/>
      <c r="BY66" s="876"/>
      <c r="BZ66" s="876"/>
      <c r="CA66" s="876"/>
      <c r="CB66" s="876"/>
      <c r="CC66" s="876"/>
      <c r="CD66" s="876"/>
      <c r="CE66" s="876"/>
      <c r="CF66" s="876"/>
      <c r="CG66" s="876"/>
      <c r="CH66" s="876"/>
      <c r="CI66" s="876"/>
      <c r="CJ66" s="876"/>
      <c r="CK66" s="876"/>
      <c r="CL66" s="876"/>
      <c r="CM66" s="876"/>
      <c r="CN66" s="876"/>
      <c r="CO66" s="876"/>
      <c r="CP66" s="876"/>
      <c r="CQ66" s="876"/>
      <c r="CR66" s="876"/>
      <c r="CS66" s="876"/>
      <c r="CT66" s="876"/>
      <c r="CU66" s="876"/>
      <c r="CV66" s="876"/>
      <c r="CW66" s="876"/>
      <c r="CX66" s="876"/>
      <c r="CY66" s="876"/>
      <c r="CZ66" s="876"/>
      <c r="DA66" s="876"/>
      <c r="DB66" s="876"/>
      <c r="DC66" s="876"/>
      <c r="DD66" s="876"/>
      <c r="DE66" s="876"/>
      <c r="DF66" s="876"/>
      <c r="DG66" s="876"/>
      <c r="DH66" s="876"/>
      <c r="DI66" s="876"/>
      <c r="DJ66" s="876"/>
      <c r="DK66" s="876"/>
      <c r="DL66" s="876"/>
      <c r="DM66" s="876"/>
      <c r="DN66" s="876"/>
      <c r="DO66" s="876"/>
      <c r="DP66" s="876"/>
      <c r="DQ66" s="876"/>
      <c r="DR66" s="876"/>
      <c r="DS66" s="876"/>
      <c r="DT66" s="876"/>
      <c r="DU66" s="876"/>
      <c r="DV66" s="876"/>
      <c r="DW66" s="876"/>
      <c r="DX66" s="876"/>
      <c r="DY66" s="876"/>
      <c r="DZ66" s="876"/>
      <c r="EA66" s="876"/>
      <c r="EB66" s="876"/>
      <c r="EC66" s="876"/>
      <c r="ED66" s="876"/>
      <c r="EE66" s="876"/>
      <c r="EF66" s="876"/>
      <c r="EG66" s="876"/>
      <c r="EH66" s="876"/>
      <c r="EI66" s="876"/>
      <c r="EJ66" s="876"/>
      <c r="EK66" s="876"/>
      <c r="EL66" s="876"/>
      <c r="EM66" s="876"/>
      <c r="EN66" s="876"/>
      <c r="EO66" s="876"/>
      <c r="EP66" s="876"/>
      <c r="EQ66" s="876"/>
      <c r="ER66" s="876"/>
      <c r="ES66" s="876"/>
      <c r="ET66" s="876"/>
      <c r="EU66" s="876"/>
    </row>
    <row r="67" spans="1:151" s="715" customFormat="1" ht="41.25" customHeight="1">
      <c r="A67" s="869">
        <v>50</v>
      </c>
      <c r="B67" s="854">
        <v>7000020196</v>
      </c>
      <c r="C67" s="854">
        <v>590</v>
      </c>
      <c r="D67" s="854">
        <v>1451</v>
      </c>
      <c r="E67" s="854">
        <v>10</v>
      </c>
      <c r="F67" s="854" t="s">
        <v>523</v>
      </c>
      <c r="G67" s="854">
        <v>100003103</v>
      </c>
      <c r="H67" s="854">
        <v>998731</v>
      </c>
      <c r="I67" s="535"/>
      <c r="J67" s="856">
        <v>18</v>
      </c>
      <c r="K67" s="534"/>
      <c r="L67" s="854" t="s">
        <v>603</v>
      </c>
      <c r="M67" s="854" t="s">
        <v>542</v>
      </c>
      <c r="N67" s="854">
        <v>5</v>
      </c>
      <c r="O67" s="707"/>
      <c r="P67" s="533" t="str">
        <f t="shared" si="6"/>
        <v>INCLUDED</v>
      </c>
      <c r="Q67" s="712">
        <f t="shared" si="7"/>
        <v>0</v>
      </c>
      <c r="R67" s="444">
        <f t="shared" si="8"/>
        <v>0</v>
      </c>
      <c r="S67" s="603">
        <f>Discount!$J$36</f>
        <v>0</v>
      </c>
      <c r="T67" s="444">
        <f t="shared" si="9"/>
        <v>0</v>
      </c>
      <c r="U67" s="445">
        <f t="shared" si="10"/>
        <v>0</v>
      </c>
      <c r="V67" s="713">
        <f t="shared" si="11"/>
        <v>0</v>
      </c>
      <c r="W67" s="843">
        <f t="shared" si="12"/>
        <v>0</v>
      </c>
      <c r="X67" s="713">
        <f t="shared" si="13"/>
        <v>0</v>
      </c>
      <c r="Y67" s="714">
        <f t="shared" si="14"/>
        <v>0.18</v>
      </c>
      <c r="Z67" s="713">
        <f t="shared" si="15"/>
        <v>0</v>
      </c>
      <c r="AA67" s="874"/>
      <c r="AB67" s="875"/>
      <c r="AC67" s="875"/>
      <c r="AD67" s="875"/>
      <c r="AE67" s="875"/>
      <c r="AF67" s="876"/>
      <c r="AG67" s="876"/>
      <c r="AH67" s="876"/>
      <c r="AI67" s="876"/>
      <c r="AJ67" s="876"/>
      <c r="AK67" s="876"/>
      <c r="AL67" s="876"/>
      <c r="AM67" s="876"/>
      <c r="AN67" s="876"/>
      <c r="AO67" s="876"/>
      <c r="AP67" s="876"/>
      <c r="AQ67" s="876"/>
      <c r="AR67" s="876"/>
      <c r="AS67" s="876"/>
      <c r="AT67" s="876"/>
      <c r="AU67" s="876"/>
      <c r="AV67" s="876"/>
      <c r="AW67" s="876"/>
      <c r="AX67" s="876"/>
      <c r="AY67" s="876"/>
      <c r="AZ67" s="876"/>
      <c r="BA67" s="876"/>
      <c r="BB67" s="876"/>
      <c r="BC67" s="876"/>
      <c r="BD67" s="876"/>
      <c r="BE67" s="876"/>
      <c r="BF67" s="876"/>
      <c r="BG67" s="876"/>
      <c r="BH67" s="876"/>
      <c r="BI67" s="876"/>
      <c r="BJ67" s="876"/>
      <c r="BK67" s="876"/>
      <c r="BL67" s="876"/>
      <c r="BM67" s="876"/>
      <c r="BN67" s="876"/>
      <c r="BO67" s="876"/>
      <c r="BP67" s="876"/>
      <c r="BQ67" s="876"/>
      <c r="BR67" s="876"/>
      <c r="BS67" s="876"/>
      <c r="BT67" s="876"/>
      <c r="BU67" s="876"/>
      <c r="BV67" s="876"/>
      <c r="BW67" s="876"/>
      <c r="BX67" s="876"/>
      <c r="BY67" s="876"/>
      <c r="BZ67" s="876"/>
      <c r="CA67" s="876"/>
      <c r="CB67" s="876"/>
      <c r="CC67" s="876"/>
      <c r="CD67" s="876"/>
      <c r="CE67" s="876"/>
      <c r="CF67" s="876"/>
      <c r="CG67" s="876"/>
      <c r="CH67" s="876"/>
      <c r="CI67" s="876"/>
      <c r="CJ67" s="876"/>
      <c r="CK67" s="876"/>
      <c r="CL67" s="876"/>
      <c r="CM67" s="876"/>
      <c r="CN67" s="876"/>
      <c r="CO67" s="876"/>
      <c r="CP67" s="876"/>
      <c r="CQ67" s="876"/>
      <c r="CR67" s="876"/>
      <c r="CS67" s="876"/>
      <c r="CT67" s="876"/>
      <c r="CU67" s="876"/>
      <c r="CV67" s="876"/>
      <c r="CW67" s="876"/>
      <c r="CX67" s="876"/>
      <c r="CY67" s="876"/>
      <c r="CZ67" s="876"/>
      <c r="DA67" s="876"/>
      <c r="DB67" s="876"/>
      <c r="DC67" s="876"/>
      <c r="DD67" s="876"/>
      <c r="DE67" s="876"/>
      <c r="DF67" s="876"/>
      <c r="DG67" s="876"/>
      <c r="DH67" s="876"/>
      <c r="DI67" s="876"/>
      <c r="DJ67" s="876"/>
      <c r="DK67" s="876"/>
      <c r="DL67" s="876"/>
      <c r="DM67" s="876"/>
      <c r="DN67" s="876"/>
      <c r="DO67" s="876"/>
      <c r="DP67" s="876"/>
      <c r="DQ67" s="876"/>
      <c r="DR67" s="876"/>
      <c r="DS67" s="876"/>
      <c r="DT67" s="876"/>
      <c r="DU67" s="876"/>
      <c r="DV67" s="876"/>
      <c r="DW67" s="876"/>
      <c r="DX67" s="876"/>
      <c r="DY67" s="876"/>
      <c r="DZ67" s="876"/>
      <c r="EA67" s="876"/>
      <c r="EB67" s="876"/>
      <c r="EC67" s="876"/>
      <c r="ED67" s="876"/>
      <c r="EE67" s="876"/>
      <c r="EF67" s="876"/>
      <c r="EG67" s="876"/>
      <c r="EH67" s="876"/>
      <c r="EI67" s="876"/>
      <c r="EJ67" s="876"/>
      <c r="EK67" s="876"/>
      <c r="EL67" s="876"/>
      <c r="EM67" s="876"/>
      <c r="EN67" s="876"/>
      <c r="EO67" s="876"/>
      <c r="EP67" s="876"/>
      <c r="EQ67" s="876"/>
      <c r="ER67" s="876"/>
      <c r="ES67" s="876"/>
      <c r="ET67" s="876"/>
      <c r="EU67" s="876"/>
    </row>
    <row r="68" spans="1:151" s="715" customFormat="1" ht="41.25" customHeight="1">
      <c r="A68" s="869">
        <v>51</v>
      </c>
      <c r="B68" s="854">
        <v>7000020196</v>
      </c>
      <c r="C68" s="854">
        <v>600</v>
      </c>
      <c r="D68" s="854">
        <v>1490</v>
      </c>
      <c r="E68" s="854">
        <v>10</v>
      </c>
      <c r="F68" s="854" t="s">
        <v>525</v>
      </c>
      <c r="G68" s="854">
        <v>100016778</v>
      </c>
      <c r="H68" s="854">
        <v>998736</v>
      </c>
      <c r="I68" s="535"/>
      <c r="J68" s="856">
        <v>18</v>
      </c>
      <c r="K68" s="534"/>
      <c r="L68" s="854" t="s">
        <v>638</v>
      </c>
      <c r="M68" s="854" t="s">
        <v>297</v>
      </c>
      <c r="N68" s="854">
        <v>6</v>
      </c>
      <c r="O68" s="707"/>
      <c r="P68" s="533" t="str">
        <f t="shared" si="6"/>
        <v>INCLUDED</v>
      </c>
      <c r="Q68" s="712">
        <f t="shared" si="7"/>
        <v>0</v>
      </c>
      <c r="R68" s="444">
        <f t="shared" si="8"/>
        <v>0</v>
      </c>
      <c r="S68" s="603">
        <f>Discount!$J$36</f>
        <v>0</v>
      </c>
      <c r="T68" s="444">
        <f t="shared" si="9"/>
        <v>0</v>
      </c>
      <c r="U68" s="445">
        <f t="shared" si="10"/>
        <v>0</v>
      </c>
      <c r="V68" s="713">
        <f t="shared" si="11"/>
        <v>0</v>
      </c>
      <c r="W68" s="843">
        <f t="shared" si="12"/>
        <v>0</v>
      </c>
      <c r="X68" s="713">
        <f t="shared" si="13"/>
        <v>0</v>
      </c>
      <c r="Y68" s="714">
        <f t="shared" si="14"/>
        <v>0.18</v>
      </c>
      <c r="Z68" s="713">
        <f t="shared" si="15"/>
        <v>0</v>
      </c>
      <c r="AA68" s="874"/>
      <c r="AB68" s="875"/>
      <c r="AC68" s="875"/>
      <c r="AD68" s="875"/>
      <c r="AE68" s="875"/>
      <c r="AF68" s="876"/>
      <c r="AG68" s="876"/>
      <c r="AH68" s="876"/>
      <c r="AI68" s="876"/>
      <c r="AJ68" s="876"/>
      <c r="AK68" s="876"/>
      <c r="AL68" s="876"/>
      <c r="AM68" s="876"/>
      <c r="AN68" s="876"/>
      <c r="AO68" s="876"/>
      <c r="AP68" s="876"/>
      <c r="AQ68" s="876"/>
      <c r="AR68" s="876"/>
      <c r="AS68" s="876"/>
      <c r="AT68" s="876"/>
      <c r="AU68" s="876"/>
      <c r="AV68" s="876"/>
      <c r="AW68" s="876"/>
      <c r="AX68" s="876"/>
      <c r="AY68" s="876"/>
      <c r="AZ68" s="876"/>
      <c r="BA68" s="876"/>
      <c r="BB68" s="876"/>
      <c r="BC68" s="876"/>
      <c r="BD68" s="876"/>
      <c r="BE68" s="876"/>
      <c r="BF68" s="876"/>
      <c r="BG68" s="876"/>
      <c r="BH68" s="876"/>
      <c r="BI68" s="876"/>
      <c r="BJ68" s="876"/>
      <c r="BK68" s="876"/>
      <c r="BL68" s="876"/>
      <c r="BM68" s="876"/>
      <c r="BN68" s="876"/>
      <c r="BO68" s="876"/>
      <c r="BP68" s="876"/>
      <c r="BQ68" s="876"/>
      <c r="BR68" s="876"/>
      <c r="BS68" s="876"/>
      <c r="BT68" s="876"/>
      <c r="BU68" s="876"/>
      <c r="BV68" s="876"/>
      <c r="BW68" s="876"/>
      <c r="BX68" s="876"/>
      <c r="BY68" s="876"/>
      <c r="BZ68" s="876"/>
      <c r="CA68" s="876"/>
      <c r="CB68" s="876"/>
      <c r="CC68" s="876"/>
      <c r="CD68" s="876"/>
      <c r="CE68" s="876"/>
      <c r="CF68" s="876"/>
      <c r="CG68" s="876"/>
      <c r="CH68" s="876"/>
      <c r="CI68" s="876"/>
      <c r="CJ68" s="876"/>
      <c r="CK68" s="876"/>
      <c r="CL68" s="876"/>
      <c r="CM68" s="876"/>
      <c r="CN68" s="876"/>
      <c r="CO68" s="876"/>
      <c r="CP68" s="876"/>
      <c r="CQ68" s="876"/>
      <c r="CR68" s="876"/>
      <c r="CS68" s="876"/>
      <c r="CT68" s="876"/>
      <c r="CU68" s="876"/>
      <c r="CV68" s="876"/>
      <c r="CW68" s="876"/>
      <c r="CX68" s="876"/>
      <c r="CY68" s="876"/>
      <c r="CZ68" s="876"/>
      <c r="DA68" s="876"/>
      <c r="DB68" s="876"/>
      <c r="DC68" s="876"/>
      <c r="DD68" s="876"/>
      <c r="DE68" s="876"/>
      <c r="DF68" s="876"/>
      <c r="DG68" s="876"/>
      <c r="DH68" s="876"/>
      <c r="DI68" s="876"/>
      <c r="DJ68" s="876"/>
      <c r="DK68" s="876"/>
      <c r="DL68" s="876"/>
      <c r="DM68" s="876"/>
      <c r="DN68" s="876"/>
      <c r="DO68" s="876"/>
      <c r="DP68" s="876"/>
      <c r="DQ68" s="876"/>
      <c r="DR68" s="876"/>
      <c r="DS68" s="876"/>
      <c r="DT68" s="876"/>
      <c r="DU68" s="876"/>
      <c r="DV68" s="876"/>
      <c r="DW68" s="876"/>
      <c r="DX68" s="876"/>
      <c r="DY68" s="876"/>
      <c r="DZ68" s="876"/>
      <c r="EA68" s="876"/>
      <c r="EB68" s="876"/>
      <c r="EC68" s="876"/>
      <c r="ED68" s="876"/>
      <c r="EE68" s="876"/>
      <c r="EF68" s="876"/>
      <c r="EG68" s="876"/>
      <c r="EH68" s="876"/>
      <c r="EI68" s="876"/>
      <c r="EJ68" s="876"/>
      <c r="EK68" s="876"/>
      <c r="EL68" s="876"/>
      <c r="EM68" s="876"/>
      <c r="EN68" s="876"/>
      <c r="EO68" s="876"/>
      <c r="EP68" s="876"/>
      <c r="EQ68" s="876"/>
      <c r="ER68" s="876"/>
      <c r="ES68" s="876"/>
      <c r="ET68" s="876"/>
      <c r="EU68" s="876"/>
    </row>
    <row r="69" spans="1:151" s="715" customFormat="1" ht="41.25" customHeight="1">
      <c r="A69" s="869">
        <v>52</v>
      </c>
      <c r="B69" s="854">
        <v>7000020196</v>
      </c>
      <c r="C69" s="854">
        <v>600</v>
      </c>
      <c r="D69" s="854">
        <v>1490</v>
      </c>
      <c r="E69" s="854">
        <v>20</v>
      </c>
      <c r="F69" s="854" t="s">
        <v>525</v>
      </c>
      <c r="G69" s="854">
        <v>100000738</v>
      </c>
      <c r="H69" s="854">
        <v>998736</v>
      </c>
      <c r="I69" s="535"/>
      <c r="J69" s="856">
        <v>18</v>
      </c>
      <c r="K69" s="534"/>
      <c r="L69" s="854" t="s">
        <v>682</v>
      </c>
      <c r="M69" s="854" t="s">
        <v>297</v>
      </c>
      <c r="N69" s="854">
        <v>2</v>
      </c>
      <c r="O69" s="707"/>
      <c r="P69" s="533" t="str">
        <f t="shared" si="6"/>
        <v>INCLUDED</v>
      </c>
      <c r="Q69" s="712">
        <f t="shared" si="7"/>
        <v>0</v>
      </c>
      <c r="R69" s="444">
        <f t="shared" si="8"/>
        <v>0</v>
      </c>
      <c r="S69" s="603">
        <f>Discount!$J$36</f>
        <v>0</v>
      </c>
      <c r="T69" s="444">
        <f t="shared" si="9"/>
        <v>0</v>
      </c>
      <c r="U69" s="445">
        <f t="shared" si="10"/>
        <v>0</v>
      </c>
      <c r="V69" s="713">
        <f t="shared" si="11"/>
        <v>0</v>
      </c>
      <c r="W69" s="843">
        <f t="shared" si="12"/>
        <v>0</v>
      </c>
      <c r="X69" s="713">
        <f t="shared" si="13"/>
        <v>0</v>
      </c>
      <c r="Y69" s="714">
        <f t="shared" si="14"/>
        <v>0.18</v>
      </c>
      <c r="Z69" s="713">
        <f t="shared" si="15"/>
        <v>0</v>
      </c>
      <c r="AA69" s="874"/>
      <c r="AB69" s="875"/>
      <c r="AC69" s="875"/>
      <c r="AD69" s="875"/>
      <c r="AE69" s="875"/>
      <c r="AF69" s="876"/>
      <c r="AG69" s="876"/>
      <c r="AH69" s="876"/>
      <c r="AI69" s="876"/>
      <c r="AJ69" s="876"/>
      <c r="AK69" s="876"/>
      <c r="AL69" s="876"/>
      <c r="AM69" s="876"/>
      <c r="AN69" s="876"/>
      <c r="AO69" s="876"/>
      <c r="AP69" s="876"/>
      <c r="AQ69" s="876"/>
      <c r="AR69" s="876"/>
      <c r="AS69" s="876"/>
      <c r="AT69" s="876"/>
      <c r="AU69" s="876"/>
      <c r="AV69" s="876"/>
      <c r="AW69" s="876"/>
      <c r="AX69" s="876"/>
      <c r="AY69" s="876"/>
      <c r="AZ69" s="876"/>
      <c r="BA69" s="876"/>
      <c r="BB69" s="876"/>
      <c r="BC69" s="876"/>
      <c r="BD69" s="876"/>
      <c r="BE69" s="876"/>
      <c r="BF69" s="876"/>
      <c r="BG69" s="876"/>
      <c r="BH69" s="876"/>
      <c r="BI69" s="876"/>
      <c r="BJ69" s="876"/>
      <c r="BK69" s="876"/>
      <c r="BL69" s="876"/>
      <c r="BM69" s="876"/>
      <c r="BN69" s="876"/>
      <c r="BO69" s="876"/>
      <c r="BP69" s="876"/>
      <c r="BQ69" s="876"/>
      <c r="BR69" s="876"/>
      <c r="BS69" s="876"/>
      <c r="BT69" s="876"/>
      <c r="BU69" s="876"/>
      <c r="BV69" s="876"/>
      <c r="BW69" s="876"/>
      <c r="BX69" s="876"/>
      <c r="BY69" s="876"/>
      <c r="BZ69" s="876"/>
      <c r="CA69" s="876"/>
      <c r="CB69" s="876"/>
      <c r="CC69" s="876"/>
      <c r="CD69" s="876"/>
      <c r="CE69" s="876"/>
      <c r="CF69" s="876"/>
      <c r="CG69" s="876"/>
      <c r="CH69" s="876"/>
      <c r="CI69" s="876"/>
      <c r="CJ69" s="876"/>
      <c r="CK69" s="876"/>
      <c r="CL69" s="876"/>
      <c r="CM69" s="876"/>
      <c r="CN69" s="876"/>
      <c r="CO69" s="876"/>
      <c r="CP69" s="876"/>
      <c r="CQ69" s="876"/>
      <c r="CR69" s="876"/>
      <c r="CS69" s="876"/>
      <c r="CT69" s="876"/>
      <c r="CU69" s="876"/>
      <c r="CV69" s="876"/>
      <c r="CW69" s="876"/>
      <c r="CX69" s="876"/>
      <c r="CY69" s="876"/>
      <c r="CZ69" s="876"/>
      <c r="DA69" s="876"/>
      <c r="DB69" s="876"/>
      <c r="DC69" s="876"/>
      <c r="DD69" s="876"/>
      <c r="DE69" s="876"/>
      <c r="DF69" s="876"/>
      <c r="DG69" s="876"/>
      <c r="DH69" s="876"/>
      <c r="DI69" s="876"/>
      <c r="DJ69" s="876"/>
      <c r="DK69" s="876"/>
      <c r="DL69" s="876"/>
      <c r="DM69" s="876"/>
      <c r="DN69" s="876"/>
      <c r="DO69" s="876"/>
      <c r="DP69" s="876"/>
      <c r="DQ69" s="876"/>
      <c r="DR69" s="876"/>
      <c r="DS69" s="876"/>
      <c r="DT69" s="876"/>
      <c r="DU69" s="876"/>
      <c r="DV69" s="876"/>
      <c r="DW69" s="876"/>
      <c r="DX69" s="876"/>
      <c r="DY69" s="876"/>
      <c r="DZ69" s="876"/>
      <c r="EA69" s="876"/>
      <c r="EB69" s="876"/>
      <c r="EC69" s="876"/>
      <c r="ED69" s="876"/>
      <c r="EE69" s="876"/>
      <c r="EF69" s="876"/>
      <c r="EG69" s="876"/>
      <c r="EH69" s="876"/>
      <c r="EI69" s="876"/>
      <c r="EJ69" s="876"/>
      <c r="EK69" s="876"/>
      <c r="EL69" s="876"/>
      <c r="EM69" s="876"/>
      <c r="EN69" s="876"/>
      <c r="EO69" s="876"/>
      <c r="EP69" s="876"/>
      <c r="EQ69" s="876"/>
      <c r="ER69" s="876"/>
      <c r="ES69" s="876"/>
      <c r="ET69" s="876"/>
      <c r="EU69" s="876"/>
    </row>
    <row r="70" spans="1:151" s="715" customFormat="1" ht="41.25" customHeight="1">
      <c r="A70" s="869">
        <v>53</v>
      </c>
      <c r="B70" s="854">
        <v>7000020196</v>
      </c>
      <c r="C70" s="854">
        <v>600</v>
      </c>
      <c r="D70" s="854">
        <v>1490</v>
      </c>
      <c r="E70" s="854">
        <v>30</v>
      </c>
      <c r="F70" s="854" t="s">
        <v>525</v>
      </c>
      <c r="G70" s="854">
        <v>100000741</v>
      </c>
      <c r="H70" s="854">
        <v>998736</v>
      </c>
      <c r="I70" s="535"/>
      <c r="J70" s="856">
        <v>18</v>
      </c>
      <c r="K70" s="534"/>
      <c r="L70" s="854" t="s">
        <v>683</v>
      </c>
      <c r="M70" s="854" t="s">
        <v>298</v>
      </c>
      <c r="N70" s="854">
        <v>1</v>
      </c>
      <c r="O70" s="707"/>
      <c r="P70" s="533" t="str">
        <f t="shared" si="6"/>
        <v>INCLUDED</v>
      </c>
      <c r="Q70" s="712">
        <f t="shared" si="7"/>
        <v>0</v>
      </c>
      <c r="R70" s="444">
        <f t="shared" si="8"/>
        <v>0</v>
      </c>
      <c r="S70" s="603">
        <f>Discount!$J$36</f>
        <v>0</v>
      </c>
      <c r="T70" s="444">
        <f t="shared" si="9"/>
        <v>0</v>
      </c>
      <c r="U70" s="445">
        <f t="shared" si="10"/>
        <v>0</v>
      </c>
      <c r="V70" s="713">
        <f t="shared" si="11"/>
        <v>0</v>
      </c>
      <c r="W70" s="843">
        <f t="shared" si="12"/>
        <v>0</v>
      </c>
      <c r="X70" s="713">
        <f t="shared" si="13"/>
        <v>0</v>
      </c>
      <c r="Y70" s="714">
        <f t="shared" si="14"/>
        <v>0.18</v>
      </c>
      <c r="Z70" s="713">
        <f t="shared" si="15"/>
        <v>0</v>
      </c>
      <c r="AA70" s="874"/>
      <c r="AB70" s="875"/>
      <c r="AC70" s="875"/>
      <c r="AD70" s="875"/>
      <c r="AE70" s="875"/>
      <c r="AF70" s="876"/>
      <c r="AG70" s="876"/>
      <c r="AH70" s="876"/>
      <c r="AI70" s="876"/>
      <c r="AJ70" s="876"/>
      <c r="AK70" s="876"/>
      <c r="AL70" s="876"/>
      <c r="AM70" s="876"/>
      <c r="AN70" s="876"/>
      <c r="AO70" s="876"/>
      <c r="AP70" s="876"/>
      <c r="AQ70" s="876"/>
      <c r="AR70" s="876"/>
      <c r="AS70" s="876"/>
      <c r="AT70" s="876"/>
      <c r="AU70" s="876"/>
      <c r="AV70" s="876"/>
      <c r="AW70" s="876"/>
      <c r="AX70" s="876"/>
      <c r="AY70" s="876"/>
      <c r="AZ70" s="876"/>
      <c r="BA70" s="876"/>
      <c r="BB70" s="876"/>
      <c r="BC70" s="876"/>
      <c r="BD70" s="876"/>
      <c r="BE70" s="876"/>
      <c r="BF70" s="876"/>
      <c r="BG70" s="876"/>
      <c r="BH70" s="876"/>
      <c r="BI70" s="876"/>
      <c r="BJ70" s="876"/>
      <c r="BK70" s="876"/>
      <c r="BL70" s="876"/>
      <c r="BM70" s="876"/>
      <c r="BN70" s="876"/>
      <c r="BO70" s="876"/>
      <c r="BP70" s="876"/>
      <c r="BQ70" s="876"/>
      <c r="BR70" s="876"/>
      <c r="BS70" s="876"/>
      <c r="BT70" s="876"/>
      <c r="BU70" s="876"/>
      <c r="BV70" s="876"/>
      <c r="BW70" s="876"/>
      <c r="BX70" s="876"/>
      <c r="BY70" s="876"/>
      <c r="BZ70" s="876"/>
      <c r="CA70" s="876"/>
      <c r="CB70" s="876"/>
      <c r="CC70" s="876"/>
      <c r="CD70" s="876"/>
      <c r="CE70" s="876"/>
      <c r="CF70" s="876"/>
      <c r="CG70" s="876"/>
      <c r="CH70" s="876"/>
      <c r="CI70" s="876"/>
      <c r="CJ70" s="876"/>
      <c r="CK70" s="876"/>
      <c r="CL70" s="876"/>
      <c r="CM70" s="876"/>
      <c r="CN70" s="876"/>
      <c r="CO70" s="876"/>
      <c r="CP70" s="876"/>
      <c r="CQ70" s="876"/>
      <c r="CR70" s="876"/>
      <c r="CS70" s="876"/>
      <c r="CT70" s="876"/>
      <c r="CU70" s="876"/>
      <c r="CV70" s="876"/>
      <c r="CW70" s="876"/>
      <c r="CX70" s="876"/>
      <c r="CY70" s="876"/>
      <c r="CZ70" s="876"/>
      <c r="DA70" s="876"/>
      <c r="DB70" s="876"/>
      <c r="DC70" s="876"/>
      <c r="DD70" s="876"/>
      <c r="DE70" s="876"/>
      <c r="DF70" s="876"/>
      <c r="DG70" s="876"/>
      <c r="DH70" s="876"/>
      <c r="DI70" s="876"/>
      <c r="DJ70" s="876"/>
      <c r="DK70" s="876"/>
      <c r="DL70" s="876"/>
      <c r="DM70" s="876"/>
      <c r="DN70" s="876"/>
      <c r="DO70" s="876"/>
      <c r="DP70" s="876"/>
      <c r="DQ70" s="876"/>
      <c r="DR70" s="876"/>
      <c r="DS70" s="876"/>
      <c r="DT70" s="876"/>
      <c r="DU70" s="876"/>
      <c r="DV70" s="876"/>
      <c r="DW70" s="876"/>
      <c r="DX70" s="876"/>
      <c r="DY70" s="876"/>
      <c r="DZ70" s="876"/>
      <c r="EA70" s="876"/>
      <c r="EB70" s="876"/>
      <c r="EC70" s="876"/>
      <c r="ED70" s="876"/>
      <c r="EE70" s="876"/>
      <c r="EF70" s="876"/>
      <c r="EG70" s="876"/>
      <c r="EH70" s="876"/>
      <c r="EI70" s="876"/>
      <c r="EJ70" s="876"/>
      <c r="EK70" s="876"/>
      <c r="EL70" s="876"/>
      <c r="EM70" s="876"/>
      <c r="EN70" s="876"/>
      <c r="EO70" s="876"/>
      <c r="EP70" s="876"/>
      <c r="EQ70" s="876"/>
      <c r="ER70" s="876"/>
      <c r="ES70" s="876"/>
      <c r="ET70" s="876"/>
      <c r="EU70" s="876"/>
    </row>
    <row r="71" spans="1:151" s="715" customFormat="1" ht="41.25" customHeight="1">
      <c r="A71" s="869">
        <v>54</v>
      </c>
      <c r="B71" s="854">
        <v>7000020196</v>
      </c>
      <c r="C71" s="854">
        <v>600</v>
      </c>
      <c r="D71" s="854">
        <v>1490</v>
      </c>
      <c r="E71" s="854">
        <v>40</v>
      </c>
      <c r="F71" s="854" t="s">
        <v>525</v>
      </c>
      <c r="G71" s="854">
        <v>100000743</v>
      </c>
      <c r="H71" s="854">
        <v>998736</v>
      </c>
      <c r="I71" s="535"/>
      <c r="J71" s="856">
        <v>18</v>
      </c>
      <c r="K71" s="534"/>
      <c r="L71" s="854" t="s">
        <v>606</v>
      </c>
      <c r="M71" s="854" t="s">
        <v>298</v>
      </c>
      <c r="N71" s="854">
        <v>1</v>
      </c>
      <c r="O71" s="707"/>
      <c r="P71" s="533" t="str">
        <f t="shared" si="6"/>
        <v>INCLUDED</v>
      </c>
      <c r="Q71" s="712">
        <f t="shared" si="7"/>
        <v>0</v>
      </c>
      <c r="R71" s="444">
        <f t="shared" si="8"/>
        <v>0</v>
      </c>
      <c r="S71" s="603">
        <f>Discount!$J$36</f>
        <v>0</v>
      </c>
      <c r="T71" s="444">
        <f t="shared" si="9"/>
        <v>0</v>
      </c>
      <c r="U71" s="445">
        <f t="shared" si="10"/>
        <v>0</v>
      </c>
      <c r="V71" s="713">
        <f t="shared" si="11"/>
        <v>0</v>
      </c>
      <c r="W71" s="843">
        <f t="shared" si="12"/>
        <v>0</v>
      </c>
      <c r="X71" s="713">
        <f t="shared" si="13"/>
        <v>0</v>
      </c>
      <c r="Y71" s="714">
        <f t="shared" si="14"/>
        <v>0.18</v>
      </c>
      <c r="Z71" s="713">
        <f t="shared" si="15"/>
        <v>0</v>
      </c>
      <c r="AA71" s="874"/>
      <c r="AB71" s="875"/>
      <c r="AC71" s="875"/>
      <c r="AD71" s="875"/>
      <c r="AE71" s="875"/>
      <c r="AF71" s="876"/>
      <c r="AG71" s="876"/>
      <c r="AH71" s="876"/>
      <c r="AI71" s="876"/>
      <c r="AJ71" s="876"/>
      <c r="AK71" s="876"/>
      <c r="AL71" s="876"/>
      <c r="AM71" s="876"/>
      <c r="AN71" s="876"/>
      <c r="AO71" s="876"/>
      <c r="AP71" s="876"/>
      <c r="AQ71" s="876"/>
      <c r="AR71" s="876"/>
      <c r="AS71" s="876"/>
      <c r="AT71" s="876"/>
      <c r="AU71" s="876"/>
      <c r="AV71" s="876"/>
      <c r="AW71" s="876"/>
      <c r="AX71" s="876"/>
      <c r="AY71" s="876"/>
      <c r="AZ71" s="876"/>
      <c r="BA71" s="876"/>
      <c r="BB71" s="876"/>
      <c r="BC71" s="876"/>
      <c r="BD71" s="876"/>
      <c r="BE71" s="876"/>
      <c r="BF71" s="876"/>
      <c r="BG71" s="876"/>
      <c r="BH71" s="876"/>
      <c r="BI71" s="876"/>
      <c r="BJ71" s="876"/>
      <c r="BK71" s="876"/>
      <c r="BL71" s="876"/>
      <c r="BM71" s="876"/>
      <c r="BN71" s="876"/>
      <c r="BO71" s="876"/>
      <c r="BP71" s="876"/>
      <c r="BQ71" s="876"/>
      <c r="BR71" s="876"/>
      <c r="BS71" s="876"/>
      <c r="BT71" s="876"/>
      <c r="BU71" s="876"/>
      <c r="BV71" s="876"/>
      <c r="BW71" s="876"/>
      <c r="BX71" s="876"/>
      <c r="BY71" s="876"/>
      <c r="BZ71" s="876"/>
      <c r="CA71" s="876"/>
      <c r="CB71" s="876"/>
      <c r="CC71" s="876"/>
      <c r="CD71" s="876"/>
      <c r="CE71" s="876"/>
      <c r="CF71" s="876"/>
      <c r="CG71" s="876"/>
      <c r="CH71" s="876"/>
      <c r="CI71" s="876"/>
      <c r="CJ71" s="876"/>
      <c r="CK71" s="876"/>
      <c r="CL71" s="876"/>
      <c r="CM71" s="876"/>
      <c r="CN71" s="876"/>
      <c r="CO71" s="876"/>
      <c r="CP71" s="876"/>
      <c r="CQ71" s="876"/>
      <c r="CR71" s="876"/>
      <c r="CS71" s="876"/>
      <c r="CT71" s="876"/>
      <c r="CU71" s="876"/>
      <c r="CV71" s="876"/>
      <c r="CW71" s="876"/>
      <c r="CX71" s="876"/>
      <c r="CY71" s="876"/>
      <c r="CZ71" s="876"/>
      <c r="DA71" s="876"/>
      <c r="DB71" s="876"/>
      <c r="DC71" s="876"/>
      <c r="DD71" s="876"/>
      <c r="DE71" s="876"/>
      <c r="DF71" s="876"/>
      <c r="DG71" s="876"/>
      <c r="DH71" s="876"/>
      <c r="DI71" s="876"/>
      <c r="DJ71" s="876"/>
      <c r="DK71" s="876"/>
      <c r="DL71" s="876"/>
      <c r="DM71" s="876"/>
      <c r="DN71" s="876"/>
      <c r="DO71" s="876"/>
      <c r="DP71" s="876"/>
      <c r="DQ71" s="876"/>
      <c r="DR71" s="876"/>
      <c r="DS71" s="876"/>
      <c r="DT71" s="876"/>
      <c r="DU71" s="876"/>
      <c r="DV71" s="876"/>
      <c r="DW71" s="876"/>
      <c r="DX71" s="876"/>
      <c r="DY71" s="876"/>
      <c r="DZ71" s="876"/>
      <c r="EA71" s="876"/>
      <c r="EB71" s="876"/>
      <c r="EC71" s="876"/>
      <c r="ED71" s="876"/>
      <c r="EE71" s="876"/>
      <c r="EF71" s="876"/>
      <c r="EG71" s="876"/>
      <c r="EH71" s="876"/>
      <c r="EI71" s="876"/>
      <c r="EJ71" s="876"/>
      <c r="EK71" s="876"/>
      <c r="EL71" s="876"/>
      <c r="EM71" s="876"/>
      <c r="EN71" s="876"/>
      <c r="EO71" s="876"/>
      <c r="EP71" s="876"/>
      <c r="EQ71" s="876"/>
      <c r="ER71" s="876"/>
      <c r="ES71" s="876"/>
      <c r="ET71" s="876"/>
      <c r="EU71" s="876"/>
    </row>
    <row r="72" spans="1:151" s="715" customFormat="1" ht="41.25" customHeight="1">
      <c r="A72" s="869">
        <v>55</v>
      </c>
      <c r="B72" s="854">
        <v>7000020196</v>
      </c>
      <c r="C72" s="854">
        <v>610</v>
      </c>
      <c r="D72" s="854">
        <v>1513</v>
      </c>
      <c r="E72" s="854">
        <v>10</v>
      </c>
      <c r="F72" s="854" t="s">
        <v>526</v>
      </c>
      <c r="G72" s="854">
        <v>100002070</v>
      </c>
      <c r="H72" s="854">
        <v>998736</v>
      </c>
      <c r="I72" s="535"/>
      <c r="J72" s="856">
        <v>18</v>
      </c>
      <c r="K72" s="534"/>
      <c r="L72" s="854" t="s">
        <v>608</v>
      </c>
      <c r="M72" s="854" t="s">
        <v>297</v>
      </c>
      <c r="N72" s="854">
        <v>6</v>
      </c>
      <c r="O72" s="707"/>
      <c r="P72" s="533" t="str">
        <f t="shared" si="6"/>
        <v>INCLUDED</v>
      </c>
      <c r="Q72" s="712">
        <f t="shared" si="7"/>
        <v>0</v>
      </c>
      <c r="R72" s="444">
        <f t="shared" si="8"/>
        <v>0</v>
      </c>
      <c r="S72" s="603">
        <f>Discount!$J$36</f>
        <v>0</v>
      </c>
      <c r="T72" s="444">
        <f t="shared" si="9"/>
        <v>0</v>
      </c>
      <c r="U72" s="445">
        <f t="shared" si="10"/>
        <v>0</v>
      </c>
      <c r="V72" s="713">
        <f t="shared" si="11"/>
        <v>0</v>
      </c>
      <c r="W72" s="843">
        <f t="shared" si="12"/>
        <v>0</v>
      </c>
      <c r="X72" s="713">
        <f t="shared" si="13"/>
        <v>0</v>
      </c>
      <c r="Y72" s="714">
        <f t="shared" si="14"/>
        <v>0.18</v>
      </c>
      <c r="Z72" s="713">
        <f t="shared" si="15"/>
        <v>0</v>
      </c>
      <c r="AA72" s="874"/>
      <c r="AB72" s="875"/>
      <c r="AC72" s="875"/>
      <c r="AD72" s="875"/>
      <c r="AE72" s="875"/>
      <c r="AF72" s="876"/>
      <c r="AG72" s="876"/>
      <c r="AH72" s="876"/>
      <c r="AI72" s="876"/>
      <c r="AJ72" s="876"/>
      <c r="AK72" s="876"/>
      <c r="AL72" s="876"/>
      <c r="AM72" s="876"/>
      <c r="AN72" s="876"/>
      <c r="AO72" s="876"/>
      <c r="AP72" s="876"/>
      <c r="AQ72" s="876"/>
      <c r="AR72" s="876"/>
      <c r="AS72" s="876"/>
      <c r="AT72" s="876"/>
      <c r="AU72" s="876"/>
      <c r="AV72" s="876"/>
      <c r="AW72" s="876"/>
      <c r="AX72" s="876"/>
      <c r="AY72" s="876"/>
      <c r="AZ72" s="876"/>
      <c r="BA72" s="876"/>
      <c r="BB72" s="876"/>
      <c r="BC72" s="876"/>
      <c r="BD72" s="876"/>
      <c r="BE72" s="876"/>
      <c r="BF72" s="876"/>
      <c r="BG72" s="876"/>
      <c r="BH72" s="876"/>
      <c r="BI72" s="876"/>
      <c r="BJ72" s="876"/>
      <c r="BK72" s="876"/>
      <c r="BL72" s="876"/>
      <c r="BM72" s="876"/>
      <c r="BN72" s="876"/>
      <c r="BO72" s="876"/>
      <c r="BP72" s="876"/>
      <c r="BQ72" s="876"/>
      <c r="BR72" s="876"/>
      <c r="BS72" s="876"/>
      <c r="BT72" s="876"/>
      <c r="BU72" s="876"/>
      <c r="BV72" s="876"/>
      <c r="BW72" s="876"/>
      <c r="BX72" s="876"/>
      <c r="BY72" s="876"/>
      <c r="BZ72" s="876"/>
      <c r="CA72" s="876"/>
      <c r="CB72" s="876"/>
      <c r="CC72" s="876"/>
      <c r="CD72" s="876"/>
      <c r="CE72" s="876"/>
      <c r="CF72" s="876"/>
      <c r="CG72" s="876"/>
      <c r="CH72" s="876"/>
      <c r="CI72" s="876"/>
      <c r="CJ72" s="876"/>
      <c r="CK72" s="876"/>
      <c r="CL72" s="876"/>
      <c r="CM72" s="876"/>
      <c r="CN72" s="876"/>
      <c r="CO72" s="876"/>
      <c r="CP72" s="876"/>
      <c r="CQ72" s="876"/>
      <c r="CR72" s="876"/>
      <c r="CS72" s="876"/>
      <c r="CT72" s="876"/>
      <c r="CU72" s="876"/>
      <c r="CV72" s="876"/>
      <c r="CW72" s="876"/>
      <c r="CX72" s="876"/>
      <c r="CY72" s="876"/>
      <c r="CZ72" s="876"/>
      <c r="DA72" s="876"/>
      <c r="DB72" s="876"/>
      <c r="DC72" s="876"/>
      <c r="DD72" s="876"/>
      <c r="DE72" s="876"/>
      <c r="DF72" s="876"/>
      <c r="DG72" s="876"/>
      <c r="DH72" s="876"/>
      <c r="DI72" s="876"/>
      <c r="DJ72" s="876"/>
      <c r="DK72" s="876"/>
      <c r="DL72" s="876"/>
      <c r="DM72" s="876"/>
      <c r="DN72" s="876"/>
      <c r="DO72" s="876"/>
      <c r="DP72" s="876"/>
      <c r="DQ72" s="876"/>
      <c r="DR72" s="876"/>
      <c r="DS72" s="876"/>
      <c r="DT72" s="876"/>
      <c r="DU72" s="876"/>
      <c r="DV72" s="876"/>
      <c r="DW72" s="876"/>
      <c r="DX72" s="876"/>
      <c r="DY72" s="876"/>
      <c r="DZ72" s="876"/>
      <c r="EA72" s="876"/>
      <c r="EB72" s="876"/>
      <c r="EC72" s="876"/>
      <c r="ED72" s="876"/>
      <c r="EE72" s="876"/>
      <c r="EF72" s="876"/>
      <c r="EG72" s="876"/>
      <c r="EH72" s="876"/>
      <c r="EI72" s="876"/>
      <c r="EJ72" s="876"/>
      <c r="EK72" s="876"/>
      <c r="EL72" s="876"/>
      <c r="EM72" s="876"/>
      <c r="EN72" s="876"/>
      <c r="EO72" s="876"/>
      <c r="EP72" s="876"/>
      <c r="EQ72" s="876"/>
      <c r="ER72" s="876"/>
      <c r="ES72" s="876"/>
      <c r="ET72" s="876"/>
      <c r="EU72" s="876"/>
    </row>
    <row r="73" spans="1:151" s="715" customFormat="1" ht="99" customHeight="1">
      <c r="A73" s="869">
        <v>56</v>
      </c>
      <c r="B73" s="854">
        <v>7000020196</v>
      </c>
      <c r="C73" s="854">
        <v>620</v>
      </c>
      <c r="D73" s="854">
        <v>1520</v>
      </c>
      <c r="E73" s="854">
        <v>10</v>
      </c>
      <c r="F73" s="854" t="s">
        <v>563</v>
      </c>
      <c r="G73" s="854">
        <v>100002500</v>
      </c>
      <c r="H73" s="854">
        <v>998731</v>
      </c>
      <c r="I73" s="535"/>
      <c r="J73" s="856">
        <v>18</v>
      </c>
      <c r="K73" s="534"/>
      <c r="L73" s="854" t="s">
        <v>639</v>
      </c>
      <c r="M73" s="854" t="s">
        <v>298</v>
      </c>
      <c r="N73" s="854">
        <v>1</v>
      </c>
      <c r="O73" s="707"/>
      <c r="P73" s="533" t="str">
        <f t="shared" si="6"/>
        <v>INCLUDED</v>
      </c>
      <c r="Q73" s="712">
        <f t="shared" si="7"/>
        <v>0</v>
      </c>
      <c r="R73" s="444">
        <f t="shared" si="8"/>
        <v>0</v>
      </c>
      <c r="S73" s="603">
        <f>Discount!$J$36</f>
        <v>0</v>
      </c>
      <c r="T73" s="444">
        <f t="shared" si="9"/>
        <v>0</v>
      </c>
      <c r="U73" s="445">
        <f t="shared" si="10"/>
        <v>0</v>
      </c>
      <c r="V73" s="713">
        <f t="shared" si="11"/>
        <v>0</v>
      </c>
      <c r="W73" s="843">
        <f t="shared" si="12"/>
        <v>0</v>
      </c>
      <c r="X73" s="713">
        <f t="shared" si="13"/>
        <v>0</v>
      </c>
      <c r="Y73" s="714">
        <f t="shared" si="14"/>
        <v>0.18</v>
      </c>
      <c r="Z73" s="713">
        <f t="shared" si="15"/>
        <v>0</v>
      </c>
      <c r="AA73" s="874"/>
      <c r="AB73" s="875"/>
      <c r="AC73" s="875"/>
      <c r="AD73" s="875"/>
      <c r="AE73" s="875"/>
      <c r="AF73" s="876"/>
      <c r="AG73" s="876"/>
      <c r="AH73" s="876"/>
      <c r="AI73" s="876"/>
      <c r="AJ73" s="876"/>
      <c r="AK73" s="876"/>
      <c r="AL73" s="876"/>
      <c r="AM73" s="876"/>
      <c r="AN73" s="876"/>
      <c r="AO73" s="876"/>
      <c r="AP73" s="876"/>
      <c r="AQ73" s="876"/>
      <c r="AR73" s="876"/>
      <c r="AS73" s="876"/>
      <c r="AT73" s="876"/>
      <c r="AU73" s="876"/>
      <c r="AV73" s="876"/>
      <c r="AW73" s="876"/>
      <c r="AX73" s="876"/>
      <c r="AY73" s="876"/>
      <c r="AZ73" s="876"/>
      <c r="BA73" s="876"/>
      <c r="BB73" s="876"/>
      <c r="BC73" s="876"/>
      <c r="BD73" s="876"/>
      <c r="BE73" s="876"/>
      <c r="BF73" s="876"/>
      <c r="BG73" s="876"/>
      <c r="BH73" s="876"/>
      <c r="BI73" s="876"/>
      <c r="BJ73" s="876"/>
      <c r="BK73" s="876"/>
      <c r="BL73" s="876"/>
      <c r="BM73" s="876"/>
      <c r="BN73" s="876"/>
      <c r="BO73" s="876"/>
      <c r="BP73" s="876"/>
      <c r="BQ73" s="876"/>
      <c r="BR73" s="876"/>
      <c r="BS73" s="876"/>
      <c r="BT73" s="876"/>
      <c r="BU73" s="876"/>
      <c r="BV73" s="876"/>
      <c r="BW73" s="876"/>
      <c r="BX73" s="876"/>
      <c r="BY73" s="876"/>
      <c r="BZ73" s="876"/>
      <c r="CA73" s="876"/>
      <c r="CB73" s="876"/>
      <c r="CC73" s="876"/>
      <c r="CD73" s="876"/>
      <c r="CE73" s="876"/>
      <c r="CF73" s="876"/>
      <c r="CG73" s="876"/>
      <c r="CH73" s="876"/>
      <c r="CI73" s="876"/>
      <c r="CJ73" s="876"/>
      <c r="CK73" s="876"/>
      <c r="CL73" s="876"/>
      <c r="CM73" s="876"/>
      <c r="CN73" s="876"/>
      <c r="CO73" s="876"/>
      <c r="CP73" s="876"/>
      <c r="CQ73" s="876"/>
      <c r="CR73" s="876"/>
      <c r="CS73" s="876"/>
      <c r="CT73" s="876"/>
      <c r="CU73" s="876"/>
      <c r="CV73" s="876"/>
      <c r="CW73" s="876"/>
      <c r="CX73" s="876"/>
      <c r="CY73" s="876"/>
      <c r="CZ73" s="876"/>
      <c r="DA73" s="876"/>
      <c r="DB73" s="876"/>
      <c r="DC73" s="876"/>
      <c r="DD73" s="876"/>
      <c r="DE73" s="876"/>
      <c r="DF73" s="876"/>
      <c r="DG73" s="876"/>
      <c r="DH73" s="876"/>
      <c r="DI73" s="876"/>
      <c r="DJ73" s="876"/>
      <c r="DK73" s="876"/>
      <c r="DL73" s="876"/>
      <c r="DM73" s="876"/>
      <c r="DN73" s="876"/>
      <c r="DO73" s="876"/>
      <c r="DP73" s="876"/>
      <c r="DQ73" s="876"/>
      <c r="DR73" s="876"/>
      <c r="DS73" s="876"/>
      <c r="DT73" s="876"/>
      <c r="DU73" s="876"/>
      <c r="DV73" s="876"/>
      <c r="DW73" s="876"/>
      <c r="DX73" s="876"/>
      <c r="DY73" s="876"/>
      <c r="DZ73" s="876"/>
      <c r="EA73" s="876"/>
      <c r="EB73" s="876"/>
      <c r="EC73" s="876"/>
      <c r="ED73" s="876"/>
      <c r="EE73" s="876"/>
      <c r="EF73" s="876"/>
      <c r="EG73" s="876"/>
      <c r="EH73" s="876"/>
      <c r="EI73" s="876"/>
      <c r="EJ73" s="876"/>
      <c r="EK73" s="876"/>
      <c r="EL73" s="876"/>
      <c r="EM73" s="876"/>
      <c r="EN73" s="876"/>
      <c r="EO73" s="876"/>
      <c r="EP73" s="876"/>
      <c r="EQ73" s="876"/>
      <c r="ER73" s="876"/>
      <c r="ES73" s="876"/>
      <c r="ET73" s="876"/>
      <c r="EU73" s="876"/>
    </row>
    <row r="74" spans="1:151" s="715" customFormat="1" ht="41.25" customHeight="1">
      <c r="A74" s="869">
        <v>57</v>
      </c>
      <c r="B74" s="854">
        <v>7000020196</v>
      </c>
      <c r="C74" s="854">
        <v>630</v>
      </c>
      <c r="D74" s="854">
        <v>1530</v>
      </c>
      <c r="E74" s="854">
        <v>10</v>
      </c>
      <c r="F74" s="854" t="s">
        <v>663</v>
      </c>
      <c r="G74" s="854">
        <v>100002048</v>
      </c>
      <c r="H74" s="854">
        <v>998734</v>
      </c>
      <c r="I74" s="535"/>
      <c r="J74" s="856">
        <v>18</v>
      </c>
      <c r="K74" s="534"/>
      <c r="L74" s="854" t="s">
        <v>684</v>
      </c>
      <c r="M74" s="854" t="s">
        <v>297</v>
      </c>
      <c r="N74" s="854">
        <v>4</v>
      </c>
      <c r="O74" s="707"/>
      <c r="P74" s="533" t="str">
        <f t="shared" si="6"/>
        <v>INCLUDED</v>
      </c>
      <c r="Q74" s="712">
        <f t="shared" si="7"/>
        <v>0</v>
      </c>
      <c r="R74" s="444">
        <f t="shared" si="8"/>
        <v>0</v>
      </c>
      <c r="S74" s="603">
        <f>Discount!$J$36</f>
        <v>0</v>
      </c>
      <c r="T74" s="444">
        <f t="shared" si="9"/>
        <v>0</v>
      </c>
      <c r="U74" s="445">
        <f t="shared" si="10"/>
        <v>0</v>
      </c>
      <c r="V74" s="713">
        <f t="shared" si="11"/>
        <v>0</v>
      </c>
      <c r="W74" s="843">
        <f t="shared" si="12"/>
        <v>0</v>
      </c>
      <c r="X74" s="713">
        <f t="shared" si="13"/>
        <v>0</v>
      </c>
      <c r="Y74" s="714">
        <f t="shared" si="14"/>
        <v>0.18</v>
      </c>
      <c r="Z74" s="713">
        <f t="shared" si="15"/>
        <v>0</v>
      </c>
      <c r="AA74" s="874"/>
      <c r="AB74" s="875"/>
      <c r="AC74" s="875"/>
      <c r="AD74" s="875"/>
      <c r="AE74" s="875"/>
      <c r="AF74" s="876"/>
      <c r="AG74" s="876"/>
      <c r="AH74" s="876"/>
      <c r="AI74" s="876"/>
      <c r="AJ74" s="876"/>
      <c r="AK74" s="876"/>
      <c r="AL74" s="876"/>
      <c r="AM74" s="876"/>
      <c r="AN74" s="876"/>
      <c r="AO74" s="876"/>
      <c r="AP74" s="876"/>
      <c r="AQ74" s="876"/>
      <c r="AR74" s="876"/>
      <c r="AS74" s="876"/>
      <c r="AT74" s="876"/>
      <c r="AU74" s="876"/>
      <c r="AV74" s="876"/>
      <c r="AW74" s="876"/>
      <c r="AX74" s="876"/>
      <c r="AY74" s="876"/>
      <c r="AZ74" s="876"/>
      <c r="BA74" s="876"/>
      <c r="BB74" s="876"/>
      <c r="BC74" s="876"/>
      <c r="BD74" s="876"/>
      <c r="BE74" s="876"/>
      <c r="BF74" s="876"/>
      <c r="BG74" s="876"/>
      <c r="BH74" s="876"/>
      <c r="BI74" s="876"/>
      <c r="BJ74" s="876"/>
      <c r="BK74" s="876"/>
      <c r="BL74" s="876"/>
      <c r="BM74" s="876"/>
      <c r="BN74" s="876"/>
      <c r="BO74" s="876"/>
      <c r="BP74" s="876"/>
      <c r="BQ74" s="876"/>
      <c r="BR74" s="876"/>
      <c r="BS74" s="876"/>
      <c r="BT74" s="876"/>
      <c r="BU74" s="876"/>
      <c r="BV74" s="876"/>
      <c r="BW74" s="876"/>
      <c r="BX74" s="876"/>
      <c r="BY74" s="876"/>
      <c r="BZ74" s="876"/>
      <c r="CA74" s="876"/>
      <c r="CB74" s="876"/>
      <c r="CC74" s="876"/>
      <c r="CD74" s="876"/>
      <c r="CE74" s="876"/>
      <c r="CF74" s="876"/>
      <c r="CG74" s="876"/>
      <c r="CH74" s="876"/>
      <c r="CI74" s="876"/>
      <c r="CJ74" s="876"/>
      <c r="CK74" s="876"/>
      <c r="CL74" s="876"/>
      <c r="CM74" s="876"/>
      <c r="CN74" s="876"/>
      <c r="CO74" s="876"/>
      <c r="CP74" s="876"/>
      <c r="CQ74" s="876"/>
      <c r="CR74" s="876"/>
      <c r="CS74" s="876"/>
      <c r="CT74" s="876"/>
      <c r="CU74" s="876"/>
      <c r="CV74" s="876"/>
      <c r="CW74" s="876"/>
      <c r="CX74" s="876"/>
      <c r="CY74" s="876"/>
      <c r="CZ74" s="876"/>
      <c r="DA74" s="876"/>
      <c r="DB74" s="876"/>
      <c r="DC74" s="876"/>
      <c r="DD74" s="876"/>
      <c r="DE74" s="876"/>
      <c r="DF74" s="876"/>
      <c r="DG74" s="876"/>
      <c r="DH74" s="876"/>
      <c r="DI74" s="876"/>
      <c r="DJ74" s="876"/>
      <c r="DK74" s="876"/>
      <c r="DL74" s="876"/>
      <c r="DM74" s="876"/>
      <c r="DN74" s="876"/>
      <c r="DO74" s="876"/>
      <c r="DP74" s="876"/>
      <c r="DQ74" s="876"/>
      <c r="DR74" s="876"/>
      <c r="DS74" s="876"/>
      <c r="DT74" s="876"/>
      <c r="DU74" s="876"/>
      <c r="DV74" s="876"/>
      <c r="DW74" s="876"/>
      <c r="DX74" s="876"/>
      <c r="DY74" s="876"/>
      <c r="DZ74" s="876"/>
      <c r="EA74" s="876"/>
      <c r="EB74" s="876"/>
      <c r="EC74" s="876"/>
      <c r="ED74" s="876"/>
      <c r="EE74" s="876"/>
      <c r="EF74" s="876"/>
      <c r="EG74" s="876"/>
      <c r="EH74" s="876"/>
      <c r="EI74" s="876"/>
      <c r="EJ74" s="876"/>
      <c r="EK74" s="876"/>
      <c r="EL74" s="876"/>
      <c r="EM74" s="876"/>
      <c r="EN74" s="876"/>
      <c r="EO74" s="876"/>
      <c r="EP74" s="876"/>
      <c r="EQ74" s="876"/>
      <c r="ER74" s="876"/>
      <c r="ES74" s="876"/>
      <c r="ET74" s="876"/>
      <c r="EU74" s="876"/>
    </row>
    <row r="75" spans="1:151" s="715" customFormat="1" ht="41.25" customHeight="1">
      <c r="A75" s="869">
        <v>58</v>
      </c>
      <c r="B75" s="854">
        <v>7000020196</v>
      </c>
      <c r="C75" s="854">
        <v>630</v>
      </c>
      <c r="D75" s="854">
        <v>1530</v>
      </c>
      <c r="E75" s="854">
        <v>20</v>
      </c>
      <c r="F75" s="854" t="s">
        <v>663</v>
      </c>
      <c r="G75" s="854">
        <v>100000884</v>
      </c>
      <c r="H75" s="854">
        <v>998734</v>
      </c>
      <c r="I75" s="535"/>
      <c r="J75" s="856">
        <v>18</v>
      </c>
      <c r="K75" s="534"/>
      <c r="L75" s="854" t="s">
        <v>685</v>
      </c>
      <c r="M75" s="854" t="s">
        <v>297</v>
      </c>
      <c r="N75" s="854">
        <v>12</v>
      </c>
      <c r="O75" s="707"/>
      <c r="P75" s="533" t="str">
        <f t="shared" si="6"/>
        <v>INCLUDED</v>
      </c>
      <c r="Q75" s="712">
        <f t="shared" si="7"/>
        <v>0</v>
      </c>
      <c r="R75" s="444">
        <f t="shared" si="8"/>
        <v>0</v>
      </c>
      <c r="S75" s="603">
        <f>Discount!$J$36</f>
        <v>0</v>
      </c>
      <c r="T75" s="444">
        <f t="shared" si="9"/>
        <v>0</v>
      </c>
      <c r="U75" s="445">
        <f t="shared" si="10"/>
        <v>0</v>
      </c>
      <c r="V75" s="713">
        <f t="shared" si="11"/>
        <v>0</v>
      </c>
      <c r="W75" s="843">
        <f t="shared" si="12"/>
        <v>0</v>
      </c>
      <c r="X75" s="713">
        <f t="shared" si="13"/>
        <v>0</v>
      </c>
      <c r="Y75" s="714">
        <f t="shared" si="14"/>
        <v>0.18</v>
      </c>
      <c r="Z75" s="713">
        <f t="shared" si="15"/>
        <v>0</v>
      </c>
      <c r="AA75" s="874"/>
      <c r="AB75" s="875"/>
      <c r="AC75" s="875"/>
      <c r="AD75" s="875"/>
      <c r="AE75" s="875"/>
      <c r="AF75" s="876"/>
      <c r="AG75" s="876"/>
      <c r="AH75" s="876"/>
      <c r="AI75" s="876"/>
      <c r="AJ75" s="876"/>
      <c r="AK75" s="876"/>
      <c r="AL75" s="876"/>
      <c r="AM75" s="876"/>
      <c r="AN75" s="876"/>
      <c r="AO75" s="876"/>
      <c r="AP75" s="876"/>
      <c r="AQ75" s="876"/>
      <c r="AR75" s="876"/>
      <c r="AS75" s="876"/>
      <c r="AT75" s="876"/>
      <c r="AU75" s="876"/>
      <c r="AV75" s="876"/>
      <c r="AW75" s="876"/>
      <c r="AX75" s="876"/>
      <c r="AY75" s="876"/>
      <c r="AZ75" s="876"/>
      <c r="BA75" s="876"/>
      <c r="BB75" s="876"/>
      <c r="BC75" s="876"/>
      <c r="BD75" s="876"/>
      <c r="BE75" s="876"/>
      <c r="BF75" s="876"/>
      <c r="BG75" s="876"/>
      <c r="BH75" s="876"/>
      <c r="BI75" s="876"/>
      <c r="BJ75" s="876"/>
      <c r="BK75" s="876"/>
      <c r="BL75" s="876"/>
      <c r="BM75" s="876"/>
      <c r="BN75" s="876"/>
      <c r="BO75" s="876"/>
      <c r="BP75" s="876"/>
      <c r="BQ75" s="876"/>
      <c r="BR75" s="876"/>
      <c r="BS75" s="876"/>
      <c r="BT75" s="876"/>
      <c r="BU75" s="876"/>
      <c r="BV75" s="876"/>
      <c r="BW75" s="876"/>
      <c r="BX75" s="876"/>
      <c r="BY75" s="876"/>
      <c r="BZ75" s="876"/>
      <c r="CA75" s="876"/>
      <c r="CB75" s="876"/>
      <c r="CC75" s="876"/>
      <c r="CD75" s="876"/>
      <c r="CE75" s="876"/>
      <c r="CF75" s="876"/>
      <c r="CG75" s="876"/>
      <c r="CH75" s="876"/>
      <c r="CI75" s="876"/>
      <c r="CJ75" s="876"/>
      <c r="CK75" s="876"/>
      <c r="CL75" s="876"/>
      <c r="CM75" s="876"/>
      <c r="CN75" s="876"/>
      <c r="CO75" s="876"/>
      <c r="CP75" s="876"/>
      <c r="CQ75" s="876"/>
      <c r="CR75" s="876"/>
      <c r="CS75" s="876"/>
      <c r="CT75" s="876"/>
      <c r="CU75" s="876"/>
      <c r="CV75" s="876"/>
      <c r="CW75" s="876"/>
      <c r="CX75" s="876"/>
      <c r="CY75" s="876"/>
      <c r="CZ75" s="876"/>
      <c r="DA75" s="876"/>
      <c r="DB75" s="876"/>
      <c r="DC75" s="876"/>
      <c r="DD75" s="876"/>
      <c r="DE75" s="876"/>
      <c r="DF75" s="876"/>
      <c r="DG75" s="876"/>
      <c r="DH75" s="876"/>
      <c r="DI75" s="876"/>
      <c r="DJ75" s="876"/>
      <c r="DK75" s="876"/>
      <c r="DL75" s="876"/>
      <c r="DM75" s="876"/>
      <c r="DN75" s="876"/>
      <c r="DO75" s="876"/>
      <c r="DP75" s="876"/>
      <c r="DQ75" s="876"/>
      <c r="DR75" s="876"/>
      <c r="DS75" s="876"/>
      <c r="DT75" s="876"/>
      <c r="DU75" s="876"/>
      <c r="DV75" s="876"/>
      <c r="DW75" s="876"/>
      <c r="DX75" s="876"/>
      <c r="DY75" s="876"/>
      <c r="DZ75" s="876"/>
      <c r="EA75" s="876"/>
      <c r="EB75" s="876"/>
      <c r="EC75" s="876"/>
      <c r="ED75" s="876"/>
      <c r="EE75" s="876"/>
      <c r="EF75" s="876"/>
      <c r="EG75" s="876"/>
      <c r="EH75" s="876"/>
      <c r="EI75" s="876"/>
      <c r="EJ75" s="876"/>
      <c r="EK75" s="876"/>
      <c r="EL75" s="876"/>
      <c r="EM75" s="876"/>
      <c r="EN75" s="876"/>
      <c r="EO75" s="876"/>
      <c r="EP75" s="876"/>
      <c r="EQ75" s="876"/>
      <c r="ER75" s="876"/>
      <c r="ES75" s="876"/>
      <c r="ET75" s="876"/>
      <c r="EU75" s="876"/>
    </row>
    <row r="76" spans="1:151" s="715" customFormat="1" ht="41.25" customHeight="1">
      <c r="A76" s="869">
        <v>59</v>
      </c>
      <c r="B76" s="854">
        <v>7000020196</v>
      </c>
      <c r="C76" s="854">
        <v>640</v>
      </c>
      <c r="D76" s="854">
        <v>1590</v>
      </c>
      <c r="E76" s="854">
        <v>10</v>
      </c>
      <c r="F76" s="854" t="s">
        <v>527</v>
      </c>
      <c r="G76" s="854">
        <v>100002182</v>
      </c>
      <c r="H76" s="854">
        <v>998736</v>
      </c>
      <c r="I76" s="535"/>
      <c r="J76" s="856">
        <v>18</v>
      </c>
      <c r="K76" s="534"/>
      <c r="L76" s="854" t="s">
        <v>610</v>
      </c>
      <c r="M76" s="854" t="s">
        <v>579</v>
      </c>
      <c r="N76" s="854">
        <v>1</v>
      </c>
      <c r="O76" s="707"/>
      <c r="P76" s="533" t="str">
        <f t="shared" si="6"/>
        <v>INCLUDED</v>
      </c>
      <c r="Q76" s="712">
        <f t="shared" si="7"/>
        <v>0</v>
      </c>
      <c r="R76" s="444">
        <f t="shared" si="8"/>
        <v>0</v>
      </c>
      <c r="S76" s="603">
        <f>Discount!$J$36</f>
        <v>0</v>
      </c>
      <c r="T76" s="444">
        <f t="shared" si="9"/>
        <v>0</v>
      </c>
      <c r="U76" s="445">
        <f t="shared" si="10"/>
        <v>0</v>
      </c>
      <c r="V76" s="713">
        <f t="shared" si="11"/>
        <v>0</v>
      </c>
      <c r="W76" s="843">
        <f t="shared" si="12"/>
        <v>0</v>
      </c>
      <c r="X76" s="713">
        <f t="shared" si="13"/>
        <v>0</v>
      </c>
      <c r="Y76" s="714">
        <f t="shared" si="14"/>
        <v>0.18</v>
      </c>
      <c r="Z76" s="713">
        <f t="shared" si="15"/>
        <v>0</v>
      </c>
      <c r="AA76" s="874"/>
      <c r="AB76" s="875"/>
      <c r="AC76" s="875"/>
      <c r="AD76" s="875"/>
      <c r="AE76" s="875"/>
      <c r="AF76" s="876"/>
      <c r="AG76" s="876"/>
      <c r="AH76" s="876"/>
      <c r="AI76" s="876"/>
      <c r="AJ76" s="876"/>
      <c r="AK76" s="876"/>
      <c r="AL76" s="876"/>
      <c r="AM76" s="876"/>
      <c r="AN76" s="876"/>
      <c r="AO76" s="876"/>
      <c r="AP76" s="876"/>
      <c r="AQ76" s="876"/>
      <c r="AR76" s="876"/>
      <c r="AS76" s="876"/>
      <c r="AT76" s="876"/>
      <c r="AU76" s="876"/>
      <c r="AV76" s="876"/>
      <c r="AW76" s="876"/>
      <c r="AX76" s="876"/>
      <c r="AY76" s="876"/>
      <c r="AZ76" s="876"/>
      <c r="BA76" s="876"/>
      <c r="BB76" s="876"/>
      <c r="BC76" s="876"/>
      <c r="BD76" s="876"/>
      <c r="BE76" s="876"/>
      <c r="BF76" s="876"/>
      <c r="BG76" s="876"/>
      <c r="BH76" s="876"/>
      <c r="BI76" s="876"/>
      <c r="BJ76" s="876"/>
      <c r="BK76" s="876"/>
      <c r="BL76" s="876"/>
      <c r="BM76" s="876"/>
      <c r="BN76" s="876"/>
      <c r="BO76" s="876"/>
      <c r="BP76" s="876"/>
      <c r="BQ76" s="876"/>
      <c r="BR76" s="876"/>
      <c r="BS76" s="876"/>
      <c r="BT76" s="876"/>
      <c r="BU76" s="876"/>
      <c r="BV76" s="876"/>
      <c r="BW76" s="876"/>
      <c r="BX76" s="876"/>
      <c r="BY76" s="876"/>
      <c r="BZ76" s="876"/>
      <c r="CA76" s="876"/>
      <c r="CB76" s="876"/>
      <c r="CC76" s="876"/>
      <c r="CD76" s="876"/>
      <c r="CE76" s="876"/>
      <c r="CF76" s="876"/>
      <c r="CG76" s="876"/>
      <c r="CH76" s="876"/>
      <c r="CI76" s="876"/>
      <c r="CJ76" s="876"/>
      <c r="CK76" s="876"/>
      <c r="CL76" s="876"/>
      <c r="CM76" s="876"/>
      <c r="CN76" s="876"/>
      <c r="CO76" s="876"/>
      <c r="CP76" s="876"/>
      <c r="CQ76" s="876"/>
      <c r="CR76" s="876"/>
      <c r="CS76" s="876"/>
      <c r="CT76" s="876"/>
      <c r="CU76" s="876"/>
      <c r="CV76" s="876"/>
      <c r="CW76" s="876"/>
      <c r="CX76" s="876"/>
      <c r="CY76" s="876"/>
      <c r="CZ76" s="876"/>
      <c r="DA76" s="876"/>
      <c r="DB76" s="876"/>
      <c r="DC76" s="876"/>
      <c r="DD76" s="876"/>
      <c r="DE76" s="876"/>
      <c r="DF76" s="876"/>
      <c r="DG76" s="876"/>
      <c r="DH76" s="876"/>
      <c r="DI76" s="876"/>
      <c r="DJ76" s="876"/>
      <c r="DK76" s="876"/>
      <c r="DL76" s="876"/>
      <c r="DM76" s="876"/>
      <c r="DN76" s="876"/>
      <c r="DO76" s="876"/>
      <c r="DP76" s="876"/>
      <c r="DQ76" s="876"/>
      <c r="DR76" s="876"/>
      <c r="DS76" s="876"/>
      <c r="DT76" s="876"/>
      <c r="DU76" s="876"/>
      <c r="DV76" s="876"/>
      <c r="DW76" s="876"/>
      <c r="DX76" s="876"/>
      <c r="DY76" s="876"/>
      <c r="DZ76" s="876"/>
      <c r="EA76" s="876"/>
      <c r="EB76" s="876"/>
      <c r="EC76" s="876"/>
      <c r="ED76" s="876"/>
      <c r="EE76" s="876"/>
      <c r="EF76" s="876"/>
      <c r="EG76" s="876"/>
      <c r="EH76" s="876"/>
      <c r="EI76" s="876"/>
      <c r="EJ76" s="876"/>
      <c r="EK76" s="876"/>
      <c r="EL76" s="876"/>
      <c r="EM76" s="876"/>
      <c r="EN76" s="876"/>
      <c r="EO76" s="876"/>
      <c r="EP76" s="876"/>
      <c r="EQ76" s="876"/>
      <c r="ER76" s="876"/>
      <c r="ES76" s="876"/>
      <c r="ET76" s="876"/>
      <c r="EU76" s="876"/>
    </row>
    <row r="77" spans="1:151" s="715" customFormat="1" ht="41.25" customHeight="1">
      <c r="A77" s="869">
        <v>60</v>
      </c>
      <c r="B77" s="854">
        <v>7000020196</v>
      </c>
      <c r="C77" s="854">
        <v>640</v>
      </c>
      <c r="D77" s="854">
        <v>1590</v>
      </c>
      <c r="E77" s="854">
        <v>20</v>
      </c>
      <c r="F77" s="854" t="s">
        <v>527</v>
      </c>
      <c r="G77" s="854">
        <v>100002181</v>
      </c>
      <c r="H77" s="854">
        <v>998736</v>
      </c>
      <c r="I77" s="535"/>
      <c r="J77" s="856">
        <v>18</v>
      </c>
      <c r="K77" s="534"/>
      <c r="L77" s="854" t="s">
        <v>609</v>
      </c>
      <c r="M77" s="854" t="s">
        <v>579</v>
      </c>
      <c r="N77" s="854">
        <v>1</v>
      </c>
      <c r="O77" s="707"/>
      <c r="P77" s="533" t="str">
        <f t="shared" si="6"/>
        <v>INCLUDED</v>
      </c>
      <c r="Q77" s="712">
        <f t="shared" si="7"/>
        <v>0</v>
      </c>
      <c r="R77" s="444">
        <f t="shared" si="8"/>
        <v>0</v>
      </c>
      <c r="S77" s="603">
        <f>Discount!$J$36</f>
        <v>0</v>
      </c>
      <c r="T77" s="444">
        <f t="shared" si="9"/>
        <v>0</v>
      </c>
      <c r="U77" s="445">
        <f t="shared" si="10"/>
        <v>0</v>
      </c>
      <c r="V77" s="713">
        <f t="shared" si="11"/>
        <v>0</v>
      </c>
      <c r="W77" s="843">
        <f t="shared" si="12"/>
        <v>0</v>
      </c>
      <c r="X77" s="713">
        <f t="shared" si="13"/>
        <v>0</v>
      </c>
      <c r="Y77" s="714">
        <f t="shared" si="14"/>
        <v>0.18</v>
      </c>
      <c r="Z77" s="713">
        <f t="shared" si="15"/>
        <v>0</v>
      </c>
      <c r="AA77" s="874"/>
      <c r="AB77" s="875"/>
      <c r="AC77" s="875"/>
      <c r="AD77" s="875"/>
      <c r="AE77" s="875"/>
      <c r="AF77" s="876"/>
      <c r="AG77" s="876"/>
      <c r="AH77" s="876"/>
      <c r="AI77" s="876"/>
      <c r="AJ77" s="876"/>
      <c r="AK77" s="876"/>
      <c r="AL77" s="876"/>
      <c r="AM77" s="876"/>
      <c r="AN77" s="876"/>
      <c r="AO77" s="876"/>
      <c r="AP77" s="876"/>
      <c r="AQ77" s="876"/>
      <c r="AR77" s="876"/>
      <c r="AS77" s="876"/>
      <c r="AT77" s="876"/>
      <c r="AU77" s="876"/>
      <c r="AV77" s="876"/>
      <c r="AW77" s="876"/>
      <c r="AX77" s="876"/>
      <c r="AY77" s="876"/>
      <c r="AZ77" s="876"/>
      <c r="BA77" s="876"/>
      <c r="BB77" s="876"/>
      <c r="BC77" s="876"/>
      <c r="BD77" s="876"/>
      <c r="BE77" s="876"/>
      <c r="BF77" s="876"/>
      <c r="BG77" s="876"/>
      <c r="BH77" s="876"/>
      <c r="BI77" s="876"/>
      <c r="BJ77" s="876"/>
      <c r="BK77" s="876"/>
      <c r="BL77" s="876"/>
      <c r="BM77" s="876"/>
      <c r="BN77" s="876"/>
      <c r="BO77" s="876"/>
      <c r="BP77" s="876"/>
      <c r="BQ77" s="876"/>
      <c r="BR77" s="876"/>
      <c r="BS77" s="876"/>
      <c r="BT77" s="876"/>
      <c r="BU77" s="876"/>
      <c r="BV77" s="876"/>
      <c r="BW77" s="876"/>
      <c r="BX77" s="876"/>
      <c r="BY77" s="876"/>
      <c r="BZ77" s="876"/>
      <c r="CA77" s="876"/>
      <c r="CB77" s="876"/>
      <c r="CC77" s="876"/>
      <c r="CD77" s="876"/>
      <c r="CE77" s="876"/>
      <c r="CF77" s="876"/>
      <c r="CG77" s="876"/>
      <c r="CH77" s="876"/>
      <c r="CI77" s="876"/>
      <c r="CJ77" s="876"/>
      <c r="CK77" s="876"/>
      <c r="CL77" s="876"/>
      <c r="CM77" s="876"/>
      <c r="CN77" s="876"/>
      <c r="CO77" s="876"/>
      <c r="CP77" s="876"/>
      <c r="CQ77" s="876"/>
      <c r="CR77" s="876"/>
      <c r="CS77" s="876"/>
      <c r="CT77" s="876"/>
      <c r="CU77" s="876"/>
      <c r="CV77" s="876"/>
      <c r="CW77" s="876"/>
      <c r="CX77" s="876"/>
      <c r="CY77" s="876"/>
      <c r="CZ77" s="876"/>
      <c r="DA77" s="876"/>
      <c r="DB77" s="876"/>
      <c r="DC77" s="876"/>
      <c r="DD77" s="876"/>
      <c r="DE77" s="876"/>
      <c r="DF77" s="876"/>
      <c r="DG77" s="876"/>
      <c r="DH77" s="876"/>
      <c r="DI77" s="876"/>
      <c r="DJ77" s="876"/>
      <c r="DK77" s="876"/>
      <c r="DL77" s="876"/>
      <c r="DM77" s="876"/>
      <c r="DN77" s="876"/>
      <c r="DO77" s="876"/>
      <c r="DP77" s="876"/>
      <c r="DQ77" s="876"/>
      <c r="DR77" s="876"/>
      <c r="DS77" s="876"/>
      <c r="DT77" s="876"/>
      <c r="DU77" s="876"/>
      <c r="DV77" s="876"/>
      <c r="DW77" s="876"/>
      <c r="DX77" s="876"/>
      <c r="DY77" s="876"/>
      <c r="DZ77" s="876"/>
      <c r="EA77" s="876"/>
      <c r="EB77" s="876"/>
      <c r="EC77" s="876"/>
      <c r="ED77" s="876"/>
      <c r="EE77" s="876"/>
      <c r="EF77" s="876"/>
      <c r="EG77" s="876"/>
      <c r="EH77" s="876"/>
      <c r="EI77" s="876"/>
      <c r="EJ77" s="876"/>
      <c r="EK77" s="876"/>
      <c r="EL77" s="876"/>
      <c r="EM77" s="876"/>
      <c r="EN77" s="876"/>
      <c r="EO77" s="876"/>
      <c r="EP77" s="876"/>
      <c r="EQ77" s="876"/>
      <c r="ER77" s="876"/>
      <c r="ES77" s="876"/>
      <c r="ET77" s="876"/>
      <c r="EU77" s="876"/>
    </row>
    <row r="78" spans="1:151" s="715" customFormat="1" ht="41.25" customHeight="1">
      <c r="A78" s="869">
        <v>61</v>
      </c>
      <c r="B78" s="854">
        <v>7000020196</v>
      </c>
      <c r="C78" s="854">
        <v>650</v>
      </c>
      <c r="D78" s="854">
        <v>1600</v>
      </c>
      <c r="E78" s="854">
        <v>10</v>
      </c>
      <c r="F78" s="854" t="s">
        <v>564</v>
      </c>
      <c r="G78" s="854">
        <v>100001882</v>
      </c>
      <c r="H78" s="854">
        <v>995463</v>
      </c>
      <c r="I78" s="535"/>
      <c r="J78" s="856">
        <v>18</v>
      </c>
      <c r="K78" s="534"/>
      <c r="L78" s="854" t="s">
        <v>575</v>
      </c>
      <c r="M78" s="854" t="s">
        <v>298</v>
      </c>
      <c r="N78" s="854">
        <v>2</v>
      </c>
      <c r="O78" s="707"/>
      <c r="P78" s="533" t="str">
        <f t="shared" si="6"/>
        <v>INCLUDED</v>
      </c>
      <c r="Q78" s="712">
        <f t="shared" si="7"/>
        <v>0</v>
      </c>
      <c r="R78" s="444">
        <f t="shared" si="8"/>
        <v>0</v>
      </c>
      <c r="S78" s="603">
        <f>Discount!$J$36</f>
        <v>0</v>
      </c>
      <c r="T78" s="444">
        <f t="shared" si="9"/>
        <v>0</v>
      </c>
      <c r="U78" s="445">
        <f t="shared" si="10"/>
        <v>0</v>
      </c>
      <c r="V78" s="713">
        <f t="shared" si="11"/>
        <v>0</v>
      </c>
      <c r="W78" s="843">
        <f t="shared" si="12"/>
        <v>0</v>
      </c>
      <c r="X78" s="713">
        <f t="shared" si="13"/>
        <v>0</v>
      </c>
      <c r="Y78" s="714">
        <f t="shared" si="14"/>
        <v>0.18</v>
      </c>
      <c r="Z78" s="713">
        <f t="shared" si="15"/>
        <v>0</v>
      </c>
      <c r="AA78" s="874"/>
      <c r="AB78" s="875"/>
      <c r="AC78" s="875"/>
      <c r="AD78" s="875"/>
      <c r="AE78" s="875"/>
      <c r="AF78" s="876"/>
      <c r="AG78" s="876"/>
      <c r="AH78" s="876"/>
      <c r="AI78" s="876"/>
      <c r="AJ78" s="876"/>
      <c r="AK78" s="876"/>
      <c r="AL78" s="876"/>
      <c r="AM78" s="876"/>
      <c r="AN78" s="876"/>
      <c r="AO78" s="876"/>
      <c r="AP78" s="876"/>
      <c r="AQ78" s="876"/>
      <c r="AR78" s="876"/>
      <c r="AS78" s="876"/>
      <c r="AT78" s="876"/>
      <c r="AU78" s="876"/>
      <c r="AV78" s="876"/>
      <c r="AW78" s="876"/>
      <c r="AX78" s="876"/>
      <c r="AY78" s="876"/>
      <c r="AZ78" s="876"/>
      <c r="BA78" s="876"/>
      <c r="BB78" s="876"/>
      <c r="BC78" s="876"/>
      <c r="BD78" s="876"/>
      <c r="BE78" s="876"/>
      <c r="BF78" s="876"/>
      <c r="BG78" s="876"/>
      <c r="BH78" s="876"/>
      <c r="BI78" s="876"/>
      <c r="BJ78" s="876"/>
      <c r="BK78" s="876"/>
      <c r="BL78" s="876"/>
      <c r="BM78" s="876"/>
      <c r="BN78" s="876"/>
      <c r="BO78" s="876"/>
      <c r="BP78" s="876"/>
      <c r="BQ78" s="876"/>
      <c r="BR78" s="876"/>
      <c r="BS78" s="876"/>
      <c r="BT78" s="876"/>
      <c r="BU78" s="876"/>
      <c r="BV78" s="876"/>
      <c r="BW78" s="876"/>
      <c r="BX78" s="876"/>
      <c r="BY78" s="876"/>
      <c r="BZ78" s="876"/>
      <c r="CA78" s="876"/>
      <c r="CB78" s="876"/>
      <c r="CC78" s="876"/>
      <c r="CD78" s="876"/>
      <c r="CE78" s="876"/>
      <c r="CF78" s="876"/>
      <c r="CG78" s="876"/>
      <c r="CH78" s="876"/>
      <c r="CI78" s="876"/>
      <c r="CJ78" s="876"/>
      <c r="CK78" s="876"/>
      <c r="CL78" s="876"/>
      <c r="CM78" s="876"/>
      <c r="CN78" s="876"/>
      <c r="CO78" s="876"/>
      <c r="CP78" s="876"/>
      <c r="CQ78" s="876"/>
      <c r="CR78" s="876"/>
      <c r="CS78" s="876"/>
      <c r="CT78" s="876"/>
      <c r="CU78" s="876"/>
      <c r="CV78" s="876"/>
      <c r="CW78" s="876"/>
      <c r="CX78" s="876"/>
      <c r="CY78" s="876"/>
      <c r="CZ78" s="876"/>
      <c r="DA78" s="876"/>
      <c r="DB78" s="876"/>
      <c r="DC78" s="876"/>
      <c r="DD78" s="876"/>
      <c r="DE78" s="876"/>
      <c r="DF78" s="876"/>
      <c r="DG78" s="876"/>
      <c r="DH78" s="876"/>
      <c r="DI78" s="876"/>
      <c r="DJ78" s="876"/>
      <c r="DK78" s="876"/>
      <c r="DL78" s="876"/>
      <c r="DM78" s="876"/>
      <c r="DN78" s="876"/>
      <c r="DO78" s="876"/>
      <c r="DP78" s="876"/>
      <c r="DQ78" s="876"/>
      <c r="DR78" s="876"/>
      <c r="DS78" s="876"/>
      <c r="DT78" s="876"/>
      <c r="DU78" s="876"/>
      <c r="DV78" s="876"/>
      <c r="DW78" s="876"/>
      <c r="DX78" s="876"/>
      <c r="DY78" s="876"/>
      <c r="DZ78" s="876"/>
      <c r="EA78" s="876"/>
      <c r="EB78" s="876"/>
      <c r="EC78" s="876"/>
      <c r="ED78" s="876"/>
      <c r="EE78" s="876"/>
      <c r="EF78" s="876"/>
      <c r="EG78" s="876"/>
      <c r="EH78" s="876"/>
      <c r="EI78" s="876"/>
      <c r="EJ78" s="876"/>
      <c r="EK78" s="876"/>
      <c r="EL78" s="876"/>
      <c r="EM78" s="876"/>
      <c r="EN78" s="876"/>
      <c r="EO78" s="876"/>
      <c r="EP78" s="876"/>
      <c r="EQ78" s="876"/>
      <c r="ER78" s="876"/>
      <c r="ES78" s="876"/>
      <c r="ET78" s="876"/>
      <c r="EU78" s="876"/>
    </row>
    <row r="79" spans="1:151" s="715" customFormat="1" ht="41.25" customHeight="1">
      <c r="A79" s="869">
        <v>62</v>
      </c>
      <c r="B79" s="854">
        <v>7000020196</v>
      </c>
      <c r="C79" s="854">
        <v>660</v>
      </c>
      <c r="D79" s="854">
        <v>1610</v>
      </c>
      <c r="E79" s="854">
        <v>10</v>
      </c>
      <c r="F79" s="854" t="s">
        <v>528</v>
      </c>
      <c r="G79" s="854">
        <v>100002062</v>
      </c>
      <c r="H79" s="854">
        <v>995461</v>
      </c>
      <c r="I79" s="535"/>
      <c r="J79" s="856">
        <v>18</v>
      </c>
      <c r="K79" s="534"/>
      <c r="L79" s="854" t="s">
        <v>641</v>
      </c>
      <c r="M79" s="854" t="s">
        <v>298</v>
      </c>
      <c r="N79" s="854">
        <v>2</v>
      </c>
      <c r="O79" s="707"/>
      <c r="P79" s="533" t="str">
        <f t="shared" si="6"/>
        <v>INCLUDED</v>
      </c>
      <c r="Q79" s="712">
        <f t="shared" si="7"/>
        <v>0</v>
      </c>
      <c r="R79" s="444">
        <f t="shared" si="8"/>
        <v>0</v>
      </c>
      <c r="S79" s="603">
        <f>Discount!$J$36</f>
        <v>0</v>
      </c>
      <c r="T79" s="444">
        <f t="shared" si="9"/>
        <v>0</v>
      </c>
      <c r="U79" s="445">
        <f t="shared" si="10"/>
        <v>0</v>
      </c>
      <c r="V79" s="713">
        <f t="shared" si="11"/>
        <v>0</v>
      </c>
      <c r="W79" s="843">
        <f t="shared" si="12"/>
        <v>0</v>
      </c>
      <c r="X79" s="713">
        <f t="shared" si="13"/>
        <v>0</v>
      </c>
      <c r="Y79" s="714">
        <f t="shared" si="14"/>
        <v>0.18</v>
      </c>
      <c r="Z79" s="713">
        <f t="shared" si="15"/>
        <v>0</v>
      </c>
      <c r="AA79" s="874"/>
      <c r="AB79" s="875"/>
      <c r="AC79" s="875"/>
      <c r="AD79" s="875"/>
      <c r="AE79" s="875"/>
      <c r="AF79" s="876"/>
      <c r="AG79" s="876"/>
      <c r="AH79" s="876"/>
      <c r="AI79" s="876"/>
      <c r="AJ79" s="876"/>
      <c r="AK79" s="876"/>
      <c r="AL79" s="876"/>
      <c r="AM79" s="876"/>
      <c r="AN79" s="876"/>
      <c r="AO79" s="876"/>
      <c r="AP79" s="876"/>
      <c r="AQ79" s="876"/>
      <c r="AR79" s="876"/>
      <c r="AS79" s="876"/>
      <c r="AT79" s="876"/>
      <c r="AU79" s="876"/>
      <c r="AV79" s="876"/>
      <c r="AW79" s="876"/>
      <c r="AX79" s="876"/>
      <c r="AY79" s="876"/>
      <c r="AZ79" s="876"/>
      <c r="BA79" s="876"/>
      <c r="BB79" s="876"/>
      <c r="BC79" s="876"/>
      <c r="BD79" s="876"/>
      <c r="BE79" s="876"/>
      <c r="BF79" s="876"/>
      <c r="BG79" s="876"/>
      <c r="BH79" s="876"/>
      <c r="BI79" s="876"/>
      <c r="BJ79" s="876"/>
      <c r="BK79" s="876"/>
      <c r="BL79" s="876"/>
      <c r="BM79" s="876"/>
      <c r="BN79" s="876"/>
      <c r="BO79" s="876"/>
      <c r="BP79" s="876"/>
      <c r="BQ79" s="876"/>
      <c r="BR79" s="876"/>
      <c r="BS79" s="876"/>
      <c r="BT79" s="876"/>
      <c r="BU79" s="876"/>
      <c r="BV79" s="876"/>
      <c r="BW79" s="876"/>
      <c r="BX79" s="876"/>
      <c r="BY79" s="876"/>
      <c r="BZ79" s="876"/>
      <c r="CA79" s="876"/>
      <c r="CB79" s="876"/>
      <c r="CC79" s="876"/>
      <c r="CD79" s="876"/>
      <c r="CE79" s="876"/>
      <c r="CF79" s="876"/>
      <c r="CG79" s="876"/>
      <c r="CH79" s="876"/>
      <c r="CI79" s="876"/>
      <c r="CJ79" s="876"/>
      <c r="CK79" s="876"/>
      <c r="CL79" s="876"/>
      <c r="CM79" s="876"/>
      <c r="CN79" s="876"/>
      <c r="CO79" s="876"/>
      <c r="CP79" s="876"/>
      <c r="CQ79" s="876"/>
      <c r="CR79" s="876"/>
      <c r="CS79" s="876"/>
      <c r="CT79" s="876"/>
      <c r="CU79" s="876"/>
      <c r="CV79" s="876"/>
      <c r="CW79" s="876"/>
      <c r="CX79" s="876"/>
      <c r="CY79" s="876"/>
      <c r="CZ79" s="876"/>
      <c r="DA79" s="876"/>
      <c r="DB79" s="876"/>
      <c r="DC79" s="876"/>
      <c r="DD79" s="876"/>
      <c r="DE79" s="876"/>
      <c r="DF79" s="876"/>
      <c r="DG79" s="876"/>
      <c r="DH79" s="876"/>
      <c r="DI79" s="876"/>
      <c r="DJ79" s="876"/>
      <c r="DK79" s="876"/>
      <c r="DL79" s="876"/>
      <c r="DM79" s="876"/>
      <c r="DN79" s="876"/>
      <c r="DO79" s="876"/>
      <c r="DP79" s="876"/>
      <c r="DQ79" s="876"/>
      <c r="DR79" s="876"/>
      <c r="DS79" s="876"/>
      <c r="DT79" s="876"/>
      <c r="DU79" s="876"/>
      <c r="DV79" s="876"/>
      <c r="DW79" s="876"/>
      <c r="DX79" s="876"/>
      <c r="DY79" s="876"/>
      <c r="DZ79" s="876"/>
      <c r="EA79" s="876"/>
      <c r="EB79" s="876"/>
      <c r="EC79" s="876"/>
      <c r="ED79" s="876"/>
      <c r="EE79" s="876"/>
      <c r="EF79" s="876"/>
      <c r="EG79" s="876"/>
      <c r="EH79" s="876"/>
      <c r="EI79" s="876"/>
      <c r="EJ79" s="876"/>
      <c r="EK79" s="876"/>
      <c r="EL79" s="876"/>
      <c r="EM79" s="876"/>
      <c r="EN79" s="876"/>
      <c r="EO79" s="876"/>
      <c r="EP79" s="876"/>
      <c r="EQ79" s="876"/>
      <c r="ER79" s="876"/>
      <c r="ES79" s="876"/>
      <c r="ET79" s="876"/>
      <c r="EU79" s="876"/>
    </row>
    <row r="80" spans="1:151" s="715" customFormat="1" ht="41.25" customHeight="1">
      <c r="A80" s="869">
        <v>63</v>
      </c>
      <c r="B80" s="854">
        <v>7000020196</v>
      </c>
      <c r="C80" s="854">
        <v>670</v>
      </c>
      <c r="D80" s="854">
        <v>1620</v>
      </c>
      <c r="E80" s="854">
        <v>20</v>
      </c>
      <c r="F80" s="854" t="s">
        <v>529</v>
      </c>
      <c r="G80" s="854">
        <v>100004852</v>
      </c>
      <c r="H80" s="854">
        <v>998731</v>
      </c>
      <c r="I80" s="535"/>
      <c r="J80" s="856">
        <v>18</v>
      </c>
      <c r="K80" s="534"/>
      <c r="L80" s="854" t="s">
        <v>612</v>
      </c>
      <c r="M80" s="854" t="s">
        <v>297</v>
      </c>
      <c r="N80" s="854">
        <v>35</v>
      </c>
      <c r="O80" s="707"/>
      <c r="P80" s="533" t="str">
        <f t="shared" si="6"/>
        <v>INCLUDED</v>
      </c>
      <c r="Q80" s="712">
        <f t="shared" si="7"/>
        <v>0</v>
      </c>
      <c r="R80" s="444">
        <f t="shared" si="8"/>
        <v>0</v>
      </c>
      <c r="S80" s="603">
        <f>Discount!$J$36</f>
        <v>0</v>
      </c>
      <c r="T80" s="444">
        <f t="shared" si="9"/>
        <v>0</v>
      </c>
      <c r="U80" s="445">
        <f t="shared" si="10"/>
        <v>0</v>
      </c>
      <c r="V80" s="713">
        <f t="shared" si="11"/>
        <v>0</v>
      </c>
      <c r="W80" s="843">
        <f t="shared" si="12"/>
        <v>0</v>
      </c>
      <c r="X80" s="713">
        <f t="shared" si="13"/>
        <v>0</v>
      </c>
      <c r="Y80" s="714">
        <f t="shared" si="14"/>
        <v>0.18</v>
      </c>
      <c r="Z80" s="713">
        <f t="shared" si="15"/>
        <v>0</v>
      </c>
      <c r="AA80" s="874"/>
      <c r="AB80" s="875"/>
      <c r="AC80" s="875"/>
      <c r="AD80" s="875"/>
      <c r="AE80" s="875"/>
      <c r="AF80" s="876"/>
      <c r="AG80" s="876"/>
      <c r="AH80" s="876"/>
      <c r="AI80" s="876"/>
      <c r="AJ80" s="876"/>
      <c r="AK80" s="876"/>
      <c r="AL80" s="876"/>
      <c r="AM80" s="876"/>
      <c r="AN80" s="876"/>
      <c r="AO80" s="876"/>
      <c r="AP80" s="876"/>
      <c r="AQ80" s="876"/>
      <c r="AR80" s="876"/>
      <c r="AS80" s="876"/>
      <c r="AT80" s="876"/>
      <c r="AU80" s="876"/>
      <c r="AV80" s="876"/>
      <c r="AW80" s="876"/>
      <c r="AX80" s="876"/>
      <c r="AY80" s="876"/>
      <c r="AZ80" s="876"/>
      <c r="BA80" s="876"/>
      <c r="BB80" s="876"/>
      <c r="BC80" s="876"/>
      <c r="BD80" s="876"/>
      <c r="BE80" s="876"/>
      <c r="BF80" s="876"/>
      <c r="BG80" s="876"/>
      <c r="BH80" s="876"/>
      <c r="BI80" s="876"/>
      <c r="BJ80" s="876"/>
      <c r="BK80" s="876"/>
      <c r="BL80" s="876"/>
      <c r="BM80" s="876"/>
      <c r="BN80" s="876"/>
      <c r="BO80" s="876"/>
      <c r="BP80" s="876"/>
      <c r="BQ80" s="876"/>
      <c r="BR80" s="876"/>
      <c r="BS80" s="876"/>
      <c r="BT80" s="876"/>
      <c r="BU80" s="876"/>
      <c r="BV80" s="876"/>
      <c r="BW80" s="876"/>
      <c r="BX80" s="876"/>
      <c r="BY80" s="876"/>
      <c r="BZ80" s="876"/>
      <c r="CA80" s="876"/>
      <c r="CB80" s="876"/>
      <c r="CC80" s="876"/>
      <c r="CD80" s="876"/>
      <c r="CE80" s="876"/>
      <c r="CF80" s="876"/>
      <c r="CG80" s="876"/>
      <c r="CH80" s="876"/>
      <c r="CI80" s="876"/>
      <c r="CJ80" s="876"/>
      <c r="CK80" s="876"/>
      <c r="CL80" s="876"/>
      <c r="CM80" s="876"/>
      <c r="CN80" s="876"/>
      <c r="CO80" s="876"/>
      <c r="CP80" s="876"/>
      <c r="CQ80" s="876"/>
      <c r="CR80" s="876"/>
      <c r="CS80" s="876"/>
      <c r="CT80" s="876"/>
      <c r="CU80" s="876"/>
      <c r="CV80" s="876"/>
      <c r="CW80" s="876"/>
      <c r="CX80" s="876"/>
      <c r="CY80" s="876"/>
      <c r="CZ80" s="876"/>
      <c r="DA80" s="876"/>
      <c r="DB80" s="876"/>
      <c r="DC80" s="876"/>
      <c r="DD80" s="876"/>
      <c r="DE80" s="876"/>
      <c r="DF80" s="876"/>
      <c r="DG80" s="876"/>
      <c r="DH80" s="876"/>
      <c r="DI80" s="876"/>
      <c r="DJ80" s="876"/>
      <c r="DK80" s="876"/>
      <c r="DL80" s="876"/>
      <c r="DM80" s="876"/>
      <c r="DN80" s="876"/>
      <c r="DO80" s="876"/>
      <c r="DP80" s="876"/>
      <c r="DQ80" s="876"/>
      <c r="DR80" s="876"/>
      <c r="DS80" s="876"/>
      <c r="DT80" s="876"/>
      <c r="DU80" s="876"/>
      <c r="DV80" s="876"/>
      <c r="DW80" s="876"/>
      <c r="DX80" s="876"/>
      <c r="DY80" s="876"/>
      <c r="DZ80" s="876"/>
      <c r="EA80" s="876"/>
      <c r="EB80" s="876"/>
      <c r="EC80" s="876"/>
      <c r="ED80" s="876"/>
      <c r="EE80" s="876"/>
      <c r="EF80" s="876"/>
      <c r="EG80" s="876"/>
      <c r="EH80" s="876"/>
      <c r="EI80" s="876"/>
      <c r="EJ80" s="876"/>
      <c r="EK80" s="876"/>
      <c r="EL80" s="876"/>
      <c r="EM80" s="876"/>
      <c r="EN80" s="876"/>
      <c r="EO80" s="876"/>
      <c r="EP80" s="876"/>
      <c r="EQ80" s="876"/>
      <c r="ER80" s="876"/>
      <c r="ES80" s="876"/>
      <c r="ET80" s="876"/>
      <c r="EU80" s="876"/>
    </row>
    <row r="81" spans="1:151" s="715" customFormat="1" ht="41.25" customHeight="1">
      <c r="A81" s="869">
        <v>64</v>
      </c>
      <c r="B81" s="854">
        <v>7000020196</v>
      </c>
      <c r="C81" s="854">
        <v>670</v>
      </c>
      <c r="D81" s="854">
        <v>1620</v>
      </c>
      <c r="E81" s="854">
        <v>30</v>
      </c>
      <c r="F81" s="854" t="s">
        <v>529</v>
      </c>
      <c r="G81" s="854">
        <v>100004926</v>
      </c>
      <c r="H81" s="854">
        <v>998731</v>
      </c>
      <c r="I81" s="535"/>
      <c r="J81" s="856">
        <v>18</v>
      </c>
      <c r="K81" s="534"/>
      <c r="L81" s="854" t="s">
        <v>613</v>
      </c>
      <c r="M81" s="854" t="s">
        <v>297</v>
      </c>
      <c r="N81" s="854">
        <v>35</v>
      </c>
      <c r="O81" s="707"/>
      <c r="P81" s="533" t="str">
        <f t="shared" si="6"/>
        <v>INCLUDED</v>
      </c>
      <c r="Q81" s="712">
        <f t="shared" si="7"/>
        <v>0</v>
      </c>
      <c r="R81" s="444">
        <f t="shared" si="8"/>
        <v>0</v>
      </c>
      <c r="S81" s="603">
        <f>Discount!$J$36</f>
        <v>0</v>
      </c>
      <c r="T81" s="444">
        <f t="shared" si="9"/>
        <v>0</v>
      </c>
      <c r="U81" s="445">
        <f t="shared" si="10"/>
        <v>0</v>
      </c>
      <c r="V81" s="713">
        <f t="shared" si="11"/>
        <v>0</v>
      </c>
      <c r="W81" s="843">
        <f t="shared" si="12"/>
        <v>0</v>
      </c>
      <c r="X81" s="713">
        <f t="shared" si="13"/>
        <v>0</v>
      </c>
      <c r="Y81" s="714">
        <f t="shared" si="14"/>
        <v>0.18</v>
      </c>
      <c r="Z81" s="713">
        <f t="shared" si="15"/>
        <v>0</v>
      </c>
      <c r="AA81" s="874"/>
      <c r="AB81" s="875"/>
      <c r="AC81" s="875"/>
      <c r="AD81" s="875"/>
      <c r="AE81" s="875"/>
      <c r="AF81" s="876"/>
      <c r="AG81" s="876"/>
      <c r="AH81" s="876"/>
      <c r="AI81" s="876"/>
      <c r="AJ81" s="876"/>
      <c r="AK81" s="876"/>
      <c r="AL81" s="876"/>
      <c r="AM81" s="876"/>
      <c r="AN81" s="876"/>
      <c r="AO81" s="876"/>
      <c r="AP81" s="876"/>
      <c r="AQ81" s="876"/>
      <c r="AR81" s="876"/>
      <c r="AS81" s="876"/>
      <c r="AT81" s="876"/>
      <c r="AU81" s="876"/>
      <c r="AV81" s="876"/>
      <c r="AW81" s="876"/>
      <c r="AX81" s="876"/>
      <c r="AY81" s="876"/>
      <c r="AZ81" s="876"/>
      <c r="BA81" s="876"/>
      <c r="BB81" s="876"/>
      <c r="BC81" s="876"/>
      <c r="BD81" s="876"/>
      <c r="BE81" s="876"/>
      <c r="BF81" s="876"/>
      <c r="BG81" s="876"/>
      <c r="BH81" s="876"/>
      <c r="BI81" s="876"/>
      <c r="BJ81" s="876"/>
      <c r="BK81" s="876"/>
      <c r="BL81" s="876"/>
      <c r="BM81" s="876"/>
      <c r="BN81" s="876"/>
      <c r="BO81" s="876"/>
      <c r="BP81" s="876"/>
      <c r="BQ81" s="876"/>
      <c r="BR81" s="876"/>
      <c r="BS81" s="876"/>
      <c r="BT81" s="876"/>
      <c r="BU81" s="876"/>
      <c r="BV81" s="876"/>
      <c r="BW81" s="876"/>
      <c r="BX81" s="876"/>
      <c r="BY81" s="876"/>
      <c r="BZ81" s="876"/>
      <c r="CA81" s="876"/>
      <c r="CB81" s="876"/>
      <c r="CC81" s="876"/>
      <c r="CD81" s="876"/>
      <c r="CE81" s="876"/>
      <c r="CF81" s="876"/>
      <c r="CG81" s="876"/>
      <c r="CH81" s="876"/>
      <c r="CI81" s="876"/>
      <c r="CJ81" s="876"/>
      <c r="CK81" s="876"/>
      <c r="CL81" s="876"/>
      <c r="CM81" s="876"/>
      <c r="CN81" s="876"/>
      <c r="CO81" s="876"/>
      <c r="CP81" s="876"/>
      <c r="CQ81" s="876"/>
      <c r="CR81" s="876"/>
      <c r="CS81" s="876"/>
      <c r="CT81" s="876"/>
      <c r="CU81" s="876"/>
      <c r="CV81" s="876"/>
      <c r="CW81" s="876"/>
      <c r="CX81" s="876"/>
      <c r="CY81" s="876"/>
      <c r="CZ81" s="876"/>
      <c r="DA81" s="876"/>
      <c r="DB81" s="876"/>
      <c r="DC81" s="876"/>
      <c r="DD81" s="876"/>
      <c r="DE81" s="876"/>
      <c r="DF81" s="876"/>
      <c r="DG81" s="876"/>
      <c r="DH81" s="876"/>
      <c r="DI81" s="876"/>
      <c r="DJ81" s="876"/>
      <c r="DK81" s="876"/>
      <c r="DL81" s="876"/>
      <c r="DM81" s="876"/>
      <c r="DN81" s="876"/>
      <c r="DO81" s="876"/>
      <c r="DP81" s="876"/>
      <c r="DQ81" s="876"/>
      <c r="DR81" s="876"/>
      <c r="DS81" s="876"/>
      <c r="DT81" s="876"/>
      <c r="DU81" s="876"/>
      <c r="DV81" s="876"/>
      <c r="DW81" s="876"/>
      <c r="DX81" s="876"/>
      <c r="DY81" s="876"/>
      <c r="DZ81" s="876"/>
      <c r="EA81" s="876"/>
      <c r="EB81" s="876"/>
      <c r="EC81" s="876"/>
      <c r="ED81" s="876"/>
      <c r="EE81" s="876"/>
      <c r="EF81" s="876"/>
      <c r="EG81" s="876"/>
      <c r="EH81" s="876"/>
      <c r="EI81" s="876"/>
      <c r="EJ81" s="876"/>
      <c r="EK81" s="876"/>
      <c r="EL81" s="876"/>
      <c r="EM81" s="876"/>
      <c r="EN81" s="876"/>
      <c r="EO81" s="876"/>
      <c r="EP81" s="876"/>
      <c r="EQ81" s="876"/>
      <c r="ER81" s="876"/>
      <c r="ES81" s="876"/>
      <c r="ET81" s="876"/>
      <c r="EU81" s="876"/>
    </row>
    <row r="82" spans="1:151" s="715" customFormat="1" ht="41.25" customHeight="1">
      <c r="A82" s="869">
        <v>65</v>
      </c>
      <c r="B82" s="854">
        <v>7000020196</v>
      </c>
      <c r="C82" s="854">
        <v>670</v>
      </c>
      <c r="D82" s="854">
        <v>1620</v>
      </c>
      <c r="E82" s="854">
        <v>40</v>
      </c>
      <c r="F82" s="854" t="s">
        <v>529</v>
      </c>
      <c r="G82" s="854">
        <v>100001116</v>
      </c>
      <c r="H82" s="854">
        <v>998739</v>
      </c>
      <c r="I82" s="535"/>
      <c r="J82" s="856">
        <v>18</v>
      </c>
      <c r="K82" s="534"/>
      <c r="L82" s="854" t="s">
        <v>578</v>
      </c>
      <c r="M82" s="854" t="s">
        <v>298</v>
      </c>
      <c r="N82" s="854">
        <v>2</v>
      </c>
      <c r="O82" s="707"/>
      <c r="P82" s="533" t="str">
        <f t="shared" si="6"/>
        <v>INCLUDED</v>
      </c>
      <c r="Q82" s="712">
        <f t="shared" si="7"/>
        <v>0</v>
      </c>
      <c r="R82" s="444">
        <f t="shared" si="8"/>
        <v>0</v>
      </c>
      <c r="S82" s="603">
        <f>Discount!$J$36</f>
        <v>0</v>
      </c>
      <c r="T82" s="444">
        <f t="shared" si="9"/>
        <v>0</v>
      </c>
      <c r="U82" s="445">
        <f t="shared" si="10"/>
        <v>0</v>
      </c>
      <c r="V82" s="713">
        <f t="shared" si="11"/>
        <v>0</v>
      </c>
      <c r="W82" s="843">
        <f t="shared" si="12"/>
        <v>0</v>
      </c>
      <c r="X82" s="713">
        <f t="shared" si="13"/>
        <v>0</v>
      </c>
      <c r="Y82" s="714">
        <f t="shared" si="14"/>
        <v>0.18</v>
      </c>
      <c r="Z82" s="713">
        <f t="shared" si="15"/>
        <v>0</v>
      </c>
      <c r="AA82" s="874"/>
      <c r="AB82" s="875"/>
      <c r="AC82" s="875"/>
      <c r="AD82" s="875"/>
      <c r="AE82" s="875"/>
      <c r="AF82" s="876"/>
      <c r="AG82" s="876"/>
      <c r="AH82" s="876"/>
      <c r="AI82" s="876"/>
      <c r="AJ82" s="876"/>
      <c r="AK82" s="876"/>
      <c r="AL82" s="876"/>
      <c r="AM82" s="876"/>
      <c r="AN82" s="876"/>
      <c r="AO82" s="876"/>
      <c r="AP82" s="876"/>
      <c r="AQ82" s="876"/>
      <c r="AR82" s="876"/>
      <c r="AS82" s="876"/>
      <c r="AT82" s="876"/>
      <c r="AU82" s="876"/>
      <c r="AV82" s="876"/>
      <c r="AW82" s="876"/>
      <c r="AX82" s="876"/>
      <c r="AY82" s="876"/>
      <c r="AZ82" s="876"/>
      <c r="BA82" s="876"/>
      <c r="BB82" s="876"/>
      <c r="BC82" s="876"/>
      <c r="BD82" s="876"/>
      <c r="BE82" s="876"/>
      <c r="BF82" s="876"/>
      <c r="BG82" s="876"/>
      <c r="BH82" s="876"/>
      <c r="BI82" s="876"/>
      <c r="BJ82" s="876"/>
      <c r="BK82" s="876"/>
      <c r="BL82" s="876"/>
      <c r="BM82" s="876"/>
      <c r="BN82" s="876"/>
      <c r="BO82" s="876"/>
      <c r="BP82" s="876"/>
      <c r="BQ82" s="876"/>
      <c r="BR82" s="876"/>
      <c r="BS82" s="876"/>
      <c r="BT82" s="876"/>
      <c r="BU82" s="876"/>
      <c r="BV82" s="876"/>
      <c r="BW82" s="876"/>
      <c r="BX82" s="876"/>
      <c r="BY82" s="876"/>
      <c r="BZ82" s="876"/>
      <c r="CA82" s="876"/>
      <c r="CB82" s="876"/>
      <c r="CC82" s="876"/>
      <c r="CD82" s="876"/>
      <c r="CE82" s="876"/>
      <c r="CF82" s="876"/>
      <c r="CG82" s="876"/>
      <c r="CH82" s="876"/>
      <c r="CI82" s="876"/>
      <c r="CJ82" s="876"/>
      <c r="CK82" s="876"/>
      <c r="CL82" s="876"/>
      <c r="CM82" s="876"/>
      <c r="CN82" s="876"/>
      <c r="CO82" s="876"/>
      <c r="CP82" s="876"/>
      <c r="CQ82" s="876"/>
      <c r="CR82" s="876"/>
      <c r="CS82" s="876"/>
      <c r="CT82" s="876"/>
      <c r="CU82" s="876"/>
      <c r="CV82" s="876"/>
      <c r="CW82" s="876"/>
      <c r="CX82" s="876"/>
      <c r="CY82" s="876"/>
      <c r="CZ82" s="876"/>
      <c r="DA82" s="876"/>
      <c r="DB82" s="876"/>
      <c r="DC82" s="876"/>
      <c r="DD82" s="876"/>
      <c r="DE82" s="876"/>
      <c r="DF82" s="876"/>
      <c r="DG82" s="876"/>
      <c r="DH82" s="876"/>
      <c r="DI82" s="876"/>
      <c r="DJ82" s="876"/>
      <c r="DK82" s="876"/>
      <c r="DL82" s="876"/>
      <c r="DM82" s="876"/>
      <c r="DN82" s="876"/>
      <c r="DO82" s="876"/>
      <c r="DP82" s="876"/>
      <c r="DQ82" s="876"/>
      <c r="DR82" s="876"/>
      <c r="DS82" s="876"/>
      <c r="DT82" s="876"/>
      <c r="DU82" s="876"/>
      <c r="DV82" s="876"/>
      <c r="DW82" s="876"/>
      <c r="DX82" s="876"/>
      <c r="DY82" s="876"/>
      <c r="DZ82" s="876"/>
      <c r="EA82" s="876"/>
      <c r="EB82" s="876"/>
      <c r="EC82" s="876"/>
      <c r="ED82" s="876"/>
      <c r="EE82" s="876"/>
      <c r="EF82" s="876"/>
      <c r="EG82" s="876"/>
      <c r="EH82" s="876"/>
      <c r="EI82" s="876"/>
      <c r="EJ82" s="876"/>
      <c r="EK82" s="876"/>
      <c r="EL82" s="876"/>
      <c r="EM82" s="876"/>
      <c r="EN82" s="876"/>
      <c r="EO82" s="876"/>
      <c r="EP82" s="876"/>
      <c r="EQ82" s="876"/>
      <c r="ER82" s="876"/>
      <c r="ES82" s="876"/>
      <c r="ET82" s="876"/>
      <c r="EU82" s="876"/>
    </row>
    <row r="83" spans="1:151" s="715" customFormat="1" ht="41.25" customHeight="1">
      <c r="A83" s="869">
        <v>66</v>
      </c>
      <c r="B83" s="854">
        <v>7000020196</v>
      </c>
      <c r="C83" s="854">
        <v>670</v>
      </c>
      <c r="D83" s="854">
        <v>1620</v>
      </c>
      <c r="E83" s="854">
        <v>50</v>
      </c>
      <c r="F83" s="854" t="s">
        <v>529</v>
      </c>
      <c r="G83" s="854">
        <v>100001021</v>
      </c>
      <c r="H83" s="854">
        <v>995461</v>
      </c>
      <c r="I83" s="535"/>
      <c r="J83" s="856">
        <v>18</v>
      </c>
      <c r="K83" s="534"/>
      <c r="L83" s="854" t="s">
        <v>557</v>
      </c>
      <c r="M83" s="854" t="s">
        <v>297</v>
      </c>
      <c r="N83" s="854">
        <v>3</v>
      </c>
      <c r="O83" s="707"/>
      <c r="P83" s="533" t="str">
        <f t="shared" si="6"/>
        <v>INCLUDED</v>
      </c>
      <c r="Q83" s="712">
        <f t="shared" si="7"/>
        <v>0</v>
      </c>
      <c r="R83" s="444">
        <f t="shared" si="8"/>
        <v>0</v>
      </c>
      <c r="S83" s="603">
        <f>Discount!$J$36</f>
        <v>0</v>
      </c>
      <c r="T83" s="444">
        <f t="shared" si="9"/>
        <v>0</v>
      </c>
      <c r="U83" s="445">
        <f t="shared" si="10"/>
        <v>0</v>
      </c>
      <c r="V83" s="713">
        <f t="shared" si="11"/>
        <v>0</v>
      </c>
      <c r="W83" s="843">
        <f t="shared" si="12"/>
        <v>0</v>
      </c>
      <c r="X83" s="713">
        <f t="shared" si="13"/>
        <v>0</v>
      </c>
      <c r="Y83" s="714">
        <f t="shared" si="14"/>
        <v>0.18</v>
      </c>
      <c r="Z83" s="713">
        <f t="shared" si="15"/>
        <v>0</v>
      </c>
      <c r="AA83" s="874"/>
      <c r="AB83" s="875"/>
      <c r="AC83" s="875"/>
      <c r="AD83" s="875"/>
      <c r="AE83" s="875"/>
      <c r="AF83" s="876"/>
      <c r="AG83" s="876"/>
      <c r="AH83" s="876"/>
      <c r="AI83" s="876"/>
      <c r="AJ83" s="876"/>
      <c r="AK83" s="876"/>
      <c r="AL83" s="876"/>
      <c r="AM83" s="876"/>
      <c r="AN83" s="876"/>
      <c r="AO83" s="876"/>
      <c r="AP83" s="876"/>
      <c r="AQ83" s="876"/>
      <c r="AR83" s="876"/>
      <c r="AS83" s="876"/>
      <c r="AT83" s="876"/>
      <c r="AU83" s="876"/>
      <c r="AV83" s="876"/>
      <c r="AW83" s="876"/>
      <c r="AX83" s="876"/>
      <c r="AY83" s="876"/>
      <c r="AZ83" s="876"/>
      <c r="BA83" s="876"/>
      <c r="BB83" s="876"/>
      <c r="BC83" s="876"/>
      <c r="BD83" s="876"/>
      <c r="BE83" s="876"/>
      <c r="BF83" s="876"/>
      <c r="BG83" s="876"/>
      <c r="BH83" s="876"/>
      <c r="BI83" s="876"/>
      <c r="BJ83" s="876"/>
      <c r="BK83" s="876"/>
      <c r="BL83" s="876"/>
      <c r="BM83" s="876"/>
      <c r="BN83" s="876"/>
      <c r="BO83" s="876"/>
      <c r="BP83" s="876"/>
      <c r="BQ83" s="876"/>
      <c r="BR83" s="876"/>
      <c r="BS83" s="876"/>
      <c r="BT83" s="876"/>
      <c r="BU83" s="876"/>
      <c r="BV83" s="876"/>
      <c r="BW83" s="876"/>
      <c r="BX83" s="876"/>
      <c r="BY83" s="876"/>
      <c r="BZ83" s="876"/>
      <c r="CA83" s="876"/>
      <c r="CB83" s="876"/>
      <c r="CC83" s="876"/>
      <c r="CD83" s="876"/>
      <c r="CE83" s="876"/>
      <c r="CF83" s="876"/>
      <c r="CG83" s="876"/>
      <c r="CH83" s="876"/>
      <c r="CI83" s="876"/>
      <c r="CJ83" s="876"/>
      <c r="CK83" s="876"/>
      <c r="CL83" s="876"/>
      <c r="CM83" s="876"/>
      <c r="CN83" s="876"/>
      <c r="CO83" s="876"/>
      <c r="CP83" s="876"/>
      <c r="CQ83" s="876"/>
      <c r="CR83" s="876"/>
      <c r="CS83" s="876"/>
      <c r="CT83" s="876"/>
      <c r="CU83" s="876"/>
      <c r="CV83" s="876"/>
      <c r="CW83" s="876"/>
      <c r="CX83" s="876"/>
      <c r="CY83" s="876"/>
      <c r="CZ83" s="876"/>
      <c r="DA83" s="876"/>
      <c r="DB83" s="876"/>
      <c r="DC83" s="876"/>
      <c r="DD83" s="876"/>
      <c r="DE83" s="876"/>
      <c r="DF83" s="876"/>
      <c r="DG83" s="876"/>
      <c r="DH83" s="876"/>
      <c r="DI83" s="876"/>
      <c r="DJ83" s="876"/>
      <c r="DK83" s="876"/>
      <c r="DL83" s="876"/>
      <c r="DM83" s="876"/>
      <c r="DN83" s="876"/>
      <c r="DO83" s="876"/>
      <c r="DP83" s="876"/>
      <c r="DQ83" s="876"/>
      <c r="DR83" s="876"/>
      <c r="DS83" s="876"/>
      <c r="DT83" s="876"/>
      <c r="DU83" s="876"/>
      <c r="DV83" s="876"/>
      <c r="DW83" s="876"/>
      <c r="DX83" s="876"/>
      <c r="DY83" s="876"/>
      <c r="DZ83" s="876"/>
      <c r="EA83" s="876"/>
      <c r="EB83" s="876"/>
      <c r="EC83" s="876"/>
      <c r="ED83" s="876"/>
      <c r="EE83" s="876"/>
      <c r="EF83" s="876"/>
      <c r="EG83" s="876"/>
      <c r="EH83" s="876"/>
      <c r="EI83" s="876"/>
      <c r="EJ83" s="876"/>
      <c r="EK83" s="876"/>
      <c r="EL83" s="876"/>
      <c r="EM83" s="876"/>
      <c r="EN83" s="876"/>
      <c r="EO83" s="876"/>
      <c r="EP83" s="876"/>
      <c r="EQ83" s="876"/>
      <c r="ER83" s="876"/>
      <c r="ES83" s="876"/>
      <c r="ET83" s="876"/>
      <c r="EU83" s="876"/>
    </row>
    <row r="84" spans="1:151" s="715" customFormat="1" ht="41.25" customHeight="1">
      <c r="A84" s="869">
        <v>67</v>
      </c>
      <c r="B84" s="854">
        <v>7000020196</v>
      </c>
      <c r="C84" s="854">
        <v>670</v>
      </c>
      <c r="D84" s="854">
        <v>1620</v>
      </c>
      <c r="E84" s="854">
        <v>60</v>
      </c>
      <c r="F84" s="854" t="s">
        <v>529</v>
      </c>
      <c r="G84" s="854">
        <v>100001024</v>
      </c>
      <c r="H84" s="854">
        <v>998731</v>
      </c>
      <c r="I84" s="535"/>
      <c r="J84" s="856">
        <v>18</v>
      </c>
      <c r="K84" s="534"/>
      <c r="L84" s="854" t="s">
        <v>686</v>
      </c>
      <c r="M84" s="854" t="s">
        <v>297</v>
      </c>
      <c r="N84" s="854">
        <v>4</v>
      </c>
      <c r="O84" s="707"/>
      <c r="P84" s="533" t="str">
        <f t="shared" si="6"/>
        <v>INCLUDED</v>
      </c>
      <c r="Q84" s="712">
        <f t="shared" si="7"/>
        <v>0</v>
      </c>
      <c r="R84" s="444">
        <f t="shared" si="8"/>
        <v>0</v>
      </c>
      <c r="S84" s="603">
        <f>Discount!$J$36</f>
        <v>0</v>
      </c>
      <c r="T84" s="444">
        <f t="shared" si="9"/>
        <v>0</v>
      </c>
      <c r="U84" s="445">
        <f t="shared" si="10"/>
        <v>0</v>
      </c>
      <c r="V84" s="713">
        <f t="shared" si="11"/>
        <v>0</v>
      </c>
      <c r="W84" s="843">
        <f t="shared" si="12"/>
        <v>0</v>
      </c>
      <c r="X84" s="713">
        <f t="shared" si="13"/>
        <v>0</v>
      </c>
      <c r="Y84" s="714">
        <f t="shared" si="14"/>
        <v>0.18</v>
      </c>
      <c r="Z84" s="713">
        <f t="shared" si="15"/>
        <v>0</v>
      </c>
      <c r="AA84" s="874"/>
      <c r="AB84" s="875"/>
      <c r="AC84" s="875"/>
      <c r="AD84" s="875"/>
      <c r="AE84" s="875"/>
      <c r="AF84" s="876"/>
      <c r="AG84" s="876"/>
      <c r="AH84" s="876"/>
      <c r="AI84" s="876"/>
      <c r="AJ84" s="876"/>
      <c r="AK84" s="876"/>
      <c r="AL84" s="876"/>
      <c r="AM84" s="876"/>
      <c r="AN84" s="876"/>
      <c r="AO84" s="876"/>
      <c r="AP84" s="876"/>
      <c r="AQ84" s="876"/>
      <c r="AR84" s="876"/>
      <c r="AS84" s="876"/>
      <c r="AT84" s="876"/>
      <c r="AU84" s="876"/>
      <c r="AV84" s="876"/>
      <c r="AW84" s="876"/>
      <c r="AX84" s="876"/>
      <c r="AY84" s="876"/>
      <c r="AZ84" s="876"/>
      <c r="BA84" s="876"/>
      <c r="BB84" s="876"/>
      <c r="BC84" s="876"/>
      <c r="BD84" s="876"/>
      <c r="BE84" s="876"/>
      <c r="BF84" s="876"/>
      <c r="BG84" s="876"/>
      <c r="BH84" s="876"/>
      <c r="BI84" s="876"/>
      <c r="BJ84" s="876"/>
      <c r="BK84" s="876"/>
      <c r="BL84" s="876"/>
      <c r="BM84" s="876"/>
      <c r="BN84" s="876"/>
      <c r="BO84" s="876"/>
      <c r="BP84" s="876"/>
      <c r="BQ84" s="876"/>
      <c r="BR84" s="876"/>
      <c r="BS84" s="876"/>
      <c r="BT84" s="876"/>
      <c r="BU84" s="876"/>
      <c r="BV84" s="876"/>
      <c r="BW84" s="876"/>
      <c r="BX84" s="876"/>
      <c r="BY84" s="876"/>
      <c r="BZ84" s="876"/>
      <c r="CA84" s="876"/>
      <c r="CB84" s="876"/>
      <c r="CC84" s="876"/>
      <c r="CD84" s="876"/>
      <c r="CE84" s="876"/>
      <c r="CF84" s="876"/>
      <c r="CG84" s="876"/>
      <c r="CH84" s="876"/>
      <c r="CI84" s="876"/>
      <c r="CJ84" s="876"/>
      <c r="CK84" s="876"/>
      <c r="CL84" s="876"/>
      <c r="CM84" s="876"/>
      <c r="CN84" s="876"/>
      <c r="CO84" s="876"/>
      <c r="CP84" s="876"/>
      <c r="CQ84" s="876"/>
      <c r="CR84" s="876"/>
      <c r="CS84" s="876"/>
      <c r="CT84" s="876"/>
      <c r="CU84" s="876"/>
      <c r="CV84" s="876"/>
      <c r="CW84" s="876"/>
      <c r="CX84" s="876"/>
      <c r="CY84" s="876"/>
      <c r="CZ84" s="876"/>
      <c r="DA84" s="876"/>
      <c r="DB84" s="876"/>
      <c r="DC84" s="876"/>
      <c r="DD84" s="876"/>
      <c r="DE84" s="876"/>
      <c r="DF84" s="876"/>
      <c r="DG84" s="876"/>
      <c r="DH84" s="876"/>
      <c r="DI84" s="876"/>
      <c r="DJ84" s="876"/>
      <c r="DK84" s="876"/>
      <c r="DL84" s="876"/>
      <c r="DM84" s="876"/>
      <c r="DN84" s="876"/>
      <c r="DO84" s="876"/>
      <c r="DP84" s="876"/>
      <c r="DQ84" s="876"/>
      <c r="DR84" s="876"/>
      <c r="DS84" s="876"/>
      <c r="DT84" s="876"/>
      <c r="DU84" s="876"/>
      <c r="DV84" s="876"/>
      <c r="DW84" s="876"/>
      <c r="DX84" s="876"/>
      <c r="DY84" s="876"/>
      <c r="DZ84" s="876"/>
      <c r="EA84" s="876"/>
      <c r="EB84" s="876"/>
      <c r="EC84" s="876"/>
      <c r="ED84" s="876"/>
      <c r="EE84" s="876"/>
      <c r="EF84" s="876"/>
      <c r="EG84" s="876"/>
      <c r="EH84" s="876"/>
      <c r="EI84" s="876"/>
      <c r="EJ84" s="876"/>
      <c r="EK84" s="876"/>
      <c r="EL84" s="876"/>
      <c r="EM84" s="876"/>
      <c r="EN84" s="876"/>
      <c r="EO84" s="876"/>
      <c r="EP84" s="876"/>
      <c r="EQ84" s="876"/>
      <c r="ER84" s="876"/>
      <c r="ES84" s="876"/>
      <c r="ET84" s="876"/>
      <c r="EU84" s="876"/>
    </row>
    <row r="85" spans="1:151" s="715" customFormat="1" ht="41.25" customHeight="1">
      <c r="A85" s="869">
        <v>68</v>
      </c>
      <c r="B85" s="854">
        <v>7000020196</v>
      </c>
      <c r="C85" s="854">
        <v>670</v>
      </c>
      <c r="D85" s="854">
        <v>1620</v>
      </c>
      <c r="E85" s="854">
        <v>70</v>
      </c>
      <c r="F85" s="854" t="s">
        <v>529</v>
      </c>
      <c r="G85" s="854">
        <v>100001051</v>
      </c>
      <c r="H85" s="854">
        <v>998731</v>
      </c>
      <c r="I85" s="535"/>
      <c r="J85" s="856">
        <v>18</v>
      </c>
      <c r="K85" s="534"/>
      <c r="L85" s="854" t="s">
        <v>772</v>
      </c>
      <c r="M85" s="854" t="s">
        <v>297</v>
      </c>
      <c r="N85" s="854">
        <v>2</v>
      </c>
      <c r="O85" s="707"/>
      <c r="P85" s="533" t="str">
        <f t="shared" si="6"/>
        <v>INCLUDED</v>
      </c>
      <c r="Q85" s="712">
        <f t="shared" si="7"/>
        <v>0</v>
      </c>
      <c r="R85" s="444">
        <f t="shared" si="8"/>
        <v>0</v>
      </c>
      <c r="S85" s="603">
        <f>Discount!$J$36</f>
        <v>0</v>
      </c>
      <c r="T85" s="444">
        <f t="shared" si="9"/>
        <v>0</v>
      </c>
      <c r="U85" s="445">
        <f t="shared" si="10"/>
        <v>0</v>
      </c>
      <c r="V85" s="713">
        <f t="shared" si="11"/>
        <v>0</v>
      </c>
      <c r="W85" s="843">
        <f t="shared" si="12"/>
        <v>0</v>
      </c>
      <c r="X85" s="713">
        <f t="shared" si="13"/>
        <v>0</v>
      </c>
      <c r="Y85" s="714">
        <f t="shared" si="14"/>
        <v>0.18</v>
      </c>
      <c r="Z85" s="713">
        <f t="shared" si="15"/>
        <v>0</v>
      </c>
      <c r="AA85" s="874"/>
      <c r="AB85" s="875"/>
      <c r="AC85" s="875"/>
      <c r="AD85" s="875"/>
      <c r="AE85" s="875"/>
      <c r="AF85" s="876"/>
      <c r="AG85" s="876"/>
      <c r="AH85" s="876"/>
      <c r="AI85" s="876"/>
      <c r="AJ85" s="876"/>
      <c r="AK85" s="876"/>
      <c r="AL85" s="876"/>
      <c r="AM85" s="876"/>
      <c r="AN85" s="876"/>
      <c r="AO85" s="876"/>
      <c r="AP85" s="876"/>
      <c r="AQ85" s="876"/>
      <c r="AR85" s="876"/>
      <c r="AS85" s="876"/>
      <c r="AT85" s="876"/>
      <c r="AU85" s="876"/>
      <c r="AV85" s="876"/>
      <c r="AW85" s="876"/>
      <c r="AX85" s="876"/>
      <c r="AY85" s="876"/>
      <c r="AZ85" s="876"/>
      <c r="BA85" s="876"/>
      <c r="BB85" s="876"/>
      <c r="BC85" s="876"/>
      <c r="BD85" s="876"/>
      <c r="BE85" s="876"/>
      <c r="BF85" s="876"/>
      <c r="BG85" s="876"/>
      <c r="BH85" s="876"/>
      <c r="BI85" s="876"/>
      <c r="BJ85" s="876"/>
      <c r="BK85" s="876"/>
      <c r="BL85" s="876"/>
      <c r="BM85" s="876"/>
      <c r="BN85" s="876"/>
      <c r="BO85" s="876"/>
      <c r="BP85" s="876"/>
      <c r="BQ85" s="876"/>
      <c r="BR85" s="876"/>
      <c r="BS85" s="876"/>
      <c r="BT85" s="876"/>
      <c r="BU85" s="876"/>
      <c r="BV85" s="876"/>
      <c r="BW85" s="876"/>
      <c r="BX85" s="876"/>
      <c r="BY85" s="876"/>
      <c r="BZ85" s="876"/>
      <c r="CA85" s="876"/>
      <c r="CB85" s="876"/>
      <c r="CC85" s="876"/>
      <c r="CD85" s="876"/>
      <c r="CE85" s="876"/>
      <c r="CF85" s="876"/>
      <c r="CG85" s="876"/>
      <c r="CH85" s="876"/>
      <c r="CI85" s="876"/>
      <c r="CJ85" s="876"/>
      <c r="CK85" s="876"/>
      <c r="CL85" s="876"/>
      <c r="CM85" s="876"/>
      <c r="CN85" s="876"/>
      <c r="CO85" s="876"/>
      <c r="CP85" s="876"/>
      <c r="CQ85" s="876"/>
      <c r="CR85" s="876"/>
      <c r="CS85" s="876"/>
      <c r="CT85" s="876"/>
      <c r="CU85" s="876"/>
      <c r="CV85" s="876"/>
      <c r="CW85" s="876"/>
      <c r="CX85" s="876"/>
      <c r="CY85" s="876"/>
      <c r="CZ85" s="876"/>
      <c r="DA85" s="876"/>
      <c r="DB85" s="876"/>
      <c r="DC85" s="876"/>
      <c r="DD85" s="876"/>
      <c r="DE85" s="876"/>
      <c r="DF85" s="876"/>
      <c r="DG85" s="876"/>
      <c r="DH85" s="876"/>
      <c r="DI85" s="876"/>
      <c r="DJ85" s="876"/>
      <c r="DK85" s="876"/>
      <c r="DL85" s="876"/>
      <c r="DM85" s="876"/>
      <c r="DN85" s="876"/>
      <c r="DO85" s="876"/>
      <c r="DP85" s="876"/>
      <c r="DQ85" s="876"/>
      <c r="DR85" s="876"/>
      <c r="DS85" s="876"/>
      <c r="DT85" s="876"/>
      <c r="DU85" s="876"/>
      <c r="DV85" s="876"/>
      <c r="DW85" s="876"/>
      <c r="DX85" s="876"/>
      <c r="DY85" s="876"/>
      <c r="DZ85" s="876"/>
      <c r="EA85" s="876"/>
      <c r="EB85" s="876"/>
      <c r="EC85" s="876"/>
      <c r="ED85" s="876"/>
      <c r="EE85" s="876"/>
      <c r="EF85" s="876"/>
      <c r="EG85" s="876"/>
      <c r="EH85" s="876"/>
      <c r="EI85" s="876"/>
      <c r="EJ85" s="876"/>
      <c r="EK85" s="876"/>
      <c r="EL85" s="876"/>
      <c r="EM85" s="876"/>
      <c r="EN85" s="876"/>
      <c r="EO85" s="876"/>
      <c r="EP85" s="876"/>
      <c r="EQ85" s="876"/>
      <c r="ER85" s="876"/>
      <c r="ES85" s="876"/>
      <c r="ET85" s="876"/>
      <c r="EU85" s="876"/>
    </row>
    <row r="86" spans="1:151" s="715" customFormat="1" ht="41.25" customHeight="1">
      <c r="A86" s="869">
        <v>69</v>
      </c>
      <c r="B86" s="854">
        <v>7000020196</v>
      </c>
      <c r="C86" s="854">
        <v>670</v>
      </c>
      <c r="D86" s="854">
        <v>1620</v>
      </c>
      <c r="E86" s="854">
        <v>80</v>
      </c>
      <c r="F86" s="854" t="s">
        <v>529</v>
      </c>
      <c r="G86" s="854">
        <v>100001052</v>
      </c>
      <c r="H86" s="854">
        <v>998731</v>
      </c>
      <c r="I86" s="535"/>
      <c r="J86" s="856">
        <v>18</v>
      </c>
      <c r="K86" s="534"/>
      <c r="L86" s="854" t="s">
        <v>773</v>
      </c>
      <c r="M86" s="854" t="s">
        <v>297</v>
      </c>
      <c r="N86" s="854">
        <v>2</v>
      </c>
      <c r="O86" s="707"/>
      <c r="P86" s="533" t="str">
        <f t="shared" si="6"/>
        <v>INCLUDED</v>
      </c>
      <c r="Q86" s="712">
        <f t="shared" si="7"/>
        <v>0</v>
      </c>
      <c r="R86" s="444">
        <f t="shared" si="8"/>
        <v>0</v>
      </c>
      <c r="S86" s="603">
        <f>Discount!$J$36</f>
        <v>0</v>
      </c>
      <c r="T86" s="444">
        <f t="shared" si="9"/>
        <v>0</v>
      </c>
      <c r="U86" s="445">
        <f t="shared" si="10"/>
        <v>0</v>
      </c>
      <c r="V86" s="713">
        <f t="shared" si="11"/>
        <v>0</v>
      </c>
      <c r="W86" s="843">
        <f t="shared" si="12"/>
        <v>0</v>
      </c>
      <c r="X86" s="713">
        <f t="shared" si="13"/>
        <v>0</v>
      </c>
      <c r="Y86" s="714">
        <f t="shared" si="14"/>
        <v>0.18</v>
      </c>
      <c r="Z86" s="713">
        <f t="shared" si="15"/>
        <v>0</v>
      </c>
      <c r="AA86" s="874"/>
      <c r="AB86" s="875"/>
      <c r="AC86" s="875"/>
      <c r="AD86" s="875"/>
      <c r="AE86" s="875"/>
      <c r="AF86" s="876"/>
      <c r="AG86" s="876"/>
      <c r="AH86" s="876"/>
      <c r="AI86" s="876"/>
      <c r="AJ86" s="876"/>
      <c r="AK86" s="876"/>
      <c r="AL86" s="876"/>
      <c r="AM86" s="876"/>
      <c r="AN86" s="876"/>
      <c r="AO86" s="876"/>
      <c r="AP86" s="876"/>
      <c r="AQ86" s="876"/>
      <c r="AR86" s="876"/>
      <c r="AS86" s="876"/>
      <c r="AT86" s="876"/>
      <c r="AU86" s="876"/>
      <c r="AV86" s="876"/>
      <c r="AW86" s="876"/>
      <c r="AX86" s="876"/>
      <c r="AY86" s="876"/>
      <c r="AZ86" s="876"/>
      <c r="BA86" s="876"/>
      <c r="BB86" s="876"/>
      <c r="BC86" s="876"/>
      <c r="BD86" s="876"/>
      <c r="BE86" s="876"/>
      <c r="BF86" s="876"/>
      <c r="BG86" s="876"/>
      <c r="BH86" s="876"/>
      <c r="BI86" s="876"/>
      <c r="BJ86" s="876"/>
      <c r="BK86" s="876"/>
      <c r="BL86" s="876"/>
      <c r="BM86" s="876"/>
      <c r="BN86" s="876"/>
      <c r="BO86" s="876"/>
      <c r="BP86" s="876"/>
      <c r="BQ86" s="876"/>
      <c r="BR86" s="876"/>
      <c r="BS86" s="876"/>
      <c r="BT86" s="876"/>
      <c r="BU86" s="876"/>
      <c r="BV86" s="876"/>
      <c r="BW86" s="876"/>
      <c r="BX86" s="876"/>
      <c r="BY86" s="876"/>
      <c r="BZ86" s="876"/>
      <c r="CA86" s="876"/>
      <c r="CB86" s="876"/>
      <c r="CC86" s="876"/>
      <c r="CD86" s="876"/>
      <c r="CE86" s="876"/>
      <c r="CF86" s="876"/>
      <c r="CG86" s="876"/>
      <c r="CH86" s="876"/>
      <c r="CI86" s="876"/>
      <c r="CJ86" s="876"/>
      <c r="CK86" s="876"/>
      <c r="CL86" s="876"/>
      <c r="CM86" s="876"/>
      <c r="CN86" s="876"/>
      <c r="CO86" s="876"/>
      <c r="CP86" s="876"/>
      <c r="CQ86" s="876"/>
      <c r="CR86" s="876"/>
      <c r="CS86" s="876"/>
      <c r="CT86" s="876"/>
      <c r="CU86" s="876"/>
      <c r="CV86" s="876"/>
      <c r="CW86" s="876"/>
      <c r="CX86" s="876"/>
      <c r="CY86" s="876"/>
      <c r="CZ86" s="876"/>
      <c r="DA86" s="876"/>
      <c r="DB86" s="876"/>
      <c r="DC86" s="876"/>
      <c r="DD86" s="876"/>
      <c r="DE86" s="876"/>
      <c r="DF86" s="876"/>
      <c r="DG86" s="876"/>
      <c r="DH86" s="876"/>
      <c r="DI86" s="876"/>
      <c r="DJ86" s="876"/>
      <c r="DK86" s="876"/>
      <c r="DL86" s="876"/>
      <c r="DM86" s="876"/>
      <c r="DN86" s="876"/>
      <c r="DO86" s="876"/>
      <c r="DP86" s="876"/>
      <c r="DQ86" s="876"/>
      <c r="DR86" s="876"/>
      <c r="DS86" s="876"/>
      <c r="DT86" s="876"/>
      <c r="DU86" s="876"/>
      <c r="DV86" s="876"/>
      <c r="DW86" s="876"/>
      <c r="DX86" s="876"/>
      <c r="DY86" s="876"/>
      <c r="DZ86" s="876"/>
      <c r="EA86" s="876"/>
      <c r="EB86" s="876"/>
      <c r="EC86" s="876"/>
      <c r="ED86" s="876"/>
      <c r="EE86" s="876"/>
      <c r="EF86" s="876"/>
      <c r="EG86" s="876"/>
      <c r="EH86" s="876"/>
      <c r="EI86" s="876"/>
      <c r="EJ86" s="876"/>
      <c r="EK86" s="876"/>
      <c r="EL86" s="876"/>
      <c r="EM86" s="876"/>
      <c r="EN86" s="876"/>
      <c r="EO86" s="876"/>
      <c r="EP86" s="876"/>
      <c r="EQ86" s="876"/>
      <c r="ER86" s="876"/>
      <c r="ES86" s="876"/>
      <c r="ET86" s="876"/>
      <c r="EU86" s="876"/>
    </row>
    <row r="87" spans="1:151" s="715" customFormat="1" ht="74.400000000000006" customHeight="1">
      <c r="A87" s="869">
        <v>70</v>
      </c>
      <c r="B87" s="854">
        <v>7000020196</v>
      </c>
      <c r="C87" s="854">
        <v>680</v>
      </c>
      <c r="D87" s="854">
        <v>1690</v>
      </c>
      <c r="E87" s="854">
        <v>10</v>
      </c>
      <c r="F87" s="854" t="s">
        <v>754</v>
      </c>
      <c r="G87" s="854">
        <v>100001210</v>
      </c>
      <c r="H87" s="854">
        <v>995455</v>
      </c>
      <c r="I87" s="535"/>
      <c r="J87" s="856">
        <v>18</v>
      </c>
      <c r="K87" s="534"/>
      <c r="L87" s="854" t="s">
        <v>643</v>
      </c>
      <c r="M87" s="854" t="s">
        <v>584</v>
      </c>
      <c r="N87" s="854">
        <v>235</v>
      </c>
      <c r="O87" s="707"/>
      <c r="P87" s="533" t="str">
        <f t="shared" si="6"/>
        <v>INCLUDED</v>
      </c>
      <c r="Q87" s="712">
        <f t="shared" si="7"/>
        <v>0</v>
      </c>
      <c r="R87" s="444">
        <f t="shared" si="8"/>
        <v>0</v>
      </c>
      <c r="S87" s="603">
        <f>Discount!$J$36</f>
        <v>0</v>
      </c>
      <c r="T87" s="444">
        <f t="shared" si="9"/>
        <v>0</v>
      </c>
      <c r="U87" s="445">
        <f t="shared" si="10"/>
        <v>0</v>
      </c>
      <c r="V87" s="713">
        <f t="shared" si="11"/>
        <v>0</v>
      </c>
      <c r="W87" s="843">
        <f t="shared" si="12"/>
        <v>0</v>
      </c>
      <c r="X87" s="713">
        <f t="shared" si="13"/>
        <v>0</v>
      </c>
      <c r="Y87" s="714">
        <f t="shared" si="14"/>
        <v>0.18</v>
      </c>
      <c r="Z87" s="713">
        <f t="shared" si="15"/>
        <v>0</v>
      </c>
      <c r="AA87" s="874"/>
      <c r="AB87" s="875"/>
      <c r="AC87" s="875"/>
      <c r="AD87" s="875"/>
      <c r="AE87" s="875"/>
      <c r="AF87" s="876"/>
      <c r="AG87" s="876"/>
      <c r="AH87" s="876"/>
      <c r="AI87" s="876"/>
      <c r="AJ87" s="876"/>
      <c r="AK87" s="876"/>
      <c r="AL87" s="876"/>
      <c r="AM87" s="876"/>
      <c r="AN87" s="876"/>
      <c r="AO87" s="876"/>
      <c r="AP87" s="876"/>
      <c r="AQ87" s="876"/>
      <c r="AR87" s="876"/>
      <c r="AS87" s="876"/>
      <c r="AT87" s="876"/>
      <c r="AU87" s="876"/>
      <c r="AV87" s="876"/>
      <c r="AW87" s="876"/>
      <c r="AX87" s="876"/>
      <c r="AY87" s="876"/>
      <c r="AZ87" s="876"/>
      <c r="BA87" s="876"/>
      <c r="BB87" s="876"/>
      <c r="BC87" s="876"/>
      <c r="BD87" s="876"/>
      <c r="BE87" s="876"/>
      <c r="BF87" s="876"/>
      <c r="BG87" s="876"/>
      <c r="BH87" s="876"/>
      <c r="BI87" s="876"/>
      <c r="BJ87" s="876"/>
      <c r="BK87" s="876"/>
      <c r="BL87" s="876"/>
      <c r="BM87" s="876"/>
      <c r="BN87" s="876"/>
      <c r="BO87" s="876"/>
      <c r="BP87" s="876"/>
      <c r="BQ87" s="876"/>
      <c r="BR87" s="876"/>
      <c r="BS87" s="876"/>
      <c r="BT87" s="876"/>
      <c r="BU87" s="876"/>
      <c r="BV87" s="876"/>
      <c r="BW87" s="876"/>
      <c r="BX87" s="876"/>
      <c r="BY87" s="876"/>
      <c r="BZ87" s="876"/>
      <c r="CA87" s="876"/>
      <c r="CB87" s="876"/>
      <c r="CC87" s="876"/>
      <c r="CD87" s="876"/>
      <c r="CE87" s="876"/>
      <c r="CF87" s="876"/>
      <c r="CG87" s="876"/>
      <c r="CH87" s="876"/>
      <c r="CI87" s="876"/>
      <c r="CJ87" s="876"/>
      <c r="CK87" s="876"/>
      <c r="CL87" s="876"/>
      <c r="CM87" s="876"/>
      <c r="CN87" s="876"/>
      <c r="CO87" s="876"/>
      <c r="CP87" s="876"/>
      <c r="CQ87" s="876"/>
      <c r="CR87" s="876"/>
      <c r="CS87" s="876"/>
      <c r="CT87" s="876"/>
      <c r="CU87" s="876"/>
      <c r="CV87" s="876"/>
      <c r="CW87" s="876"/>
      <c r="CX87" s="876"/>
      <c r="CY87" s="876"/>
      <c r="CZ87" s="876"/>
      <c r="DA87" s="876"/>
      <c r="DB87" s="876"/>
      <c r="DC87" s="876"/>
      <c r="DD87" s="876"/>
      <c r="DE87" s="876"/>
      <c r="DF87" s="876"/>
      <c r="DG87" s="876"/>
      <c r="DH87" s="876"/>
      <c r="DI87" s="876"/>
      <c r="DJ87" s="876"/>
      <c r="DK87" s="876"/>
      <c r="DL87" s="876"/>
      <c r="DM87" s="876"/>
      <c r="DN87" s="876"/>
      <c r="DO87" s="876"/>
      <c r="DP87" s="876"/>
      <c r="DQ87" s="876"/>
      <c r="DR87" s="876"/>
      <c r="DS87" s="876"/>
      <c r="DT87" s="876"/>
      <c r="DU87" s="876"/>
      <c r="DV87" s="876"/>
      <c r="DW87" s="876"/>
      <c r="DX87" s="876"/>
      <c r="DY87" s="876"/>
      <c r="DZ87" s="876"/>
      <c r="EA87" s="876"/>
      <c r="EB87" s="876"/>
      <c r="EC87" s="876"/>
      <c r="ED87" s="876"/>
      <c r="EE87" s="876"/>
      <c r="EF87" s="876"/>
      <c r="EG87" s="876"/>
      <c r="EH87" s="876"/>
      <c r="EI87" s="876"/>
      <c r="EJ87" s="876"/>
      <c r="EK87" s="876"/>
      <c r="EL87" s="876"/>
      <c r="EM87" s="876"/>
      <c r="EN87" s="876"/>
      <c r="EO87" s="876"/>
      <c r="EP87" s="876"/>
      <c r="EQ87" s="876"/>
      <c r="ER87" s="876"/>
      <c r="ES87" s="876"/>
      <c r="ET87" s="876"/>
      <c r="EU87" s="876"/>
    </row>
    <row r="88" spans="1:151" s="715" customFormat="1" ht="69" customHeight="1">
      <c r="A88" s="869">
        <v>71</v>
      </c>
      <c r="B88" s="854">
        <v>7000020196</v>
      </c>
      <c r="C88" s="854">
        <v>680</v>
      </c>
      <c r="D88" s="854">
        <v>1690</v>
      </c>
      <c r="E88" s="854">
        <v>20</v>
      </c>
      <c r="F88" s="854" t="s">
        <v>754</v>
      </c>
      <c r="G88" s="854">
        <v>100001680</v>
      </c>
      <c r="H88" s="854">
        <v>995455</v>
      </c>
      <c r="I88" s="535"/>
      <c r="J88" s="856">
        <v>18</v>
      </c>
      <c r="K88" s="534"/>
      <c r="L88" s="854" t="s">
        <v>644</v>
      </c>
      <c r="M88" s="854" t="s">
        <v>584</v>
      </c>
      <c r="N88" s="854">
        <v>11</v>
      </c>
      <c r="O88" s="707"/>
      <c r="P88" s="533" t="str">
        <f t="shared" si="6"/>
        <v>INCLUDED</v>
      </c>
      <c r="Q88" s="712">
        <f t="shared" si="7"/>
        <v>0</v>
      </c>
      <c r="R88" s="444">
        <f t="shared" si="8"/>
        <v>0</v>
      </c>
      <c r="S88" s="603">
        <f>Discount!$J$36</f>
        <v>0</v>
      </c>
      <c r="T88" s="444">
        <f t="shared" si="9"/>
        <v>0</v>
      </c>
      <c r="U88" s="445">
        <f t="shared" si="10"/>
        <v>0</v>
      </c>
      <c r="V88" s="713">
        <f t="shared" si="11"/>
        <v>0</v>
      </c>
      <c r="W88" s="843">
        <f t="shared" si="12"/>
        <v>0</v>
      </c>
      <c r="X88" s="713">
        <f t="shared" si="13"/>
        <v>0</v>
      </c>
      <c r="Y88" s="714">
        <f t="shared" si="14"/>
        <v>0.18</v>
      </c>
      <c r="Z88" s="713">
        <f t="shared" si="15"/>
        <v>0</v>
      </c>
      <c r="AA88" s="874"/>
      <c r="AB88" s="875"/>
      <c r="AC88" s="875"/>
      <c r="AD88" s="875"/>
      <c r="AE88" s="875"/>
      <c r="AF88" s="876"/>
      <c r="AG88" s="876"/>
      <c r="AH88" s="876"/>
      <c r="AI88" s="876"/>
      <c r="AJ88" s="876"/>
      <c r="AK88" s="876"/>
      <c r="AL88" s="876"/>
      <c r="AM88" s="876"/>
      <c r="AN88" s="876"/>
      <c r="AO88" s="876"/>
      <c r="AP88" s="876"/>
      <c r="AQ88" s="876"/>
      <c r="AR88" s="876"/>
      <c r="AS88" s="876"/>
      <c r="AT88" s="876"/>
      <c r="AU88" s="876"/>
      <c r="AV88" s="876"/>
      <c r="AW88" s="876"/>
      <c r="AX88" s="876"/>
      <c r="AY88" s="876"/>
      <c r="AZ88" s="876"/>
      <c r="BA88" s="876"/>
      <c r="BB88" s="876"/>
      <c r="BC88" s="876"/>
      <c r="BD88" s="876"/>
      <c r="BE88" s="876"/>
      <c r="BF88" s="876"/>
      <c r="BG88" s="876"/>
      <c r="BH88" s="876"/>
      <c r="BI88" s="876"/>
      <c r="BJ88" s="876"/>
      <c r="BK88" s="876"/>
      <c r="BL88" s="876"/>
      <c r="BM88" s="876"/>
      <c r="BN88" s="876"/>
      <c r="BO88" s="876"/>
      <c r="BP88" s="876"/>
      <c r="BQ88" s="876"/>
      <c r="BR88" s="876"/>
      <c r="BS88" s="876"/>
      <c r="BT88" s="876"/>
      <c r="BU88" s="876"/>
      <c r="BV88" s="876"/>
      <c r="BW88" s="876"/>
      <c r="BX88" s="876"/>
      <c r="BY88" s="876"/>
      <c r="BZ88" s="876"/>
      <c r="CA88" s="876"/>
      <c r="CB88" s="876"/>
      <c r="CC88" s="876"/>
      <c r="CD88" s="876"/>
      <c r="CE88" s="876"/>
      <c r="CF88" s="876"/>
      <c r="CG88" s="876"/>
      <c r="CH88" s="876"/>
      <c r="CI88" s="876"/>
      <c r="CJ88" s="876"/>
      <c r="CK88" s="876"/>
      <c r="CL88" s="876"/>
      <c r="CM88" s="876"/>
      <c r="CN88" s="876"/>
      <c r="CO88" s="876"/>
      <c r="CP88" s="876"/>
      <c r="CQ88" s="876"/>
      <c r="CR88" s="876"/>
      <c r="CS88" s="876"/>
      <c r="CT88" s="876"/>
      <c r="CU88" s="876"/>
      <c r="CV88" s="876"/>
      <c r="CW88" s="876"/>
      <c r="CX88" s="876"/>
      <c r="CY88" s="876"/>
      <c r="CZ88" s="876"/>
      <c r="DA88" s="876"/>
      <c r="DB88" s="876"/>
      <c r="DC88" s="876"/>
      <c r="DD88" s="876"/>
      <c r="DE88" s="876"/>
      <c r="DF88" s="876"/>
      <c r="DG88" s="876"/>
      <c r="DH88" s="876"/>
      <c r="DI88" s="876"/>
      <c r="DJ88" s="876"/>
      <c r="DK88" s="876"/>
      <c r="DL88" s="876"/>
      <c r="DM88" s="876"/>
      <c r="DN88" s="876"/>
      <c r="DO88" s="876"/>
      <c r="DP88" s="876"/>
      <c r="DQ88" s="876"/>
      <c r="DR88" s="876"/>
      <c r="DS88" s="876"/>
      <c r="DT88" s="876"/>
      <c r="DU88" s="876"/>
      <c r="DV88" s="876"/>
      <c r="DW88" s="876"/>
      <c r="DX88" s="876"/>
      <c r="DY88" s="876"/>
      <c r="DZ88" s="876"/>
      <c r="EA88" s="876"/>
      <c r="EB88" s="876"/>
      <c r="EC88" s="876"/>
      <c r="ED88" s="876"/>
      <c r="EE88" s="876"/>
      <c r="EF88" s="876"/>
      <c r="EG88" s="876"/>
      <c r="EH88" s="876"/>
      <c r="EI88" s="876"/>
      <c r="EJ88" s="876"/>
      <c r="EK88" s="876"/>
      <c r="EL88" s="876"/>
      <c r="EM88" s="876"/>
      <c r="EN88" s="876"/>
      <c r="EO88" s="876"/>
      <c r="EP88" s="876"/>
      <c r="EQ88" s="876"/>
      <c r="ER88" s="876"/>
      <c r="ES88" s="876"/>
      <c r="ET88" s="876"/>
      <c r="EU88" s="876"/>
    </row>
    <row r="89" spans="1:151" s="715" customFormat="1" ht="62.4" customHeight="1">
      <c r="A89" s="869">
        <v>72</v>
      </c>
      <c r="B89" s="854">
        <v>7000020196</v>
      </c>
      <c r="C89" s="854">
        <v>690</v>
      </c>
      <c r="D89" s="854">
        <v>1700</v>
      </c>
      <c r="E89" s="854">
        <v>10</v>
      </c>
      <c r="F89" s="854" t="s">
        <v>755</v>
      </c>
      <c r="G89" s="854">
        <v>100001210</v>
      </c>
      <c r="H89" s="854">
        <v>995455</v>
      </c>
      <c r="I89" s="535"/>
      <c r="J89" s="856">
        <v>18</v>
      </c>
      <c r="K89" s="534"/>
      <c r="L89" s="854" t="s">
        <v>643</v>
      </c>
      <c r="M89" s="854" t="s">
        <v>584</v>
      </c>
      <c r="N89" s="854">
        <v>34</v>
      </c>
      <c r="O89" s="707"/>
      <c r="P89" s="533" t="str">
        <f t="shared" si="6"/>
        <v>INCLUDED</v>
      </c>
      <c r="Q89" s="712">
        <f t="shared" si="7"/>
        <v>0</v>
      </c>
      <c r="R89" s="444">
        <f t="shared" si="8"/>
        <v>0</v>
      </c>
      <c r="S89" s="603">
        <f>Discount!$J$36</f>
        <v>0</v>
      </c>
      <c r="T89" s="444">
        <f t="shared" si="9"/>
        <v>0</v>
      </c>
      <c r="U89" s="445">
        <f t="shared" si="10"/>
        <v>0</v>
      </c>
      <c r="V89" s="713">
        <f t="shared" si="11"/>
        <v>0</v>
      </c>
      <c r="W89" s="843">
        <f t="shared" si="12"/>
        <v>0</v>
      </c>
      <c r="X89" s="713">
        <f t="shared" si="13"/>
        <v>0</v>
      </c>
      <c r="Y89" s="714">
        <f t="shared" si="14"/>
        <v>0.18</v>
      </c>
      <c r="Z89" s="713">
        <f t="shared" si="15"/>
        <v>0</v>
      </c>
      <c r="AA89" s="874"/>
      <c r="AB89" s="875"/>
      <c r="AC89" s="875"/>
      <c r="AD89" s="875"/>
      <c r="AE89" s="875"/>
      <c r="AF89" s="876"/>
      <c r="AG89" s="876"/>
      <c r="AH89" s="876"/>
      <c r="AI89" s="876"/>
      <c r="AJ89" s="876"/>
      <c r="AK89" s="876"/>
      <c r="AL89" s="876"/>
      <c r="AM89" s="876"/>
      <c r="AN89" s="876"/>
      <c r="AO89" s="876"/>
      <c r="AP89" s="876"/>
      <c r="AQ89" s="876"/>
      <c r="AR89" s="876"/>
      <c r="AS89" s="876"/>
      <c r="AT89" s="876"/>
      <c r="AU89" s="876"/>
      <c r="AV89" s="876"/>
      <c r="AW89" s="876"/>
      <c r="AX89" s="876"/>
      <c r="AY89" s="876"/>
      <c r="AZ89" s="876"/>
      <c r="BA89" s="876"/>
      <c r="BB89" s="876"/>
      <c r="BC89" s="876"/>
      <c r="BD89" s="876"/>
      <c r="BE89" s="876"/>
      <c r="BF89" s="876"/>
      <c r="BG89" s="876"/>
      <c r="BH89" s="876"/>
      <c r="BI89" s="876"/>
      <c r="BJ89" s="876"/>
      <c r="BK89" s="876"/>
      <c r="BL89" s="876"/>
      <c r="BM89" s="876"/>
      <c r="BN89" s="876"/>
      <c r="BO89" s="876"/>
      <c r="BP89" s="876"/>
      <c r="BQ89" s="876"/>
      <c r="BR89" s="876"/>
      <c r="BS89" s="876"/>
      <c r="BT89" s="876"/>
      <c r="BU89" s="876"/>
      <c r="BV89" s="876"/>
      <c r="BW89" s="876"/>
      <c r="BX89" s="876"/>
      <c r="BY89" s="876"/>
      <c r="BZ89" s="876"/>
      <c r="CA89" s="876"/>
      <c r="CB89" s="876"/>
      <c r="CC89" s="876"/>
      <c r="CD89" s="876"/>
      <c r="CE89" s="876"/>
      <c r="CF89" s="876"/>
      <c r="CG89" s="876"/>
      <c r="CH89" s="876"/>
      <c r="CI89" s="876"/>
      <c r="CJ89" s="876"/>
      <c r="CK89" s="876"/>
      <c r="CL89" s="876"/>
      <c r="CM89" s="876"/>
      <c r="CN89" s="876"/>
      <c r="CO89" s="876"/>
      <c r="CP89" s="876"/>
      <c r="CQ89" s="876"/>
      <c r="CR89" s="876"/>
      <c r="CS89" s="876"/>
      <c r="CT89" s="876"/>
      <c r="CU89" s="876"/>
      <c r="CV89" s="876"/>
      <c r="CW89" s="876"/>
      <c r="CX89" s="876"/>
      <c r="CY89" s="876"/>
      <c r="CZ89" s="876"/>
      <c r="DA89" s="876"/>
      <c r="DB89" s="876"/>
      <c r="DC89" s="876"/>
      <c r="DD89" s="876"/>
      <c r="DE89" s="876"/>
      <c r="DF89" s="876"/>
      <c r="DG89" s="876"/>
      <c r="DH89" s="876"/>
      <c r="DI89" s="876"/>
      <c r="DJ89" s="876"/>
      <c r="DK89" s="876"/>
      <c r="DL89" s="876"/>
      <c r="DM89" s="876"/>
      <c r="DN89" s="876"/>
      <c r="DO89" s="876"/>
      <c r="DP89" s="876"/>
      <c r="DQ89" s="876"/>
      <c r="DR89" s="876"/>
      <c r="DS89" s="876"/>
      <c r="DT89" s="876"/>
      <c r="DU89" s="876"/>
      <c r="DV89" s="876"/>
      <c r="DW89" s="876"/>
      <c r="DX89" s="876"/>
      <c r="DY89" s="876"/>
      <c r="DZ89" s="876"/>
      <c r="EA89" s="876"/>
      <c r="EB89" s="876"/>
      <c r="EC89" s="876"/>
      <c r="ED89" s="876"/>
      <c r="EE89" s="876"/>
      <c r="EF89" s="876"/>
      <c r="EG89" s="876"/>
      <c r="EH89" s="876"/>
      <c r="EI89" s="876"/>
      <c r="EJ89" s="876"/>
      <c r="EK89" s="876"/>
      <c r="EL89" s="876"/>
      <c r="EM89" s="876"/>
      <c r="EN89" s="876"/>
      <c r="EO89" s="876"/>
      <c r="EP89" s="876"/>
      <c r="EQ89" s="876"/>
      <c r="ER89" s="876"/>
      <c r="ES89" s="876"/>
      <c r="ET89" s="876"/>
      <c r="EU89" s="876"/>
    </row>
    <row r="90" spans="1:151" s="715" customFormat="1" ht="51.6" customHeight="1">
      <c r="A90" s="869">
        <v>73</v>
      </c>
      <c r="B90" s="854">
        <v>7000020196</v>
      </c>
      <c r="C90" s="854">
        <v>690</v>
      </c>
      <c r="D90" s="854">
        <v>1700</v>
      </c>
      <c r="E90" s="854">
        <v>20</v>
      </c>
      <c r="F90" s="854" t="s">
        <v>755</v>
      </c>
      <c r="G90" s="854">
        <v>100001680</v>
      </c>
      <c r="H90" s="854">
        <v>995455</v>
      </c>
      <c r="I90" s="535"/>
      <c r="J90" s="856">
        <v>18</v>
      </c>
      <c r="K90" s="534"/>
      <c r="L90" s="854" t="s">
        <v>644</v>
      </c>
      <c r="M90" s="854" t="s">
        <v>584</v>
      </c>
      <c r="N90" s="854">
        <v>5</v>
      </c>
      <c r="O90" s="707"/>
      <c r="P90" s="533" t="str">
        <f t="shared" si="6"/>
        <v>INCLUDED</v>
      </c>
      <c r="Q90" s="712">
        <f t="shared" si="7"/>
        <v>0</v>
      </c>
      <c r="R90" s="444">
        <f t="shared" si="8"/>
        <v>0</v>
      </c>
      <c r="S90" s="603">
        <f>Discount!$J$36</f>
        <v>0</v>
      </c>
      <c r="T90" s="444">
        <f t="shared" si="9"/>
        <v>0</v>
      </c>
      <c r="U90" s="445">
        <f t="shared" si="10"/>
        <v>0</v>
      </c>
      <c r="V90" s="713">
        <f t="shared" si="11"/>
        <v>0</v>
      </c>
      <c r="W90" s="843">
        <f t="shared" si="12"/>
        <v>0</v>
      </c>
      <c r="X90" s="713">
        <f t="shared" si="13"/>
        <v>0</v>
      </c>
      <c r="Y90" s="714">
        <f t="shared" si="14"/>
        <v>0.18</v>
      </c>
      <c r="Z90" s="713">
        <f t="shared" si="15"/>
        <v>0</v>
      </c>
      <c r="AA90" s="874"/>
      <c r="AB90" s="875"/>
      <c r="AC90" s="875"/>
      <c r="AD90" s="875"/>
      <c r="AE90" s="875"/>
      <c r="AF90" s="876"/>
      <c r="AG90" s="876"/>
      <c r="AH90" s="876"/>
      <c r="AI90" s="876"/>
      <c r="AJ90" s="876"/>
      <c r="AK90" s="876"/>
      <c r="AL90" s="876"/>
      <c r="AM90" s="876"/>
      <c r="AN90" s="876"/>
      <c r="AO90" s="876"/>
      <c r="AP90" s="876"/>
      <c r="AQ90" s="876"/>
      <c r="AR90" s="876"/>
      <c r="AS90" s="876"/>
      <c r="AT90" s="876"/>
      <c r="AU90" s="876"/>
      <c r="AV90" s="876"/>
      <c r="AW90" s="876"/>
      <c r="AX90" s="876"/>
      <c r="AY90" s="876"/>
      <c r="AZ90" s="876"/>
      <c r="BA90" s="876"/>
      <c r="BB90" s="876"/>
      <c r="BC90" s="876"/>
      <c r="BD90" s="876"/>
      <c r="BE90" s="876"/>
      <c r="BF90" s="876"/>
      <c r="BG90" s="876"/>
      <c r="BH90" s="876"/>
      <c r="BI90" s="876"/>
      <c r="BJ90" s="876"/>
      <c r="BK90" s="876"/>
      <c r="BL90" s="876"/>
      <c r="BM90" s="876"/>
      <c r="BN90" s="876"/>
      <c r="BO90" s="876"/>
      <c r="BP90" s="876"/>
      <c r="BQ90" s="876"/>
      <c r="BR90" s="876"/>
      <c r="BS90" s="876"/>
      <c r="BT90" s="876"/>
      <c r="BU90" s="876"/>
      <c r="BV90" s="876"/>
      <c r="BW90" s="876"/>
      <c r="BX90" s="876"/>
      <c r="BY90" s="876"/>
      <c r="BZ90" s="876"/>
      <c r="CA90" s="876"/>
      <c r="CB90" s="876"/>
      <c r="CC90" s="876"/>
      <c r="CD90" s="876"/>
      <c r="CE90" s="876"/>
      <c r="CF90" s="876"/>
      <c r="CG90" s="876"/>
      <c r="CH90" s="876"/>
      <c r="CI90" s="876"/>
      <c r="CJ90" s="876"/>
      <c r="CK90" s="876"/>
      <c r="CL90" s="876"/>
      <c r="CM90" s="876"/>
      <c r="CN90" s="876"/>
      <c r="CO90" s="876"/>
      <c r="CP90" s="876"/>
      <c r="CQ90" s="876"/>
      <c r="CR90" s="876"/>
      <c r="CS90" s="876"/>
      <c r="CT90" s="876"/>
      <c r="CU90" s="876"/>
      <c r="CV90" s="876"/>
      <c r="CW90" s="876"/>
      <c r="CX90" s="876"/>
      <c r="CY90" s="876"/>
      <c r="CZ90" s="876"/>
      <c r="DA90" s="876"/>
      <c r="DB90" s="876"/>
      <c r="DC90" s="876"/>
      <c r="DD90" s="876"/>
      <c r="DE90" s="876"/>
      <c r="DF90" s="876"/>
      <c r="DG90" s="876"/>
      <c r="DH90" s="876"/>
      <c r="DI90" s="876"/>
      <c r="DJ90" s="876"/>
      <c r="DK90" s="876"/>
      <c r="DL90" s="876"/>
      <c r="DM90" s="876"/>
      <c r="DN90" s="876"/>
      <c r="DO90" s="876"/>
      <c r="DP90" s="876"/>
      <c r="DQ90" s="876"/>
      <c r="DR90" s="876"/>
      <c r="DS90" s="876"/>
      <c r="DT90" s="876"/>
      <c r="DU90" s="876"/>
      <c r="DV90" s="876"/>
      <c r="DW90" s="876"/>
      <c r="DX90" s="876"/>
      <c r="DY90" s="876"/>
      <c r="DZ90" s="876"/>
      <c r="EA90" s="876"/>
      <c r="EB90" s="876"/>
      <c r="EC90" s="876"/>
      <c r="ED90" s="876"/>
      <c r="EE90" s="876"/>
      <c r="EF90" s="876"/>
      <c r="EG90" s="876"/>
      <c r="EH90" s="876"/>
      <c r="EI90" s="876"/>
      <c r="EJ90" s="876"/>
      <c r="EK90" s="876"/>
      <c r="EL90" s="876"/>
      <c r="EM90" s="876"/>
      <c r="EN90" s="876"/>
      <c r="EO90" s="876"/>
      <c r="EP90" s="876"/>
      <c r="EQ90" s="876"/>
      <c r="ER90" s="876"/>
      <c r="ES90" s="876"/>
      <c r="ET90" s="876"/>
      <c r="EU90" s="876"/>
    </row>
    <row r="91" spans="1:151" s="715" customFormat="1" ht="28.5" customHeight="1">
      <c r="A91" s="871" t="s">
        <v>592</v>
      </c>
      <c r="B91" s="972" t="s">
        <v>740</v>
      </c>
      <c r="C91" s="973"/>
      <c r="D91" s="973"/>
      <c r="E91" s="973"/>
      <c r="F91" s="974"/>
      <c r="G91" s="751"/>
      <c r="H91" s="751"/>
      <c r="I91" s="751"/>
      <c r="J91" s="751"/>
      <c r="K91" s="751"/>
      <c r="L91" s="751"/>
      <c r="M91" s="751"/>
      <c r="N91" s="751"/>
      <c r="O91" s="751"/>
      <c r="P91" s="751"/>
      <c r="Q91" s="712"/>
      <c r="R91" s="444"/>
      <c r="S91" s="603"/>
      <c r="T91" s="444"/>
      <c r="U91" s="445"/>
      <c r="V91" s="713"/>
      <c r="W91" s="843"/>
      <c r="X91" s="713"/>
      <c r="Y91" s="714"/>
      <c r="Z91" s="713"/>
      <c r="AA91" s="874"/>
      <c r="AB91" s="875"/>
      <c r="AC91" s="875"/>
      <c r="AD91" s="875"/>
      <c r="AE91" s="875"/>
      <c r="AF91" s="876"/>
      <c r="AG91" s="876"/>
      <c r="AH91" s="876"/>
      <c r="AI91" s="876"/>
      <c r="AJ91" s="876"/>
      <c r="AK91" s="876"/>
      <c r="AL91" s="876"/>
      <c r="AM91" s="876"/>
      <c r="AN91" s="876"/>
      <c r="AO91" s="876"/>
      <c r="AP91" s="876"/>
      <c r="AQ91" s="876"/>
      <c r="AR91" s="876"/>
      <c r="AS91" s="876"/>
      <c r="AT91" s="876"/>
      <c r="AU91" s="876"/>
      <c r="AV91" s="876"/>
      <c r="AW91" s="876"/>
      <c r="AX91" s="876"/>
      <c r="AY91" s="876"/>
      <c r="AZ91" s="876"/>
      <c r="BA91" s="876"/>
      <c r="BB91" s="876"/>
      <c r="BC91" s="876"/>
      <c r="BD91" s="876"/>
      <c r="BE91" s="876"/>
      <c r="BF91" s="876"/>
      <c r="BG91" s="876"/>
      <c r="BH91" s="876"/>
      <c r="BI91" s="876"/>
      <c r="BJ91" s="876"/>
      <c r="BK91" s="876"/>
      <c r="BL91" s="876"/>
      <c r="BM91" s="876"/>
      <c r="BN91" s="876"/>
      <c r="BO91" s="876"/>
      <c r="BP91" s="876"/>
      <c r="BQ91" s="876"/>
      <c r="BR91" s="876"/>
      <c r="BS91" s="876"/>
      <c r="BT91" s="876"/>
      <c r="BU91" s="876"/>
      <c r="BV91" s="876"/>
      <c r="BW91" s="876"/>
      <c r="BX91" s="876"/>
      <c r="BY91" s="876"/>
      <c r="BZ91" s="876"/>
      <c r="CA91" s="876"/>
      <c r="CB91" s="876"/>
      <c r="CC91" s="876"/>
      <c r="CD91" s="876"/>
      <c r="CE91" s="876"/>
      <c r="CF91" s="876"/>
      <c r="CG91" s="876"/>
      <c r="CH91" s="876"/>
      <c r="CI91" s="876"/>
      <c r="CJ91" s="876"/>
      <c r="CK91" s="876"/>
      <c r="CL91" s="876"/>
      <c r="CM91" s="876"/>
      <c r="CN91" s="876"/>
      <c r="CO91" s="876"/>
      <c r="CP91" s="876"/>
      <c r="CQ91" s="876"/>
      <c r="CR91" s="876"/>
      <c r="CS91" s="876"/>
      <c r="CT91" s="876"/>
      <c r="CU91" s="876"/>
      <c r="CV91" s="876"/>
      <c r="CW91" s="876"/>
      <c r="CX91" s="876"/>
      <c r="CY91" s="876"/>
      <c r="CZ91" s="876"/>
      <c r="DA91" s="876"/>
      <c r="DB91" s="876"/>
      <c r="DC91" s="876"/>
      <c r="DD91" s="876"/>
      <c r="DE91" s="876"/>
      <c r="DF91" s="876"/>
      <c r="DG91" s="876"/>
      <c r="DH91" s="876"/>
      <c r="DI91" s="876"/>
      <c r="DJ91" s="876"/>
      <c r="DK91" s="876"/>
      <c r="DL91" s="876"/>
      <c r="DM91" s="876"/>
      <c r="DN91" s="876"/>
      <c r="DO91" s="876"/>
      <c r="DP91" s="876"/>
      <c r="DQ91" s="876"/>
      <c r="DR91" s="876"/>
      <c r="DS91" s="876"/>
      <c r="DT91" s="876"/>
      <c r="DU91" s="876"/>
      <c r="DV91" s="876"/>
      <c r="DW91" s="876"/>
      <c r="DX91" s="876"/>
      <c r="DY91" s="876"/>
      <c r="DZ91" s="876"/>
      <c r="EA91" s="876"/>
      <c r="EB91" s="876"/>
      <c r="EC91" s="876"/>
      <c r="ED91" s="876"/>
      <c r="EE91" s="876"/>
      <c r="EF91" s="876"/>
      <c r="EG91" s="876"/>
      <c r="EH91" s="876"/>
      <c r="EI91" s="876"/>
      <c r="EJ91" s="876"/>
      <c r="EK91" s="876"/>
      <c r="EL91" s="876"/>
      <c r="EM91" s="876"/>
      <c r="EN91" s="876"/>
      <c r="EO91" s="876"/>
      <c r="EP91" s="876"/>
      <c r="EQ91" s="876"/>
      <c r="ER91" s="876"/>
      <c r="ES91" s="876"/>
      <c r="ET91" s="876"/>
      <c r="EU91" s="876"/>
    </row>
    <row r="92" spans="1:151" s="715" customFormat="1" ht="70.2" customHeight="1">
      <c r="A92" s="700">
        <v>74</v>
      </c>
      <c r="B92" s="854">
        <v>7000020197</v>
      </c>
      <c r="C92" s="854">
        <v>620</v>
      </c>
      <c r="D92" s="854">
        <v>1250</v>
      </c>
      <c r="E92" s="854">
        <v>10</v>
      </c>
      <c r="F92" s="854" t="s">
        <v>738</v>
      </c>
      <c r="G92" s="854">
        <v>100002153</v>
      </c>
      <c r="H92" s="854">
        <v>998736</v>
      </c>
      <c r="I92" s="535"/>
      <c r="J92" s="859">
        <v>18</v>
      </c>
      <c r="K92" s="534"/>
      <c r="L92" s="854" t="s">
        <v>776</v>
      </c>
      <c r="M92" s="854" t="s">
        <v>628</v>
      </c>
      <c r="N92" s="854">
        <v>400</v>
      </c>
      <c r="O92" s="707"/>
      <c r="P92" s="533" t="str">
        <f t="shared" ref="P92:P148" si="26">IF(O92=0, "INCLUDED", IF(ISERROR(N92*O92), O92, N92*O92))</f>
        <v>INCLUDED</v>
      </c>
      <c r="Q92" s="712">
        <f t="shared" ref="Q92:Q148" si="27">IF(P92="Included",0,P92)</f>
        <v>0</v>
      </c>
      <c r="R92" s="444">
        <f t="shared" ref="R92:R148" si="28">IF( K92="",J92*(IF(P92="Included",0,P92))/100,K92*(IF(P92="Included",0,P92)))</f>
        <v>0</v>
      </c>
      <c r="S92" s="603">
        <f>Discount!$J$36</f>
        <v>0</v>
      </c>
      <c r="T92" s="444">
        <f t="shared" ref="T92:T148" si="29">S92*Q92</f>
        <v>0</v>
      </c>
      <c r="U92" s="445">
        <f t="shared" ref="U92:U148" si="30">IF(K92="",J92*T92/100,K92*T92)</f>
        <v>0</v>
      </c>
      <c r="V92" s="713">
        <f t="shared" ref="V92:V148" si="31">O92*N92</f>
        <v>0</v>
      </c>
      <c r="W92" s="843">
        <f t="shared" ref="W92:W148" si="32">ROUND(O92,2)</f>
        <v>0</v>
      </c>
      <c r="X92" s="713">
        <f t="shared" ref="X92:X148" si="33">N92*W92</f>
        <v>0</v>
      </c>
      <c r="Y92" s="714">
        <f t="shared" ref="Y92:Y148" si="34">IF(K92="",J92/100,K92)</f>
        <v>0.18</v>
      </c>
      <c r="Z92" s="713">
        <f t="shared" ref="Z92:Z148" si="35">X92*Y92</f>
        <v>0</v>
      </c>
      <c r="AA92" s="874"/>
      <c r="AB92" s="875"/>
      <c r="AC92" s="875"/>
      <c r="AD92" s="875"/>
      <c r="AE92" s="875"/>
      <c r="AF92" s="876"/>
      <c r="AG92" s="876"/>
      <c r="AH92" s="876"/>
      <c r="AI92" s="876"/>
      <c r="AJ92" s="876"/>
      <c r="AK92" s="876"/>
      <c r="AL92" s="876"/>
      <c r="AM92" s="876"/>
      <c r="AN92" s="876"/>
      <c r="AO92" s="876"/>
      <c r="AP92" s="876"/>
      <c r="AQ92" s="876"/>
      <c r="AR92" s="876"/>
      <c r="AS92" s="876"/>
      <c r="AT92" s="876"/>
      <c r="AU92" s="876"/>
      <c r="AV92" s="876"/>
      <c r="AW92" s="876"/>
      <c r="AX92" s="876"/>
      <c r="AY92" s="876"/>
      <c r="AZ92" s="876"/>
      <c r="BA92" s="876"/>
      <c r="BB92" s="876"/>
      <c r="BC92" s="876"/>
      <c r="BD92" s="876"/>
      <c r="BE92" s="876"/>
      <c r="BF92" s="876"/>
      <c r="BG92" s="876"/>
      <c r="BH92" s="876"/>
      <c r="BI92" s="876"/>
      <c r="BJ92" s="876"/>
      <c r="BK92" s="876"/>
      <c r="BL92" s="876"/>
      <c r="BM92" s="876"/>
      <c r="BN92" s="876"/>
      <c r="BO92" s="876"/>
      <c r="BP92" s="876"/>
      <c r="BQ92" s="876"/>
      <c r="BR92" s="876"/>
      <c r="BS92" s="876"/>
      <c r="BT92" s="876"/>
      <c r="BU92" s="876"/>
      <c r="BV92" s="876"/>
      <c r="BW92" s="876"/>
      <c r="BX92" s="876"/>
      <c r="BY92" s="876"/>
      <c r="BZ92" s="876"/>
      <c r="CA92" s="876"/>
      <c r="CB92" s="876"/>
      <c r="CC92" s="876"/>
      <c r="CD92" s="876"/>
      <c r="CE92" s="876"/>
      <c r="CF92" s="876"/>
      <c r="CG92" s="876"/>
      <c r="CH92" s="876"/>
      <c r="CI92" s="876"/>
      <c r="CJ92" s="876"/>
      <c r="CK92" s="876"/>
      <c r="CL92" s="876"/>
      <c r="CM92" s="876"/>
      <c r="CN92" s="876"/>
      <c r="CO92" s="876"/>
      <c r="CP92" s="876"/>
      <c r="CQ92" s="876"/>
      <c r="CR92" s="876"/>
      <c r="CS92" s="876"/>
      <c r="CT92" s="876"/>
      <c r="CU92" s="876"/>
      <c r="CV92" s="876"/>
      <c r="CW92" s="876"/>
      <c r="CX92" s="876"/>
      <c r="CY92" s="876"/>
      <c r="CZ92" s="876"/>
      <c r="DA92" s="876"/>
      <c r="DB92" s="876"/>
      <c r="DC92" s="876"/>
      <c r="DD92" s="876"/>
      <c r="DE92" s="876"/>
      <c r="DF92" s="876"/>
      <c r="DG92" s="876"/>
      <c r="DH92" s="876"/>
      <c r="DI92" s="876"/>
      <c r="DJ92" s="876"/>
      <c r="DK92" s="876"/>
      <c r="DL92" s="876"/>
      <c r="DM92" s="876"/>
      <c r="DN92" s="876"/>
      <c r="DO92" s="876"/>
      <c r="DP92" s="876"/>
      <c r="DQ92" s="876"/>
      <c r="DR92" s="876"/>
      <c r="DS92" s="876"/>
      <c r="DT92" s="876"/>
      <c r="DU92" s="876"/>
      <c r="DV92" s="876"/>
      <c r="DW92" s="876"/>
      <c r="DX92" s="876"/>
      <c r="DY92" s="876"/>
      <c r="DZ92" s="876"/>
      <c r="EA92" s="876"/>
      <c r="EB92" s="876"/>
      <c r="EC92" s="876"/>
      <c r="ED92" s="876"/>
      <c r="EE92" s="876"/>
      <c r="EF92" s="876"/>
      <c r="EG92" s="876"/>
      <c r="EH92" s="876"/>
      <c r="EI92" s="876"/>
      <c r="EJ92" s="876"/>
      <c r="EK92" s="876"/>
      <c r="EL92" s="876"/>
      <c r="EM92" s="876"/>
      <c r="EN92" s="876"/>
      <c r="EO92" s="876"/>
      <c r="EP92" s="876"/>
      <c r="EQ92" s="876"/>
      <c r="ER92" s="876"/>
      <c r="ES92" s="876"/>
      <c r="ET92" s="876"/>
      <c r="EU92" s="876"/>
    </row>
    <row r="93" spans="1:151" s="715" customFormat="1" ht="43.5" customHeight="1">
      <c r="A93" s="700">
        <v>75</v>
      </c>
      <c r="B93" s="854">
        <v>7000020197</v>
      </c>
      <c r="C93" s="854">
        <v>620</v>
      </c>
      <c r="D93" s="854">
        <v>1250</v>
      </c>
      <c r="E93" s="854">
        <v>20</v>
      </c>
      <c r="F93" s="854" t="s">
        <v>738</v>
      </c>
      <c r="G93" s="854">
        <v>100002390</v>
      </c>
      <c r="H93" s="854">
        <v>998736</v>
      </c>
      <c r="I93" s="535"/>
      <c r="J93" s="859">
        <v>18</v>
      </c>
      <c r="K93" s="534"/>
      <c r="L93" s="854" t="s">
        <v>777</v>
      </c>
      <c r="M93" s="854" t="s">
        <v>297</v>
      </c>
      <c r="N93" s="854">
        <v>6</v>
      </c>
      <c r="O93" s="707"/>
      <c r="P93" s="533" t="str">
        <f t="shared" si="26"/>
        <v>INCLUDED</v>
      </c>
      <c r="Q93" s="712">
        <f t="shared" si="27"/>
        <v>0</v>
      </c>
      <c r="R93" s="444">
        <f t="shared" si="28"/>
        <v>0</v>
      </c>
      <c r="S93" s="603">
        <f>Discount!$J$36</f>
        <v>0</v>
      </c>
      <c r="T93" s="444">
        <f t="shared" si="29"/>
        <v>0</v>
      </c>
      <c r="U93" s="445">
        <f t="shared" si="30"/>
        <v>0</v>
      </c>
      <c r="V93" s="713">
        <f t="shared" si="31"/>
        <v>0</v>
      </c>
      <c r="W93" s="843">
        <f t="shared" si="32"/>
        <v>0</v>
      </c>
      <c r="X93" s="713">
        <f t="shared" si="33"/>
        <v>0</v>
      </c>
      <c r="Y93" s="714">
        <f t="shared" si="34"/>
        <v>0.18</v>
      </c>
      <c r="Z93" s="713">
        <f t="shared" si="35"/>
        <v>0</v>
      </c>
      <c r="AA93" s="874"/>
      <c r="AB93" s="875"/>
      <c r="AC93" s="875"/>
      <c r="AD93" s="875"/>
      <c r="AE93" s="875"/>
      <c r="AF93" s="876"/>
      <c r="AG93" s="876"/>
      <c r="AH93" s="876"/>
      <c r="AI93" s="876"/>
      <c r="AJ93" s="876"/>
      <c r="AK93" s="876"/>
      <c r="AL93" s="876"/>
      <c r="AM93" s="876"/>
      <c r="AN93" s="876"/>
      <c r="AO93" s="876"/>
      <c r="AP93" s="876"/>
      <c r="AQ93" s="876"/>
      <c r="AR93" s="876"/>
      <c r="AS93" s="876"/>
      <c r="AT93" s="876"/>
      <c r="AU93" s="876"/>
      <c r="AV93" s="876"/>
      <c r="AW93" s="876"/>
      <c r="AX93" s="876"/>
      <c r="AY93" s="876"/>
      <c r="AZ93" s="876"/>
      <c r="BA93" s="876"/>
      <c r="BB93" s="876"/>
      <c r="BC93" s="876"/>
      <c r="BD93" s="876"/>
      <c r="BE93" s="876"/>
      <c r="BF93" s="876"/>
      <c r="BG93" s="876"/>
      <c r="BH93" s="876"/>
      <c r="BI93" s="876"/>
      <c r="BJ93" s="876"/>
      <c r="BK93" s="876"/>
      <c r="BL93" s="876"/>
      <c r="BM93" s="876"/>
      <c r="BN93" s="876"/>
      <c r="BO93" s="876"/>
      <c r="BP93" s="876"/>
      <c r="BQ93" s="876"/>
      <c r="BR93" s="876"/>
      <c r="BS93" s="876"/>
      <c r="BT93" s="876"/>
      <c r="BU93" s="876"/>
      <c r="BV93" s="876"/>
      <c r="BW93" s="876"/>
      <c r="BX93" s="876"/>
      <c r="BY93" s="876"/>
      <c r="BZ93" s="876"/>
      <c r="CA93" s="876"/>
      <c r="CB93" s="876"/>
      <c r="CC93" s="876"/>
      <c r="CD93" s="876"/>
      <c r="CE93" s="876"/>
      <c r="CF93" s="876"/>
      <c r="CG93" s="876"/>
      <c r="CH93" s="876"/>
      <c r="CI93" s="876"/>
      <c r="CJ93" s="876"/>
      <c r="CK93" s="876"/>
      <c r="CL93" s="876"/>
      <c r="CM93" s="876"/>
      <c r="CN93" s="876"/>
      <c r="CO93" s="876"/>
      <c r="CP93" s="876"/>
      <c r="CQ93" s="876"/>
      <c r="CR93" s="876"/>
      <c r="CS93" s="876"/>
      <c r="CT93" s="876"/>
      <c r="CU93" s="876"/>
      <c r="CV93" s="876"/>
      <c r="CW93" s="876"/>
      <c r="CX93" s="876"/>
      <c r="CY93" s="876"/>
      <c r="CZ93" s="876"/>
      <c r="DA93" s="876"/>
      <c r="DB93" s="876"/>
      <c r="DC93" s="876"/>
      <c r="DD93" s="876"/>
      <c r="DE93" s="876"/>
      <c r="DF93" s="876"/>
      <c r="DG93" s="876"/>
      <c r="DH93" s="876"/>
      <c r="DI93" s="876"/>
      <c r="DJ93" s="876"/>
      <c r="DK93" s="876"/>
      <c r="DL93" s="876"/>
      <c r="DM93" s="876"/>
      <c r="DN93" s="876"/>
      <c r="DO93" s="876"/>
      <c r="DP93" s="876"/>
      <c r="DQ93" s="876"/>
      <c r="DR93" s="876"/>
      <c r="DS93" s="876"/>
      <c r="DT93" s="876"/>
      <c r="DU93" s="876"/>
      <c r="DV93" s="876"/>
      <c r="DW93" s="876"/>
      <c r="DX93" s="876"/>
      <c r="DY93" s="876"/>
      <c r="DZ93" s="876"/>
      <c r="EA93" s="876"/>
      <c r="EB93" s="876"/>
      <c r="EC93" s="876"/>
      <c r="ED93" s="876"/>
      <c r="EE93" s="876"/>
      <c r="EF93" s="876"/>
      <c r="EG93" s="876"/>
      <c r="EH93" s="876"/>
      <c r="EI93" s="876"/>
      <c r="EJ93" s="876"/>
      <c r="EK93" s="876"/>
      <c r="EL93" s="876"/>
      <c r="EM93" s="876"/>
      <c r="EN93" s="876"/>
      <c r="EO93" s="876"/>
      <c r="EP93" s="876"/>
      <c r="EQ93" s="876"/>
      <c r="ER93" s="876"/>
      <c r="ES93" s="876"/>
      <c r="ET93" s="876"/>
      <c r="EU93" s="876"/>
    </row>
    <row r="94" spans="1:151" s="715" customFormat="1" ht="43.5" customHeight="1">
      <c r="A94" s="700">
        <v>76</v>
      </c>
      <c r="B94" s="854">
        <v>7000020197</v>
      </c>
      <c r="C94" s="854">
        <v>630</v>
      </c>
      <c r="D94" s="854">
        <v>1320</v>
      </c>
      <c r="E94" s="854">
        <v>10</v>
      </c>
      <c r="F94" s="854" t="s">
        <v>696</v>
      </c>
      <c r="G94" s="854">
        <v>100001897</v>
      </c>
      <c r="H94" s="854">
        <v>998736</v>
      </c>
      <c r="I94" s="535"/>
      <c r="J94" s="859">
        <v>18</v>
      </c>
      <c r="K94" s="534"/>
      <c r="L94" s="854" t="s">
        <v>778</v>
      </c>
      <c r="M94" s="854" t="s">
        <v>297</v>
      </c>
      <c r="N94" s="854">
        <v>1</v>
      </c>
      <c r="O94" s="707"/>
      <c r="P94" s="533" t="str">
        <f t="shared" si="26"/>
        <v>INCLUDED</v>
      </c>
      <c r="Q94" s="712">
        <f t="shared" si="27"/>
        <v>0</v>
      </c>
      <c r="R94" s="444">
        <f t="shared" si="28"/>
        <v>0</v>
      </c>
      <c r="S94" s="603">
        <f>Discount!$J$36</f>
        <v>0</v>
      </c>
      <c r="T94" s="444">
        <f t="shared" si="29"/>
        <v>0</v>
      </c>
      <c r="U94" s="445">
        <f t="shared" si="30"/>
        <v>0</v>
      </c>
      <c r="V94" s="713">
        <f t="shared" si="31"/>
        <v>0</v>
      </c>
      <c r="W94" s="843">
        <f t="shared" si="32"/>
        <v>0</v>
      </c>
      <c r="X94" s="713">
        <f t="shared" si="33"/>
        <v>0</v>
      </c>
      <c r="Y94" s="714">
        <f t="shared" si="34"/>
        <v>0.18</v>
      </c>
      <c r="Z94" s="713">
        <f t="shared" si="35"/>
        <v>0</v>
      </c>
      <c r="AA94" s="874"/>
      <c r="AB94" s="875"/>
      <c r="AC94" s="875"/>
      <c r="AD94" s="875"/>
      <c r="AE94" s="875"/>
      <c r="AF94" s="876"/>
      <c r="AG94" s="876"/>
      <c r="AH94" s="876"/>
      <c r="AI94" s="876"/>
      <c r="AJ94" s="876"/>
      <c r="AK94" s="876"/>
      <c r="AL94" s="876"/>
      <c r="AM94" s="876"/>
      <c r="AN94" s="876"/>
      <c r="AO94" s="876"/>
      <c r="AP94" s="876"/>
      <c r="AQ94" s="876"/>
      <c r="AR94" s="876"/>
      <c r="AS94" s="876"/>
      <c r="AT94" s="876"/>
      <c r="AU94" s="876"/>
      <c r="AV94" s="876"/>
      <c r="AW94" s="876"/>
      <c r="AX94" s="876"/>
      <c r="AY94" s="876"/>
      <c r="AZ94" s="876"/>
      <c r="BA94" s="876"/>
      <c r="BB94" s="876"/>
      <c r="BC94" s="876"/>
      <c r="BD94" s="876"/>
      <c r="BE94" s="876"/>
      <c r="BF94" s="876"/>
      <c r="BG94" s="876"/>
      <c r="BH94" s="876"/>
      <c r="BI94" s="876"/>
      <c r="BJ94" s="876"/>
      <c r="BK94" s="876"/>
      <c r="BL94" s="876"/>
      <c r="BM94" s="876"/>
      <c r="BN94" s="876"/>
      <c r="BO94" s="876"/>
      <c r="BP94" s="876"/>
      <c r="BQ94" s="876"/>
      <c r="BR94" s="876"/>
      <c r="BS94" s="876"/>
      <c r="BT94" s="876"/>
      <c r="BU94" s="876"/>
      <c r="BV94" s="876"/>
      <c r="BW94" s="876"/>
      <c r="BX94" s="876"/>
      <c r="BY94" s="876"/>
      <c r="BZ94" s="876"/>
      <c r="CA94" s="876"/>
      <c r="CB94" s="876"/>
      <c r="CC94" s="876"/>
      <c r="CD94" s="876"/>
      <c r="CE94" s="876"/>
      <c r="CF94" s="876"/>
      <c r="CG94" s="876"/>
      <c r="CH94" s="876"/>
      <c r="CI94" s="876"/>
      <c r="CJ94" s="876"/>
      <c r="CK94" s="876"/>
      <c r="CL94" s="876"/>
      <c r="CM94" s="876"/>
      <c r="CN94" s="876"/>
      <c r="CO94" s="876"/>
      <c r="CP94" s="876"/>
      <c r="CQ94" s="876"/>
      <c r="CR94" s="876"/>
      <c r="CS94" s="876"/>
      <c r="CT94" s="876"/>
      <c r="CU94" s="876"/>
      <c r="CV94" s="876"/>
      <c r="CW94" s="876"/>
      <c r="CX94" s="876"/>
      <c r="CY94" s="876"/>
      <c r="CZ94" s="876"/>
      <c r="DA94" s="876"/>
      <c r="DB94" s="876"/>
      <c r="DC94" s="876"/>
      <c r="DD94" s="876"/>
      <c r="DE94" s="876"/>
      <c r="DF94" s="876"/>
      <c r="DG94" s="876"/>
      <c r="DH94" s="876"/>
      <c r="DI94" s="876"/>
      <c r="DJ94" s="876"/>
      <c r="DK94" s="876"/>
      <c r="DL94" s="876"/>
      <c r="DM94" s="876"/>
      <c r="DN94" s="876"/>
      <c r="DO94" s="876"/>
      <c r="DP94" s="876"/>
      <c r="DQ94" s="876"/>
      <c r="DR94" s="876"/>
      <c r="DS94" s="876"/>
      <c r="DT94" s="876"/>
      <c r="DU94" s="876"/>
      <c r="DV94" s="876"/>
      <c r="DW94" s="876"/>
      <c r="DX94" s="876"/>
      <c r="DY94" s="876"/>
      <c r="DZ94" s="876"/>
      <c r="EA94" s="876"/>
      <c r="EB94" s="876"/>
      <c r="EC94" s="876"/>
      <c r="ED94" s="876"/>
      <c r="EE94" s="876"/>
      <c r="EF94" s="876"/>
      <c r="EG94" s="876"/>
      <c r="EH94" s="876"/>
      <c r="EI94" s="876"/>
      <c r="EJ94" s="876"/>
      <c r="EK94" s="876"/>
      <c r="EL94" s="876"/>
      <c r="EM94" s="876"/>
      <c r="EN94" s="876"/>
      <c r="EO94" s="876"/>
      <c r="EP94" s="876"/>
      <c r="EQ94" s="876"/>
      <c r="ER94" s="876"/>
      <c r="ES94" s="876"/>
      <c r="ET94" s="876"/>
      <c r="EU94" s="876"/>
    </row>
    <row r="95" spans="1:151" s="715" customFormat="1" ht="43.5" customHeight="1">
      <c r="A95" s="700">
        <v>77</v>
      </c>
      <c r="B95" s="854">
        <v>7000020197</v>
      </c>
      <c r="C95" s="854">
        <v>630</v>
      </c>
      <c r="D95" s="854">
        <v>1320</v>
      </c>
      <c r="E95" s="854">
        <v>20</v>
      </c>
      <c r="F95" s="854" t="s">
        <v>696</v>
      </c>
      <c r="G95" s="854">
        <v>100001898</v>
      </c>
      <c r="H95" s="854">
        <v>998736</v>
      </c>
      <c r="I95" s="535"/>
      <c r="J95" s="859">
        <v>18</v>
      </c>
      <c r="K95" s="534"/>
      <c r="L95" s="854" t="s">
        <v>779</v>
      </c>
      <c r="M95" s="854" t="s">
        <v>297</v>
      </c>
      <c r="N95" s="854">
        <v>1</v>
      </c>
      <c r="O95" s="707"/>
      <c r="P95" s="533" t="str">
        <f t="shared" si="26"/>
        <v>INCLUDED</v>
      </c>
      <c r="Q95" s="712">
        <f t="shared" si="27"/>
        <v>0</v>
      </c>
      <c r="R95" s="444">
        <f t="shared" si="28"/>
        <v>0</v>
      </c>
      <c r="S95" s="603">
        <f>Discount!$J$36</f>
        <v>0</v>
      </c>
      <c r="T95" s="444">
        <f t="shared" si="29"/>
        <v>0</v>
      </c>
      <c r="U95" s="445">
        <f t="shared" si="30"/>
        <v>0</v>
      </c>
      <c r="V95" s="713">
        <f t="shared" si="31"/>
        <v>0</v>
      </c>
      <c r="W95" s="843">
        <f t="shared" si="32"/>
        <v>0</v>
      </c>
      <c r="X95" s="713">
        <f t="shared" si="33"/>
        <v>0</v>
      </c>
      <c r="Y95" s="714">
        <f t="shared" si="34"/>
        <v>0.18</v>
      </c>
      <c r="Z95" s="713">
        <f t="shared" si="35"/>
        <v>0</v>
      </c>
      <c r="AA95" s="874"/>
      <c r="AB95" s="875"/>
      <c r="AC95" s="875"/>
      <c r="AD95" s="875"/>
      <c r="AE95" s="875"/>
      <c r="AF95" s="876"/>
      <c r="AG95" s="876"/>
      <c r="AH95" s="876"/>
      <c r="AI95" s="876"/>
      <c r="AJ95" s="876"/>
      <c r="AK95" s="876"/>
      <c r="AL95" s="876"/>
      <c r="AM95" s="876"/>
      <c r="AN95" s="876"/>
      <c r="AO95" s="876"/>
      <c r="AP95" s="876"/>
      <c r="AQ95" s="876"/>
      <c r="AR95" s="876"/>
      <c r="AS95" s="876"/>
      <c r="AT95" s="876"/>
      <c r="AU95" s="876"/>
      <c r="AV95" s="876"/>
      <c r="AW95" s="876"/>
      <c r="AX95" s="876"/>
      <c r="AY95" s="876"/>
      <c r="AZ95" s="876"/>
      <c r="BA95" s="876"/>
      <c r="BB95" s="876"/>
      <c r="BC95" s="876"/>
      <c r="BD95" s="876"/>
      <c r="BE95" s="876"/>
      <c r="BF95" s="876"/>
      <c r="BG95" s="876"/>
      <c r="BH95" s="876"/>
      <c r="BI95" s="876"/>
      <c r="BJ95" s="876"/>
      <c r="BK95" s="876"/>
      <c r="BL95" s="876"/>
      <c r="BM95" s="876"/>
      <c r="BN95" s="876"/>
      <c r="BO95" s="876"/>
      <c r="BP95" s="876"/>
      <c r="BQ95" s="876"/>
      <c r="BR95" s="876"/>
      <c r="BS95" s="876"/>
      <c r="BT95" s="876"/>
      <c r="BU95" s="876"/>
      <c r="BV95" s="876"/>
      <c r="BW95" s="876"/>
      <c r="BX95" s="876"/>
      <c r="BY95" s="876"/>
      <c r="BZ95" s="876"/>
      <c r="CA95" s="876"/>
      <c r="CB95" s="876"/>
      <c r="CC95" s="876"/>
      <c r="CD95" s="876"/>
      <c r="CE95" s="876"/>
      <c r="CF95" s="876"/>
      <c r="CG95" s="876"/>
      <c r="CH95" s="876"/>
      <c r="CI95" s="876"/>
      <c r="CJ95" s="876"/>
      <c r="CK95" s="876"/>
      <c r="CL95" s="876"/>
      <c r="CM95" s="876"/>
      <c r="CN95" s="876"/>
      <c r="CO95" s="876"/>
      <c r="CP95" s="876"/>
      <c r="CQ95" s="876"/>
      <c r="CR95" s="876"/>
      <c r="CS95" s="876"/>
      <c r="CT95" s="876"/>
      <c r="CU95" s="876"/>
      <c r="CV95" s="876"/>
      <c r="CW95" s="876"/>
      <c r="CX95" s="876"/>
      <c r="CY95" s="876"/>
      <c r="CZ95" s="876"/>
      <c r="DA95" s="876"/>
      <c r="DB95" s="876"/>
      <c r="DC95" s="876"/>
      <c r="DD95" s="876"/>
      <c r="DE95" s="876"/>
      <c r="DF95" s="876"/>
      <c r="DG95" s="876"/>
      <c r="DH95" s="876"/>
      <c r="DI95" s="876"/>
      <c r="DJ95" s="876"/>
      <c r="DK95" s="876"/>
      <c r="DL95" s="876"/>
      <c r="DM95" s="876"/>
      <c r="DN95" s="876"/>
      <c r="DO95" s="876"/>
      <c r="DP95" s="876"/>
      <c r="DQ95" s="876"/>
      <c r="DR95" s="876"/>
      <c r="DS95" s="876"/>
      <c r="DT95" s="876"/>
      <c r="DU95" s="876"/>
      <c r="DV95" s="876"/>
      <c r="DW95" s="876"/>
      <c r="DX95" s="876"/>
      <c r="DY95" s="876"/>
      <c r="DZ95" s="876"/>
      <c r="EA95" s="876"/>
      <c r="EB95" s="876"/>
      <c r="EC95" s="876"/>
      <c r="ED95" s="876"/>
      <c r="EE95" s="876"/>
      <c r="EF95" s="876"/>
      <c r="EG95" s="876"/>
      <c r="EH95" s="876"/>
      <c r="EI95" s="876"/>
      <c r="EJ95" s="876"/>
      <c r="EK95" s="876"/>
      <c r="EL95" s="876"/>
      <c r="EM95" s="876"/>
      <c r="EN95" s="876"/>
      <c r="EO95" s="876"/>
      <c r="EP95" s="876"/>
      <c r="EQ95" s="876"/>
      <c r="ER95" s="876"/>
      <c r="ES95" s="876"/>
      <c r="ET95" s="876"/>
      <c r="EU95" s="876"/>
    </row>
    <row r="96" spans="1:151" s="715" customFormat="1" ht="43.5" customHeight="1">
      <c r="A96" s="700">
        <v>78</v>
      </c>
      <c r="B96" s="854">
        <v>7000020197</v>
      </c>
      <c r="C96" s="854">
        <v>630</v>
      </c>
      <c r="D96" s="854">
        <v>1320</v>
      </c>
      <c r="E96" s="854">
        <v>30</v>
      </c>
      <c r="F96" s="854" t="s">
        <v>696</v>
      </c>
      <c r="G96" s="854">
        <v>100000270</v>
      </c>
      <c r="H96" s="854">
        <v>998736</v>
      </c>
      <c r="I96" s="535"/>
      <c r="J96" s="859">
        <v>18</v>
      </c>
      <c r="K96" s="534"/>
      <c r="L96" s="854" t="s">
        <v>709</v>
      </c>
      <c r="M96" s="854" t="s">
        <v>297</v>
      </c>
      <c r="N96" s="854">
        <v>6</v>
      </c>
      <c r="O96" s="707"/>
      <c r="P96" s="533" t="str">
        <f t="shared" si="26"/>
        <v>INCLUDED</v>
      </c>
      <c r="Q96" s="712">
        <f t="shared" si="27"/>
        <v>0</v>
      </c>
      <c r="R96" s="444">
        <f t="shared" si="28"/>
        <v>0</v>
      </c>
      <c r="S96" s="603">
        <f>Discount!$J$36</f>
        <v>0</v>
      </c>
      <c r="T96" s="444">
        <f t="shared" si="29"/>
        <v>0</v>
      </c>
      <c r="U96" s="445">
        <f t="shared" si="30"/>
        <v>0</v>
      </c>
      <c r="V96" s="713">
        <f t="shared" si="31"/>
        <v>0</v>
      </c>
      <c r="W96" s="843">
        <f t="shared" si="32"/>
        <v>0</v>
      </c>
      <c r="X96" s="713">
        <f t="shared" si="33"/>
        <v>0</v>
      </c>
      <c r="Y96" s="714">
        <f t="shared" si="34"/>
        <v>0.18</v>
      </c>
      <c r="Z96" s="713">
        <f t="shared" si="35"/>
        <v>0</v>
      </c>
      <c r="AA96" s="874"/>
      <c r="AB96" s="875"/>
      <c r="AC96" s="875"/>
      <c r="AD96" s="875"/>
      <c r="AE96" s="875"/>
      <c r="AF96" s="876"/>
      <c r="AG96" s="876"/>
      <c r="AH96" s="876"/>
      <c r="AI96" s="876"/>
      <c r="AJ96" s="876"/>
      <c r="AK96" s="876"/>
      <c r="AL96" s="876"/>
      <c r="AM96" s="876"/>
      <c r="AN96" s="876"/>
      <c r="AO96" s="876"/>
      <c r="AP96" s="876"/>
      <c r="AQ96" s="876"/>
      <c r="AR96" s="876"/>
      <c r="AS96" s="876"/>
      <c r="AT96" s="876"/>
      <c r="AU96" s="876"/>
      <c r="AV96" s="876"/>
      <c r="AW96" s="876"/>
      <c r="AX96" s="876"/>
      <c r="AY96" s="876"/>
      <c r="AZ96" s="876"/>
      <c r="BA96" s="876"/>
      <c r="BB96" s="876"/>
      <c r="BC96" s="876"/>
      <c r="BD96" s="876"/>
      <c r="BE96" s="876"/>
      <c r="BF96" s="876"/>
      <c r="BG96" s="876"/>
      <c r="BH96" s="876"/>
      <c r="BI96" s="876"/>
      <c r="BJ96" s="876"/>
      <c r="BK96" s="876"/>
      <c r="BL96" s="876"/>
      <c r="BM96" s="876"/>
      <c r="BN96" s="876"/>
      <c r="BO96" s="876"/>
      <c r="BP96" s="876"/>
      <c r="BQ96" s="876"/>
      <c r="BR96" s="876"/>
      <c r="BS96" s="876"/>
      <c r="BT96" s="876"/>
      <c r="BU96" s="876"/>
      <c r="BV96" s="876"/>
      <c r="BW96" s="876"/>
      <c r="BX96" s="876"/>
      <c r="BY96" s="876"/>
      <c r="BZ96" s="876"/>
      <c r="CA96" s="876"/>
      <c r="CB96" s="876"/>
      <c r="CC96" s="876"/>
      <c r="CD96" s="876"/>
      <c r="CE96" s="876"/>
      <c r="CF96" s="876"/>
      <c r="CG96" s="876"/>
      <c r="CH96" s="876"/>
      <c r="CI96" s="876"/>
      <c r="CJ96" s="876"/>
      <c r="CK96" s="876"/>
      <c r="CL96" s="876"/>
      <c r="CM96" s="876"/>
      <c r="CN96" s="876"/>
      <c r="CO96" s="876"/>
      <c r="CP96" s="876"/>
      <c r="CQ96" s="876"/>
      <c r="CR96" s="876"/>
      <c r="CS96" s="876"/>
      <c r="CT96" s="876"/>
      <c r="CU96" s="876"/>
      <c r="CV96" s="876"/>
      <c r="CW96" s="876"/>
      <c r="CX96" s="876"/>
      <c r="CY96" s="876"/>
      <c r="CZ96" s="876"/>
      <c r="DA96" s="876"/>
      <c r="DB96" s="876"/>
      <c r="DC96" s="876"/>
      <c r="DD96" s="876"/>
      <c r="DE96" s="876"/>
      <c r="DF96" s="876"/>
      <c r="DG96" s="876"/>
      <c r="DH96" s="876"/>
      <c r="DI96" s="876"/>
      <c r="DJ96" s="876"/>
      <c r="DK96" s="876"/>
      <c r="DL96" s="876"/>
      <c r="DM96" s="876"/>
      <c r="DN96" s="876"/>
      <c r="DO96" s="876"/>
      <c r="DP96" s="876"/>
      <c r="DQ96" s="876"/>
      <c r="DR96" s="876"/>
      <c r="DS96" s="876"/>
      <c r="DT96" s="876"/>
      <c r="DU96" s="876"/>
      <c r="DV96" s="876"/>
      <c r="DW96" s="876"/>
      <c r="DX96" s="876"/>
      <c r="DY96" s="876"/>
      <c r="DZ96" s="876"/>
      <c r="EA96" s="876"/>
      <c r="EB96" s="876"/>
      <c r="EC96" s="876"/>
      <c r="ED96" s="876"/>
      <c r="EE96" s="876"/>
      <c r="EF96" s="876"/>
      <c r="EG96" s="876"/>
      <c r="EH96" s="876"/>
      <c r="EI96" s="876"/>
      <c r="EJ96" s="876"/>
      <c r="EK96" s="876"/>
      <c r="EL96" s="876"/>
      <c r="EM96" s="876"/>
      <c r="EN96" s="876"/>
      <c r="EO96" s="876"/>
      <c r="EP96" s="876"/>
      <c r="EQ96" s="876"/>
      <c r="ER96" s="876"/>
      <c r="ES96" s="876"/>
      <c r="ET96" s="876"/>
      <c r="EU96" s="876"/>
    </row>
    <row r="97" spans="1:151" s="715" customFormat="1" ht="43.5" customHeight="1">
      <c r="A97" s="700">
        <v>79</v>
      </c>
      <c r="B97" s="854">
        <v>7000020197</v>
      </c>
      <c r="C97" s="854">
        <v>630</v>
      </c>
      <c r="D97" s="854">
        <v>1320</v>
      </c>
      <c r="E97" s="854">
        <v>40</v>
      </c>
      <c r="F97" s="854" t="s">
        <v>696</v>
      </c>
      <c r="G97" s="854">
        <v>100000307</v>
      </c>
      <c r="H97" s="854">
        <v>998736</v>
      </c>
      <c r="I97" s="535"/>
      <c r="J97" s="859">
        <v>18</v>
      </c>
      <c r="K97" s="534"/>
      <c r="L97" s="854" t="s">
        <v>710</v>
      </c>
      <c r="M97" s="854" t="s">
        <v>297</v>
      </c>
      <c r="N97" s="854">
        <v>6</v>
      </c>
      <c r="O97" s="707"/>
      <c r="P97" s="533" t="str">
        <f t="shared" si="26"/>
        <v>INCLUDED</v>
      </c>
      <c r="Q97" s="712">
        <f t="shared" si="27"/>
        <v>0</v>
      </c>
      <c r="R97" s="444">
        <f t="shared" si="28"/>
        <v>0</v>
      </c>
      <c r="S97" s="603">
        <f>Discount!$J$36</f>
        <v>0</v>
      </c>
      <c r="T97" s="444">
        <f t="shared" si="29"/>
        <v>0</v>
      </c>
      <c r="U97" s="445">
        <f t="shared" si="30"/>
        <v>0</v>
      </c>
      <c r="V97" s="713">
        <f t="shared" si="31"/>
        <v>0</v>
      </c>
      <c r="W97" s="843">
        <f t="shared" si="32"/>
        <v>0</v>
      </c>
      <c r="X97" s="713">
        <f t="shared" si="33"/>
        <v>0</v>
      </c>
      <c r="Y97" s="714">
        <f t="shared" si="34"/>
        <v>0.18</v>
      </c>
      <c r="Z97" s="713">
        <f t="shared" si="35"/>
        <v>0</v>
      </c>
      <c r="AA97" s="874"/>
      <c r="AB97" s="875"/>
      <c r="AC97" s="875"/>
      <c r="AD97" s="875"/>
      <c r="AE97" s="875"/>
      <c r="AF97" s="876"/>
      <c r="AG97" s="876"/>
      <c r="AH97" s="876"/>
      <c r="AI97" s="876"/>
      <c r="AJ97" s="876"/>
      <c r="AK97" s="876"/>
      <c r="AL97" s="876"/>
      <c r="AM97" s="876"/>
      <c r="AN97" s="876"/>
      <c r="AO97" s="876"/>
      <c r="AP97" s="876"/>
      <c r="AQ97" s="876"/>
      <c r="AR97" s="876"/>
      <c r="AS97" s="876"/>
      <c r="AT97" s="876"/>
      <c r="AU97" s="876"/>
      <c r="AV97" s="876"/>
      <c r="AW97" s="876"/>
      <c r="AX97" s="876"/>
      <c r="AY97" s="876"/>
      <c r="AZ97" s="876"/>
      <c r="BA97" s="876"/>
      <c r="BB97" s="876"/>
      <c r="BC97" s="876"/>
      <c r="BD97" s="876"/>
      <c r="BE97" s="876"/>
      <c r="BF97" s="876"/>
      <c r="BG97" s="876"/>
      <c r="BH97" s="876"/>
      <c r="BI97" s="876"/>
      <c r="BJ97" s="876"/>
      <c r="BK97" s="876"/>
      <c r="BL97" s="876"/>
      <c r="BM97" s="876"/>
      <c r="BN97" s="876"/>
      <c r="BO97" s="876"/>
      <c r="BP97" s="876"/>
      <c r="BQ97" s="876"/>
      <c r="BR97" s="876"/>
      <c r="BS97" s="876"/>
      <c r="BT97" s="876"/>
      <c r="BU97" s="876"/>
      <c r="BV97" s="876"/>
      <c r="BW97" s="876"/>
      <c r="BX97" s="876"/>
      <c r="BY97" s="876"/>
      <c r="BZ97" s="876"/>
      <c r="CA97" s="876"/>
      <c r="CB97" s="876"/>
      <c r="CC97" s="876"/>
      <c r="CD97" s="876"/>
      <c r="CE97" s="876"/>
      <c r="CF97" s="876"/>
      <c r="CG97" s="876"/>
      <c r="CH97" s="876"/>
      <c r="CI97" s="876"/>
      <c r="CJ97" s="876"/>
      <c r="CK97" s="876"/>
      <c r="CL97" s="876"/>
      <c r="CM97" s="876"/>
      <c r="CN97" s="876"/>
      <c r="CO97" s="876"/>
      <c r="CP97" s="876"/>
      <c r="CQ97" s="876"/>
      <c r="CR97" s="876"/>
      <c r="CS97" s="876"/>
      <c r="CT97" s="876"/>
      <c r="CU97" s="876"/>
      <c r="CV97" s="876"/>
      <c r="CW97" s="876"/>
      <c r="CX97" s="876"/>
      <c r="CY97" s="876"/>
      <c r="CZ97" s="876"/>
      <c r="DA97" s="876"/>
      <c r="DB97" s="876"/>
      <c r="DC97" s="876"/>
      <c r="DD97" s="876"/>
      <c r="DE97" s="876"/>
      <c r="DF97" s="876"/>
      <c r="DG97" s="876"/>
      <c r="DH97" s="876"/>
      <c r="DI97" s="876"/>
      <c r="DJ97" s="876"/>
      <c r="DK97" s="876"/>
      <c r="DL97" s="876"/>
      <c r="DM97" s="876"/>
      <c r="DN97" s="876"/>
      <c r="DO97" s="876"/>
      <c r="DP97" s="876"/>
      <c r="DQ97" s="876"/>
      <c r="DR97" s="876"/>
      <c r="DS97" s="876"/>
      <c r="DT97" s="876"/>
      <c r="DU97" s="876"/>
      <c r="DV97" s="876"/>
      <c r="DW97" s="876"/>
      <c r="DX97" s="876"/>
      <c r="DY97" s="876"/>
      <c r="DZ97" s="876"/>
      <c r="EA97" s="876"/>
      <c r="EB97" s="876"/>
      <c r="EC97" s="876"/>
      <c r="ED97" s="876"/>
      <c r="EE97" s="876"/>
      <c r="EF97" s="876"/>
      <c r="EG97" s="876"/>
      <c r="EH97" s="876"/>
      <c r="EI97" s="876"/>
      <c r="EJ97" s="876"/>
      <c r="EK97" s="876"/>
      <c r="EL97" s="876"/>
      <c r="EM97" s="876"/>
      <c r="EN97" s="876"/>
      <c r="EO97" s="876"/>
      <c r="EP97" s="876"/>
      <c r="EQ97" s="876"/>
      <c r="ER97" s="876"/>
      <c r="ES97" s="876"/>
      <c r="ET97" s="876"/>
      <c r="EU97" s="876"/>
    </row>
    <row r="98" spans="1:151" s="715" customFormat="1" ht="43.5" customHeight="1">
      <c r="A98" s="700">
        <v>80</v>
      </c>
      <c r="B98" s="854">
        <v>7000020197</v>
      </c>
      <c r="C98" s="854">
        <v>630</v>
      </c>
      <c r="D98" s="854">
        <v>1320</v>
      </c>
      <c r="E98" s="854">
        <v>50</v>
      </c>
      <c r="F98" s="854" t="s">
        <v>696</v>
      </c>
      <c r="G98" s="854">
        <v>100000328</v>
      </c>
      <c r="H98" s="854">
        <v>998736</v>
      </c>
      <c r="I98" s="535"/>
      <c r="J98" s="859">
        <v>18</v>
      </c>
      <c r="K98" s="534"/>
      <c r="L98" s="854" t="s">
        <v>533</v>
      </c>
      <c r="M98" s="854" t="s">
        <v>297</v>
      </c>
      <c r="N98" s="854">
        <v>3</v>
      </c>
      <c r="O98" s="707"/>
      <c r="P98" s="533" t="str">
        <f t="shared" si="26"/>
        <v>INCLUDED</v>
      </c>
      <c r="Q98" s="712">
        <f t="shared" si="27"/>
        <v>0</v>
      </c>
      <c r="R98" s="444">
        <f t="shared" si="28"/>
        <v>0</v>
      </c>
      <c r="S98" s="603">
        <f>Discount!$J$36</f>
        <v>0</v>
      </c>
      <c r="T98" s="444">
        <f t="shared" si="29"/>
        <v>0</v>
      </c>
      <c r="U98" s="445">
        <f t="shared" si="30"/>
        <v>0</v>
      </c>
      <c r="V98" s="713">
        <f t="shared" si="31"/>
        <v>0</v>
      </c>
      <c r="W98" s="843">
        <f t="shared" si="32"/>
        <v>0</v>
      </c>
      <c r="X98" s="713">
        <f t="shared" si="33"/>
        <v>0</v>
      </c>
      <c r="Y98" s="714">
        <f t="shared" si="34"/>
        <v>0.18</v>
      </c>
      <c r="Z98" s="713">
        <f t="shared" si="35"/>
        <v>0</v>
      </c>
      <c r="AA98" s="874"/>
      <c r="AB98" s="875"/>
      <c r="AC98" s="875"/>
      <c r="AD98" s="875"/>
      <c r="AE98" s="875"/>
      <c r="AF98" s="876"/>
      <c r="AG98" s="876"/>
      <c r="AH98" s="876"/>
      <c r="AI98" s="876"/>
      <c r="AJ98" s="876"/>
      <c r="AK98" s="876"/>
      <c r="AL98" s="876"/>
      <c r="AM98" s="876"/>
      <c r="AN98" s="876"/>
      <c r="AO98" s="876"/>
      <c r="AP98" s="876"/>
      <c r="AQ98" s="876"/>
      <c r="AR98" s="876"/>
      <c r="AS98" s="876"/>
      <c r="AT98" s="876"/>
      <c r="AU98" s="876"/>
      <c r="AV98" s="876"/>
      <c r="AW98" s="876"/>
      <c r="AX98" s="876"/>
      <c r="AY98" s="876"/>
      <c r="AZ98" s="876"/>
      <c r="BA98" s="876"/>
      <c r="BB98" s="876"/>
      <c r="BC98" s="876"/>
      <c r="BD98" s="876"/>
      <c r="BE98" s="876"/>
      <c r="BF98" s="876"/>
      <c r="BG98" s="876"/>
      <c r="BH98" s="876"/>
      <c r="BI98" s="876"/>
      <c r="BJ98" s="876"/>
      <c r="BK98" s="876"/>
      <c r="BL98" s="876"/>
      <c r="BM98" s="876"/>
      <c r="BN98" s="876"/>
      <c r="BO98" s="876"/>
      <c r="BP98" s="876"/>
      <c r="BQ98" s="876"/>
      <c r="BR98" s="876"/>
      <c r="BS98" s="876"/>
      <c r="BT98" s="876"/>
      <c r="BU98" s="876"/>
      <c r="BV98" s="876"/>
      <c r="BW98" s="876"/>
      <c r="BX98" s="876"/>
      <c r="BY98" s="876"/>
      <c r="BZ98" s="876"/>
      <c r="CA98" s="876"/>
      <c r="CB98" s="876"/>
      <c r="CC98" s="876"/>
      <c r="CD98" s="876"/>
      <c r="CE98" s="876"/>
      <c r="CF98" s="876"/>
      <c r="CG98" s="876"/>
      <c r="CH98" s="876"/>
      <c r="CI98" s="876"/>
      <c r="CJ98" s="876"/>
      <c r="CK98" s="876"/>
      <c r="CL98" s="876"/>
      <c r="CM98" s="876"/>
      <c r="CN98" s="876"/>
      <c r="CO98" s="876"/>
      <c r="CP98" s="876"/>
      <c r="CQ98" s="876"/>
      <c r="CR98" s="876"/>
      <c r="CS98" s="876"/>
      <c r="CT98" s="876"/>
      <c r="CU98" s="876"/>
      <c r="CV98" s="876"/>
      <c r="CW98" s="876"/>
      <c r="CX98" s="876"/>
      <c r="CY98" s="876"/>
      <c r="CZ98" s="876"/>
      <c r="DA98" s="876"/>
      <c r="DB98" s="876"/>
      <c r="DC98" s="876"/>
      <c r="DD98" s="876"/>
      <c r="DE98" s="876"/>
      <c r="DF98" s="876"/>
      <c r="DG98" s="876"/>
      <c r="DH98" s="876"/>
      <c r="DI98" s="876"/>
      <c r="DJ98" s="876"/>
      <c r="DK98" s="876"/>
      <c r="DL98" s="876"/>
      <c r="DM98" s="876"/>
      <c r="DN98" s="876"/>
      <c r="DO98" s="876"/>
      <c r="DP98" s="876"/>
      <c r="DQ98" s="876"/>
      <c r="DR98" s="876"/>
      <c r="DS98" s="876"/>
      <c r="DT98" s="876"/>
      <c r="DU98" s="876"/>
      <c r="DV98" s="876"/>
      <c r="DW98" s="876"/>
      <c r="DX98" s="876"/>
      <c r="DY98" s="876"/>
      <c r="DZ98" s="876"/>
      <c r="EA98" s="876"/>
      <c r="EB98" s="876"/>
      <c r="EC98" s="876"/>
      <c r="ED98" s="876"/>
      <c r="EE98" s="876"/>
      <c r="EF98" s="876"/>
      <c r="EG98" s="876"/>
      <c r="EH98" s="876"/>
      <c r="EI98" s="876"/>
      <c r="EJ98" s="876"/>
      <c r="EK98" s="876"/>
      <c r="EL98" s="876"/>
      <c r="EM98" s="876"/>
      <c r="EN98" s="876"/>
      <c r="EO98" s="876"/>
      <c r="EP98" s="876"/>
      <c r="EQ98" s="876"/>
      <c r="ER98" s="876"/>
      <c r="ES98" s="876"/>
      <c r="ET98" s="876"/>
      <c r="EU98" s="876"/>
    </row>
    <row r="99" spans="1:151" s="715" customFormat="1" ht="43.5" customHeight="1">
      <c r="A99" s="700">
        <v>81</v>
      </c>
      <c r="B99" s="854">
        <v>7000020197</v>
      </c>
      <c r="C99" s="854">
        <v>630</v>
      </c>
      <c r="D99" s="854">
        <v>1320</v>
      </c>
      <c r="E99" s="854">
        <v>60</v>
      </c>
      <c r="F99" s="854" t="s">
        <v>696</v>
      </c>
      <c r="G99" s="854">
        <v>100005443</v>
      </c>
      <c r="H99" s="854">
        <v>998734</v>
      </c>
      <c r="I99" s="535"/>
      <c r="J99" s="859">
        <v>18</v>
      </c>
      <c r="K99" s="534"/>
      <c r="L99" s="854" t="s">
        <v>595</v>
      </c>
      <c r="M99" s="854" t="s">
        <v>297</v>
      </c>
      <c r="N99" s="854">
        <v>10</v>
      </c>
      <c r="O99" s="707"/>
      <c r="P99" s="533" t="str">
        <f t="shared" si="26"/>
        <v>INCLUDED</v>
      </c>
      <c r="Q99" s="712">
        <f t="shared" si="27"/>
        <v>0</v>
      </c>
      <c r="R99" s="444">
        <f t="shared" si="28"/>
        <v>0</v>
      </c>
      <c r="S99" s="603">
        <f>Discount!$J$36</f>
        <v>0</v>
      </c>
      <c r="T99" s="444">
        <f t="shared" si="29"/>
        <v>0</v>
      </c>
      <c r="U99" s="445">
        <f t="shared" si="30"/>
        <v>0</v>
      </c>
      <c r="V99" s="713">
        <f t="shared" si="31"/>
        <v>0</v>
      </c>
      <c r="W99" s="843">
        <f t="shared" si="32"/>
        <v>0</v>
      </c>
      <c r="X99" s="713">
        <f t="shared" si="33"/>
        <v>0</v>
      </c>
      <c r="Y99" s="714">
        <f t="shared" si="34"/>
        <v>0.18</v>
      </c>
      <c r="Z99" s="713">
        <f t="shared" si="35"/>
        <v>0</v>
      </c>
      <c r="AA99" s="874"/>
      <c r="AB99" s="875"/>
      <c r="AC99" s="875"/>
      <c r="AD99" s="875"/>
      <c r="AE99" s="875"/>
      <c r="AF99" s="876"/>
      <c r="AG99" s="876"/>
      <c r="AH99" s="876"/>
      <c r="AI99" s="876"/>
      <c r="AJ99" s="876"/>
      <c r="AK99" s="876"/>
      <c r="AL99" s="876"/>
      <c r="AM99" s="876"/>
      <c r="AN99" s="876"/>
      <c r="AO99" s="876"/>
      <c r="AP99" s="876"/>
      <c r="AQ99" s="876"/>
      <c r="AR99" s="876"/>
      <c r="AS99" s="876"/>
      <c r="AT99" s="876"/>
      <c r="AU99" s="876"/>
      <c r="AV99" s="876"/>
      <c r="AW99" s="876"/>
      <c r="AX99" s="876"/>
      <c r="AY99" s="876"/>
      <c r="AZ99" s="876"/>
      <c r="BA99" s="876"/>
      <c r="BB99" s="876"/>
      <c r="BC99" s="876"/>
      <c r="BD99" s="876"/>
      <c r="BE99" s="876"/>
      <c r="BF99" s="876"/>
      <c r="BG99" s="876"/>
      <c r="BH99" s="876"/>
      <c r="BI99" s="876"/>
      <c r="BJ99" s="876"/>
      <c r="BK99" s="876"/>
      <c r="BL99" s="876"/>
      <c r="BM99" s="876"/>
      <c r="BN99" s="876"/>
      <c r="BO99" s="876"/>
      <c r="BP99" s="876"/>
      <c r="BQ99" s="876"/>
      <c r="BR99" s="876"/>
      <c r="BS99" s="876"/>
      <c r="BT99" s="876"/>
      <c r="BU99" s="876"/>
      <c r="BV99" s="876"/>
      <c r="BW99" s="876"/>
      <c r="BX99" s="876"/>
      <c r="BY99" s="876"/>
      <c r="BZ99" s="876"/>
      <c r="CA99" s="876"/>
      <c r="CB99" s="876"/>
      <c r="CC99" s="876"/>
      <c r="CD99" s="876"/>
      <c r="CE99" s="876"/>
      <c r="CF99" s="876"/>
      <c r="CG99" s="876"/>
      <c r="CH99" s="876"/>
      <c r="CI99" s="876"/>
      <c r="CJ99" s="876"/>
      <c r="CK99" s="876"/>
      <c r="CL99" s="876"/>
      <c r="CM99" s="876"/>
      <c r="CN99" s="876"/>
      <c r="CO99" s="876"/>
      <c r="CP99" s="876"/>
      <c r="CQ99" s="876"/>
      <c r="CR99" s="876"/>
      <c r="CS99" s="876"/>
      <c r="CT99" s="876"/>
      <c r="CU99" s="876"/>
      <c r="CV99" s="876"/>
      <c r="CW99" s="876"/>
      <c r="CX99" s="876"/>
      <c r="CY99" s="876"/>
      <c r="CZ99" s="876"/>
      <c r="DA99" s="876"/>
      <c r="DB99" s="876"/>
      <c r="DC99" s="876"/>
      <c r="DD99" s="876"/>
      <c r="DE99" s="876"/>
      <c r="DF99" s="876"/>
      <c r="DG99" s="876"/>
      <c r="DH99" s="876"/>
      <c r="DI99" s="876"/>
      <c r="DJ99" s="876"/>
      <c r="DK99" s="876"/>
      <c r="DL99" s="876"/>
      <c r="DM99" s="876"/>
      <c r="DN99" s="876"/>
      <c r="DO99" s="876"/>
      <c r="DP99" s="876"/>
      <c r="DQ99" s="876"/>
      <c r="DR99" s="876"/>
      <c r="DS99" s="876"/>
      <c r="DT99" s="876"/>
      <c r="DU99" s="876"/>
      <c r="DV99" s="876"/>
      <c r="DW99" s="876"/>
      <c r="DX99" s="876"/>
      <c r="DY99" s="876"/>
      <c r="DZ99" s="876"/>
      <c r="EA99" s="876"/>
      <c r="EB99" s="876"/>
      <c r="EC99" s="876"/>
      <c r="ED99" s="876"/>
      <c r="EE99" s="876"/>
      <c r="EF99" s="876"/>
      <c r="EG99" s="876"/>
      <c r="EH99" s="876"/>
      <c r="EI99" s="876"/>
      <c r="EJ99" s="876"/>
      <c r="EK99" s="876"/>
      <c r="EL99" s="876"/>
      <c r="EM99" s="876"/>
      <c r="EN99" s="876"/>
      <c r="EO99" s="876"/>
      <c r="EP99" s="876"/>
      <c r="EQ99" s="876"/>
      <c r="ER99" s="876"/>
      <c r="ES99" s="876"/>
      <c r="ET99" s="876"/>
      <c r="EU99" s="876"/>
    </row>
    <row r="100" spans="1:151" s="715" customFormat="1" ht="43.5" customHeight="1">
      <c r="A100" s="700">
        <v>82</v>
      </c>
      <c r="B100" s="854">
        <v>7000020197</v>
      </c>
      <c r="C100" s="854">
        <v>640</v>
      </c>
      <c r="D100" s="854">
        <v>1340</v>
      </c>
      <c r="E100" s="854">
        <v>10</v>
      </c>
      <c r="F100" s="854" t="s">
        <v>662</v>
      </c>
      <c r="G100" s="854">
        <v>100001907</v>
      </c>
      <c r="H100" s="854">
        <v>998736</v>
      </c>
      <c r="I100" s="535"/>
      <c r="J100" s="859">
        <v>18</v>
      </c>
      <c r="K100" s="534"/>
      <c r="L100" s="854" t="s">
        <v>596</v>
      </c>
      <c r="M100" s="854" t="s">
        <v>297</v>
      </c>
      <c r="N100" s="854">
        <v>20</v>
      </c>
      <c r="O100" s="707"/>
      <c r="P100" s="533" t="str">
        <f t="shared" si="26"/>
        <v>INCLUDED</v>
      </c>
      <c r="Q100" s="712">
        <f t="shared" si="27"/>
        <v>0</v>
      </c>
      <c r="R100" s="444">
        <f t="shared" si="28"/>
        <v>0</v>
      </c>
      <c r="S100" s="603">
        <f>Discount!$J$36</f>
        <v>0</v>
      </c>
      <c r="T100" s="444">
        <f t="shared" si="29"/>
        <v>0</v>
      </c>
      <c r="U100" s="445">
        <f t="shared" si="30"/>
        <v>0</v>
      </c>
      <c r="V100" s="713">
        <f t="shared" si="31"/>
        <v>0</v>
      </c>
      <c r="W100" s="843">
        <f t="shared" si="32"/>
        <v>0</v>
      </c>
      <c r="X100" s="713">
        <f t="shared" si="33"/>
        <v>0</v>
      </c>
      <c r="Y100" s="714">
        <f t="shared" si="34"/>
        <v>0.18</v>
      </c>
      <c r="Z100" s="713">
        <f t="shared" si="35"/>
        <v>0</v>
      </c>
      <c r="AA100" s="874"/>
      <c r="AB100" s="875"/>
      <c r="AC100" s="875"/>
      <c r="AD100" s="875"/>
      <c r="AE100" s="875"/>
      <c r="AF100" s="876"/>
      <c r="AG100" s="876"/>
      <c r="AH100" s="876"/>
      <c r="AI100" s="876"/>
      <c r="AJ100" s="876"/>
      <c r="AK100" s="876"/>
      <c r="AL100" s="876"/>
      <c r="AM100" s="876"/>
      <c r="AN100" s="876"/>
      <c r="AO100" s="876"/>
      <c r="AP100" s="876"/>
      <c r="AQ100" s="876"/>
      <c r="AR100" s="876"/>
      <c r="AS100" s="876"/>
      <c r="AT100" s="876"/>
      <c r="AU100" s="876"/>
      <c r="AV100" s="876"/>
      <c r="AW100" s="876"/>
      <c r="AX100" s="876"/>
      <c r="AY100" s="876"/>
      <c r="AZ100" s="876"/>
      <c r="BA100" s="876"/>
      <c r="BB100" s="876"/>
      <c r="BC100" s="876"/>
      <c r="BD100" s="876"/>
      <c r="BE100" s="876"/>
      <c r="BF100" s="876"/>
      <c r="BG100" s="876"/>
      <c r="BH100" s="876"/>
      <c r="BI100" s="876"/>
      <c r="BJ100" s="876"/>
      <c r="BK100" s="876"/>
      <c r="BL100" s="876"/>
      <c r="BM100" s="876"/>
      <c r="BN100" s="876"/>
      <c r="BO100" s="876"/>
      <c r="BP100" s="876"/>
      <c r="BQ100" s="876"/>
      <c r="BR100" s="876"/>
      <c r="BS100" s="876"/>
      <c r="BT100" s="876"/>
      <c r="BU100" s="876"/>
      <c r="BV100" s="876"/>
      <c r="BW100" s="876"/>
      <c r="BX100" s="876"/>
      <c r="BY100" s="876"/>
      <c r="BZ100" s="876"/>
      <c r="CA100" s="876"/>
      <c r="CB100" s="876"/>
      <c r="CC100" s="876"/>
      <c r="CD100" s="876"/>
      <c r="CE100" s="876"/>
      <c r="CF100" s="876"/>
      <c r="CG100" s="876"/>
      <c r="CH100" s="876"/>
      <c r="CI100" s="876"/>
      <c r="CJ100" s="876"/>
      <c r="CK100" s="876"/>
      <c r="CL100" s="876"/>
      <c r="CM100" s="876"/>
      <c r="CN100" s="876"/>
      <c r="CO100" s="876"/>
      <c r="CP100" s="876"/>
      <c r="CQ100" s="876"/>
      <c r="CR100" s="876"/>
      <c r="CS100" s="876"/>
      <c r="CT100" s="876"/>
      <c r="CU100" s="876"/>
      <c r="CV100" s="876"/>
      <c r="CW100" s="876"/>
      <c r="CX100" s="876"/>
      <c r="CY100" s="876"/>
      <c r="CZ100" s="876"/>
      <c r="DA100" s="876"/>
      <c r="DB100" s="876"/>
      <c r="DC100" s="876"/>
      <c r="DD100" s="876"/>
      <c r="DE100" s="876"/>
      <c r="DF100" s="876"/>
      <c r="DG100" s="876"/>
      <c r="DH100" s="876"/>
      <c r="DI100" s="876"/>
      <c r="DJ100" s="876"/>
      <c r="DK100" s="876"/>
      <c r="DL100" s="876"/>
      <c r="DM100" s="876"/>
      <c r="DN100" s="876"/>
      <c r="DO100" s="876"/>
      <c r="DP100" s="876"/>
      <c r="DQ100" s="876"/>
      <c r="DR100" s="876"/>
      <c r="DS100" s="876"/>
      <c r="DT100" s="876"/>
      <c r="DU100" s="876"/>
      <c r="DV100" s="876"/>
      <c r="DW100" s="876"/>
      <c r="DX100" s="876"/>
      <c r="DY100" s="876"/>
      <c r="DZ100" s="876"/>
      <c r="EA100" s="876"/>
      <c r="EB100" s="876"/>
      <c r="EC100" s="876"/>
      <c r="ED100" s="876"/>
      <c r="EE100" s="876"/>
      <c r="EF100" s="876"/>
      <c r="EG100" s="876"/>
      <c r="EH100" s="876"/>
      <c r="EI100" s="876"/>
      <c r="EJ100" s="876"/>
      <c r="EK100" s="876"/>
      <c r="EL100" s="876"/>
      <c r="EM100" s="876"/>
      <c r="EN100" s="876"/>
      <c r="EO100" s="876"/>
      <c r="EP100" s="876"/>
      <c r="EQ100" s="876"/>
      <c r="ER100" s="876"/>
      <c r="ES100" s="876"/>
      <c r="ET100" s="876"/>
      <c r="EU100" s="876"/>
    </row>
    <row r="101" spans="1:151" s="715" customFormat="1" ht="43.5" customHeight="1">
      <c r="A101" s="700">
        <v>83</v>
      </c>
      <c r="B101" s="854">
        <v>7000020197</v>
      </c>
      <c r="C101" s="854">
        <v>640</v>
      </c>
      <c r="D101" s="854">
        <v>1340</v>
      </c>
      <c r="E101" s="854">
        <v>20</v>
      </c>
      <c r="F101" s="854" t="s">
        <v>662</v>
      </c>
      <c r="G101" s="854">
        <v>100000484</v>
      </c>
      <c r="H101" s="854">
        <v>998736</v>
      </c>
      <c r="I101" s="535"/>
      <c r="J101" s="859">
        <v>18</v>
      </c>
      <c r="K101" s="534"/>
      <c r="L101" s="854" t="s">
        <v>534</v>
      </c>
      <c r="M101" s="854" t="s">
        <v>297</v>
      </c>
      <c r="N101" s="854">
        <v>3</v>
      </c>
      <c r="O101" s="707"/>
      <c r="P101" s="533" t="str">
        <f t="shared" si="26"/>
        <v>INCLUDED</v>
      </c>
      <c r="Q101" s="712">
        <f t="shared" si="27"/>
        <v>0</v>
      </c>
      <c r="R101" s="444">
        <f t="shared" si="28"/>
        <v>0</v>
      </c>
      <c r="S101" s="603">
        <f>Discount!$J$36</f>
        <v>0</v>
      </c>
      <c r="T101" s="444">
        <f t="shared" si="29"/>
        <v>0</v>
      </c>
      <c r="U101" s="445">
        <f t="shared" si="30"/>
        <v>0</v>
      </c>
      <c r="V101" s="713">
        <f t="shared" si="31"/>
        <v>0</v>
      </c>
      <c r="W101" s="843">
        <f t="shared" si="32"/>
        <v>0</v>
      </c>
      <c r="X101" s="713">
        <f t="shared" si="33"/>
        <v>0</v>
      </c>
      <c r="Y101" s="714">
        <f t="shared" si="34"/>
        <v>0.18</v>
      </c>
      <c r="Z101" s="713">
        <f t="shared" si="35"/>
        <v>0</v>
      </c>
      <c r="AA101" s="874"/>
      <c r="AB101" s="875"/>
      <c r="AC101" s="875"/>
      <c r="AD101" s="875"/>
      <c r="AE101" s="875"/>
      <c r="AF101" s="876"/>
      <c r="AG101" s="876"/>
      <c r="AH101" s="876"/>
      <c r="AI101" s="876"/>
      <c r="AJ101" s="876"/>
      <c r="AK101" s="876"/>
      <c r="AL101" s="876"/>
      <c r="AM101" s="876"/>
      <c r="AN101" s="876"/>
      <c r="AO101" s="876"/>
      <c r="AP101" s="876"/>
      <c r="AQ101" s="876"/>
      <c r="AR101" s="876"/>
      <c r="AS101" s="876"/>
      <c r="AT101" s="876"/>
      <c r="AU101" s="876"/>
      <c r="AV101" s="876"/>
      <c r="AW101" s="876"/>
      <c r="AX101" s="876"/>
      <c r="AY101" s="876"/>
      <c r="AZ101" s="876"/>
      <c r="BA101" s="876"/>
      <c r="BB101" s="876"/>
      <c r="BC101" s="876"/>
      <c r="BD101" s="876"/>
      <c r="BE101" s="876"/>
      <c r="BF101" s="876"/>
      <c r="BG101" s="876"/>
      <c r="BH101" s="876"/>
      <c r="BI101" s="876"/>
      <c r="BJ101" s="876"/>
      <c r="BK101" s="876"/>
      <c r="BL101" s="876"/>
      <c r="BM101" s="876"/>
      <c r="BN101" s="876"/>
      <c r="BO101" s="876"/>
      <c r="BP101" s="876"/>
      <c r="BQ101" s="876"/>
      <c r="BR101" s="876"/>
      <c r="BS101" s="876"/>
      <c r="BT101" s="876"/>
      <c r="BU101" s="876"/>
      <c r="BV101" s="876"/>
      <c r="BW101" s="876"/>
      <c r="BX101" s="876"/>
      <c r="BY101" s="876"/>
      <c r="BZ101" s="876"/>
      <c r="CA101" s="876"/>
      <c r="CB101" s="876"/>
      <c r="CC101" s="876"/>
      <c r="CD101" s="876"/>
      <c r="CE101" s="876"/>
      <c r="CF101" s="876"/>
      <c r="CG101" s="876"/>
      <c r="CH101" s="876"/>
      <c r="CI101" s="876"/>
      <c r="CJ101" s="876"/>
      <c r="CK101" s="876"/>
      <c r="CL101" s="876"/>
      <c r="CM101" s="876"/>
      <c r="CN101" s="876"/>
      <c r="CO101" s="876"/>
      <c r="CP101" s="876"/>
      <c r="CQ101" s="876"/>
      <c r="CR101" s="876"/>
      <c r="CS101" s="876"/>
      <c r="CT101" s="876"/>
      <c r="CU101" s="876"/>
      <c r="CV101" s="876"/>
      <c r="CW101" s="876"/>
      <c r="CX101" s="876"/>
      <c r="CY101" s="876"/>
      <c r="CZ101" s="876"/>
      <c r="DA101" s="876"/>
      <c r="DB101" s="876"/>
      <c r="DC101" s="876"/>
      <c r="DD101" s="876"/>
      <c r="DE101" s="876"/>
      <c r="DF101" s="876"/>
      <c r="DG101" s="876"/>
      <c r="DH101" s="876"/>
      <c r="DI101" s="876"/>
      <c r="DJ101" s="876"/>
      <c r="DK101" s="876"/>
      <c r="DL101" s="876"/>
      <c r="DM101" s="876"/>
      <c r="DN101" s="876"/>
      <c r="DO101" s="876"/>
      <c r="DP101" s="876"/>
      <c r="DQ101" s="876"/>
      <c r="DR101" s="876"/>
      <c r="DS101" s="876"/>
      <c r="DT101" s="876"/>
      <c r="DU101" s="876"/>
      <c r="DV101" s="876"/>
      <c r="DW101" s="876"/>
      <c r="DX101" s="876"/>
      <c r="DY101" s="876"/>
      <c r="DZ101" s="876"/>
      <c r="EA101" s="876"/>
      <c r="EB101" s="876"/>
      <c r="EC101" s="876"/>
      <c r="ED101" s="876"/>
      <c r="EE101" s="876"/>
      <c r="EF101" s="876"/>
      <c r="EG101" s="876"/>
      <c r="EH101" s="876"/>
      <c r="EI101" s="876"/>
      <c r="EJ101" s="876"/>
      <c r="EK101" s="876"/>
      <c r="EL101" s="876"/>
      <c r="EM101" s="876"/>
      <c r="EN101" s="876"/>
      <c r="EO101" s="876"/>
      <c r="EP101" s="876"/>
      <c r="EQ101" s="876"/>
      <c r="ER101" s="876"/>
      <c r="ES101" s="876"/>
      <c r="ET101" s="876"/>
      <c r="EU101" s="876"/>
    </row>
    <row r="102" spans="1:151" s="715" customFormat="1" ht="43.5" customHeight="1">
      <c r="A102" s="700">
        <v>84</v>
      </c>
      <c r="B102" s="854">
        <v>7000020197</v>
      </c>
      <c r="C102" s="854">
        <v>640</v>
      </c>
      <c r="D102" s="854">
        <v>1340</v>
      </c>
      <c r="E102" s="854">
        <v>30</v>
      </c>
      <c r="F102" s="854" t="s">
        <v>662</v>
      </c>
      <c r="G102" s="854">
        <v>100002016</v>
      </c>
      <c r="H102" s="854">
        <v>998736</v>
      </c>
      <c r="I102" s="535"/>
      <c r="J102" s="859">
        <v>18</v>
      </c>
      <c r="K102" s="534"/>
      <c r="L102" s="854" t="s">
        <v>763</v>
      </c>
      <c r="M102" s="854" t="s">
        <v>297</v>
      </c>
      <c r="N102" s="854">
        <v>2</v>
      </c>
      <c r="O102" s="707"/>
      <c r="P102" s="533" t="str">
        <f t="shared" si="26"/>
        <v>INCLUDED</v>
      </c>
      <c r="Q102" s="712">
        <f t="shared" si="27"/>
        <v>0</v>
      </c>
      <c r="R102" s="444">
        <f t="shared" si="28"/>
        <v>0</v>
      </c>
      <c r="S102" s="603">
        <f>Discount!$J$36</f>
        <v>0</v>
      </c>
      <c r="T102" s="444">
        <f t="shared" si="29"/>
        <v>0</v>
      </c>
      <c r="U102" s="445">
        <f t="shared" si="30"/>
        <v>0</v>
      </c>
      <c r="V102" s="713">
        <f t="shared" si="31"/>
        <v>0</v>
      </c>
      <c r="W102" s="843">
        <f t="shared" si="32"/>
        <v>0</v>
      </c>
      <c r="X102" s="713">
        <f t="shared" si="33"/>
        <v>0</v>
      </c>
      <c r="Y102" s="714">
        <f t="shared" si="34"/>
        <v>0.18</v>
      </c>
      <c r="Z102" s="713">
        <f t="shared" si="35"/>
        <v>0</v>
      </c>
      <c r="AA102" s="874"/>
      <c r="AB102" s="875"/>
      <c r="AC102" s="875"/>
      <c r="AD102" s="875"/>
      <c r="AE102" s="875"/>
      <c r="AF102" s="876"/>
      <c r="AG102" s="876"/>
      <c r="AH102" s="876"/>
      <c r="AI102" s="876"/>
      <c r="AJ102" s="876"/>
      <c r="AK102" s="876"/>
      <c r="AL102" s="876"/>
      <c r="AM102" s="876"/>
      <c r="AN102" s="876"/>
      <c r="AO102" s="876"/>
      <c r="AP102" s="876"/>
      <c r="AQ102" s="876"/>
      <c r="AR102" s="876"/>
      <c r="AS102" s="876"/>
      <c r="AT102" s="876"/>
      <c r="AU102" s="876"/>
      <c r="AV102" s="876"/>
      <c r="AW102" s="876"/>
      <c r="AX102" s="876"/>
      <c r="AY102" s="876"/>
      <c r="AZ102" s="876"/>
      <c r="BA102" s="876"/>
      <c r="BB102" s="876"/>
      <c r="BC102" s="876"/>
      <c r="BD102" s="876"/>
      <c r="BE102" s="876"/>
      <c r="BF102" s="876"/>
      <c r="BG102" s="876"/>
      <c r="BH102" s="876"/>
      <c r="BI102" s="876"/>
      <c r="BJ102" s="876"/>
      <c r="BK102" s="876"/>
      <c r="BL102" s="876"/>
      <c r="BM102" s="876"/>
      <c r="BN102" s="876"/>
      <c r="BO102" s="876"/>
      <c r="BP102" s="876"/>
      <c r="BQ102" s="876"/>
      <c r="BR102" s="876"/>
      <c r="BS102" s="876"/>
      <c r="BT102" s="876"/>
      <c r="BU102" s="876"/>
      <c r="BV102" s="876"/>
      <c r="BW102" s="876"/>
      <c r="BX102" s="876"/>
      <c r="BY102" s="876"/>
      <c r="BZ102" s="876"/>
      <c r="CA102" s="876"/>
      <c r="CB102" s="876"/>
      <c r="CC102" s="876"/>
      <c r="CD102" s="876"/>
      <c r="CE102" s="876"/>
      <c r="CF102" s="876"/>
      <c r="CG102" s="876"/>
      <c r="CH102" s="876"/>
      <c r="CI102" s="876"/>
      <c r="CJ102" s="876"/>
      <c r="CK102" s="876"/>
      <c r="CL102" s="876"/>
      <c r="CM102" s="876"/>
      <c r="CN102" s="876"/>
      <c r="CO102" s="876"/>
      <c r="CP102" s="876"/>
      <c r="CQ102" s="876"/>
      <c r="CR102" s="876"/>
      <c r="CS102" s="876"/>
      <c r="CT102" s="876"/>
      <c r="CU102" s="876"/>
      <c r="CV102" s="876"/>
      <c r="CW102" s="876"/>
      <c r="CX102" s="876"/>
      <c r="CY102" s="876"/>
      <c r="CZ102" s="876"/>
      <c r="DA102" s="876"/>
      <c r="DB102" s="876"/>
      <c r="DC102" s="876"/>
      <c r="DD102" s="876"/>
      <c r="DE102" s="876"/>
      <c r="DF102" s="876"/>
      <c r="DG102" s="876"/>
      <c r="DH102" s="876"/>
      <c r="DI102" s="876"/>
      <c r="DJ102" s="876"/>
      <c r="DK102" s="876"/>
      <c r="DL102" s="876"/>
      <c r="DM102" s="876"/>
      <c r="DN102" s="876"/>
      <c r="DO102" s="876"/>
      <c r="DP102" s="876"/>
      <c r="DQ102" s="876"/>
      <c r="DR102" s="876"/>
      <c r="DS102" s="876"/>
      <c r="DT102" s="876"/>
      <c r="DU102" s="876"/>
      <c r="DV102" s="876"/>
      <c r="DW102" s="876"/>
      <c r="DX102" s="876"/>
      <c r="DY102" s="876"/>
      <c r="DZ102" s="876"/>
      <c r="EA102" s="876"/>
      <c r="EB102" s="876"/>
      <c r="EC102" s="876"/>
      <c r="ED102" s="876"/>
      <c r="EE102" s="876"/>
      <c r="EF102" s="876"/>
      <c r="EG102" s="876"/>
      <c r="EH102" s="876"/>
      <c r="EI102" s="876"/>
      <c r="EJ102" s="876"/>
      <c r="EK102" s="876"/>
      <c r="EL102" s="876"/>
      <c r="EM102" s="876"/>
      <c r="EN102" s="876"/>
      <c r="EO102" s="876"/>
      <c r="EP102" s="876"/>
      <c r="EQ102" s="876"/>
      <c r="ER102" s="876"/>
      <c r="ES102" s="876"/>
      <c r="ET102" s="876"/>
      <c r="EU102" s="876"/>
    </row>
    <row r="103" spans="1:151" s="715" customFormat="1" ht="43.5" customHeight="1">
      <c r="A103" s="700">
        <v>85</v>
      </c>
      <c r="B103" s="854">
        <v>7000020197</v>
      </c>
      <c r="C103" s="854">
        <v>640</v>
      </c>
      <c r="D103" s="854">
        <v>1340</v>
      </c>
      <c r="E103" s="854">
        <v>40</v>
      </c>
      <c r="F103" s="854" t="s">
        <v>662</v>
      </c>
      <c r="G103" s="854">
        <v>100002013</v>
      </c>
      <c r="H103" s="854">
        <v>998736</v>
      </c>
      <c r="I103" s="535"/>
      <c r="J103" s="859">
        <v>18</v>
      </c>
      <c r="K103" s="534"/>
      <c r="L103" s="854" t="s">
        <v>669</v>
      </c>
      <c r="M103" s="854" t="s">
        <v>297</v>
      </c>
      <c r="N103" s="854">
        <v>1</v>
      </c>
      <c r="O103" s="707"/>
      <c r="P103" s="533" t="str">
        <f t="shared" si="26"/>
        <v>INCLUDED</v>
      </c>
      <c r="Q103" s="712">
        <f t="shared" si="27"/>
        <v>0</v>
      </c>
      <c r="R103" s="444">
        <f t="shared" si="28"/>
        <v>0</v>
      </c>
      <c r="S103" s="603">
        <f>Discount!$J$36</f>
        <v>0</v>
      </c>
      <c r="T103" s="444">
        <f t="shared" si="29"/>
        <v>0</v>
      </c>
      <c r="U103" s="445">
        <f t="shared" si="30"/>
        <v>0</v>
      </c>
      <c r="V103" s="713">
        <f t="shared" si="31"/>
        <v>0</v>
      </c>
      <c r="W103" s="843">
        <f t="shared" si="32"/>
        <v>0</v>
      </c>
      <c r="X103" s="713">
        <f t="shared" si="33"/>
        <v>0</v>
      </c>
      <c r="Y103" s="714">
        <f t="shared" si="34"/>
        <v>0.18</v>
      </c>
      <c r="Z103" s="713">
        <f t="shared" si="35"/>
        <v>0</v>
      </c>
      <c r="AA103" s="874"/>
      <c r="AB103" s="875"/>
      <c r="AC103" s="875"/>
      <c r="AD103" s="875"/>
      <c r="AE103" s="875"/>
      <c r="AF103" s="876"/>
      <c r="AG103" s="876"/>
      <c r="AH103" s="876"/>
      <c r="AI103" s="876"/>
      <c r="AJ103" s="876"/>
      <c r="AK103" s="876"/>
      <c r="AL103" s="876"/>
      <c r="AM103" s="876"/>
      <c r="AN103" s="876"/>
      <c r="AO103" s="876"/>
      <c r="AP103" s="876"/>
      <c r="AQ103" s="876"/>
      <c r="AR103" s="876"/>
      <c r="AS103" s="876"/>
      <c r="AT103" s="876"/>
      <c r="AU103" s="876"/>
      <c r="AV103" s="876"/>
      <c r="AW103" s="876"/>
      <c r="AX103" s="876"/>
      <c r="AY103" s="876"/>
      <c r="AZ103" s="876"/>
      <c r="BA103" s="876"/>
      <c r="BB103" s="876"/>
      <c r="BC103" s="876"/>
      <c r="BD103" s="876"/>
      <c r="BE103" s="876"/>
      <c r="BF103" s="876"/>
      <c r="BG103" s="876"/>
      <c r="BH103" s="876"/>
      <c r="BI103" s="876"/>
      <c r="BJ103" s="876"/>
      <c r="BK103" s="876"/>
      <c r="BL103" s="876"/>
      <c r="BM103" s="876"/>
      <c r="BN103" s="876"/>
      <c r="BO103" s="876"/>
      <c r="BP103" s="876"/>
      <c r="BQ103" s="876"/>
      <c r="BR103" s="876"/>
      <c r="BS103" s="876"/>
      <c r="BT103" s="876"/>
      <c r="BU103" s="876"/>
      <c r="BV103" s="876"/>
      <c r="BW103" s="876"/>
      <c r="BX103" s="876"/>
      <c r="BY103" s="876"/>
      <c r="BZ103" s="876"/>
      <c r="CA103" s="876"/>
      <c r="CB103" s="876"/>
      <c r="CC103" s="876"/>
      <c r="CD103" s="876"/>
      <c r="CE103" s="876"/>
      <c r="CF103" s="876"/>
      <c r="CG103" s="876"/>
      <c r="CH103" s="876"/>
      <c r="CI103" s="876"/>
      <c r="CJ103" s="876"/>
      <c r="CK103" s="876"/>
      <c r="CL103" s="876"/>
      <c r="CM103" s="876"/>
      <c r="CN103" s="876"/>
      <c r="CO103" s="876"/>
      <c r="CP103" s="876"/>
      <c r="CQ103" s="876"/>
      <c r="CR103" s="876"/>
      <c r="CS103" s="876"/>
      <c r="CT103" s="876"/>
      <c r="CU103" s="876"/>
      <c r="CV103" s="876"/>
      <c r="CW103" s="876"/>
      <c r="CX103" s="876"/>
      <c r="CY103" s="876"/>
      <c r="CZ103" s="876"/>
      <c r="DA103" s="876"/>
      <c r="DB103" s="876"/>
      <c r="DC103" s="876"/>
      <c r="DD103" s="876"/>
      <c r="DE103" s="876"/>
      <c r="DF103" s="876"/>
      <c r="DG103" s="876"/>
      <c r="DH103" s="876"/>
      <c r="DI103" s="876"/>
      <c r="DJ103" s="876"/>
      <c r="DK103" s="876"/>
      <c r="DL103" s="876"/>
      <c r="DM103" s="876"/>
      <c r="DN103" s="876"/>
      <c r="DO103" s="876"/>
      <c r="DP103" s="876"/>
      <c r="DQ103" s="876"/>
      <c r="DR103" s="876"/>
      <c r="DS103" s="876"/>
      <c r="DT103" s="876"/>
      <c r="DU103" s="876"/>
      <c r="DV103" s="876"/>
      <c r="DW103" s="876"/>
      <c r="DX103" s="876"/>
      <c r="DY103" s="876"/>
      <c r="DZ103" s="876"/>
      <c r="EA103" s="876"/>
      <c r="EB103" s="876"/>
      <c r="EC103" s="876"/>
      <c r="ED103" s="876"/>
      <c r="EE103" s="876"/>
      <c r="EF103" s="876"/>
      <c r="EG103" s="876"/>
      <c r="EH103" s="876"/>
      <c r="EI103" s="876"/>
      <c r="EJ103" s="876"/>
      <c r="EK103" s="876"/>
      <c r="EL103" s="876"/>
      <c r="EM103" s="876"/>
      <c r="EN103" s="876"/>
      <c r="EO103" s="876"/>
      <c r="EP103" s="876"/>
      <c r="EQ103" s="876"/>
      <c r="ER103" s="876"/>
      <c r="ES103" s="876"/>
      <c r="ET103" s="876"/>
      <c r="EU103" s="876"/>
    </row>
    <row r="104" spans="1:151" s="715" customFormat="1" ht="43.5" customHeight="1">
      <c r="A104" s="700">
        <v>86</v>
      </c>
      <c r="B104" s="854">
        <v>7000020197</v>
      </c>
      <c r="C104" s="854">
        <v>640</v>
      </c>
      <c r="D104" s="854">
        <v>1340</v>
      </c>
      <c r="E104" s="854">
        <v>50</v>
      </c>
      <c r="F104" s="854" t="s">
        <v>662</v>
      </c>
      <c r="G104" s="854">
        <v>100002014</v>
      </c>
      <c r="H104" s="854">
        <v>998736</v>
      </c>
      <c r="I104" s="535"/>
      <c r="J104" s="859">
        <v>18</v>
      </c>
      <c r="K104" s="534"/>
      <c r="L104" s="854" t="s">
        <v>668</v>
      </c>
      <c r="M104" s="854" t="s">
        <v>297</v>
      </c>
      <c r="N104" s="854">
        <v>1</v>
      </c>
      <c r="O104" s="707"/>
      <c r="P104" s="533" t="str">
        <f t="shared" si="26"/>
        <v>INCLUDED</v>
      </c>
      <c r="Q104" s="712">
        <f t="shared" si="27"/>
        <v>0</v>
      </c>
      <c r="R104" s="444">
        <f t="shared" si="28"/>
        <v>0</v>
      </c>
      <c r="S104" s="603">
        <f>Discount!$J$36</f>
        <v>0</v>
      </c>
      <c r="T104" s="444">
        <f t="shared" si="29"/>
        <v>0</v>
      </c>
      <c r="U104" s="445">
        <f t="shared" si="30"/>
        <v>0</v>
      </c>
      <c r="V104" s="713">
        <f t="shared" si="31"/>
        <v>0</v>
      </c>
      <c r="W104" s="843">
        <f t="shared" si="32"/>
        <v>0</v>
      </c>
      <c r="X104" s="713">
        <f t="shared" si="33"/>
        <v>0</v>
      </c>
      <c r="Y104" s="714">
        <f t="shared" si="34"/>
        <v>0.18</v>
      </c>
      <c r="Z104" s="713">
        <f t="shared" si="35"/>
        <v>0</v>
      </c>
      <c r="AA104" s="874"/>
      <c r="AB104" s="875"/>
      <c r="AC104" s="875"/>
      <c r="AD104" s="875"/>
      <c r="AE104" s="875"/>
      <c r="AF104" s="876"/>
      <c r="AG104" s="876"/>
      <c r="AH104" s="876"/>
      <c r="AI104" s="876"/>
      <c r="AJ104" s="876"/>
      <c r="AK104" s="876"/>
      <c r="AL104" s="876"/>
      <c r="AM104" s="876"/>
      <c r="AN104" s="876"/>
      <c r="AO104" s="876"/>
      <c r="AP104" s="876"/>
      <c r="AQ104" s="876"/>
      <c r="AR104" s="876"/>
      <c r="AS104" s="876"/>
      <c r="AT104" s="876"/>
      <c r="AU104" s="876"/>
      <c r="AV104" s="876"/>
      <c r="AW104" s="876"/>
      <c r="AX104" s="876"/>
      <c r="AY104" s="876"/>
      <c r="AZ104" s="876"/>
      <c r="BA104" s="876"/>
      <c r="BB104" s="876"/>
      <c r="BC104" s="876"/>
      <c r="BD104" s="876"/>
      <c r="BE104" s="876"/>
      <c r="BF104" s="876"/>
      <c r="BG104" s="876"/>
      <c r="BH104" s="876"/>
      <c r="BI104" s="876"/>
      <c r="BJ104" s="876"/>
      <c r="BK104" s="876"/>
      <c r="BL104" s="876"/>
      <c r="BM104" s="876"/>
      <c r="BN104" s="876"/>
      <c r="BO104" s="876"/>
      <c r="BP104" s="876"/>
      <c r="BQ104" s="876"/>
      <c r="BR104" s="876"/>
      <c r="BS104" s="876"/>
      <c r="BT104" s="876"/>
      <c r="BU104" s="876"/>
      <c r="BV104" s="876"/>
      <c r="BW104" s="876"/>
      <c r="BX104" s="876"/>
      <c r="BY104" s="876"/>
      <c r="BZ104" s="876"/>
      <c r="CA104" s="876"/>
      <c r="CB104" s="876"/>
      <c r="CC104" s="876"/>
      <c r="CD104" s="876"/>
      <c r="CE104" s="876"/>
      <c r="CF104" s="876"/>
      <c r="CG104" s="876"/>
      <c r="CH104" s="876"/>
      <c r="CI104" s="876"/>
      <c r="CJ104" s="876"/>
      <c r="CK104" s="876"/>
      <c r="CL104" s="876"/>
      <c r="CM104" s="876"/>
      <c r="CN104" s="876"/>
      <c r="CO104" s="876"/>
      <c r="CP104" s="876"/>
      <c r="CQ104" s="876"/>
      <c r="CR104" s="876"/>
      <c r="CS104" s="876"/>
      <c r="CT104" s="876"/>
      <c r="CU104" s="876"/>
      <c r="CV104" s="876"/>
      <c r="CW104" s="876"/>
      <c r="CX104" s="876"/>
      <c r="CY104" s="876"/>
      <c r="CZ104" s="876"/>
      <c r="DA104" s="876"/>
      <c r="DB104" s="876"/>
      <c r="DC104" s="876"/>
      <c r="DD104" s="876"/>
      <c r="DE104" s="876"/>
      <c r="DF104" s="876"/>
      <c r="DG104" s="876"/>
      <c r="DH104" s="876"/>
      <c r="DI104" s="876"/>
      <c r="DJ104" s="876"/>
      <c r="DK104" s="876"/>
      <c r="DL104" s="876"/>
      <c r="DM104" s="876"/>
      <c r="DN104" s="876"/>
      <c r="DO104" s="876"/>
      <c r="DP104" s="876"/>
      <c r="DQ104" s="876"/>
      <c r="DR104" s="876"/>
      <c r="DS104" s="876"/>
      <c r="DT104" s="876"/>
      <c r="DU104" s="876"/>
      <c r="DV104" s="876"/>
      <c r="DW104" s="876"/>
      <c r="DX104" s="876"/>
      <c r="DY104" s="876"/>
      <c r="DZ104" s="876"/>
      <c r="EA104" s="876"/>
      <c r="EB104" s="876"/>
      <c r="EC104" s="876"/>
      <c r="ED104" s="876"/>
      <c r="EE104" s="876"/>
      <c r="EF104" s="876"/>
      <c r="EG104" s="876"/>
      <c r="EH104" s="876"/>
      <c r="EI104" s="876"/>
      <c r="EJ104" s="876"/>
      <c r="EK104" s="876"/>
      <c r="EL104" s="876"/>
      <c r="EM104" s="876"/>
      <c r="EN104" s="876"/>
      <c r="EO104" s="876"/>
      <c r="EP104" s="876"/>
      <c r="EQ104" s="876"/>
      <c r="ER104" s="876"/>
      <c r="ES104" s="876"/>
      <c r="ET104" s="876"/>
      <c r="EU104" s="876"/>
    </row>
    <row r="105" spans="1:151" s="715" customFormat="1" ht="43.5" customHeight="1">
      <c r="A105" s="700">
        <v>87</v>
      </c>
      <c r="B105" s="854">
        <v>7000020197</v>
      </c>
      <c r="C105" s="854">
        <v>640</v>
      </c>
      <c r="D105" s="854">
        <v>1340</v>
      </c>
      <c r="E105" s="854">
        <v>60</v>
      </c>
      <c r="F105" s="854" t="s">
        <v>662</v>
      </c>
      <c r="G105" s="854">
        <v>100001989</v>
      </c>
      <c r="H105" s="854">
        <v>998736</v>
      </c>
      <c r="I105" s="535"/>
      <c r="J105" s="859">
        <v>18</v>
      </c>
      <c r="K105" s="534"/>
      <c r="L105" s="854" t="s">
        <v>666</v>
      </c>
      <c r="M105" s="854" t="s">
        <v>297</v>
      </c>
      <c r="N105" s="854">
        <v>3</v>
      </c>
      <c r="O105" s="707"/>
      <c r="P105" s="533" t="str">
        <f t="shared" si="26"/>
        <v>INCLUDED</v>
      </c>
      <c r="Q105" s="712">
        <f t="shared" si="27"/>
        <v>0</v>
      </c>
      <c r="R105" s="444">
        <f t="shared" si="28"/>
        <v>0</v>
      </c>
      <c r="S105" s="603">
        <f>Discount!$J$36</f>
        <v>0</v>
      </c>
      <c r="T105" s="444">
        <f t="shared" si="29"/>
        <v>0</v>
      </c>
      <c r="U105" s="445">
        <f t="shared" si="30"/>
        <v>0</v>
      </c>
      <c r="V105" s="713">
        <f t="shared" si="31"/>
        <v>0</v>
      </c>
      <c r="W105" s="843">
        <f t="shared" si="32"/>
        <v>0</v>
      </c>
      <c r="X105" s="713">
        <f t="shared" si="33"/>
        <v>0</v>
      </c>
      <c r="Y105" s="714">
        <f t="shared" si="34"/>
        <v>0.18</v>
      </c>
      <c r="Z105" s="713">
        <f t="shared" si="35"/>
        <v>0</v>
      </c>
      <c r="AA105" s="874"/>
      <c r="AB105" s="875"/>
      <c r="AC105" s="875"/>
      <c r="AD105" s="875"/>
      <c r="AE105" s="875"/>
      <c r="AF105" s="876"/>
      <c r="AG105" s="876"/>
      <c r="AH105" s="876"/>
      <c r="AI105" s="876"/>
      <c r="AJ105" s="876"/>
      <c r="AK105" s="876"/>
      <c r="AL105" s="876"/>
      <c r="AM105" s="876"/>
      <c r="AN105" s="876"/>
      <c r="AO105" s="876"/>
      <c r="AP105" s="876"/>
      <c r="AQ105" s="876"/>
      <c r="AR105" s="876"/>
      <c r="AS105" s="876"/>
      <c r="AT105" s="876"/>
      <c r="AU105" s="876"/>
      <c r="AV105" s="876"/>
      <c r="AW105" s="876"/>
      <c r="AX105" s="876"/>
      <c r="AY105" s="876"/>
      <c r="AZ105" s="876"/>
      <c r="BA105" s="876"/>
      <c r="BB105" s="876"/>
      <c r="BC105" s="876"/>
      <c r="BD105" s="876"/>
      <c r="BE105" s="876"/>
      <c r="BF105" s="876"/>
      <c r="BG105" s="876"/>
      <c r="BH105" s="876"/>
      <c r="BI105" s="876"/>
      <c r="BJ105" s="876"/>
      <c r="BK105" s="876"/>
      <c r="BL105" s="876"/>
      <c r="BM105" s="876"/>
      <c r="BN105" s="876"/>
      <c r="BO105" s="876"/>
      <c r="BP105" s="876"/>
      <c r="BQ105" s="876"/>
      <c r="BR105" s="876"/>
      <c r="BS105" s="876"/>
      <c r="BT105" s="876"/>
      <c r="BU105" s="876"/>
      <c r="BV105" s="876"/>
      <c r="BW105" s="876"/>
      <c r="BX105" s="876"/>
      <c r="BY105" s="876"/>
      <c r="BZ105" s="876"/>
      <c r="CA105" s="876"/>
      <c r="CB105" s="876"/>
      <c r="CC105" s="876"/>
      <c r="CD105" s="876"/>
      <c r="CE105" s="876"/>
      <c r="CF105" s="876"/>
      <c r="CG105" s="876"/>
      <c r="CH105" s="876"/>
      <c r="CI105" s="876"/>
      <c r="CJ105" s="876"/>
      <c r="CK105" s="876"/>
      <c r="CL105" s="876"/>
      <c r="CM105" s="876"/>
      <c r="CN105" s="876"/>
      <c r="CO105" s="876"/>
      <c r="CP105" s="876"/>
      <c r="CQ105" s="876"/>
      <c r="CR105" s="876"/>
      <c r="CS105" s="876"/>
      <c r="CT105" s="876"/>
      <c r="CU105" s="876"/>
      <c r="CV105" s="876"/>
      <c r="CW105" s="876"/>
      <c r="CX105" s="876"/>
      <c r="CY105" s="876"/>
      <c r="CZ105" s="876"/>
      <c r="DA105" s="876"/>
      <c r="DB105" s="876"/>
      <c r="DC105" s="876"/>
      <c r="DD105" s="876"/>
      <c r="DE105" s="876"/>
      <c r="DF105" s="876"/>
      <c r="DG105" s="876"/>
      <c r="DH105" s="876"/>
      <c r="DI105" s="876"/>
      <c r="DJ105" s="876"/>
      <c r="DK105" s="876"/>
      <c r="DL105" s="876"/>
      <c r="DM105" s="876"/>
      <c r="DN105" s="876"/>
      <c r="DO105" s="876"/>
      <c r="DP105" s="876"/>
      <c r="DQ105" s="876"/>
      <c r="DR105" s="876"/>
      <c r="DS105" s="876"/>
      <c r="DT105" s="876"/>
      <c r="DU105" s="876"/>
      <c r="DV105" s="876"/>
      <c r="DW105" s="876"/>
      <c r="DX105" s="876"/>
      <c r="DY105" s="876"/>
      <c r="DZ105" s="876"/>
      <c r="EA105" s="876"/>
      <c r="EB105" s="876"/>
      <c r="EC105" s="876"/>
      <c r="ED105" s="876"/>
      <c r="EE105" s="876"/>
      <c r="EF105" s="876"/>
      <c r="EG105" s="876"/>
      <c r="EH105" s="876"/>
      <c r="EI105" s="876"/>
      <c r="EJ105" s="876"/>
      <c r="EK105" s="876"/>
      <c r="EL105" s="876"/>
      <c r="EM105" s="876"/>
      <c r="EN105" s="876"/>
      <c r="EO105" s="876"/>
      <c r="EP105" s="876"/>
      <c r="EQ105" s="876"/>
      <c r="ER105" s="876"/>
      <c r="ES105" s="876"/>
      <c r="ET105" s="876"/>
      <c r="EU105" s="876"/>
    </row>
    <row r="106" spans="1:151" s="715" customFormat="1" ht="43.5" customHeight="1">
      <c r="A106" s="700">
        <v>88</v>
      </c>
      <c r="B106" s="854">
        <v>7000020197</v>
      </c>
      <c r="C106" s="854">
        <v>640</v>
      </c>
      <c r="D106" s="854">
        <v>1340</v>
      </c>
      <c r="E106" s="854">
        <v>70</v>
      </c>
      <c r="F106" s="854" t="s">
        <v>662</v>
      </c>
      <c r="G106" s="854">
        <v>100003634</v>
      </c>
      <c r="H106" s="854">
        <v>998736</v>
      </c>
      <c r="I106" s="535"/>
      <c r="J106" s="859">
        <v>18</v>
      </c>
      <c r="K106" s="534"/>
      <c r="L106" s="854" t="s">
        <v>762</v>
      </c>
      <c r="M106" s="854" t="s">
        <v>297</v>
      </c>
      <c r="N106" s="854">
        <v>1</v>
      </c>
      <c r="O106" s="707"/>
      <c r="P106" s="533" t="str">
        <f t="shared" si="26"/>
        <v>INCLUDED</v>
      </c>
      <c r="Q106" s="712">
        <f t="shared" si="27"/>
        <v>0</v>
      </c>
      <c r="R106" s="444">
        <f t="shared" si="28"/>
        <v>0</v>
      </c>
      <c r="S106" s="603">
        <f>Discount!$J$36</f>
        <v>0</v>
      </c>
      <c r="T106" s="444">
        <f t="shared" si="29"/>
        <v>0</v>
      </c>
      <c r="U106" s="445">
        <f t="shared" si="30"/>
        <v>0</v>
      </c>
      <c r="V106" s="713">
        <f t="shared" si="31"/>
        <v>0</v>
      </c>
      <c r="W106" s="843">
        <f t="shared" si="32"/>
        <v>0</v>
      </c>
      <c r="X106" s="713">
        <f t="shared" si="33"/>
        <v>0</v>
      </c>
      <c r="Y106" s="714">
        <f t="shared" si="34"/>
        <v>0.18</v>
      </c>
      <c r="Z106" s="713">
        <f t="shared" si="35"/>
        <v>0</v>
      </c>
      <c r="AA106" s="874"/>
      <c r="AB106" s="875"/>
      <c r="AC106" s="875"/>
      <c r="AD106" s="875"/>
      <c r="AE106" s="875"/>
      <c r="AF106" s="876"/>
      <c r="AG106" s="876"/>
      <c r="AH106" s="876"/>
      <c r="AI106" s="876"/>
      <c r="AJ106" s="876"/>
      <c r="AK106" s="876"/>
      <c r="AL106" s="876"/>
      <c r="AM106" s="876"/>
      <c r="AN106" s="876"/>
      <c r="AO106" s="876"/>
      <c r="AP106" s="876"/>
      <c r="AQ106" s="876"/>
      <c r="AR106" s="876"/>
      <c r="AS106" s="876"/>
      <c r="AT106" s="876"/>
      <c r="AU106" s="876"/>
      <c r="AV106" s="876"/>
      <c r="AW106" s="876"/>
      <c r="AX106" s="876"/>
      <c r="AY106" s="876"/>
      <c r="AZ106" s="876"/>
      <c r="BA106" s="876"/>
      <c r="BB106" s="876"/>
      <c r="BC106" s="876"/>
      <c r="BD106" s="876"/>
      <c r="BE106" s="876"/>
      <c r="BF106" s="876"/>
      <c r="BG106" s="876"/>
      <c r="BH106" s="876"/>
      <c r="BI106" s="876"/>
      <c r="BJ106" s="876"/>
      <c r="BK106" s="876"/>
      <c r="BL106" s="876"/>
      <c r="BM106" s="876"/>
      <c r="BN106" s="876"/>
      <c r="BO106" s="876"/>
      <c r="BP106" s="876"/>
      <c r="BQ106" s="876"/>
      <c r="BR106" s="876"/>
      <c r="BS106" s="876"/>
      <c r="BT106" s="876"/>
      <c r="BU106" s="876"/>
      <c r="BV106" s="876"/>
      <c r="BW106" s="876"/>
      <c r="BX106" s="876"/>
      <c r="BY106" s="876"/>
      <c r="BZ106" s="876"/>
      <c r="CA106" s="876"/>
      <c r="CB106" s="876"/>
      <c r="CC106" s="876"/>
      <c r="CD106" s="876"/>
      <c r="CE106" s="876"/>
      <c r="CF106" s="876"/>
      <c r="CG106" s="876"/>
      <c r="CH106" s="876"/>
      <c r="CI106" s="876"/>
      <c r="CJ106" s="876"/>
      <c r="CK106" s="876"/>
      <c r="CL106" s="876"/>
      <c r="CM106" s="876"/>
      <c r="CN106" s="876"/>
      <c r="CO106" s="876"/>
      <c r="CP106" s="876"/>
      <c r="CQ106" s="876"/>
      <c r="CR106" s="876"/>
      <c r="CS106" s="876"/>
      <c r="CT106" s="876"/>
      <c r="CU106" s="876"/>
      <c r="CV106" s="876"/>
      <c r="CW106" s="876"/>
      <c r="CX106" s="876"/>
      <c r="CY106" s="876"/>
      <c r="CZ106" s="876"/>
      <c r="DA106" s="876"/>
      <c r="DB106" s="876"/>
      <c r="DC106" s="876"/>
      <c r="DD106" s="876"/>
      <c r="DE106" s="876"/>
      <c r="DF106" s="876"/>
      <c r="DG106" s="876"/>
      <c r="DH106" s="876"/>
      <c r="DI106" s="876"/>
      <c r="DJ106" s="876"/>
      <c r="DK106" s="876"/>
      <c r="DL106" s="876"/>
      <c r="DM106" s="876"/>
      <c r="DN106" s="876"/>
      <c r="DO106" s="876"/>
      <c r="DP106" s="876"/>
      <c r="DQ106" s="876"/>
      <c r="DR106" s="876"/>
      <c r="DS106" s="876"/>
      <c r="DT106" s="876"/>
      <c r="DU106" s="876"/>
      <c r="DV106" s="876"/>
      <c r="DW106" s="876"/>
      <c r="DX106" s="876"/>
      <c r="DY106" s="876"/>
      <c r="DZ106" s="876"/>
      <c r="EA106" s="876"/>
      <c r="EB106" s="876"/>
      <c r="EC106" s="876"/>
      <c r="ED106" s="876"/>
      <c r="EE106" s="876"/>
      <c r="EF106" s="876"/>
      <c r="EG106" s="876"/>
      <c r="EH106" s="876"/>
      <c r="EI106" s="876"/>
      <c r="EJ106" s="876"/>
      <c r="EK106" s="876"/>
      <c r="EL106" s="876"/>
      <c r="EM106" s="876"/>
      <c r="EN106" s="876"/>
      <c r="EO106" s="876"/>
      <c r="EP106" s="876"/>
      <c r="EQ106" s="876"/>
      <c r="ER106" s="876"/>
      <c r="ES106" s="876"/>
      <c r="ET106" s="876"/>
      <c r="EU106" s="876"/>
    </row>
    <row r="107" spans="1:151" s="715" customFormat="1" ht="43.5" customHeight="1">
      <c r="A107" s="700">
        <v>89</v>
      </c>
      <c r="B107" s="854">
        <v>7000020197</v>
      </c>
      <c r="C107" s="854">
        <v>650</v>
      </c>
      <c r="D107" s="854">
        <v>1410</v>
      </c>
      <c r="E107" s="854">
        <v>10</v>
      </c>
      <c r="F107" s="854" t="s">
        <v>521</v>
      </c>
      <c r="G107" s="854">
        <v>100000330</v>
      </c>
      <c r="H107" s="854">
        <v>998731</v>
      </c>
      <c r="I107" s="535"/>
      <c r="J107" s="859">
        <v>18</v>
      </c>
      <c r="K107" s="534"/>
      <c r="L107" s="854" t="s">
        <v>597</v>
      </c>
      <c r="M107" s="854" t="s">
        <v>298</v>
      </c>
      <c r="N107" s="854">
        <v>1</v>
      </c>
      <c r="O107" s="707"/>
      <c r="P107" s="533" t="str">
        <f t="shared" si="26"/>
        <v>INCLUDED</v>
      </c>
      <c r="Q107" s="712">
        <f t="shared" si="27"/>
        <v>0</v>
      </c>
      <c r="R107" s="444">
        <f t="shared" si="28"/>
        <v>0</v>
      </c>
      <c r="S107" s="603">
        <f>Discount!$J$36</f>
        <v>0</v>
      </c>
      <c r="T107" s="444">
        <f t="shared" si="29"/>
        <v>0</v>
      </c>
      <c r="U107" s="445">
        <f t="shared" si="30"/>
        <v>0</v>
      </c>
      <c r="V107" s="713">
        <f t="shared" si="31"/>
        <v>0</v>
      </c>
      <c r="W107" s="843">
        <f t="shared" si="32"/>
        <v>0</v>
      </c>
      <c r="X107" s="713">
        <f t="shared" si="33"/>
        <v>0</v>
      </c>
      <c r="Y107" s="714">
        <f t="shared" si="34"/>
        <v>0.18</v>
      </c>
      <c r="Z107" s="713">
        <f t="shared" si="35"/>
        <v>0</v>
      </c>
      <c r="AA107" s="874"/>
      <c r="AB107" s="875"/>
      <c r="AC107" s="875"/>
      <c r="AD107" s="875"/>
      <c r="AE107" s="875"/>
      <c r="AF107" s="876"/>
      <c r="AG107" s="876"/>
      <c r="AH107" s="876"/>
      <c r="AI107" s="876"/>
      <c r="AJ107" s="876"/>
      <c r="AK107" s="876"/>
      <c r="AL107" s="876"/>
      <c r="AM107" s="876"/>
      <c r="AN107" s="876"/>
      <c r="AO107" s="876"/>
      <c r="AP107" s="876"/>
      <c r="AQ107" s="876"/>
      <c r="AR107" s="876"/>
      <c r="AS107" s="876"/>
      <c r="AT107" s="876"/>
      <c r="AU107" s="876"/>
      <c r="AV107" s="876"/>
      <c r="AW107" s="876"/>
      <c r="AX107" s="876"/>
      <c r="AY107" s="876"/>
      <c r="AZ107" s="876"/>
      <c r="BA107" s="876"/>
      <c r="BB107" s="876"/>
      <c r="BC107" s="876"/>
      <c r="BD107" s="876"/>
      <c r="BE107" s="876"/>
      <c r="BF107" s="876"/>
      <c r="BG107" s="876"/>
      <c r="BH107" s="876"/>
      <c r="BI107" s="876"/>
      <c r="BJ107" s="876"/>
      <c r="BK107" s="876"/>
      <c r="BL107" s="876"/>
      <c r="BM107" s="876"/>
      <c r="BN107" s="876"/>
      <c r="BO107" s="876"/>
      <c r="BP107" s="876"/>
      <c r="BQ107" s="876"/>
      <c r="BR107" s="876"/>
      <c r="BS107" s="876"/>
      <c r="BT107" s="876"/>
      <c r="BU107" s="876"/>
      <c r="BV107" s="876"/>
      <c r="BW107" s="876"/>
      <c r="BX107" s="876"/>
      <c r="BY107" s="876"/>
      <c r="BZ107" s="876"/>
      <c r="CA107" s="876"/>
      <c r="CB107" s="876"/>
      <c r="CC107" s="876"/>
      <c r="CD107" s="876"/>
      <c r="CE107" s="876"/>
      <c r="CF107" s="876"/>
      <c r="CG107" s="876"/>
      <c r="CH107" s="876"/>
      <c r="CI107" s="876"/>
      <c r="CJ107" s="876"/>
      <c r="CK107" s="876"/>
      <c r="CL107" s="876"/>
      <c r="CM107" s="876"/>
      <c r="CN107" s="876"/>
      <c r="CO107" s="876"/>
      <c r="CP107" s="876"/>
      <c r="CQ107" s="876"/>
      <c r="CR107" s="876"/>
      <c r="CS107" s="876"/>
      <c r="CT107" s="876"/>
      <c r="CU107" s="876"/>
      <c r="CV107" s="876"/>
      <c r="CW107" s="876"/>
      <c r="CX107" s="876"/>
      <c r="CY107" s="876"/>
      <c r="CZ107" s="876"/>
      <c r="DA107" s="876"/>
      <c r="DB107" s="876"/>
      <c r="DC107" s="876"/>
      <c r="DD107" s="876"/>
      <c r="DE107" s="876"/>
      <c r="DF107" s="876"/>
      <c r="DG107" s="876"/>
      <c r="DH107" s="876"/>
      <c r="DI107" s="876"/>
      <c r="DJ107" s="876"/>
      <c r="DK107" s="876"/>
      <c r="DL107" s="876"/>
      <c r="DM107" s="876"/>
      <c r="DN107" s="876"/>
      <c r="DO107" s="876"/>
      <c r="DP107" s="876"/>
      <c r="DQ107" s="876"/>
      <c r="DR107" s="876"/>
      <c r="DS107" s="876"/>
      <c r="DT107" s="876"/>
      <c r="DU107" s="876"/>
      <c r="DV107" s="876"/>
      <c r="DW107" s="876"/>
      <c r="DX107" s="876"/>
      <c r="DY107" s="876"/>
      <c r="DZ107" s="876"/>
      <c r="EA107" s="876"/>
      <c r="EB107" s="876"/>
      <c r="EC107" s="876"/>
      <c r="ED107" s="876"/>
      <c r="EE107" s="876"/>
      <c r="EF107" s="876"/>
      <c r="EG107" s="876"/>
      <c r="EH107" s="876"/>
      <c r="EI107" s="876"/>
      <c r="EJ107" s="876"/>
      <c r="EK107" s="876"/>
      <c r="EL107" s="876"/>
      <c r="EM107" s="876"/>
      <c r="EN107" s="876"/>
      <c r="EO107" s="876"/>
      <c r="EP107" s="876"/>
      <c r="EQ107" s="876"/>
      <c r="ER107" s="876"/>
      <c r="ES107" s="876"/>
      <c r="ET107" s="876"/>
      <c r="EU107" s="876"/>
    </row>
    <row r="108" spans="1:151" s="715" customFormat="1" ht="43.5" customHeight="1">
      <c r="A108" s="700">
        <v>90</v>
      </c>
      <c r="B108" s="854">
        <v>7000020197</v>
      </c>
      <c r="C108" s="854">
        <v>650</v>
      </c>
      <c r="D108" s="854">
        <v>1410</v>
      </c>
      <c r="E108" s="854">
        <v>20</v>
      </c>
      <c r="F108" s="854" t="s">
        <v>521</v>
      </c>
      <c r="G108" s="854">
        <v>100000335</v>
      </c>
      <c r="H108" s="854">
        <v>998731</v>
      </c>
      <c r="I108" s="535"/>
      <c r="J108" s="859">
        <v>18</v>
      </c>
      <c r="K108" s="534"/>
      <c r="L108" s="854" t="s">
        <v>780</v>
      </c>
      <c r="M108" s="854" t="s">
        <v>298</v>
      </c>
      <c r="N108" s="854">
        <v>1</v>
      </c>
      <c r="O108" s="707"/>
      <c r="P108" s="533" t="str">
        <f t="shared" si="26"/>
        <v>INCLUDED</v>
      </c>
      <c r="Q108" s="712">
        <f t="shared" si="27"/>
        <v>0</v>
      </c>
      <c r="R108" s="444">
        <f t="shared" si="28"/>
        <v>0</v>
      </c>
      <c r="S108" s="603">
        <f>Discount!$J$36</f>
        <v>0</v>
      </c>
      <c r="T108" s="444">
        <f t="shared" si="29"/>
        <v>0</v>
      </c>
      <c r="U108" s="445">
        <f t="shared" si="30"/>
        <v>0</v>
      </c>
      <c r="V108" s="713">
        <f t="shared" si="31"/>
        <v>0</v>
      </c>
      <c r="W108" s="843">
        <f t="shared" si="32"/>
        <v>0</v>
      </c>
      <c r="X108" s="713">
        <f t="shared" si="33"/>
        <v>0</v>
      </c>
      <c r="Y108" s="714">
        <f t="shared" si="34"/>
        <v>0.18</v>
      </c>
      <c r="Z108" s="713">
        <f t="shared" si="35"/>
        <v>0</v>
      </c>
      <c r="AA108" s="874"/>
      <c r="AB108" s="875"/>
      <c r="AC108" s="875"/>
      <c r="AD108" s="875"/>
      <c r="AE108" s="875"/>
      <c r="AF108" s="876"/>
      <c r="AG108" s="876"/>
      <c r="AH108" s="876"/>
      <c r="AI108" s="876"/>
      <c r="AJ108" s="876"/>
      <c r="AK108" s="876"/>
      <c r="AL108" s="876"/>
      <c r="AM108" s="876"/>
      <c r="AN108" s="876"/>
      <c r="AO108" s="876"/>
      <c r="AP108" s="876"/>
      <c r="AQ108" s="876"/>
      <c r="AR108" s="876"/>
      <c r="AS108" s="876"/>
      <c r="AT108" s="876"/>
      <c r="AU108" s="876"/>
      <c r="AV108" s="876"/>
      <c r="AW108" s="876"/>
      <c r="AX108" s="876"/>
      <c r="AY108" s="876"/>
      <c r="AZ108" s="876"/>
      <c r="BA108" s="876"/>
      <c r="BB108" s="876"/>
      <c r="BC108" s="876"/>
      <c r="BD108" s="876"/>
      <c r="BE108" s="876"/>
      <c r="BF108" s="876"/>
      <c r="BG108" s="876"/>
      <c r="BH108" s="876"/>
      <c r="BI108" s="876"/>
      <c r="BJ108" s="876"/>
      <c r="BK108" s="876"/>
      <c r="BL108" s="876"/>
      <c r="BM108" s="876"/>
      <c r="BN108" s="876"/>
      <c r="BO108" s="876"/>
      <c r="BP108" s="876"/>
      <c r="BQ108" s="876"/>
      <c r="BR108" s="876"/>
      <c r="BS108" s="876"/>
      <c r="BT108" s="876"/>
      <c r="BU108" s="876"/>
      <c r="BV108" s="876"/>
      <c r="BW108" s="876"/>
      <c r="BX108" s="876"/>
      <c r="BY108" s="876"/>
      <c r="BZ108" s="876"/>
      <c r="CA108" s="876"/>
      <c r="CB108" s="876"/>
      <c r="CC108" s="876"/>
      <c r="CD108" s="876"/>
      <c r="CE108" s="876"/>
      <c r="CF108" s="876"/>
      <c r="CG108" s="876"/>
      <c r="CH108" s="876"/>
      <c r="CI108" s="876"/>
      <c r="CJ108" s="876"/>
      <c r="CK108" s="876"/>
      <c r="CL108" s="876"/>
      <c r="CM108" s="876"/>
      <c r="CN108" s="876"/>
      <c r="CO108" s="876"/>
      <c r="CP108" s="876"/>
      <c r="CQ108" s="876"/>
      <c r="CR108" s="876"/>
      <c r="CS108" s="876"/>
      <c r="CT108" s="876"/>
      <c r="CU108" s="876"/>
      <c r="CV108" s="876"/>
      <c r="CW108" s="876"/>
      <c r="CX108" s="876"/>
      <c r="CY108" s="876"/>
      <c r="CZ108" s="876"/>
      <c r="DA108" s="876"/>
      <c r="DB108" s="876"/>
      <c r="DC108" s="876"/>
      <c r="DD108" s="876"/>
      <c r="DE108" s="876"/>
      <c r="DF108" s="876"/>
      <c r="DG108" s="876"/>
      <c r="DH108" s="876"/>
      <c r="DI108" s="876"/>
      <c r="DJ108" s="876"/>
      <c r="DK108" s="876"/>
      <c r="DL108" s="876"/>
      <c r="DM108" s="876"/>
      <c r="DN108" s="876"/>
      <c r="DO108" s="876"/>
      <c r="DP108" s="876"/>
      <c r="DQ108" s="876"/>
      <c r="DR108" s="876"/>
      <c r="DS108" s="876"/>
      <c r="DT108" s="876"/>
      <c r="DU108" s="876"/>
      <c r="DV108" s="876"/>
      <c r="DW108" s="876"/>
      <c r="DX108" s="876"/>
      <c r="DY108" s="876"/>
      <c r="DZ108" s="876"/>
      <c r="EA108" s="876"/>
      <c r="EB108" s="876"/>
      <c r="EC108" s="876"/>
      <c r="ED108" s="876"/>
      <c r="EE108" s="876"/>
      <c r="EF108" s="876"/>
      <c r="EG108" s="876"/>
      <c r="EH108" s="876"/>
      <c r="EI108" s="876"/>
      <c r="EJ108" s="876"/>
      <c r="EK108" s="876"/>
      <c r="EL108" s="876"/>
      <c r="EM108" s="876"/>
      <c r="EN108" s="876"/>
      <c r="EO108" s="876"/>
      <c r="EP108" s="876"/>
      <c r="EQ108" s="876"/>
      <c r="ER108" s="876"/>
      <c r="ES108" s="876"/>
      <c r="ET108" s="876"/>
      <c r="EU108" s="876"/>
    </row>
    <row r="109" spans="1:151" s="715" customFormat="1" ht="43.5" customHeight="1">
      <c r="A109" s="700">
        <v>91</v>
      </c>
      <c r="B109" s="854">
        <v>7000020197</v>
      </c>
      <c r="C109" s="854">
        <v>660</v>
      </c>
      <c r="D109" s="854">
        <v>1421</v>
      </c>
      <c r="E109" s="854">
        <v>10</v>
      </c>
      <c r="F109" s="854" t="s">
        <v>561</v>
      </c>
      <c r="G109" s="854">
        <v>100017133</v>
      </c>
      <c r="H109" s="854">
        <v>998731</v>
      </c>
      <c r="I109" s="535"/>
      <c r="J109" s="859">
        <v>18</v>
      </c>
      <c r="K109" s="534"/>
      <c r="L109" s="854" t="s">
        <v>781</v>
      </c>
      <c r="M109" s="854" t="s">
        <v>297</v>
      </c>
      <c r="N109" s="854">
        <v>9</v>
      </c>
      <c r="O109" s="707"/>
      <c r="P109" s="533" t="str">
        <f t="shared" si="26"/>
        <v>INCLUDED</v>
      </c>
      <c r="Q109" s="712">
        <f t="shared" si="27"/>
        <v>0</v>
      </c>
      <c r="R109" s="444">
        <f t="shared" si="28"/>
        <v>0</v>
      </c>
      <c r="S109" s="603">
        <f>Discount!$J$36</f>
        <v>0</v>
      </c>
      <c r="T109" s="444">
        <f t="shared" si="29"/>
        <v>0</v>
      </c>
      <c r="U109" s="445">
        <f t="shared" si="30"/>
        <v>0</v>
      </c>
      <c r="V109" s="713">
        <f t="shared" si="31"/>
        <v>0</v>
      </c>
      <c r="W109" s="843">
        <f t="shared" si="32"/>
        <v>0</v>
      </c>
      <c r="X109" s="713">
        <f t="shared" si="33"/>
        <v>0</v>
      </c>
      <c r="Y109" s="714">
        <f t="shared" si="34"/>
        <v>0.18</v>
      </c>
      <c r="Z109" s="713">
        <f t="shared" si="35"/>
        <v>0</v>
      </c>
      <c r="AA109" s="874"/>
      <c r="AB109" s="875"/>
      <c r="AC109" s="875"/>
      <c r="AD109" s="875"/>
      <c r="AE109" s="875"/>
      <c r="AF109" s="876"/>
      <c r="AG109" s="876"/>
      <c r="AH109" s="876"/>
      <c r="AI109" s="876"/>
      <c r="AJ109" s="876"/>
      <c r="AK109" s="876"/>
      <c r="AL109" s="876"/>
      <c r="AM109" s="876"/>
      <c r="AN109" s="876"/>
      <c r="AO109" s="876"/>
      <c r="AP109" s="876"/>
      <c r="AQ109" s="876"/>
      <c r="AR109" s="876"/>
      <c r="AS109" s="876"/>
      <c r="AT109" s="876"/>
      <c r="AU109" s="876"/>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6"/>
      <c r="BQ109" s="876"/>
      <c r="BR109" s="876"/>
      <c r="BS109" s="876"/>
      <c r="BT109" s="876"/>
      <c r="BU109" s="876"/>
      <c r="BV109" s="876"/>
      <c r="BW109" s="876"/>
      <c r="BX109" s="876"/>
      <c r="BY109" s="876"/>
      <c r="BZ109" s="876"/>
      <c r="CA109" s="876"/>
      <c r="CB109" s="876"/>
      <c r="CC109" s="876"/>
      <c r="CD109" s="876"/>
      <c r="CE109" s="876"/>
      <c r="CF109" s="876"/>
      <c r="CG109" s="876"/>
      <c r="CH109" s="876"/>
      <c r="CI109" s="876"/>
      <c r="CJ109" s="876"/>
      <c r="CK109" s="876"/>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6"/>
      <c r="DG109" s="876"/>
      <c r="DH109" s="876"/>
      <c r="DI109" s="876"/>
      <c r="DJ109" s="876"/>
      <c r="DK109" s="876"/>
      <c r="DL109" s="876"/>
      <c r="DM109" s="876"/>
      <c r="DN109" s="876"/>
      <c r="DO109" s="876"/>
      <c r="DP109" s="876"/>
      <c r="DQ109" s="876"/>
      <c r="DR109" s="876"/>
      <c r="DS109" s="876"/>
      <c r="DT109" s="876"/>
      <c r="DU109" s="876"/>
      <c r="DV109" s="876"/>
      <c r="DW109" s="876"/>
      <c r="DX109" s="876"/>
      <c r="DY109" s="876"/>
      <c r="DZ109" s="876"/>
      <c r="EA109" s="876"/>
      <c r="EB109" s="876"/>
      <c r="EC109" s="876"/>
      <c r="ED109" s="876"/>
      <c r="EE109" s="876"/>
      <c r="EF109" s="876"/>
      <c r="EG109" s="876"/>
      <c r="EH109" s="876"/>
      <c r="EI109" s="876"/>
      <c r="EJ109" s="876"/>
      <c r="EK109" s="876"/>
      <c r="EL109" s="876"/>
      <c r="EM109" s="876"/>
      <c r="EN109" s="876"/>
      <c r="EO109" s="876"/>
      <c r="EP109" s="876"/>
      <c r="EQ109" s="876"/>
      <c r="ER109" s="876"/>
      <c r="ES109" s="876"/>
      <c r="ET109" s="876"/>
      <c r="EU109" s="876"/>
    </row>
    <row r="110" spans="1:151" s="715" customFormat="1" ht="43.5" customHeight="1">
      <c r="A110" s="700">
        <v>92</v>
      </c>
      <c r="B110" s="854">
        <v>7000020197</v>
      </c>
      <c r="C110" s="854">
        <v>670</v>
      </c>
      <c r="D110" s="854">
        <v>1430</v>
      </c>
      <c r="E110" s="854">
        <v>10</v>
      </c>
      <c r="F110" s="854" t="s">
        <v>522</v>
      </c>
      <c r="G110" s="854">
        <v>100000486</v>
      </c>
      <c r="H110" s="854">
        <v>998731</v>
      </c>
      <c r="I110" s="535"/>
      <c r="J110" s="859">
        <v>18</v>
      </c>
      <c r="K110" s="534"/>
      <c r="L110" s="854" t="s">
        <v>598</v>
      </c>
      <c r="M110" s="854" t="s">
        <v>298</v>
      </c>
      <c r="N110" s="854">
        <v>1</v>
      </c>
      <c r="O110" s="707"/>
      <c r="P110" s="533" t="str">
        <f t="shared" si="26"/>
        <v>INCLUDED</v>
      </c>
      <c r="Q110" s="712">
        <f t="shared" si="27"/>
        <v>0</v>
      </c>
      <c r="R110" s="444">
        <f t="shared" si="28"/>
        <v>0</v>
      </c>
      <c r="S110" s="603">
        <f>Discount!$J$36</f>
        <v>0</v>
      </c>
      <c r="T110" s="444">
        <f t="shared" si="29"/>
        <v>0</v>
      </c>
      <c r="U110" s="445">
        <f t="shared" si="30"/>
        <v>0</v>
      </c>
      <c r="V110" s="713">
        <f t="shared" si="31"/>
        <v>0</v>
      </c>
      <c r="W110" s="843">
        <f t="shared" si="32"/>
        <v>0</v>
      </c>
      <c r="X110" s="713">
        <f t="shared" si="33"/>
        <v>0</v>
      </c>
      <c r="Y110" s="714">
        <f t="shared" si="34"/>
        <v>0.18</v>
      </c>
      <c r="Z110" s="713">
        <f t="shared" si="35"/>
        <v>0</v>
      </c>
      <c r="AA110" s="874"/>
      <c r="AB110" s="875"/>
      <c r="AC110" s="875"/>
      <c r="AD110" s="875"/>
      <c r="AE110" s="875"/>
      <c r="AF110" s="876"/>
      <c r="AG110" s="876"/>
      <c r="AH110" s="876"/>
      <c r="AI110" s="876"/>
      <c r="AJ110" s="876"/>
      <c r="AK110" s="876"/>
      <c r="AL110" s="876"/>
      <c r="AM110" s="876"/>
      <c r="AN110" s="876"/>
      <c r="AO110" s="876"/>
      <c r="AP110" s="876"/>
      <c r="AQ110" s="876"/>
      <c r="AR110" s="876"/>
      <c r="AS110" s="876"/>
      <c r="AT110" s="876"/>
      <c r="AU110" s="876"/>
      <c r="AV110" s="876"/>
      <c r="AW110" s="876"/>
      <c r="AX110" s="876"/>
      <c r="AY110" s="876"/>
      <c r="AZ110" s="876"/>
      <c r="BA110" s="876"/>
      <c r="BB110" s="876"/>
      <c r="BC110" s="876"/>
      <c r="BD110" s="876"/>
      <c r="BE110" s="876"/>
      <c r="BF110" s="876"/>
      <c r="BG110" s="876"/>
      <c r="BH110" s="876"/>
      <c r="BI110" s="876"/>
      <c r="BJ110" s="876"/>
      <c r="BK110" s="876"/>
      <c r="BL110" s="876"/>
      <c r="BM110" s="876"/>
      <c r="BN110" s="876"/>
      <c r="BO110" s="876"/>
      <c r="BP110" s="876"/>
      <c r="BQ110" s="876"/>
      <c r="BR110" s="876"/>
      <c r="BS110" s="876"/>
      <c r="BT110" s="876"/>
      <c r="BU110" s="876"/>
      <c r="BV110" s="876"/>
      <c r="BW110" s="876"/>
      <c r="BX110" s="876"/>
      <c r="BY110" s="876"/>
      <c r="BZ110" s="876"/>
      <c r="CA110" s="876"/>
      <c r="CB110" s="876"/>
      <c r="CC110" s="876"/>
      <c r="CD110" s="876"/>
      <c r="CE110" s="876"/>
      <c r="CF110" s="876"/>
      <c r="CG110" s="876"/>
      <c r="CH110" s="876"/>
      <c r="CI110" s="876"/>
      <c r="CJ110" s="876"/>
      <c r="CK110" s="876"/>
      <c r="CL110" s="876"/>
      <c r="CM110" s="876"/>
      <c r="CN110" s="876"/>
      <c r="CO110" s="876"/>
      <c r="CP110" s="876"/>
      <c r="CQ110" s="876"/>
      <c r="CR110" s="876"/>
      <c r="CS110" s="876"/>
      <c r="CT110" s="876"/>
      <c r="CU110" s="876"/>
      <c r="CV110" s="876"/>
      <c r="CW110" s="876"/>
      <c r="CX110" s="876"/>
      <c r="CY110" s="876"/>
      <c r="CZ110" s="876"/>
      <c r="DA110" s="876"/>
      <c r="DB110" s="876"/>
      <c r="DC110" s="876"/>
      <c r="DD110" s="876"/>
      <c r="DE110" s="876"/>
      <c r="DF110" s="876"/>
      <c r="DG110" s="876"/>
      <c r="DH110" s="876"/>
      <c r="DI110" s="876"/>
      <c r="DJ110" s="876"/>
      <c r="DK110" s="876"/>
      <c r="DL110" s="876"/>
      <c r="DM110" s="876"/>
      <c r="DN110" s="876"/>
      <c r="DO110" s="876"/>
      <c r="DP110" s="876"/>
      <c r="DQ110" s="876"/>
      <c r="DR110" s="876"/>
      <c r="DS110" s="876"/>
      <c r="DT110" s="876"/>
      <c r="DU110" s="876"/>
      <c r="DV110" s="876"/>
      <c r="DW110" s="876"/>
      <c r="DX110" s="876"/>
      <c r="DY110" s="876"/>
      <c r="DZ110" s="876"/>
      <c r="EA110" s="876"/>
      <c r="EB110" s="876"/>
      <c r="EC110" s="876"/>
      <c r="ED110" s="876"/>
      <c r="EE110" s="876"/>
      <c r="EF110" s="876"/>
      <c r="EG110" s="876"/>
      <c r="EH110" s="876"/>
      <c r="EI110" s="876"/>
      <c r="EJ110" s="876"/>
      <c r="EK110" s="876"/>
      <c r="EL110" s="876"/>
      <c r="EM110" s="876"/>
      <c r="EN110" s="876"/>
      <c r="EO110" s="876"/>
      <c r="EP110" s="876"/>
      <c r="EQ110" s="876"/>
      <c r="ER110" s="876"/>
      <c r="ES110" s="876"/>
      <c r="ET110" s="876"/>
      <c r="EU110" s="876"/>
    </row>
    <row r="111" spans="1:151" s="715" customFormat="1" ht="43.5" customHeight="1">
      <c r="A111" s="700">
        <v>93</v>
      </c>
      <c r="B111" s="854">
        <v>7000020197</v>
      </c>
      <c r="C111" s="854">
        <v>680</v>
      </c>
      <c r="D111" s="854">
        <v>1451</v>
      </c>
      <c r="E111" s="854">
        <v>10</v>
      </c>
      <c r="F111" s="854" t="s">
        <v>523</v>
      </c>
      <c r="G111" s="854">
        <v>100003103</v>
      </c>
      <c r="H111" s="854">
        <v>998731</v>
      </c>
      <c r="I111" s="535"/>
      <c r="J111" s="859">
        <v>18</v>
      </c>
      <c r="K111" s="534"/>
      <c r="L111" s="854" t="s">
        <v>603</v>
      </c>
      <c r="M111" s="854" t="s">
        <v>542</v>
      </c>
      <c r="N111" s="854">
        <v>4</v>
      </c>
      <c r="O111" s="707"/>
      <c r="P111" s="533" t="str">
        <f t="shared" si="26"/>
        <v>INCLUDED</v>
      </c>
      <c r="Q111" s="712">
        <f t="shared" si="27"/>
        <v>0</v>
      </c>
      <c r="R111" s="444">
        <f t="shared" si="28"/>
        <v>0</v>
      </c>
      <c r="S111" s="603">
        <f>Discount!$J$36</f>
        <v>0</v>
      </c>
      <c r="T111" s="444">
        <f t="shared" si="29"/>
        <v>0</v>
      </c>
      <c r="U111" s="445">
        <f t="shared" si="30"/>
        <v>0</v>
      </c>
      <c r="V111" s="713">
        <f t="shared" si="31"/>
        <v>0</v>
      </c>
      <c r="W111" s="843">
        <f t="shared" si="32"/>
        <v>0</v>
      </c>
      <c r="X111" s="713">
        <f t="shared" si="33"/>
        <v>0</v>
      </c>
      <c r="Y111" s="714">
        <f t="shared" si="34"/>
        <v>0.18</v>
      </c>
      <c r="Z111" s="713">
        <f t="shared" si="35"/>
        <v>0</v>
      </c>
      <c r="AA111" s="874"/>
      <c r="AB111" s="875"/>
      <c r="AC111" s="875"/>
      <c r="AD111" s="875"/>
      <c r="AE111" s="875"/>
      <c r="AF111" s="876"/>
      <c r="AG111" s="876"/>
      <c r="AH111" s="876"/>
      <c r="AI111" s="876"/>
      <c r="AJ111" s="876"/>
      <c r="AK111" s="876"/>
      <c r="AL111" s="876"/>
      <c r="AM111" s="876"/>
      <c r="AN111" s="876"/>
      <c r="AO111" s="876"/>
      <c r="AP111" s="876"/>
      <c r="AQ111" s="876"/>
      <c r="AR111" s="876"/>
      <c r="AS111" s="876"/>
      <c r="AT111" s="876"/>
      <c r="AU111" s="876"/>
      <c r="AV111" s="876"/>
      <c r="AW111" s="876"/>
      <c r="AX111" s="876"/>
      <c r="AY111" s="876"/>
      <c r="AZ111" s="876"/>
      <c r="BA111" s="876"/>
      <c r="BB111" s="876"/>
      <c r="BC111" s="876"/>
      <c r="BD111" s="876"/>
      <c r="BE111" s="876"/>
      <c r="BF111" s="876"/>
      <c r="BG111" s="876"/>
      <c r="BH111" s="876"/>
      <c r="BI111" s="876"/>
      <c r="BJ111" s="876"/>
      <c r="BK111" s="876"/>
      <c r="BL111" s="876"/>
      <c r="BM111" s="876"/>
      <c r="BN111" s="876"/>
      <c r="BO111" s="876"/>
      <c r="BP111" s="876"/>
      <c r="BQ111" s="876"/>
      <c r="BR111" s="876"/>
      <c r="BS111" s="876"/>
      <c r="BT111" s="876"/>
      <c r="BU111" s="876"/>
      <c r="BV111" s="876"/>
      <c r="BW111" s="876"/>
      <c r="BX111" s="876"/>
      <c r="BY111" s="876"/>
      <c r="BZ111" s="876"/>
      <c r="CA111" s="876"/>
      <c r="CB111" s="876"/>
      <c r="CC111" s="876"/>
      <c r="CD111" s="876"/>
      <c r="CE111" s="876"/>
      <c r="CF111" s="876"/>
      <c r="CG111" s="876"/>
      <c r="CH111" s="876"/>
      <c r="CI111" s="876"/>
      <c r="CJ111" s="876"/>
      <c r="CK111" s="876"/>
      <c r="CL111" s="876"/>
      <c r="CM111" s="876"/>
      <c r="CN111" s="876"/>
      <c r="CO111" s="876"/>
      <c r="CP111" s="876"/>
      <c r="CQ111" s="876"/>
      <c r="CR111" s="876"/>
      <c r="CS111" s="876"/>
      <c r="CT111" s="876"/>
      <c r="CU111" s="876"/>
      <c r="CV111" s="876"/>
      <c r="CW111" s="876"/>
      <c r="CX111" s="876"/>
      <c r="CY111" s="876"/>
      <c r="CZ111" s="876"/>
      <c r="DA111" s="876"/>
      <c r="DB111" s="876"/>
      <c r="DC111" s="876"/>
      <c r="DD111" s="876"/>
      <c r="DE111" s="876"/>
      <c r="DF111" s="876"/>
      <c r="DG111" s="876"/>
      <c r="DH111" s="876"/>
      <c r="DI111" s="876"/>
      <c r="DJ111" s="876"/>
      <c r="DK111" s="876"/>
      <c r="DL111" s="876"/>
      <c r="DM111" s="876"/>
      <c r="DN111" s="876"/>
      <c r="DO111" s="876"/>
      <c r="DP111" s="876"/>
      <c r="DQ111" s="876"/>
      <c r="DR111" s="876"/>
      <c r="DS111" s="876"/>
      <c r="DT111" s="876"/>
      <c r="DU111" s="876"/>
      <c r="DV111" s="876"/>
      <c r="DW111" s="876"/>
      <c r="DX111" s="876"/>
      <c r="DY111" s="876"/>
      <c r="DZ111" s="876"/>
      <c r="EA111" s="876"/>
      <c r="EB111" s="876"/>
      <c r="EC111" s="876"/>
      <c r="ED111" s="876"/>
      <c r="EE111" s="876"/>
      <c r="EF111" s="876"/>
      <c r="EG111" s="876"/>
      <c r="EH111" s="876"/>
      <c r="EI111" s="876"/>
      <c r="EJ111" s="876"/>
      <c r="EK111" s="876"/>
      <c r="EL111" s="876"/>
      <c r="EM111" s="876"/>
      <c r="EN111" s="876"/>
      <c r="EO111" s="876"/>
      <c r="EP111" s="876"/>
      <c r="EQ111" s="876"/>
      <c r="ER111" s="876"/>
      <c r="ES111" s="876"/>
      <c r="ET111" s="876"/>
      <c r="EU111" s="876"/>
    </row>
    <row r="112" spans="1:151" s="715" customFormat="1" ht="43.5" customHeight="1">
      <c r="A112" s="700">
        <v>94</v>
      </c>
      <c r="B112" s="854">
        <v>7000020197</v>
      </c>
      <c r="C112" s="854">
        <v>690</v>
      </c>
      <c r="D112" s="854">
        <v>1470</v>
      </c>
      <c r="E112" s="854">
        <v>10</v>
      </c>
      <c r="F112" s="854" t="s">
        <v>633</v>
      </c>
      <c r="G112" s="854">
        <v>100016779</v>
      </c>
      <c r="H112" s="854">
        <v>998736</v>
      </c>
      <c r="I112" s="535"/>
      <c r="J112" s="859">
        <v>18</v>
      </c>
      <c r="K112" s="534"/>
      <c r="L112" s="854" t="s">
        <v>637</v>
      </c>
      <c r="M112" s="854" t="s">
        <v>297</v>
      </c>
      <c r="N112" s="854">
        <v>2</v>
      </c>
      <c r="O112" s="707"/>
      <c r="P112" s="533" t="str">
        <f t="shared" si="26"/>
        <v>INCLUDED</v>
      </c>
      <c r="Q112" s="712">
        <f t="shared" si="27"/>
        <v>0</v>
      </c>
      <c r="R112" s="444">
        <f t="shared" si="28"/>
        <v>0</v>
      </c>
      <c r="S112" s="603">
        <f>Discount!$J$36</f>
        <v>0</v>
      </c>
      <c r="T112" s="444">
        <f t="shared" si="29"/>
        <v>0</v>
      </c>
      <c r="U112" s="445">
        <f t="shared" si="30"/>
        <v>0</v>
      </c>
      <c r="V112" s="713">
        <f t="shared" si="31"/>
        <v>0</v>
      </c>
      <c r="W112" s="843">
        <f t="shared" si="32"/>
        <v>0</v>
      </c>
      <c r="X112" s="713">
        <f t="shared" si="33"/>
        <v>0</v>
      </c>
      <c r="Y112" s="714">
        <f t="shared" si="34"/>
        <v>0.18</v>
      </c>
      <c r="Z112" s="713">
        <f t="shared" si="35"/>
        <v>0</v>
      </c>
      <c r="AA112" s="874"/>
      <c r="AB112" s="875"/>
      <c r="AC112" s="875"/>
      <c r="AD112" s="875"/>
      <c r="AE112" s="875"/>
      <c r="AF112" s="876"/>
      <c r="AG112" s="876"/>
      <c r="AH112" s="876"/>
      <c r="AI112" s="876"/>
      <c r="AJ112" s="876"/>
      <c r="AK112" s="876"/>
      <c r="AL112" s="876"/>
      <c r="AM112" s="876"/>
      <c r="AN112" s="876"/>
      <c r="AO112" s="876"/>
      <c r="AP112" s="876"/>
      <c r="AQ112" s="876"/>
      <c r="AR112" s="876"/>
      <c r="AS112" s="876"/>
      <c r="AT112" s="876"/>
      <c r="AU112" s="876"/>
      <c r="AV112" s="876"/>
      <c r="AW112" s="876"/>
      <c r="AX112" s="876"/>
      <c r="AY112" s="876"/>
      <c r="AZ112" s="876"/>
      <c r="BA112" s="876"/>
      <c r="BB112" s="876"/>
      <c r="BC112" s="876"/>
      <c r="BD112" s="876"/>
      <c r="BE112" s="876"/>
      <c r="BF112" s="876"/>
      <c r="BG112" s="876"/>
      <c r="BH112" s="876"/>
      <c r="BI112" s="876"/>
      <c r="BJ112" s="876"/>
      <c r="BK112" s="876"/>
      <c r="BL112" s="876"/>
      <c r="BM112" s="876"/>
      <c r="BN112" s="876"/>
      <c r="BO112" s="876"/>
      <c r="BP112" s="876"/>
      <c r="BQ112" s="876"/>
      <c r="BR112" s="876"/>
      <c r="BS112" s="876"/>
      <c r="BT112" s="876"/>
      <c r="BU112" s="876"/>
      <c r="BV112" s="876"/>
      <c r="BW112" s="876"/>
      <c r="BX112" s="876"/>
      <c r="BY112" s="876"/>
      <c r="BZ112" s="876"/>
      <c r="CA112" s="876"/>
      <c r="CB112" s="876"/>
      <c r="CC112" s="876"/>
      <c r="CD112" s="876"/>
      <c r="CE112" s="876"/>
      <c r="CF112" s="876"/>
      <c r="CG112" s="876"/>
      <c r="CH112" s="876"/>
      <c r="CI112" s="876"/>
      <c r="CJ112" s="876"/>
      <c r="CK112" s="876"/>
      <c r="CL112" s="876"/>
      <c r="CM112" s="876"/>
      <c r="CN112" s="876"/>
      <c r="CO112" s="876"/>
      <c r="CP112" s="876"/>
      <c r="CQ112" s="876"/>
      <c r="CR112" s="876"/>
      <c r="CS112" s="876"/>
      <c r="CT112" s="876"/>
      <c r="CU112" s="876"/>
      <c r="CV112" s="876"/>
      <c r="CW112" s="876"/>
      <c r="CX112" s="876"/>
      <c r="CY112" s="876"/>
      <c r="CZ112" s="876"/>
      <c r="DA112" s="876"/>
      <c r="DB112" s="876"/>
      <c r="DC112" s="876"/>
      <c r="DD112" s="876"/>
      <c r="DE112" s="876"/>
      <c r="DF112" s="876"/>
      <c r="DG112" s="876"/>
      <c r="DH112" s="876"/>
      <c r="DI112" s="876"/>
      <c r="DJ112" s="876"/>
      <c r="DK112" s="876"/>
      <c r="DL112" s="876"/>
      <c r="DM112" s="876"/>
      <c r="DN112" s="876"/>
      <c r="DO112" s="876"/>
      <c r="DP112" s="876"/>
      <c r="DQ112" s="876"/>
      <c r="DR112" s="876"/>
      <c r="DS112" s="876"/>
      <c r="DT112" s="876"/>
      <c r="DU112" s="876"/>
      <c r="DV112" s="876"/>
      <c r="DW112" s="876"/>
      <c r="DX112" s="876"/>
      <c r="DY112" s="876"/>
      <c r="DZ112" s="876"/>
      <c r="EA112" s="876"/>
      <c r="EB112" s="876"/>
      <c r="EC112" s="876"/>
      <c r="ED112" s="876"/>
      <c r="EE112" s="876"/>
      <c r="EF112" s="876"/>
      <c r="EG112" s="876"/>
      <c r="EH112" s="876"/>
      <c r="EI112" s="876"/>
      <c r="EJ112" s="876"/>
      <c r="EK112" s="876"/>
      <c r="EL112" s="876"/>
      <c r="EM112" s="876"/>
      <c r="EN112" s="876"/>
      <c r="EO112" s="876"/>
      <c r="EP112" s="876"/>
      <c r="EQ112" s="876"/>
      <c r="ER112" s="876"/>
      <c r="ES112" s="876"/>
      <c r="ET112" s="876"/>
      <c r="EU112" s="876"/>
    </row>
    <row r="113" spans="1:151" s="715" customFormat="1" ht="43.5" customHeight="1">
      <c r="A113" s="700">
        <v>95</v>
      </c>
      <c r="B113" s="854">
        <v>7000020197</v>
      </c>
      <c r="C113" s="854">
        <v>690</v>
      </c>
      <c r="D113" s="854">
        <v>1470</v>
      </c>
      <c r="E113" s="854">
        <v>20</v>
      </c>
      <c r="F113" s="854" t="s">
        <v>633</v>
      </c>
      <c r="G113" s="854">
        <v>100000731</v>
      </c>
      <c r="H113" s="854">
        <v>998736</v>
      </c>
      <c r="I113" s="535"/>
      <c r="J113" s="859">
        <v>18</v>
      </c>
      <c r="K113" s="534"/>
      <c r="L113" s="854" t="s">
        <v>605</v>
      </c>
      <c r="M113" s="854" t="s">
        <v>297</v>
      </c>
      <c r="N113" s="854">
        <v>1</v>
      </c>
      <c r="O113" s="707"/>
      <c r="P113" s="533" t="str">
        <f t="shared" si="26"/>
        <v>INCLUDED</v>
      </c>
      <c r="Q113" s="712">
        <f t="shared" si="27"/>
        <v>0</v>
      </c>
      <c r="R113" s="444">
        <f t="shared" si="28"/>
        <v>0</v>
      </c>
      <c r="S113" s="603">
        <f>Discount!$J$36</f>
        <v>0</v>
      </c>
      <c r="T113" s="444">
        <f t="shared" si="29"/>
        <v>0</v>
      </c>
      <c r="U113" s="445">
        <f t="shared" si="30"/>
        <v>0</v>
      </c>
      <c r="V113" s="713">
        <f t="shared" si="31"/>
        <v>0</v>
      </c>
      <c r="W113" s="843">
        <f t="shared" si="32"/>
        <v>0</v>
      </c>
      <c r="X113" s="713">
        <f t="shared" si="33"/>
        <v>0</v>
      </c>
      <c r="Y113" s="714">
        <f t="shared" si="34"/>
        <v>0.18</v>
      </c>
      <c r="Z113" s="713">
        <f t="shared" si="35"/>
        <v>0</v>
      </c>
      <c r="AA113" s="874"/>
      <c r="AB113" s="875"/>
      <c r="AC113" s="875"/>
      <c r="AD113" s="875"/>
      <c r="AE113" s="875"/>
      <c r="AF113" s="876"/>
      <c r="AG113" s="876"/>
      <c r="AH113" s="876"/>
      <c r="AI113" s="876"/>
      <c r="AJ113" s="876"/>
      <c r="AK113" s="876"/>
      <c r="AL113" s="876"/>
      <c r="AM113" s="876"/>
      <c r="AN113" s="876"/>
      <c r="AO113" s="876"/>
      <c r="AP113" s="876"/>
      <c r="AQ113" s="876"/>
      <c r="AR113" s="876"/>
      <c r="AS113" s="876"/>
      <c r="AT113" s="876"/>
      <c r="AU113" s="876"/>
      <c r="AV113" s="876"/>
      <c r="AW113" s="876"/>
      <c r="AX113" s="876"/>
      <c r="AY113" s="876"/>
      <c r="AZ113" s="876"/>
      <c r="BA113" s="876"/>
      <c r="BB113" s="876"/>
      <c r="BC113" s="876"/>
      <c r="BD113" s="876"/>
      <c r="BE113" s="876"/>
      <c r="BF113" s="876"/>
      <c r="BG113" s="876"/>
      <c r="BH113" s="876"/>
      <c r="BI113" s="876"/>
      <c r="BJ113" s="876"/>
      <c r="BK113" s="876"/>
      <c r="BL113" s="876"/>
      <c r="BM113" s="876"/>
      <c r="BN113" s="876"/>
      <c r="BO113" s="876"/>
      <c r="BP113" s="876"/>
      <c r="BQ113" s="876"/>
      <c r="BR113" s="876"/>
      <c r="BS113" s="876"/>
      <c r="BT113" s="876"/>
      <c r="BU113" s="876"/>
      <c r="BV113" s="876"/>
      <c r="BW113" s="876"/>
      <c r="BX113" s="876"/>
      <c r="BY113" s="876"/>
      <c r="BZ113" s="876"/>
      <c r="CA113" s="876"/>
      <c r="CB113" s="876"/>
      <c r="CC113" s="876"/>
      <c r="CD113" s="876"/>
      <c r="CE113" s="876"/>
      <c r="CF113" s="876"/>
      <c r="CG113" s="876"/>
      <c r="CH113" s="876"/>
      <c r="CI113" s="876"/>
      <c r="CJ113" s="876"/>
      <c r="CK113" s="876"/>
      <c r="CL113" s="876"/>
      <c r="CM113" s="876"/>
      <c r="CN113" s="876"/>
      <c r="CO113" s="876"/>
      <c r="CP113" s="876"/>
      <c r="CQ113" s="876"/>
      <c r="CR113" s="876"/>
      <c r="CS113" s="876"/>
      <c r="CT113" s="876"/>
      <c r="CU113" s="876"/>
      <c r="CV113" s="876"/>
      <c r="CW113" s="876"/>
      <c r="CX113" s="876"/>
      <c r="CY113" s="876"/>
      <c r="CZ113" s="876"/>
      <c r="DA113" s="876"/>
      <c r="DB113" s="876"/>
      <c r="DC113" s="876"/>
      <c r="DD113" s="876"/>
      <c r="DE113" s="876"/>
      <c r="DF113" s="876"/>
      <c r="DG113" s="876"/>
      <c r="DH113" s="876"/>
      <c r="DI113" s="876"/>
      <c r="DJ113" s="876"/>
      <c r="DK113" s="876"/>
      <c r="DL113" s="876"/>
      <c r="DM113" s="876"/>
      <c r="DN113" s="876"/>
      <c r="DO113" s="876"/>
      <c r="DP113" s="876"/>
      <c r="DQ113" s="876"/>
      <c r="DR113" s="876"/>
      <c r="DS113" s="876"/>
      <c r="DT113" s="876"/>
      <c r="DU113" s="876"/>
      <c r="DV113" s="876"/>
      <c r="DW113" s="876"/>
      <c r="DX113" s="876"/>
      <c r="DY113" s="876"/>
      <c r="DZ113" s="876"/>
      <c r="EA113" s="876"/>
      <c r="EB113" s="876"/>
      <c r="EC113" s="876"/>
      <c r="ED113" s="876"/>
      <c r="EE113" s="876"/>
      <c r="EF113" s="876"/>
      <c r="EG113" s="876"/>
      <c r="EH113" s="876"/>
      <c r="EI113" s="876"/>
      <c r="EJ113" s="876"/>
      <c r="EK113" s="876"/>
      <c r="EL113" s="876"/>
      <c r="EM113" s="876"/>
      <c r="EN113" s="876"/>
      <c r="EO113" s="876"/>
      <c r="EP113" s="876"/>
      <c r="EQ113" s="876"/>
      <c r="ER113" s="876"/>
      <c r="ES113" s="876"/>
      <c r="ET113" s="876"/>
      <c r="EU113" s="876"/>
    </row>
    <row r="114" spans="1:151" s="715" customFormat="1" ht="43.5" customHeight="1">
      <c r="A114" s="700">
        <v>96</v>
      </c>
      <c r="B114" s="854">
        <v>7000020197</v>
      </c>
      <c r="C114" s="854">
        <v>690</v>
      </c>
      <c r="D114" s="854">
        <v>1470</v>
      </c>
      <c r="E114" s="854">
        <v>30</v>
      </c>
      <c r="F114" s="854" t="s">
        <v>633</v>
      </c>
      <c r="G114" s="854">
        <v>100000735</v>
      </c>
      <c r="H114" s="854">
        <v>998736</v>
      </c>
      <c r="I114" s="535"/>
      <c r="J114" s="859">
        <v>18</v>
      </c>
      <c r="K114" s="534"/>
      <c r="L114" s="854" t="s">
        <v>604</v>
      </c>
      <c r="M114" s="854" t="s">
        <v>298</v>
      </c>
      <c r="N114" s="854">
        <v>1</v>
      </c>
      <c r="O114" s="707"/>
      <c r="P114" s="533" t="str">
        <f t="shared" si="26"/>
        <v>INCLUDED</v>
      </c>
      <c r="Q114" s="712">
        <f t="shared" si="27"/>
        <v>0</v>
      </c>
      <c r="R114" s="444">
        <f t="shared" si="28"/>
        <v>0</v>
      </c>
      <c r="S114" s="603">
        <f>Discount!$J$36</f>
        <v>0</v>
      </c>
      <c r="T114" s="444">
        <f t="shared" si="29"/>
        <v>0</v>
      </c>
      <c r="U114" s="445">
        <f t="shared" si="30"/>
        <v>0</v>
      </c>
      <c r="V114" s="713">
        <f t="shared" si="31"/>
        <v>0</v>
      </c>
      <c r="W114" s="843">
        <f t="shared" si="32"/>
        <v>0</v>
      </c>
      <c r="X114" s="713">
        <f t="shared" si="33"/>
        <v>0</v>
      </c>
      <c r="Y114" s="714">
        <f t="shared" si="34"/>
        <v>0.18</v>
      </c>
      <c r="Z114" s="713">
        <f t="shared" si="35"/>
        <v>0</v>
      </c>
      <c r="AA114" s="874"/>
      <c r="AB114" s="875"/>
      <c r="AC114" s="875"/>
      <c r="AD114" s="875"/>
      <c r="AE114" s="875"/>
      <c r="AF114" s="876"/>
      <c r="AG114" s="876"/>
      <c r="AH114" s="876"/>
      <c r="AI114" s="876"/>
      <c r="AJ114" s="876"/>
      <c r="AK114" s="876"/>
      <c r="AL114" s="876"/>
      <c r="AM114" s="876"/>
      <c r="AN114" s="876"/>
      <c r="AO114" s="876"/>
      <c r="AP114" s="876"/>
      <c r="AQ114" s="876"/>
      <c r="AR114" s="876"/>
      <c r="AS114" s="876"/>
      <c r="AT114" s="876"/>
      <c r="AU114" s="876"/>
      <c r="AV114" s="876"/>
      <c r="AW114" s="876"/>
      <c r="AX114" s="876"/>
      <c r="AY114" s="876"/>
      <c r="AZ114" s="876"/>
      <c r="BA114" s="876"/>
      <c r="BB114" s="876"/>
      <c r="BC114" s="876"/>
      <c r="BD114" s="876"/>
      <c r="BE114" s="876"/>
      <c r="BF114" s="876"/>
      <c r="BG114" s="876"/>
      <c r="BH114" s="876"/>
      <c r="BI114" s="876"/>
      <c r="BJ114" s="876"/>
      <c r="BK114" s="876"/>
      <c r="BL114" s="876"/>
      <c r="BM114" s="876"/>
      <c r="BN114" s="876"/>
      <c r="BO114" s="876"/>
      <c r="BP114" s="876"/>
      <c r="BQ114" s="876"/>
      <c r="BR114" s="876"/>
      <c r="BS114" s="876"/>
      <c r="BT114" s="876"/>
      <c r="BU114" s="876"/>
      <c r="BV114" s="876"/>
      <c r="BW114" s="876"/>
      <c r="BX114" s="876"/>
      <c r="BY114" s="876"/>
      <c r="BZ114" s="876"/>
      <c r="CA114" s="876"/>
      <c r="CB114" s="876"/>
      <c r="CC114" s="876"/>
      <c r="CD114" s="876"/>
      <c r="CE114" s="876"/>
      <c r="CF114" s="876"/>
      <c r="CG114" s="876"/>
      <c r="CH114" s="876"/>
      <c r="CI114" s="876"/>
      <c r="CJ114" s="876"/>
      <c r="CK114" s="876"/>
      <c r="CL114" s="876"/>
      <c r="CM114" s="876"/>
      <c r="CN114" s="876"/>
      <c r="CO114" s="876"/>
      <c r="CP114" s="876"/>
      <c r="CQ114" s="876"/>
      <c r="CR114" s="876"/>
      <c r="CS114" s="876"/>
      <c r="CT114" s="876"/>
      <c r="CU114" s="876"/>
      <c r="CV114" s="876"/>
      <c r="CW114" s="876"/>
      <c r="CX114" s="876"/>
      <c r="CY114" s="876"/>
      <c r="CZ114" s="876"/>
      <c r="DA114" s="876"/>
      <c r="DB114" s="876"/>
      <c r="DC114" s="876"/>
      <c r="DD114" s="876"/>
      <c r="DE114" s="876"/>
      <c r="DF114" s="876"/>
      <c r="DG114" s="876"/>
      <c r="DH114" s="876"/>
      <c r="DI114" s="876"/>
      <c r="DJ114" s="876"/>
      <c r="DK114" s="876"/>
      <c r="DL114" s="876"/>
      <c r="DM114" s="876"/>
      <c r="DN114" s="876"/>
      <c r="DO114" s="876"/>
      <c r="DP114" s="876"/>
      <c r="DQ114" s="876"/>
      <c r="DR114" s="876"/>
      <c r="DS114" s="876"/>
      <c r="DT114" s="876"/>
      <c r="DU114" s="876"/>
      <c r="DV114" s="876"/>
      <c r="DW114" s="876"/>
      <c r="DX114" s="876"/>
      <c r="DY114" s="876"/>
      <c r="DZ114" s="876"/>
      <c r="EA114" s="876"/>
      <c r="EB114" s="876"/>
      <c r="EC114" s="876"/>
      <c r="ED114" s="876"/>
      <c r="EE114" s="876"/>
      <c r="EF114" s="876"/>
      <c r="EG114" s="876"/>
      <c r="EH114" s="876"/>
      <c r="EI114" s="876"/>
      <c r="EJ114" s="876"/>
      <c r="EK114" s="876"/>
      <c r="EL114" s="876"/>
      <c r="EM114" s="876"/>
      <c r="EN114" s="876"/>
      <c r="EO114" s="876"/>
      <c r="EP114" s="876"/>
      <c r="EQ114" s="876"/>
      <c r="ER114" s="876"/>
      <c r="ES114" s="876"/>
      <c r="ET114" s="876"/>
      <c r="EU114" s="876"/>
    </row>
    <row r="115" spans="1:151" s="715" customFormat="1" ht="43.5" customHeight="1">
      <c r="A115" s="700">
        <v>97</v>
      </c>
      <c r="B115" s="854">
        <v>7000020197</v>
      </c>
      <c r="C115" s="854">
        <v>700</v>
      </c>
      <c r="D115" s="854">
        <v>1490</v>
      </c>
      <c r="E115" s="854">
        <v>10</v>
      </c>
      <c r="F115" s="854" t="s">
        <v>525</v>
      </c>
      <c r="G115" s="854">
        <v>100016778</v>
      </c>
      <c r="H115" s="854">
        <v>998736</v>
      </c>
      <c r="I115" s="535"/>
      <c r="J115" s="859">
        <v>18</v>
      </c>
      <c r="K115" s="534"/>
      <c r="L115" s="854" t="s">
        <v>638</v>
      </c>
      <c r="M115" s="854" t="s">
        <v>297</v>
      </c>
      <c r="N115" s="854">
        <v>1</v>
      </c>
      <c r="O115" s="707"/>
      <c r="P115" s="533" t="str">
        <f t="shared" si="26"/>
        <v>INCLUDED</v>
      </c>
      <c r="Q115" s="712">
        <f t="shared" si="27"/>
        <v>0</v>
      </c>
      <c r="R115" s="444">
        <f t="shared" si="28"/>
        <v>0</v>
      </c>
      <c r="S115" s="603">
        <f>Discount!$J$36</f>
        <v>0</v>
      </c>
      <c r="T115" s="444">
        <f t="shared" si="29"/>
        <v>0</v>
      </c>
      <c r="U115" s="445">
        <f t="shared" si="30"/>
        <v>0</v>
      </c>
      <c r="V115" s="713">
        <f t="shared" si="31"/>
        <v>0</v>
      </c>
      <c r="W115" s="843">
        <f t="shared" si="32"/>
        <v>0</v>
      </c>
      <c r="X115" s="713">
        <f t="shared" si="33"/>
        <v>0</v>
      </c>
      <c r="Y115" s="714">
        <f t="shared" si="34"/>
        <v>0.18</v>
      </c>
      <c r="Z115" s="713">
        <f t="shared" si="35"/>
        <v>0</v>
      </c>
      <c r="AA115" s="874"/>
      <c r="AB115" s="875"/>
      <c r="AC115" s="875"/>
      <c r="AD115" s="875"/>
      <c r="AE115" s="875"/>
      <c r="AF115" s="876"/>
      <c r="AG115" s="876"/>
      <c r="AH115" s="876"/>
      <c r="AI115" s="876"/>
      <c r="AJ115" s="876"/>
      <c r="AK115" s="876"/>
      <c r="AL115" s="876"/>
      <c r="AM115" s="876"/>
      <c r="AN115" s="876"/>
      <c r="AO115" s="876"/>
      <c r="AP115" s="876"/>
      <c r="AQ115" s="876"/>
      <c r="AR115" s="876"/>
      <c r="AS115" s="876"/>
      <c r="AT115" s="876"/>
      <c r="AU115" s="876"/>
      <c r="AV115" s="876"/>
      <c r="AW115" s="876"/>
      <c r="AX115" s="876"/>
      <c r="AY115" s="876"/>
      <c r="AZ115" s="876"/>
      <c r="BA115" s="876"/>
      <c r="BB115" s="876"/>
      <c r="BC115" s="876"/>
      <c r="BD115" s="876"/>
      <c r="BE115" s="876"/>
      <c r="BF115" s="876"/>
      <c r="BG115" s="876"/>
      <c r="BH115" s="876"/>
      <c r="BI115" s="876"/>
      <c r="BJ115" s="876"/>
      <c r="BK115" s="876"/>
      <c r="BL115" s="876"/>
      <c r="BM115" s="876"/>
      <c r="BN115" s="876"/>
      <c r="BO115" s="876"/>
      <c r="BP115" s="876"/>
      <c r="BQ115" s="876"/>
      <c r="BR115" s="876"/>
      <c r="BS115" s="876"/>
      <c r="BT115" s="876"/>
      <c r="BU115" s="876"/>
      <c r="BV115" s="876"/>
      <c r="BW115" s="876"/>
      <c r="BX115" s="876"/>
      <c r="BY115" s="876"/>
      <c r="BZ115" s="876"/>
      <c r="CA115" s="876"/>
      <c r="CB115" s="876"/>
      <c r="CC115" s="876"/>
      <c r="CD115" s="876"/>
      <c r="CE115" s="876"/>
      <c r="CF115" s="876"/>
      <c r="CG115" s="876"/>
      <c r="CH115" s="876"/>
      <c r="CI115" s="876"/>
      <c r="CJ115" s="876"/>
      <c r="CK115" s="876"/>
      <c r="CL115" s="876"/>
      <c r="CM115" s="876"/>
      <c r="CN115" s="876"/>
      <c r="CO115" s="876"/>
      <c r="CP115" s="876"/>
      <c r="CQ115" s="876"/>
      <c r="CR115" s="876"/>
      <c r="CS115" s="876"/>
      <c r="CT115" s="876"/>
      <c r="CU115" s="876"/>
      <c r="CV115" s="876"/>
      <c r="CW115" s="876"/>
      <c r="CX115" s="876"/>
      <c r="CY115" s="876"/>
      <c r="CZ115" s="876"/>
      <c r="DA115" s="876"/>
      <c r="DB115" s="876"/>
      <c r="DC115" s="876"/>
      <c r="DD115" s="876"/>
      <c r="DE115" s="876"/>
      <c r="DF115" s="876"/>
      <c r="DG115" s="876"/>
      <c r="DH115" s="876"/>
      <c r="DI115" s="876"/>
      <c r="DJ115" s="876"/>
      <c r="DK115" s="876"/>
      <c r="DL115" s="876"/>
      <c r="DM115" s="876"/>
      <c r="DN115" s="876"/>
      <c r="DO115" s="876"/>
      <c r="DP115" s="876"/>
      <c r="DQ115" s="876"/>
      <c r="DR115" s="876"/>
      <c r="DS115" s="876"/>
      <c r="DT115" s="876"/>
      <c r="DU115" s="876"/>
      <c r="DV115" s="876"/>
      <c r="DW115" s="876"/>
      <c r="DX115" s="876"/>
      <c r="DY115" s="876"/>
      <c r="DZ115" s="876"/>
      <c r="EA115" s="876"/>
      <c r="EB115" s="876"/>
      <c r="EC115" s="876"/>
      <c r="ED115" s="876"/>
      <c r="EE115" s="876"/>
      <c r="EF115" s="876"/>
      <c r="EG115" s="876"/>
      <c r="EH115" s="876"/>
      <c r="EI115" s="876"/>
      <c r="EJ115" s="876"/>
      <c r="EK115" s="876"/>
      <c r="EL115" s="876"/>
      <c r="EM115" s="876"/>
      <c r="EN115" s="876"/>
      <c r="EO115" s="876"/>
      <c r="EP115" s="876"/>
      <c r="EQ115" s="876"/>
      <c r="ER115" s="876"/>
      <c r="ES115" s="876"/>
      <c r="ET115" s="876"/>
      <c r="EU115" s="876"/>
    </row>
    <row r="116" spans="1:151" s="715" customFormat="1" ht="43.5" customHeight="1">
      <c r="A116" s="700">
        <v>98</v>
      </c>
      <c r="B116" s="854">
        <v>7000020197</v>
      </c>
      <c r="C116" s="854">
        <v>710</v>
      </c>
      <c r="D116" s="854">
        <v>1513</v>
      </c>
      <c r="E116" s="854">
        <v>10</v>
      </c>
      <c r="F116" s="854" t="s">
        <v>526</v>
      </c>
      <c r="G116" s="854">
        <v>100002070</v>
      </c>
      <c r="H116" s="854">
        <v>998736</v>
      </c>
      <c r="I116" s="535"/>
      <c r="J116" s="859">
        <v>18</v>
      </c>
      <c r="K116" s="534"/>
      <c r="L116" s="854" t="s">
        <v>608</v>
      </c>
      <c r="M116" s="854" t="s">
        <v>297</v>
      </c>
      <c r="N116" s="854">
        <v>1</v>
      </c>
      <c r="O116" s="707"/>
      <c r="P116" s="533" t="str">
        <f t="shared" si="26"/>
        <v>INCLUDED</v>
      </c>
      <c r="Q116" s="712">
        <f t="shared" si="27"/>
        <v>0</v>
      </c>
      <c r="R116" s="444">
        <f t="shared" si="28"/>
        <v>0</v>
      </c>
      <c r="S116" s="603">
        <f>Discount!$J$36</f>
        <v>0</v>
      </c>
      <c r="T116" s="444">
        <f t="shared" si="29"/>
        <v>0</v>
      </c>
      <c r="U116" s="445">
        <f t="shared" si="30"/>
        <v>0</v>
      </c>
      <c r="V116" s="713">
        <f t="shared" si="31"/>
        <v>0</v>
      </c>
      <c r="W116" s="843">
        <f t="shared" si="32"/>
        <v>0</v>
      </c>
      <c r="X116" s="713">
        <f t="shared" si="33"/>
        <v>0</v>
      </c>
      <c r="Y116" s="714">
        <f t="shared" si="34"/>
        <v>0.18</v>
      </c>
      <c r="Z116" s="713">
        <f t="shared" si="35"/>
        <v>0</v>
      </c>
      <c r="AA116" s="874"/>
      <c r="AB116" s="875"/>
      <c r="AC116" s="875"/>
      <c r="AD116" s="875"/>
      <c r="AE116" s="875"/>
      <c r="AF116" s="876"/>
      <c r="AG116" s="876"/>
      <c r="AH116" s="876"/>
      <c r="AI116" s="876"/>
      <c r="AJ116" s="876"/>
      <c r="AK116" s="876"/>
      <c r="AL116" s="876"/>
      <c r="AM116" s="876"/>
      <c r="AN116" s="876"/>
      <c r="AO116" s="876"/>
      <c r="AP116" s="876"/>
      <c r="AQ116" s="876"/>
      <c r="AR116" s="876"/>
      <c r="AS116" s="876"/>
      <c r="AT116" s="876"/>
      <c r="AU116" s="876"/>
      <c r="AV116" s="876"/>
      <c r="AW116" s="876"/>
      <c r="AX116" s="876"/>
      <c r="AY116" s="876"/>
      <c r="AZ116" s="876"/>
      <c r="BA116" s="876"/>
      <c r="BB116" s="876"/>
      <c r="BC116" s="876"/>
      <c r="BD116" s="876"/>
      <c r="BE116" s="876"/>
      <c r="BF116" s="876"/>
      <c r="BG116" s="876"/>
      <c r="BH116" s="876"/>
      <c r="BI116" s="876"/>
      <c r="BJ116" s="876"/>
      <c r="BK116" s="876"/>
      <c r="BL116" s="876"/>
      <c r="BM116" s="876"/>
      <c r="BN116" s="876"/>
      <c r="BO116" s="876"/>
      <c r="BP116" s="876"/>
      <c r="BQ116" s="876"/>
      <c r="BR116" s="876"/>
      <c r="BS116" s="876"/>
      <c r="BT116" s="876"/>
      <c r="BU116" s="876"/>
      <c r="BV116" s="876"/>
      <c r="BW116" s="876"/>
      <c r="BX116" s="876"/>
      <c r="BY116" s="876"/>
      <c r="BZ116" s="876"/>
      <c r="CA116" s="876"/>
      <c r="CB116" s="876"/>
      <c r="CC116" s="876"/>
      <c r="CD116" s="876"/>
      <c r="CE116" s="876"/>
      <c r="CF116" s="876"/>
      <c r="CG116" s="876"/>
      <c r="CH116" s="876"/>
      <c r="CI116" s="876"/>
      <c r="CJ116" s="876"/>
      <c r="CK116" s="876"/>
      <c r="CL116" s="876"/>
      <c r="CM116" s="876"/>
      <c r="CN116" s="876"/>
      <c r="CO116" s="876"/>
      <c r="CP116" s="876"/>
      <c r="CQ116" s="876"/>
      <c r="CR116" s="876"/>
      <c r="CS116" s="876"/>
      <c r="CT116" s="876"/>
      <c r="CU116" s="876"/>
      <c r="CV116" s="876"/>
      <c r="CW116" s="876"/>
      <c r="CX116" s="876"/>
      <c r="CY116" s="876"/>
      <c r="CZ116" s="876"/>
      <c r="DA116" s="876"/>
      <c r="DB116" s="876"/>
      <c r="DC116" s="876"/>
      <c r="DD116" s="876"/>
      <c r="DE116" s="876"/>
      <c r="DF116" s="876"/>
      <c r="DG116" s="876"/>
      <c r="DH116" s="876"/>
      <c r="DI116" s="876"/>
      <c r="DJ116" s="876"/>
      <c r="DK116" s="876"/>
      <c r="DL116" s="876"/>
      <c r="DM116" s="876"/>
      <c r="DN116" s="876"/>
      <c r="DO116" s="876"/>
      <c r="DP116" s="876"/>
      <c r="DQ116" s="876"/>
      <c r="DR116" s="876"/>
      <c r="DS116" s="876"/>
      <c r="DT116" s="876"/>
      <c r="DU116" s="876"/>
      <c r="DV116" s="876"/>
      <c r="DW116" s="876"/>
      <c r="DX116" s="876"/>
      <c r="DY116" s="876"/>
      <c r="DZ116" s="876"/>
      <c r="EA116" s="876"/>
      <c r="EB116" s="876"/>
      <c r="EC116" s="876"/>
      <c r="ED116" s="876"/>
      <c r="EE116" s="876"/>
      <c r="EF116" s="876"/>
      <c r="EG116" s="876"/>
      <c r="EH116" s="876"/>
      <c r="EI116" s="876"/>
      <c r="EJ116" s="876"/>
      <c r="EK116" s="876"/>
      <c r="EL116" s="876"/>
      <c r="EM116" s="876"/>
      <c r="EN116" s="876"/>
      <c r="EO116" s="876"/>
      <c r="EP116" s="876"/>
      <c r="EQ116" s="876"/>
      <c r="ER116" s="876"/>
      <c r="ES116" s="876"/>
      <c r="ET116" s="876"/>
      <c r="EU116" s="876"/>
    </row>
    <row r="117" spans="1:151" s="715" customFormat="1" ht="43.5" customHeight="1">
      <c r="A117" s="700">
        <v>99</v>
      </c>
      <c r="B117" s="854">
        <v>7000020197</v>
      </c>
      <c r="C117" s="854">
        <v>710</v>
      </c>
      <c r="D117" s="854">
        <v>1513</v>
      </c>
      <c r="E117" s="854">
        <v>20</v>
      </c>
      <c r="F117" s="854" t="s">
        <v>526</v>
      </c>
      <c r="G117" s="854">
        <v>100002075</v>
      </c>
      <c r="H117" s="854">
        <v>998736</v>
      </c>
      <c r="I117" s="535"/>
      <c r="J117" s="859">
        <v>18</v>
      </c>
      <c r="K117" s="534"/>
      <c r="L117" s="854" t="s">
        <v>782</v>
      </c>
      <c r="M117" s="854" t="s">
        <v>297</v>
      </c>
      <c r="N117" s="854">
        <v>1</v>
      </c>
      <c r="O117" s="707"/>
      <c r="P117" s="533" t="str">
        <f t="shared" si="26"/>
        <v>INCLUDED</v>
      </c>
      <c r="Q117" s="712">
        <f t="shared" si="27"/>
        <v>0</v>
      </c>
      <c r="R117" s="444">
        <f t="shared" si="28"/>
        <v>0</v>
      </c>
      <c r="S117" s="603">
        <f>Discount!$J$36</f>
        <v>0</v>
      </c>
      <c r="T117" s="444">
        <f t="shared" si="29"/>
        <v>0</v>
      </c>
      <c r="U117" s="445">
        <f t="shared" si="30"/>
        <v>0</v>
      </c>
      <c r="V117" s="713">
        <f t="shared" si="31"/>
        <v>0</v>
      </c>
      <c r="W117" s="843">
        <f t="shared" si="32"/>
        <v>0</v>
      </c>
      <c r="X117" s="713">
        <f t="shared" si="33"/>
        <v>0</v>
      </c>
      <c r="Y117" s="714">
        <f t="shared" si="34"/>
        <v>0.18</v>
      </c>
      <c r="Z117" s="713">
        <f t="shared" si="35"/>
        <v>0</v>
      </c>
      <c r="AA117" s="874"/>
      <c r="AB117" s="875"/>
      <c r="AC117" s="875"/>
      <c r="AD117" s="875"/>
      <c r="AE117" s="875"/>
      <c r="AF117" s="876"/>
      <c r="AG117" s="876"/>
      <c r="AH117" s="876"/>
      <c r="AI117" s="876"/>
      <c r="AJ117" s="876"/>
      <c r="AK117" s="876"/>
      <c r="AL117" s="876"/>
      <c r="AM117" s="876"/>
      <c r="AN117" s="876"/>
      <c r="AO117" s="876"/>
      <c r="AP117" s="876"/>
      <c r="AQ117" s="876"/>
      <c r="AR117" s="876"/>
      <c r="AS117" s="876"/>
      <c r="AT117" s="876"/>
      <c r="AU117" s="876"/>
      <c r="AV117" s="876"/>
      <c r="AW117" s="876"/>
      <c r="AX117" s="876"/>
      <c r="AY117" s="876"/>
      <c r="AZ117" s="876"/>
      <c r="BA117" s="876"/>
      <c r="BB117" s="876"/>
      <c r="BC117" s="876"/>
      <c r="BD117" s="876"/>
      <c r="BE117" s="876"/>
      <c r="BF117" s="876"/>
      <c r="BG117" s="876"/>
      <c r="BH117" s="876"/>
      <c r="BI117" s="876"/>
      <c r="BJ117" s="876"/>
      <c r="BK117" s="876"/>
      <c r="BL117" s="876"/>
      <c r="BM117" s="876"/>
      <c r="BN117" s="876"/>
      <c r="BO117" s="876"/>
      <c r="BP117" s="876"/>
      <c r="BQ117" s="876"/>
      <c r="BR117" s="876"/>
      <c r="BS117" s="876"/>
      <c r="BT117" s="876"/>
      <c r="BU117" s="876"/>
      <c r="BV117" s="876"/>
      <c r="BW117" s="876"/>
      <c r="BX117" s="876"/>
      <c r="BY117" s="876"/>
      <c r="BZ117" s="876"/>
      <c r="CA117" s="876"/>
      <c r="CB117" s="876"/>
      <c r="CC117" s="876"/>
      <c r="CD117" s="876"/>
      <c r="CE117" s="876"/>
      <c r="CF117" s="876"/>
      <c r="CG117" s="876"/>
      <c r="CH117" s="876"/>
      <c r="CI117" s="876"/>
      <c r="CJ117" s="876"/>
      <c r="CK117" s="876"/>
      <c r="CL117" s="876"/>
      <c r="CM117" s="876"/>
      <c r="CN117" s="876"/>
      <c r="CO117" s="876"/>
      <c r="CP117" s="876"/>
      <c r="CQ117" s="876"/>
      <c r="CR117" s="876"/>
      <c r="CS117" s="876"/>
      <c r="CT117" s="876"/>
      <c r="CU117" s="876"/>
      <c r="CV117" s="876"/>
      <c r="CW117" s="876"/>
      <c r="CX117" s="876"/>
      <c r="CY117" s="876"/>
      <c r="CZ117" s="876"/>
      <c r="DA117" s="876"/>
      <c r="DB117" s="876"/>
      <c r="DC117" s="876"/>
      <c r="DD117" s="876"/>
      <c r="DE117" s="876"/>
      <c r="DF117" s="876"/>
      <c r="DG117" s="876"/>
      <c r="DH117" s="876"/>
      <c r="DI117" s="876"/>
      <c r="DJ117" s="876"/>
      <c r="DK117" s="876"/>
      <c r="DL117" s="876"/>
      <c r="DM117" s="876"/>
      <c r="DN117" s="876"/>
      <c r="DO117" s="876"/>
      <c r="DP117" s="876"/>
      <c r="DQ117" s="876"/>
      <c r="DR117" s="876"/>
      <c r="DS117" s="876"/>
      <c r="DT117" s="876"/>
      <c r="DU117" s="876"/>
      <c r="DV117" s="876"/>
      <c r="DW117" s="876"/>
      <c r="DX117" s="876"/>
      <c r="DY117" s="876"/>
      <c r="DZ117" s="876"/>
      <c r="EA117" s="876"/>
      <c r="EB117" s="876"/>
      <c r="EC117" s="876"/>
      <c r="ED117" s="876"/>
      <c r="EE117" s="876"/>
      <c r="EF117" s="876"/>
      <c r="EG117" s="876"/>
      <c r="EH117" s="876"/>
      <c r="EI117" s="876"/>
      <c r="EJ117" s="876"/>
      <c r="EK117" s="876"/>
      <c r="EL117" s="876"/>
      <c r="EM117" s="876"/>
      <c r="EN117" s="876"/>
      <c r="EO117" s="876"/>
      <c r="EP117" s="876"/>
      <c r="EQ117" s="876"/>
      <c r="ER117" s="876"/>
      <c r="ES117" s="876"/>
      <c r="ET117" s="876"/>
      <c r="EU117" s="876"/>
    </row>
    <row r="118" spans="1:151" s="715" customFormat="1" ht="43.5" customHeight="1">
      <c r="A118" s="700">
        <v>100</v>
      </c>
      <c r="B118" s="854">
        <v>7000020197</v>
      </c>
      <c r="C118" s="854">
        <v>710</v>
      </c>
      <c r="D118" s="854">
        <v>1513</v>
      </c>
      <c r="E118" s="854">
        <v>30</v>
      </c>
      <c r="F118" s="854" t="s">
        <v>526</v>
      </c>
      <c r="G118" s="854">
        <v>100002069</v>
      </c>
      <c r="H118" s="854">
        <v>998736</v>
      </c>
      <c r="I118" s="535"/>
      <c r="J118" s="859">
        <v>18</v>
      </c>
      <c r="K118" s="534"/>
      <c r="L118" s="854" t="s">
        <v>607</v>
      </c>
      <c r="M118" s="854" t="s">
        <v>297</v>
      </c>
      <c r="N118" s="854">
        <v>1</v>
      </c>
      <c r="O118" s="707"/>
      <c r="P118" s="533" t="str">
        <f t="shared" si="26"/>
        <v>INCLUDED</v>
      </c>
      <c r="Q118" s="712">
        <f t="shared" si="27"/>
        <v>0</v>
      </c>
      <c r="R118" s="444">
        <f t="shared" si="28"/>
        <v>0</v>
      </c>
      <c r="S118" s="603">
        <f>Discount!$J$36</f>
        <v>0</v>
      </c>
      <c r="T118" s="444">
        <f t="shared" si="29"/>
        <v>0</v>
      </c>
      <c r="U118" s="445">
        <f t="shared" si="30"/>
        <v>0</v>
      </c>
      <c r="V118" s="713">
        <f t="shared" si="31"/>
        <v>0</v>
      </c>
      <c r="W118" s="843">
        <f t="shared" si="32"/>
        <v>0</v>
      </c>
      <c r="X118" s="713">
        <f t="shared" si="33"/>
        <v>0</v>
      </c>
      <c r="Y118" s="714">
        <f t="shared" si="34"/>
        <v>0.18</v>
      </c>
      <c r="Z118" s="713">
        <f t="shared" si="35"/>
        <v>0</v>
      </c>
      <c r="AA118" s="874"/>
      <c r="AB118" s="875"/>
      <c r="AC118" s="875"/>
      <c r="AD118" s="875"/>
      <c r="AE118" s="875"/>
      <c r="AF118" s="876"/>
      <c r="AG118" s="876"/>
      <c r="AH118" s="876"/>
      <c r="AI118" s="876"/>
      <c r="AJ118" s="876"/>
      <c r="AK118" s="876"/>
      <c r="AL118" s="876"/>
      <c r="AM118" s="876"/>
      <c r="AN118" s="876"/>
      <c r="AO118" s="876"/>
      <c r="AP118" s="876"/>
      <c r="AQ118" s="876"/>
      <c r="AR118" s="876"/>
      <c r="AS118" s="876"/>
      <c r="AT118" s="876"/>
      <c r="AU118" s="876"/>
      <c r="AV118" s="876"/>
      <c r="AW118" s="876"/>
      <c r="AX118" s="876"/>
      <c r="AY118" s="876"/>
      <c r="AZ118" s="876"/>
      <c r="BA118" s="876"/>
      <c r="BB118" s="876"/>
      <c r="BC118" s="876"/>
      <c r="BD118" s="876"/>
      <c r="BE118" s="876"/>
      <c r="BF118" s="876"/>
      <c r="BG118" s="876"/>
      <c r="BH118" s="876"/>
      <c r="BI118" s="876"/>
      <c r="BJ118" s="876"/>
      <c r="BK118" s="876"/>
      <c r="BL118" s="876"/>
      <c r="BM118" s="876"/>
      <c r="BN118" s="876"/>
      <c r="BO118" s="876"/>
      <c r="BP118" s="876"/>
      <c r="BQ118" s="876"/>
      <c r="BR118" s="876"/>
      <c r="BS118" s="876"/>
      <c r="BT118" s="876"/>
      <c r="BU118" s="876"/>
      <c r="BV118" s="876"/>
      <c r="BW118" s="876"/>
      <c r="BX118" s="876"/>
      <c r="BY118" s="876"/>
      <c r="BZ118" s="876"/>
      <c r="CA118" s="876"/>
      <c r="CB118" s="876"/>
      <c r="CC118" s="876"/>
      <c r="CD118" s="876"/>
      <c r="CE118" s="876"/>
      <c r="CF118" s="876"/>
      <c r="CG118" s="876"/>
      <c r="CH118" s="876"/>
      <c r="CI118" s="876"/>
      <c r="CJ118" s="876"/>
      <c r="CK118" s="876"/>
      <c r="CL118" s="876"/>
      <c r="CM118" s="876"/>
      <c r="CN118" s="876"/>
      <c r="CO118" s="876"/>
      <c r="CP118" s="876"/>
      <c r="CQ118" s="876"/>
      <c r="CR118" s="876"/>
      <c r="CS118" s="876"/>
      <c r="CT118" s="876"/>
      <c r="CU118" s="876"/>
      <c r="CV118" s="876"/>
      <c r="CW118" s="876"/>
      <c r="CX118" s="876"/>
      <c r="CY118" s="876"/>
      <c r="CZ118" s="876"/>
      <c r="DA118" s="876"/>
      <c r="DB118" s="876"/>
      <c r="DC118" s="876"/>
      <c r="DD118" s="876"/>
      <c r="DE118" s="876"/>
      <c r="DF118" s="876"/>
      <c r="DG118" s="876"/>
      <c r="DH118" s="876"/>
      <c r="DI118" s="876"/>
      <c r="DJ118" s="876"/>
      <c r="DK118" s="876"/>
      <c r="DL118" s="876"/>
      <c r="DM118" s="876"/>
      <c r="DN118" s="876"/>
      <c r="DO118" s="876"/>
      <c r="DP118" s="876"/>
      <c r="DQ118" s="876"/>
      <c r="DR118" s="876"/>
      <c r="DS118" s="876"/>
      <c r="DT118" s="876"/>
      <c r="DU118" s="876"/>
      <c r="DV118" s="876"/>
      <c r="DW118" s="876"/>
      <c r="DX118" s="876"/>
      <c r="DY118" s="876"/>
      <c r="DZ118" s="876"/>
      <c r="EA118" s="876"/>
      <c r="EB118" s="876"/>
      <c r="EC118" s="876"/>
      <c r="ED118" s="876"/>
      <c r="EE118" s="876"/>
      <c r="EF118" s="876"/>
      <c r="EG118" s="876"/>
      <c r="EH118" s="876"/>
      <c r="EI118" s="876"/>
      <c r="EJ118" s="876"/>
      <c r="EK118" s="876"/>
      <c r="EL118" s="876"/>
      <c r="EM118" s="876"/>
      <c r="EN118" s="876"/>
      <c r="EO118" s="876"/>
      <c r="EP118" s="876"/>
      <c r="EQ118" s="876"/>
      <c r="ER118" s="876"/>
      <c r="ES118" s="876"/>
      <c r="ET118" s="876"/>
      <c r="EU118" s="876"/>
    </row>
    <row r="119" spans="1:151" s="715" customFormat="1" ht="43.5" customHeight="1">
      <c r="A119" s="700">
        <v>101</v>
      </c>
      <c r="B119" s="854">
        <v>7000020197</v>
      </c>
      <c r="C119" s="854">
        <v>720</v>
      </c>
      <c r="D119" s="854">
        <v>1590</v>
      </c>
      <c r="E119" s="854">
        <v>10</v>
      </c>
      <c r="F119" s="854" t="s">
        <v>527</v>
      </c>
      <c r="G119" s="854">
        <v>100002180</v>
      </c>
      <c r="H119" s="854">
        <v>998736</v>
      </c>
      <c r="I119" s="535"/>
      <c r="J119" s="859">
        <v>18</v>
      </c>
      <c r="K119" s="534"/>
      <c r="L119" s="854" t="s">
        <v>640</v>
      </c>
      <c r="M119" s="854" t="s">
        <v>579</v>
      </c>
      <c r="N119" s="854">
        <v>1</v>
      </c>
      <c r="O119" s="707"/>
      <c r="P119" s="533" t="str">
        <f t="shared" si="26"/>
        <v>INCLUDED</v>
      </c>
      <c r="Q119" s="712">
        <f t="shared" si="27"/>
        <v>0</v>
      </c>
      <c r="R119" s="444">
        <f t="shared" si="28"/>
        <v>0</v>
      </c>
      <c r="S119" s="603">
        <f>Discount!$J$36</f>
        <v>0</v>
      </c>
      <c r="T119" s="444">
        <f t="shared" si="29"/>
        <v>0</v>
      </c>
      <c r="U119" s="445">
        <f t="shared" si="30"/>
        <v>0</v>
      </c>
      <c r="V119" s="713">
        <f t="shared" si="31"/>
        <v>0</v>
      </c>
      <c r="W119" s="843">
        <f t="shared" si="32"/>
        <v>0</v>
      </c>
      <c r="X119" s="713">
        <f t="shared" si="33"/>
        <v>0</v>
      </c>
      <c r="Y119" s="714">
        <f t="shared" si="34"/>
        <v>0.18</v>
      </c>
      <c r="Z119" s="713">
        <f t="shared" si="35"/>
        <v>0</v>
      </c>
      <c r="AA119" s="874"/>
      <c r="AB119" s="875"/>
      <c r="AC119" s="875"/>
      <c r="AD119" s="875"/>
      <c r="AE119" s="875"/>
      <c r="AF119" s="876"/>
      <c r="AG119" s="876"/>
      <c r="AH119" s="876"/>
      <c r="AI119" s="876"/>
      <c r="AJ119" s="876"/>
      <c r="AK119" s="876"/>
      <c r="AL119" s="876"/>
      <c r="AM119" s="876"/>
      <c r="AN119" s="876"/>
      <c r="AO119" s="876"/>
      <c r="AP119" s="876"/>
      <c r="AQ119" s="876"/>
      <c r="AR119" s="876"/>
      <c r="AS119" s="876"/>
      <c r="AT119" s="876"/>
      <c r="AU119" s="876"/>
      <c r="AV119" s="876"/>
      <c r="AW119" s="876"/>
      <c r="AX119" s="876"/>
      <c r="AY119" s="876"/>
      <c r="AZ119" s="876"/>
      <c r="BA119" s="876"/>
      <c r="BB119" s="876"/>
      <c r="BC119" s="876"/>
      <c r="BD119" s="876"/>
      <c r="BE119" s="876"/>
      <c r="BF119" s="876"/>
      <c r="BG119" s="876"/>
      <c r="BH119" s="876"/>
      <c r="BI119" s="876"/>
      <c r="BJ119" s="876"/>
      <c r="BK119" s="876"/>
      <c r="BL119" s="876"/>
      <c r="BM119" s="876"/>
      <c r="BN119" s="876"/>
      <c r="BO119" s="876"/>
      <c r="BP119" s="876"/>
      <c r="BQ119" s="876"/>
      <c r="BR119" s="876"/>
      <c r="BS119" s="876"/>
      <c r="BT119" s="876"/>
      <c r="BU119" s="876"/>
      <c r="BV119" s="876"/>
      <c r="BW119" s="876"/>
      <c r="BX119" s="876"/>
      <c r="BY119" s="876"/>
      <c r="BZ119" s="876"/>
      <c r="CA119" s="876"/>
      <c r="CB119" s="876"/>
      <c r="CC119" s="876"/>
      <c r="CD119" s="876"/>
      <c r="CE119" s="876"/>
      <c r="CF119" s="876"/>
      <c r="CG119" s="876"/>
      <c r="CH119" s="876"/>
      <c r="CI119" s="876"/>
      <c r="CJ119" s="876"/>
      <c r="CK119" s="876"/>
      <c r="CL119" s="876"/>
      <c r="CM119" s="876"/>
      <c r="CN119" s="876"/>
      <c r="CO119" s="876"/>
      <c r="CP119" s="876"/>
      <c r="CQ119" s="876"/>
      <c r="CR119" s="876"/>
      <c r="CS119" s="876"/>
      <c r="CT119" s="876"/>
      <c r="CU119" s="876"/>
      <c r="CV119" s="876"/>
      <c r="CW119" s="876"/>
      <c r="CX119" s="876"/>
      <c r="CY119" s="876"/>
      <c r="CZ119" s="876"/>
      <c r="DA119" s="876"/>
      <c r="DB119" s="876"/>
      <c r="DC119" s="876"/>
      <c r="DD119" s="876"/>
      <c r="DE119" s="876"/>
      <c r="DF119" s="876"/>
      <c r="DG119" s="876"/>
      <c r="DH119" s="876"/>
      <c r="DI119" s="876"/>
      <c r="DJ119" s="876"/>
      <c r="DK119" s="876"/>
      <c r="DL119" s="876"/>
      <c r="DM119" s="876"/>
      <c r="DN119" s="876"/>
      <c r="DO119" s="876"/>
      <c r="DP119" s="876"/>
      <c r="DQ119" s="876"/>
      <c r="DR119" s="876"/>
      <c r="DS119" s="876"/>
      <c r="DT119" s="876"/>
      <c r="DU119" s="876"/>
      <c r="DV119" s="876"/>
      <c r="DW119" s="876"/>
      <c r="DX119" s="876"/>
      <c r="DY119" s="876"/>
      <c r="DZ119" s="876"/>
      <c r="EA119" s="876"/>
      <c r="EB119" s="876"/>
      <c r="EC119" s="876"/>
      <c r="ED119" s="876"/>
      <c r="EE119" s="876"/>
      <c r="EF119" s="876"/>
      <c r="EG119" s="876"/>
      <c r="EH119" s="876"/>
      <c r="EI119" s="876"/>
      <c r="EJ119" s="876"/>
      <c r="EK119" s="876"/>
      <c r="EL119" s="876"/>
      <c r="EM119" s="876"/>
      <c r="EN119" s="876"/>
      <c r="EO119" s="876"/>
      <c r="EP119" s="876"/>
      <c r="EQ119" s="876"/>
      <c r="ER119" s="876"/>
      <c r="ES119" s="876"/>
      <c r="ET119" s="876"/>
      <c r="EU119" s="876"/>
    </row>
    <row r="120" spans="1:151" s="715" customFormat="1" ht="43.5" customHeight="1">
      <c r="A120" s="700">
        <v>102</v>
      </c>
      <c r="B120" s="854">
        <v>7000020197</v>
      </c>
      <c r="C120" s="854">
        <v>720</v>
      </c>
      <c r="D120" s="854">
        <v>1590</v>
      </c>
      <c r="E120" s="854">
        <v>20</v>
      </c>
      <c r="F120" s="854" t="s">
        <v>527</v>
      </c>
      <c r="G120" s="854">
        <v>100002181</v>
      </c>
      <c r="H120" s="854">
        <v>998736</v>
      </c>
      <c r="I120" s="535"/>
      <c r="J120" s="859">
        <v>18</v>
      </c>
      <c r="K120" s="534"/>
      <c r="L120" s="854" t="s">
        <v>609</v>
      </c>
      <c r="M120" s="854" t="s">
        <v>579</v>
      </c>
      <c r="N120" s="854">
        <v>1</v>
      </c>
      <c r="O120" s="707"/>
      <c r="P120" s="533" t="str">
        <f t="shared" si="26"/>
        <v>INCLUDED</v>
      </c>
      <c r="Q120" s="712">
        <f t="shared" si="27"/>
        <v>0</v>
      </c>
      <c r="R120" s="444">
        <f t="shared" si="28"/>
        <v>0</v>
      </c>
      <c r="S120" s="603">
        <f>Discount!$J$36</f>
        <v>0</v>
      </c>
      <c r="T120" s="444">
        <f t="shared" si="29"/>
        <v>0</v>
      </c>
      <c r="U120" s="445">
        <f t="shared" si="30"/>
        <v>0</v>
      </c>
      <c r="V120" s="713">
        <f t="shared" si="31"/>
        <v>0</v>
      </c>
      <c r="W120" s="843">
        <f t="shared" si="32"/>
        <v>0</v>
      </c>
      <c r="X120" s="713">
        <f t="shared" si="33"/>
        <v>0</v>
      </c>
      <c r="Y120" s="714">
        <f t="shared" si="34"/>
        <v>0.18</v>
      </c>
      <c r="Z120" s="713">
        <f t="shared" si="35"/>
        <v>0</v>
      </c>
      <c r="AA120" s="874"/>
      <c r="AB120" s="875"/>
      <c r="AC120" s="875"/>
      <c r="AD120" s="875"/>
      <c r="AE120" s="875"/>
      <c r="AF120" s="876"/>
      <c r="AG120" s="876"/>
      <c r="AH120" s="876"/>
      <c r="AI120" s="876"/>
      <c r="AJ120" s="876"/>
      <c r="AK120" s="876"/>
      <c r="AL120" s="876"/>
      <c r="AM120" s="876"/>
      <c r="AN120" s="876"/>
      <c r="AO120" s="876"/>
      <c r="AP120" s="876"/>
      <c r="AQ120" s="876"/>
      <c r="AR120" s="876"/>
      <c r="AS120" s="876"/>
      <c r="AT120" s="876"/>
      <c r="AU120" s="876"/>
      <c r="AV120" s="876"/>
      <c r="AW120" s="876"/>
      <c r="AX120" s="876"/>
      <c r="AY120" s="876"/>
      <c r="AZ120" s="876"/>
      <c r="BA120" s="876"/>
      <c r="BB120" s="876"/>
      <c r="BC120" s="876"/>
      <c r="BD120" s="876"/>
      <c r="BE120" s="876"/>
      <c r="BF120" s="876"/>
      <c r="BG120" s="876"/>
      <c r="BH120" s="876"/>
      <c r="BI120" s="876"/>
      <c r="BJ120" s="876"/>
      <c r="BK120" s="876"/>
      <c r="BL120" s="876"/>
      <c r="BM120" s="876"/>
      <c r="BN120" s="876"/>
      <c r="BO120" s="876"/>
      <c r="BP120" s="876"/>
      <c r="BQ120" s="876"/>
      <c r="BR120" s="876"/>
      <c r="BS120" s="876"/>
      <c r="BT120" s="876"/>
      <c r="BU120" s="876"/>
      <c r="BV120" s="876"/>
      <c r="BW120" s="876"/>
      <c r="BX120" s="876"/>
      <c r="BY120" s="876"/>
      <c r="BZ120" s="876"/>
      <c r="CA120" s="876"/>
      <c r="CB120" s="876"/>
      <c r="CC120" s="876"/>
      <c r="CD120" s="876"/>
      <c r="CE120" s="876"/>
      <c r="CF120" s="876"/>
      <c r="CG120" s="876"/>
      <c r="CH120" s="876"/>
      <c r="CI120" s="876"/>
      <c r="CJ120" s="876"/>
      <c r="CK120" s="876"/>
      <c r="CL120" s="876"/>
      <c r="CM120" s="876"/>
      <c r="CN120" s="876"/>
      <c r="CO120" s="876"/>
      <c r="CP120" s="876"/>
      <c r="CQ120" s="876"/>
      <c r="CR120" s="876"/>
      <c r="CS120" s="876"/>
      <c r="CT120" s="876"/>
      <c r="CU120" s="876"/>
      <c r="CV120" s="876"/>
      <c r="CW120" s="876"/>
      <c r="CX120" s="876"/>
      <c r="CY120" s="876"/>
      <c r="CZ120" s="876"/>
      <c r="DA120" s="876"/>
      <c r="DB120" s="876"/>
      <c r="DC120" s="876"/>
      <c r="DD120" s="876"/>
      <c r="DE120" s="876"/>
      <c r="DF120" s="876"/>
      <c r="DG120" s="876"/>
      <c r="DH120" s="876"/>
      <c r="DI120" s="876"/>
      <c r="DJ120" s="876"/>
      <c r="DK120" s="876"/>
      <c r="DL120" s="876"/>
      <c r="DM120" s="876"/>
      <c r="DN120" s="876"/>
      <c r="DO120" s="876"/>
      <c r="DP120" s="876"/>
      <c r="DQ120" s="876"/>
      <c r="DR120" s="876"/>
      <c r="DS120" s="876"/>
      <c r="DT120" s="876"/>
      <c r="DU120" s="876"/>
      <c r="DV120" s="876"/>
      <c r="DW120" s="876"/>
      <c r="DX120" s="876"/>
      <c r="DY120" s="876"/>
      <c r="DZ120" s="876"/>
      <c r="EA120" s="876"/>
      <c r="EB120" s="876"/>
      <c r="EC120" s="876"/>
      <c r="ED120" s="876"/>
      <c r="EE120" s="876"/>
      <c r="EF120" s="876"/>
      <c r="EG120" s="876"/>
      <c r="EH120" s="876"/>
      <c r="EI120" s="876"/>
      <c r="EJ120" s="876"/>
      <c r="EK120" s="876"/>
      <c r="EL120" s="876"/>
      <c r="EM120" s="876"/>
      <c r="EN120" s="876"/>
      <c r="EO120" s="876"/>
      <c r="EP120" s="876"/>
      <c r="EQ120" s="876"/>
      <c r="ER120" s="876"/>
      <c r="ES120" s="876"/>
      <c r="ET120" s="876"/>
      <c r="EU120" s="876"/>
    </row>
    <row r="121" spans="1:151" s="715" customFormat="1" ht="43.5" customHeight="1">
      <c r="A121" s="700">
        <v>103</v>
      </c>
      <c r="B121" s="854">
        <v>7000020197</v>
      </c>
      <c r="C121" s="854">
        <v>720</v>
      </c>
      <c r="D121" s="854">
        <v>1590</v>
      </c>
      <c r="E121" s="854">
        <v>30</v>
      </c>
      <c r="F121" s="854" t="s">
        <v>527</v>
      </c>
      <c r="G121" s="854">
        <v>100002182</v>
      </c>
      <c r="H121" s="854">
        <v>998736</v>
      </c>
      <c r="I121" s="535"/>
      <c r="J121" s="859">
        <v>18</v>
      </c>
      <c r="K121" s="534"/>
      <c r="L121" s="854" t="s">
        <v>610</v>
      </c>
      <c r="M121" s="854" t="s">
        <v>579</v>
      </c>
      <c r="N121" s="854">
        <v>1</v>
      </c>
      <c r="O121" s="707"/>
      <c r="P121" s="533" t="str">
        <f t="shared" si="26"/>
        <v>INCLUDED</v>
      </c>
      <c r="Q121" s="712">
        <f t="shared" si="27"/>
        <v>0</v>
      </c>
      <c r="R121" s="444">
        <f t="shared" si="28"/>
        <v>0</v>
      </c>
      <c r="S121" s="603">
        <f>Discount!$J$36</f>
        <v>0</v>
      </c>
      <c r="T121" s="444">
        <f t="shared" si="29"/>
        <v>0</v>
      </c>
      <c r="U121" s="445">
        <f t="shared" si="30"/>
        <v>0</v>
      </c>
      <c r="V121" s="713">
        <f t="shared" si="31"/>
        <v>0</v>
      </c>
      <c r="W121" s="843">
        <f t="shared" si="32"/>
        <v>0</v>
      </c>
      <c r="X121" s="713">
        <f t="shared" si="33"/>
        <v>0</v>
      </c>
      <c r="Y121" s="714">
        <f t="shared" si="34"/>
        <v>0.18</v>
      </c>
      <c r="Z121" s="713">
        <f t="shared" si="35"/>
        <v>0</v>
      </c>
      <c r="AA121" s="874"/>
      <c r="AB121" s="875"/>
      <c r="AC121" s="875"/>
      <c r="AD121" s="875"/>
      <c r="AE121" s="875"/>
      <c r="AF121" s="876"/>
      <c r="AG121" s="876"/>
      <c r="AH121" s="876"/>
      <c r="AI121" s="876"/>
      <c r="AJ121" s="876"/>
      <c r="AK121" s="876"/>
      <c r="AL121" s="876"/>
      <c r="AM121" s="876"/>
      <c r="AN121" s="876"/>
      <c r="AO121" s="876"/>
      <c r="AP121" s="876"/>
      <c r="AQ121" s="876"/>
      <c r="AR121" s="876"/>
      <c r="AS121" s="876"/>
      <c r="AT121" s="876"/>
      <c r="AU121" s="876"/>
      <c r="AV121" s="876"/>
      <c r="AW121" s="876"/>
      <c r="AX121" s="876"/>
      <c r="AY121" s="876"/>
      <c r="AZ121" s="876"/>
      <c r="BA121" s="876"/>
      <c r="BB121" s="876"/>
      <c r="BC121" s="876"/>
      <c r="BD121" s="876"/>
      <c r="BE121" s="876"/>
      <c r="BF121" s="876"/>
      <c r="BG121" s="876"/>
      <c r="BH121" s="876"/>
      <c r="BI121" s="876"/>
      <c r="BJ121" s="876"/>
      <c r="BK121" s="876"/>
      <c r="BL121" s="876"/>
      <c r="BM121" s="876"/>
      <c r="BN121" s="876"/>
      <c r="BO121" s="876"/>
      <c r="BP121" s="876"/>
      <c r="BQ121" s="876"/>
      <c r="BR121" s="876"/>
      <c r="BS121" s="876"/>
      <c r="BT121" s="876"/>
      <c r="BU121" s="876"/>
      <c r="BV121" s="876"/>
      <c r="BW121" s="876"/>
      <c r="BX121" s="876"/>
      <c r="BY121" s="876"/>
      <c r="BZ121" s="876"/>
      <c r="CA121" s="876"/>
      <c r="CB121" s="876"/>
      <c r="CC121" s="876"/>
      <c r="CD121" s="876"/>
      <c r="CE121" s="876"/>
      <c r="CF121" s="876"/>
      <c r="CG121" s="876"/>
      <c r="CH121" s="876"/>
      <c r="CI121" s="876"/>
      <c r="CJ121" s="876"/>
      <c r="CK121" s="876"/>
      <c r="CL121" s="876"/>
      <c r="CM121" s="876"/>
      <c r="CN121" s="876"/>
      <c r="CO121" s="876"/>
      <c r="CP121" s="876"/>
      <c r="CQ121" s="876"/>
      <c r="CR121" s="876"/>
      <c r="CS121" s="876"/>
      <c r="CT121" s="876"/>
      <c r="CU121" s="876"/>
      <c r="CV121" s="876"/>
      <c r="CW121" s="876"/>
      <c r="CX121" s="876"/>
      <c r="CY121" s="876"/>
      <c r="CZ121" s="876"/>
      <c r="DA121" s="876"/>
      <c r="DB121" s="876"/>
      <c r="DC121" s="876"/>
      <c r="DD121" s="876"/>
      <c r="DE121" s="876"/>
      <c r="DF121" s="876"/>
      <c r="DG121" s="876"/>
      <c r="DH121" s="876"/>
      <c r="DI121" s="876"/>
      <c r="DJ121" s="876"/>
      <c r="DK121" s="876"/>
      <c r="DL121" s="876"/>
      <c r="DM121" s="876"/>
      <c r="DN121" s="876"/>
      <c r="DO121" s="876"/>
      <c r="DP121" s="876"/>
      <c r="DQ121" s="876"/>
      <c r="DR121" s="876"/>
      <c r="DS121" s="876"/>
      <c r="DT121" s="876"/>
      <c r="DU121" s="876"/>
      <c r="DV121" s="876"/>
      <c r="DW121" s="876"/>
      <c r="DX121" s="876"/>
      <c r="DY121" s="876"/>
      <c r="DZ121" s="876"/>
      <c r="EA121" s="876"/>
      <c r="EB121" s="876"/>
      <c r="EC121" s="876"/>
      <c r="ED121" s="876"/>
      <c r="EE121" s="876"/>
      <c r="EF121" s="876"/>
      <c r="EG121" s="876"/>
      <c r="EH121" s="876"/>
      <c r="EI121" s="876"/>
      <c r="EJ121" s="876"/>
      <c r="EK121" s="876"/>
      <c r="EL121" s="876"/>
      <c r="EM121" s="876"/>
      <c r="EN121" s="876"/>
      <c r="EO121" s="876"/>
      <c r="EP121" s="876"/>
      <c r="EQ121" s="876"/>
      <c r="ER121" s="876"/>
      <c r="ES121" s="876"/>
      <c r="ET121" s="876"/>
      <c r="EU121" s="876"/>
    </row>
    <row r="122" spans="1:151" s="715" customFormat="1" ht="43.5" customHeight="1">
      <c r="A122" s="700">
        <v>104</v>
      </c>
      <c r="B122" s="854">
        <v>7000020197</v>
      </c>
      <c r="C122" s="854">
        <v>730</v>
      </c>
      <c r="D122" s="854">
        <v>1600</v>
      </c>
      <c r="E122" s="854">
        <v>10</v>
      </c>
      <c r="F122" s="854" t="s">
        <v>564</v>
      </c>
      <c r="G122" s="854">
        <v>100001882</v>
      </c>
      <c r="H122" s="854">
        <v>995463</v>
      </c>
      <c r="I122" s="535"/>
      <c r="J122" s="859">
        <v>18</v>
      </c>
      <c r="K122" s="534"/>
      <c r="L122" s="854" t="s">
        <v>575</v>
      </c>
      <c r="M122" s="854" t="s">
        <v>298</v>
      </c>
      <c r="N122" s="854">
        <v>1</v>
      </c>
      <c r="O122" s="707"/>
      <c r="P122" s="533" t="str">
        <f t="shared" si="26"/>
        <v>INCLUDED</v>
      </c>
      <c r="Q122" s="712">
        <f t="shared" si="27"/>
        <v>0</v>
      </c>
      <c r="R122" s="444">
        <f t="shared" si="28"/>
        <v>0</v>
      </c>
      <c r="S122" s="603">
        <f>Discount!$J$36</f>
        <v>0</v>
      </c>
      <c r="T122" s="444">
        <f t="shared" si="29"/>
        <v>0</v>
      </c>
      <c r="U122" s="445">
        <f t="shared" si="30"/>
        <v>0</v>
      </c>
      <c r="V122" s="713">
        <f t="shared" si="31"/>
        <v>0</v>
      </c>
      <c r="W122" s="843">
        <f t="shared" si="32"/>
        <v>0</v>
      </c>
      <c r="X122" s="713">
        <f t="shared" si="33"/>
        <v>0</v>
      </c>
      <c r="Y122" s="714">
        <f t="shared" si="34"/>
        <v>0.18</v>
      </c>
      <c r="Z122" s="713">
        <f t="shared" si="35"/>
        <v>0</v>
      </c>
      <c r="AA122" s="874"/>
      <c r="AB122" s="875"/>
      <c r="AC122" s="875"/>
      <c r="AD122" s="875"/>
      <c r="AE122" s="875"/>
      <c r="AF122" s="876"/>
      <c r="AG122" s="876"/>
      <c r="AH122" s="876"/>
      <c r="AI122" s="876"/>
      <c r="AJ122" s="876"/>
      <c r="AK122" s="876"/>
      <c r="AL122" s="876"/>
      <c r="AM122" s="876"/>
      <c r="AN122" s="876"/>
      <c r="AO122" s="876"/>
      <c r="AP122" s="876"/>
      <c r="AQ122" s="876"/>
      <c r="AR122" s="876"/>
      <c r="AS122" s="876"/>
      <c r="AT122" s="876"/>
      <c r="AU122" s="876"/>
      <c r="AV122" s="876"/>
      <c r="AW122" s="876"/>
      <c r="AX122" s="876"/>
      <c r="AY122" s="876"/>
      <c r="AZ122" s="876"/>
      <c r="BA122" s="876"/>
      <c r="BB122" s="876"/>
      <c r="BC122" s="876"/>
      <c r="BD122" s="876"/>
      <c r="BE122" s="876"/>
      <c r="BF122" s="876"/>
      <c r="BG122" s="876"/>
      <c r="BH122" s="876"/>
      <c r="BI122" s="876"/>
      <c r="BJ122" s="876"/>
      <c r="BK122" s="876"/>
      <c r="BL122" s="876"/>
      <c r="BM122" s="876"/>
      <c r="BN122" s="876"/>
      <c r="BO122" s="876"/>
      <c r="BP122" s="876"/>
      <c r="BQ122" s="876"/>
      <c r="BR122" s="876"/>
      <c r="BS122" s="876"/>
      <c r="BT122" s="876"/>
      <c r="BU122" s="876"/>
      <c r="BV122" s="876"/>
      <c r="BW122" s="876"/>
      <c r="BX122" s="876"/>
      <c r="BY122" s="876"/>
      <c r="BZ122" s="876"/>
      <c r="CA122" s="876"/>
      <c r="CB122" s="876"/>
      <c r="CC122" s="876"/>
      <c r="CD122" s="876"/>
      <c r="CE122" s="876"/>
      <c r="CF122" s="876"/>
      <c r="CG122" s="876"/>
      <c r="CH122" s="876"/>
      <c r="CI122" s="876"/>
      <c r="CJ122" s="876"/>
      <c r="CK122" s="876"/>
      <c r="CL122" s="876"/>
      <c r="CM122" s="876"/>
      <c r="CN122" s="876"/>
      <c r="CO122" s="876"/>
      <c r="CP122" s="876"/>
      <c r="CQ122" s="876"/>
      <c r="CR122" s="876"/>
      <c r="CS122" s="876"/>
      <c r="CT122" s="876"/>
      <c r="CU122" s="876"/>
      <c r="CV122" s="876"/>
      <c r="CW122" s="876"/>
      <c r="CX122" s="876"/>
      <c r="CY122" s="876"/>
      <c r="CZ122" s="876"/>
      <c r="DA122" s="876"/>
      <c r="DB122" s="876"/>
      <c r="DC122" s="876"/>
      <c r="DD122" s="876"/>
      <c r="DE122" s="876"/>
      <c r="DF122" s="876"/>
      <c r="DG122" s="876"/>
      <c r="DH122" s="876"/>
      <c r="DI122" s="876"/>
      <c r="DJ122" s="876"/>
      <c r="DK122" s="876"/>
      <c r="DL122" s="876"/>
      <c r="DM122" s="876"/>
      <c r="DN122" s="876"/>
      <c r="DO122" s="876"/>
      <c r="DP122" s="876"/>
      <c r="DQ122" s="876"/>
      <c r="DR122" s="876"/>
      <c r="DS122" s="876"/>
      <c r="DT122" s="876"/>
      <c r="DU122" s="876"/>
      <c r="DV122" s="876"/>
      <c r="DW122" s="876"/>
      <c r="DX122" s="876"/>
      <c r="DY122" s="876"/>
      <c r="DZ122" s="876"/>
      <c r="EA122" s="876"/>
      <c r="EB122" s="876"/>
      <c r="EC122" s="876"/>
      <c r="ED122" s="876"/>
      <c r="EE122" s="876"/>
      <c r="EF122" s="876"/>
      <c r="EG122" s="876"/>
      <c r="EH122" s="876"/>
      <c r="EI122" s="876"/>
      <c r="EJ122" s="876"/>
      <c r="EK122" s="876"/>
      <c r="EL122" s="876"/>
      <c r="EM122" s="876"/>
      <c r="EN122" s="876"/>
      <c r="EO122" s="876"/>
      <c r="EP122" s="876"/>
      <c r="EQ122" s="876"/>
      <c r="ER122" s="876"/>
      <c r="ES122" s="876"/>
      <c r="ET122" s="876"/>
      <c r="EU122" s="876"/>
    </row>
    <row r="123" spans="1:151" s="715" customFormat="1" ht="61.2" customHeight="1">
      <c r="A123" s="700">
        <v>105</v>
      </c>
      <c r="B123" s="854">
        <v>7000020197</v>
      </c>
      <c r="C123" s="854">
        <v>740</v>
      </c>
      <c r="D123" s="854">
        <v>1610</v>
      </c>
      <c r="E123" s="854">
        <v>10</v>
      </c>
      <c r="F123" s="854" t="s">
        <v>528</v>
      </c>
      <c r="G123" s="854">
        <v>100016783</v>
      </c>
      <c r="H123" s="854">
        <v>998736</v>
      </c>
      <c r="I123" s="535"/>
      <c r="J123" s="859">
        <v>18</v>
      </c>
      <c r="K123" s="534"/>
      <c r="L123" s="854" t="s">
        <v>611</v>
      </c>
      <c r="M123" s="854" t="s">
        <v>298</v>
      </c>
      <c r="N123" s="854">
        <v>1</v>
      </c>
      <c r="O123" s="707"/>
      <c r="P123" s="533" t="str">
        <f t="shared" si="26"/>
        <v>INCLUDED</v>
      </c>
      <c r="Q123" s="712">
        <f t="shared" si="27"/>
        <v>0</v>
      </c>
      <c r="R123" s="444">
        <f t="shared" si="28"/>
        <v>0</v>
      </c>
      <c r="S123" s="603">
        <f>Discount!$J$36</f>
        <v>0</v>
      </c>
      <c r="T123" s="444">
        <f t="shared" si="29"/>
        <v>0</v>
      </c>
      <c r="U123" s="445">
        <f t="shared" si="30"/>
        <v>0</v>
      </c>
      <c r="V123" s="713">
        <f t="shared" si="31"/>
        <v>0</v>
      </c>
      <c r="W123" s="843">
        <f t="shared" si="32"/>
        <v>0</v>
      </c>
      <c r="X123" s="713">
        <f t="shared" si="33"/>
        <v>0</v>
      </c>
      <c r="Y123" s="714">
        <f t="shared" si="34"/>
        <v>0.18</v>
      </c>
      <c r="Z123" s="713">
        <f t="shared" si="35"/>
        <v>0</v>
      </c>
      <c r="AA123" s="874"/>
      <c r="AB123" s="875"/>
      <c r="AC123" s="875"/>
      <c r="AD123" s="875"/>
      <c r="AE123" s="875"/>
      <c r="AF123" s="876"/>
      <c r="AG123" s="876"/>
      <c r="AH123" s="876"/>
      <c r="AI123" s="876"/>
      <c r="AJ123" s="876"/>
      <c r="AK123" s="876"/>
      <c r="AL123" s="876"/>
      <c r="AM123" s="876"/>
      <c r="AN123" s="876"/>
      <c r="AO123" s="876"/>
      <c r="AP123" s="876"/>
      <c r="AQ123" s="876"/>
      <c r="AR123" s="876"/>
      <c r="AS123" s="876"/>
      <c r="AT123" s="876"/>
      <c r="AU123" s="876"/>
      <c r="AV123" s="876"/>
      <c r="AW123" s="876"/>
      <c r="AX123" s="876"/>
      <c r="AY123" s="876"/>
      <c r="AZ123" s="876"/>
      <c r="BA123" s="876"/>
      <c r="BB123" s="876"/>
      <c r="BC123" s="876"/>
      <c r="BD123" s="876"/>
      <c r="BE123" s="876"/>
      <c r="BF123" s="876"/>
      <c r="BG123" s="876"/>
      <c r="BH123" s="876"/>
      <c r="BI123" s="876"/>
      <c r="BJ123" s="876"/>
      <c r="BK123" s="876"/>
      <c r="BL123" s="876"/>
      <c r="BM123" s="876"/>
      <c r="BN123" s="876"/>
      <c r="BO123" s="876"/>
      <c r="BP123" s="876"/>
      <c r="BQ123" s="876"/>
      <c r="BR123" s="876"/>
      <c r="BS123" s="876"/>
      <c r="BT123" s="876"/>
      <c r="BU123" s="876"/>
      <c r="BV123" s="876"/>
      <c r="BW123" s="876"/>
      <c r="BX123" s="876"/>
      <c r="BY123" s="876"/>
      <c r="BZ123" s="876"/>
      <c r="CA123" s="876"/>
      <c r="CB123" s="876"/>
      <c r="CC123" s="876"/>
      <c r="CD123" s="876"/>
      <c r="CE123" s="876"/>
      <c r="CF123" s="876"/>
      <c r="CG123" s="876"/>
      <c r="CH123" s="876"/>
      <c r="CI123" s="876"/>
      <c r="CJ123" s="876"/>
      <c r="CK123" s="876"/>
      <c r="CL123" s="876"/>
      <c r="CM123" s="876"/>
      <c r="CN123" s="876"/>
      <c r="CO123" s="876"/>
      <c r="CP123" s="876"/>
      <c r="CQ123" s="876"/>
      <c r="CR123" s="876"/>
      <c r="CS123" s="876"/>
      <c r="CT123" s="876"/>
      <c r="CU123" s="876"/>
      <c r="CV123" s="876"/>
      <c r="CW123" s="876"/>
      <c r="CX123" s="876"/>
      <c r="CY123" s="876"/>
      <c r="CZ123" s="876"/>
      <c r="DA123" s="876"/>
      <c r="DB123" s="876"/>
      <c r="DC123" s="876"/>
      <c r="DD123" s="876"/>
      <c r="DE123" s="876"/>
      <c r="DF123" s="876"/>
      <c r="DG123" s="876"/>
      <c r="DH123" s="876"/>
      <c r="DI123" s="876"/>
      <c r="DJ123" s="876"/>
      <c r="DK123" s="876"/>
      <c r="DL123" s="876"/>
      <c r="DM123" s="876"/>
      <c r="DN123" s="876"/>
      <c r="DO123" s="876"/>
      <c r="DP123" s="876"/>
      <c r="DQ123" s="876"/>
      <c r="DR123" s="876"/>
      <c r="DS123" s="876"/>
      <c r="DT123" s="876"/>
      <c r="DU123" s="876"/>
      <c r="DV123" s="876"/>
      <c r="DW123" s="876"/>
      <c r="DX123" s="876"/>
      <c r="DY123" s="876"/>
      <c r="DZ123" s="876"/>
      <c r="EA123" s="876"/>
      <c r="EB123" s="876"/>
      <c r="EC123" s="876"/>
      <c r="ED123" s="876"/>
      <c r="EE123" s="876"/>
      <c r="EF123" s="876"/>
      <c r="EG123" s="876"/>
      <c r="EH123" s="876"/>
      <c r="EI123" s="876"/>
      <c r="EJ123" s="876"/>
      <c r="EK123" s="876"/>
      <c r="EL123" s="876"/>
      <c r="EM123" s="876"/>
      <c r="EN123" s="876"/>
      <c r="EO123" s="876"/>
      <c r="EP123" s="876"/>
      <c r="EQ123" s="876"/>
      <c r="ER123" s="876"/>
      <c r="ES123" s="876"/>
      <c r="ET123" s="876"/>
      <c r="EU123" s="876"/>
    </row>
    <row r="124" spans="1:151" s="715" customFormat="1" ht="43.5" customHeight="1">
      <c r="A124" s="700">
        <v>106</v>
      </c>
      <c r="B124" s="854">
        <v>7000020197</v>
      </c>
      <c r="C124" s="854">
        <v>740</v>
      </c>
      <c r="D124" s="854">
        <v>1610</v>
      </c>
      <c r="E124" s="854">
        <v>20</v>
      </c>
      <c r="F124" s="854" t="s">
        <v>528</v>
      </c>
      <c r="G124" s="854">
        <v>100002062</v>
      </c>
      <c r="H124" s="854">
        <v>995461</v>
      </c>
      <c r="I124" s="535"/>
      <c r="J124" s="859">
        <v>18</v>
      </c>
      <c r="K124" s="534"/>
      <c r="L124" s="854" t="s">
        <v>641</v>
      </c>
      <c r="M124" s="854" t="s">
        <v>298</v>
      </c>
      <c r="N124" s="854">
        <v>1</v>
      </c>
      <c r="O124" s="707"/>
      <c r="P124" s="533" t="str">
        <f t="shared" si="26"/>
        <v>INCLUDED</v>
      </c>
      <c r="Q124" s="712">
        <f t="shared" si="27"/>
        <v>0</v>
      </c>
      <c r="R124" s="444">
        <f t="shared" si="28"/>
        <v>0</v>
      </c>
      <c r="S124" s="603">
        <f>Discount!$J$36</f>
        <v>0</v>
      </c>
      <c r="T124" s="444">
        <f t="shared" si="29"/>
        <v>0</v>
      </c>
      <c r="U124" s="445">
        <f t="shared" si="30"/>
        <v>0</v>
      </c>
      <c r="V124" s="713">
        <f t="shared" si="31"/>
        <v>0</v>
      </c>
      <c r="W124" s="843">
        <f t="shared" si="32"/>
        <v>0</v>
      </c>
      <c r="X124" s="713">
        <f t="shared" si="33"/>
        <v>0</v>
      </c>
      <c r="Y124" s="714">
        <f t="shared" si="34"/>
        <v>0.18</v>
      </c>
      <c r="Z124" s="713">
        <f t="shared" si="35"/>
        <v>0</v>
      </c>
      <c r="AA124" s="874"/>
      <c r="AB124" s="875"/>
      <c r="AC124" s="875"/>
      <c r="AD124" s="875"/>
      <c r="AE124" s="875"/>
      <c r="AF124" s="876"/>
      <c r="AG124" s="876"/>
      <c r="AH124" s="876"/>
      <c r="AI124" s="876"/>
      <c r="AJ124" s="876"/>
      <c r="AK124" s="876"/>
      <c r="AL124" s="876"/>
      <c r="AM124" s="876"/>
      <c r="AN124" s="876"/>
      <c r="AO124" s="876"/>
      <c r="AP124" s="876"/>
      <c r="AQ124" s="876"/>
      <c r="AR124" s="876"/>
      <c r="AS124" s="876"/>
      <c r="AT124" s="876"/>
      <c r="AU124" s="876"/>
      <c r="AV124" s="876"/>
      <c r="AW124" s="876"/>
      <c r="AX124" s="876"/>
      <c r="AY124" s="876"/>
      <c r="AZ124" s="876"/>
      <c r="BA124" s="876"/>
      <c r="BB124" s="876"/>
      <c r="BC124" s="876"/>
      <c r="BD124" s="876"/>
      <c r="BE124" s="876"/>
      <c r="BF124" s="876"/>
      <c r="BG124" s="876"/>
      <c r="BH124" s="876"/>
      <c r="BI124" s="876"/>
      <c r="BJ124" s="876"/>
      <c r="BK124" s="876"/>
      <c r="BL124" s="876"/>
      <c r="BM124" s="876"/>
      <c r="BN124" s="876"/>
      <c r="BO124" s="876"/>
      <c r="BP124" s="876"/>
      <c r="BQ124" s="876"/>
      <c r="BR124" s="876"/>
      <c r="BS124" s="876"/>
      <c r="BT124" s="876"/>
      <c r="BU124" s="876"/>
      <c r="BV124" s="876"/>
      <c r="BW124" s="876"/>
      <c r="BX124" s="876"/>
      <c r="BY124" s="876"/>
      <c r="BZ124" s="876"/>
      <c r="CA124" s="876"/>
      <c r="CB124" s="876"/>
      <c r="CC124" s="876"/>
      <c r="CD124" s="876"/>
      <c r="CE124" s="876"/>
      <c r="CF124" s="876"/>
      <c r="CG124" s="876"/>
      <c r="CH124" s="876"/>
      <c r="CI124" s="876"/>
      <c r="CJ124" s="876"/>
      <c r="CK124" s="876"/>
      <c r="CL124" s="876"/>
      <c r="CM124" s="876"/>
      <c r="CN124" s="876"/>
      <c r="CO124" s="876"/>
      <c r="CP124" s="876"/>
      <c r="CQ124" s="876"/>
      <c r="CR124" s="876"/>
      <c r="CS124" s="876"/>
      <c r="CT124" s="876"/>
      <c r="CU124" s="876"/>
      <c r="CV124" s="876"/>
      <c r="CW124" s="876"/>
      <c r="CX124" s="876"/>
      <c r="CY124" s="876"/>
      <c r="CZ124" s="876"/>
      <c r="DA124" s="876"/>
      <c r="DB124" s="876"/>
      <c r="DC124" s="876"/>
      <c r="DD124" s="876"/>
      <c r="DE124" s="876"/>
      <c r="DF124" s="876"/>
      <c r="DG124" s="876"/>
      <c r="DH124" s="876"/>
      <c r="DI124" s="876"/>
      <c r="DJ124" s="876"/>
      <c r="DK124" s="876"/>
      <c r="DL124" s="876"/>
      <c r="DM124" s="876"/>
      <c r="DN124" s="876"/>
      <c r="DO124" s="876"/>
      <c r="DP124" s="876"/>
      <c r="DQ124" s="876"/>
      <c r="DR124" s="876"/>
      <c r="DS124" s="876"/>
      <c r="DT124" s="876"/>
      <c r="DU124" s="876"/>
      <c r="DV124" s="876"/>
      <c r="DW124" s="876"/>
      <c r="DX124" s="876"/>
      <c r="DY124" s="876"/>
      <c r="DZ124" s="876"/>
      <c r="EA124" s="876"/>
      <c r="EB124" s="876"/>
      <c r="EC124" s="876"/>
      <c r="ED124" s="876"/>
      <c r="EE124" s="876"/>
      <c r="EF124" s="876"/>
      <c r="EG124" s="876"/>
      <c r="EH124" s="876"/>
      <c r="EI124" s="876"/>
      <c r="EJ124" s="876"/>
      <c r="EK124" s="876"/>
      <c r="EL124" s="876"/>
      <c r="EM124" s="876"/>
      <c r="EN124" s="876"/>
      <c r="EO124" s="876"/>
      <c r="EP124" s="876"/>
      <c r="EQ124" s="876"/>
      <c r="ER124" s="876"/>
      <c r="ES124" s="876"/>
      <c r="ET124" s="876"/>
      <c r="EU124" s="876"/>
    </row>
    <row r="125" spans="1:151" s="715" customFormat="1" ht="43.5" customHeight="1">
      <c r="A125" s="700">
        <v>107</v>
      </c>
      <c r="B125" s="854">
        <v>7000020197</v>
      </c>
      <c r="C125" s="854">
        <v>740</v>
      </c>
      <c r="D125" s="854">
        <v>1610</v>
      </c>
      <c r="E125" s="854">
        <v>30</v>
      </c>
      <c r="F125" s="854" t="s">
        <v>528</v>
      </c>
      <c r="G125" s="854">
        <v>100000975</v>
      </c>
      <c r="H125" s="854">
        <v>995461</v>
      </c>
      <c r="I125" s="535"/>
      <c r="J125" s="859">
        <v>18</v>
      </c>
      <c r="K125" s="534"/>
      <c r="L125" s="854" t="s">
        <v>577</v>
      </c>
      <c r="M125" s="854" t="s">
        <v>297</v>
      </c>
      <c r="N125" s="854">
        <v>1</v>
      </c>
      <c r="O125" s="707"/>
      <c r="P125" s="533" t="str">
        <f t="shared" si="26"/>
        <v>INCLUDED</v>
      </c>
      <c r="Q125" s="712">
        <f t="shared" si="27"/>
        <v>0</v>
      </c>
      <c r="R125" s="444">
        <f t="shared" si="28"/>
        <v>0</v>
      </c>
      <c r="S125" s="603">
        <f>Discount!$J$36</f>
        <v>0</v>
      </c>
      <c r="T125" s="444">
        <f t="shared" si="29"/>
        <v>0</v>
      </c>
      <c r="U125" s="445">
        <f t="shared" si="30"/>
        <v>0</v>
      </c>
      <c r="V125" s="713">
        <f t="shared" si="31"/>
        <v>0</v>
      </c>
      <c r="W125" s="843">
        <f t="shared" si="32"/>
        <v>0</v>
      </c>
      <c r="X125" s="713">
        <f t="shared" si="33"/>
        <v>0</v>
      </c>
      <c r="Y125" s="714">
        <f t="shared" si="34"/>
        <v>0.18</v>
      </c>
      <c r="Z125" s="713">
        <f t="shared" si="35"/>
        <v>0</v>
      </c>
      <c r="AA125" s="874"/>
      <c r="AB125" s="875"/>
      <c r="AC125" s="875"/>
      <c r="AD125" s="875"/>
      <c r="AE125" s="875"/>
      <c r="AF125" s="876"/>
      <c r="AG125" s="876"/>
      <c r="AH125" s="876"/>
      <c r="AI125" s="876"/>
      <c r="AJ125" s="876"/>
      <c r="AK125" s="876"/>
      <c r="AL125" s="876"/>
      <c r="AM125" s="876"/>
      <c r="AN125" s="876"/>
      <c r="AO125" s="876"/>
      <c r="AP125" s="876"/>
      <c r="AQ125" s="876"/>
      <c r="AR125" s="876"/>
      <c r="AS125" s="876"/>
      <c r="AT125" s="876"/>
      <c r="AU125" s="876"/>
      <c r="AV125" s="876"/>
      <c r="AW125" s="876"/>
      <c r="AX125" s="876"/>
      <c r="AY125" s="876"/>
      <c r="AZ125" s="876"/>
      <c r="BA125" s="876"/>
      <c r="BB125" s="876"/>
      <c r="BC125" s="876"/>
      <c r="BD125" s="876"/>
      <c r="BE125" s="876"/>
      <c r="BF125" s="876"/>
      <c r="BG125" s="876"/>
      <c r="BH125" s="876"/>
      <c r="BI125" s="876"/>
      <c r="BJ125" s="876"/>
      <c r="BK125" s="876"/>
      <c r="BL125" s="876"/>
      <c r="BM125" s="876"/>
      <c r="BN125" s="876"/>
      <c r="BO125" s="876"/>
      <c r="BP125" s="876"/>
      <c r="BQ125" s="876"/>
      <c r="BR125" s="876"/>
      <c r="BS125" s="876"/>
      <c r="BT125" s="876"/>
      <c r="BU125" s="876"/>
      <c r="BV125" s="876"/>
      <c r="BW125" s="876"/>
      <c r="BX125" s="876"/>
      <c r="BY125" s="876"/>
      <c r="BZ125" s="876"/>
      <c r="CA125" s="876"/>
      <c r="CB125" s="876"/>
      <c r="CC125" s="876"/>
      <c r="CD125" s="876"/>
      <c r="CE125" s="876"/>
      <c r="CF125" s="876"/>
      <c r="CG125" s="876"/>
      <c r="CH125" s="876"/>
      <c r="CI125" s="876"/>
      <c r="CJ125" s="876"/>
      <c r="CK125" s="876"/>
      <c r="CL125" s="876"/>
      <c r="CM125" s="876"/>
      <c r="CN125" s="876"/>
      <c r="CO125" s="876"/>
      <c r="CP125" s="876"/>
      <c r="CQ125" s="876"/>
      <c r="CR125" s="876"/>
      <c r="CS125" s="876"/>
      <c r="CT125" s="876"/>
      <c r="CU125" s="876"/>
      <c r="CV125" s="876"/>
      <c r="CW125" s="876"/>
      <c r="CX125" s="876"/>
      <c r="CY125" s="876"/>
      <c r="CZ125" s="876"/>
      <c r="DA125" s="876"/>
      <c r="DB125" s="876"/>
      <c r="DC125" s="876"/>
      <c r="DD125" s="876"/>
      <c r="DE125" s="876"/>
      <c r="DF125" s="876"/>
      <c r="DG125" s="876"/>
      <c r="DH125" s="876"/>
      <c r="DI125" s="876"/>
      <c r="DJ125" s="876"/>
      <c r="DK125" s="876"/>
      <c r="DL125" s="876"/>
      <c r="DM125" s="876"/>
      <c r="DN125" s="876"/>
      <c r="DO125" s="876"/>
      <c r="DP125" s="876"/>
      <c r="DQ125" s="876"/>
      <c r="DR125" s="876"/>
      <c r="DS125" s="876"/>
      <c r="DT125" s="876"/>
      <c r="DU125" s="876"/>
      <c r="DV125" s="876"/>
      <c r="DW125" s="876"/>
      <c r="DX125" s="876"/>
      <c r="DY125" s="876"/>
      <c r="DZ125" s="876"/>
      <c r="EA125" s="876"/>
      <c r="EB125" s="876"/>
      <c r="EC125" s="876"/>
      <c r="ED125" s="876"/>
      <c r="EE125" s="876"/>
      <c r="EF125" s="876"/>
      <c r="EG125" s="876"/>
      <c r="EH125" s="876"/>
      <c r="EI125" s="876"/>
      <c r="EJ125" s="876"/>
      <c r="EK125" s="876"/>
      <c r="EL125" s="876"/>
      <c r="EM125" s="876"/>
      <c r="EN125" s="876"/>
      <c r="EO125" s="876"/>
      <c r="EP125" s="876"/>
      <c r="EQ125" s="876"/>
      <c r="ER125" s="876"/>
      <c r="ES125" s="876"/>
      <c r="ET125" s="876"/>
      <c r="EU125" s="876"/>
    </row>
    <row r="126" spans="1:151" s="715" customFormat="1" ht="43.5" customHeight="1">
      <c r="A126" s="700">
        <v>108</v>
      </c>
      <c r="B126" s="854">
        <v>7000020197</v>
      </c>
      <c r="C126" s="854">
        <v>750</v>
      </c>
      <c r="D126" s="854">
        <v>1620</v>
      </c>
      <c r="E126" s="854">
        <v>10</v>
      </c>
      <c r="F126" s="854" t="s">
        <v>529</v>
      </c>
      <c r="G126" s="854">
        <v>100001116</v>
      </c>
      <c r="H126" s="854">
        <v>998739</v>
      </c>
      <c r="I126" s="535"/>
      <c r="J126" s="859">
        <v>18</v>
      </c>
      <c r="K126" s="534"/>
      <c r="L126" s="854" t="s">
        <v>578</v>
      </c>
      <c r="M126" s="854" t="s">
        <v>298</v>
      </c>
      <c r="N126" s="854">
        <v>1</v>
      </c>
      <c r="O126" s="707"/>
      <c r="P126" s="533" t="str">
        <f t="shared" si="26"/>
        <v>INCLUDED</v>
      </c>
      <c r="Q126" s="712">
        <f t="shared" si="27"/>
        <v>0</v>
      </c>
      <c r="R126" s="444">
        <f t="shared" si="28"/>
        <v>0</v>
      </c>
      <c r="S126" s="603">
        <f>Discount!$J$36</f>
        <v>0</v>
      </c>
      <c r="T126" s="444">
        <f t="shared" si="29"/>
        <v>0</v>
      </c>
      <c r="U126" s="445">
        <f t="shared" si="30"/>
        <v>0</v>
      </c>
      <c r="V126" s="713">
        <f t="shared" si="31"/>
        <v>0</v>
      </c>
      <c r="W126" s="843">
        <f t="shared" si="32"/>
        <v>0</v>
      </c>
      <c r="X126" s="713">
        <f t="shared" si="33"/>
        <v>0</v>
      </c>
      <c r="Y126" s="714">
        <f t="shared" si="34"/>
        <v>0.18</v>
      </c>
      <c r="Z126" s="713">
        <f t="shared" si="35"/>
        <v>0</v>
      </c>
      <c r="AA126" s="874"/>
      <c r="AB126" s="875"/>
      <c r="AC126" s="875"/>
      <c r="AD126" s="875"/>
      <c r="AE126" s="875"/>
      <c r="AF126" s="876"/>
      <c r="AG126" s="876"/>
      <c r="AH126" s="876"/>
      <c r="AI126" s="876"/>
      <c r="AJ126" s="876"/>
      <c r="AK126" s="876"/>
      <c r="AL126" s="876"/>
      <c r="AM126" s="876"/>
      <c r="AN126" s="876"/>
      <c r="AO126" s="876"/>
      <c r="AP126" s="876"/>
      <c r="AQ126" s="876"/>
      <c r="AR126" s="876"/>
      <c r="AS126" s="876"/>
      <c r="AT126" s="876"/>
      <c r="AU126" s="876"/>
      <c r="AV126" s="876"/>
      <c r="AW126" s="876"/>
      <c r="AX126" s="876"/>
      <c r="AY126" s="876"/>
      <c r="AZ126" s="876"/>
      <c r="BA126" s="876"/>
      <c r="BB126" s="876"/>
      <c r="BC126" s="876"/>
      <c r="BD126" s="876"/>
      <c r="BE126" s="876"/>
      <c r="BF126" s="876"/>
      <c r="BG126" s="876"/>
      <c r="BH126" s="876"/>
      <c r="BI126" s="876"/>
      <c r="BJ126" s="876"/>
      <c r="BK126" s="876"/>
      <c r="BL126" s="876"/>
      <c r="BM126" s="876"/>
      <c r="BN126" s="876"/>
      <c r="BO126" s="876"/>
      <c r="BP126" s="876"/>
      <c r="BQ126" s="876"/>
      <c r="BR126" s="876"/>
      <c r="BS126" s="876"/>
      <c r="BT126" s="876"/>
      <c r="BU126" s="876"/>
      <c r="BV126" s="876"/>
      <c r="BW126" s="876"/>
      <c r="BX126" s="876"/>
      <c r="BY126" s="876"/>
      <c r="BZ126" s="876"/>
      <c r="CA126" s="876"/>
      <c r="CB126" s="876"/>
      <c r="CC126" s="876"/>
      <c r="CD126" s="876"/>
      <c r="CE126" s="876"/>
      <c r="CF126" s="876"/>
      <c r="CG126" s="876"/>
      <c r="CH126" s="876"/>
      <c r="CI126" s="876"/>
      <c r="CJ126" s="876"/>
      <c r="CK126" s="876"/>
      <c r="CL126" s="876"/>
      <c r="CM126" s="876"/>
      <c r="CN126" s="876"/>
      <c r="CO126" s="876"/>
      <c r="CP126" s="876"/>
      <c r="CQ126" s="876"/>
      <c r="CR126" s="876"/>
      <c r="CS126" s="876"/>
      <c r="CT126" s="876"/>
      <c r="CU126" s="876"/>
      <c r="CV126" s="876"/>
      <c r="CW126" s="876"/>
      <c r="CX126" s="876"/>
      <c r="CY126" s="876"/>
      <c r="CZ126" s="876"/>
      <c r="DA126" s="876"/>
      <c r="DB126" s="876"/>
      <c r="DC126" s="876"/>
      <c r="DD126" s="876"/>
      <c r="DE126" s="876"/>
      <c r="DF126" s="876"/>
      <c r="DG126" s="876"/>
      <c r="DH126" s="876"/>
      <c r="DI126" s="876"/>
      <c r="DJ126" s="876"/>
      <c r="DK126" s="876"/>
      <c r="DL126" s="876"/>
      <c r="DM126" s="876"/>
      <c r="DN126" s="876"/>
      <c r="DO126" s="876"/>
      <c r="DP126" s="876"/>
      <c r="DQ126" s="876"/>
      <c r="DR126" s="876"/>
      <c r="DS126" s="876"/>
      <c r="DT126" s="876"/>
      <c r="DU126" s="876"/>
      <c r="DV126" s="876"/>
      <c r="DW126" s="876"/>
      <c r="DX126" s="876"/>
      <c r="DY126" s="876"/>
      <c r="DZ126" s="876"/>
      <c r="EA126" s="876"/>
      <c r="EB126" s="876"/>
      <c r="EC126" s="876"/>
      <c r="ED126" s="876"/>
      <c r="EE126" s="876"/>
      <c r="EF126" s="876"/>
      <c r="EG126" s="876"/>
      <c r="EH126" s="876"/>
      <c r="EI126" s="876"/>
      <c r="EJ126" s="876"/>
      <c r="EK126" s="876"/>
      <c r="EL126" s="876"/>
      <c r="EM126" s="876"/>
      <c r="EN126" s="876"/>
      <c r="EO126" s="876"/>
      <c r="EP126" s="876"/>
      <c r="EQ126" s="876"/>
      <c r="ER126" s="876"/>
      <c r="ES126" s="876"/>
      <c r="ET126" s="876"/>
      <c r="EU126" s="876"/>
    </row>
    <row r="127" spans="1:151" s="715" customFormat="1" ht="43.5" customHeight="1">
      <c r="A127" s="700">
        <v>109</v>
      </c>
      <c r="B127" s="854">
        <v>7000020197</v>
      </c>
      <c r="C127" s="854">
        <v>750</v>
      </c>
      <c r="D127" s="854">
        <v>1620</v>
      </c>
      <c r="E127" s="854">
        <v>20</v>
      </c>
      <c r="F127" s="854" t="s">
        <v>529</v>
      </c>
      <c r="G127" s="854">
        <v>100004937</v>
      </c>
      <c r="H127" s="854">
        <v>998731</v>
      </c>
      <c r="I127" s="535"/>
      <c r="J127" s="859">
        <v>18</v>
      </c>
      <c r="K127" s="534"/>
      <c r="L127" s="854" t="s">
        <v>642</v>
      </c>
      <c r="M127" s="854" t="s">
        <v>297</v>
      </c>
      <c r="N127" s="854">
        <v>2</v>
      </c>
      <c r="O127" s="707"/>
      <c r="P127" s="533" t="str">
        <f t="shared" si="26"/>
        <v>INCLUDED</v>
      </c>
      <c r="Q127" s="712">
        <f t="shared" si="27"/>
        <v>0</v>
      </c>
      <c r="R127" s="444">
        <f t="shared" si="28"/>
        <v>0</v>
      </c>
      <c r="S127" s="603">
        <f>Discount!$J$36</f>
        <v>0</v>
      </c>
      <c r="T127" s="444">
        <f t="shared" si="29"/>
        <v>0</v>
      </c>
      <c r="U127" s="445">
        <f t="shared" si="30"/>
        <v>0</v>
      </c>
      <c r="V127" s="713">
        <f t="shared" si="31"/>
        <v>0</v>
      </c>
      <c r="W127" s="843">
        <f t="shared" si="32"/>
        <v>0</v>
      </c>
      <c r="X127" s="713">
        <f t="shared" si="33"/>
        <v>0</v>
      </c>
      <c r="Y127" s="714">
        <f t="shared" si="34"/>
        <v>0.18</v>
      </c>
      <c r="Z127" s="713">
        <f t="shared" si="35"/>
        <v>0</v>
      </c>
      <c r="AA127" s="874"/>
      <c r="AB127" s="875"/>
      <c r="AC127" s="875"/>
      <c r="AD127" s="875"/>
      <c r="AE127" s="875"/>
      <c r="AF127" s="876"/>
      <c r="AG127" s="876"/>
      <c r="AH127" s="876"/>
      <c r="AI127" s="876"/>
      <c r="AJ127" s="876"/>
      <c r="AK127" s="876"/>
      <c r="AL127" s="876"/>
      <c r="AM127" s="876"/>
      <c r="AN127" s="876"/>
      <c r="AO127" s="876"/>
      <c r="AP127" s="876"/>
      <c r="AQ127" s="876"/>
      <c r="AR127" s="876"/>
      <c r="AS127" s="876"/>
      <c r="AT127" s="876"/>
      <c r="AU127" s="876"/>
      <c r="AV127" s="876"/>
      <c r="AW127" s="876"/>
      <c r="AX127" s="876"/>
      <c r="AY127" s="876"/>
      <c r="AZ127" s="876"/>
      <c r="BA127" s="876"/>
      <c r="BB127" s="876"/>
      <c r="BC127" s="876"/>
      <c r="BD127" s="876"/>
      <c r="BE127" s="876"/>
      <c r="BF127" s="876"/>
      <c r="BG127" s="876"/>
      <c r="BH127" s="876"/>
      <c r="BI127" s="876"/>
      <c r="BJ127" s="876"/>
      <c r="BK127" s="876"/>
      <c r="BL127" s="876"/>
      <c r="BM127" s="876"/>
      <c r="BN127" s="876"/>
      <c r="BO127" s="876"/>
      <c r="BP127" s="876"/>
      <c r="BQ127" s="876"/>
      <c r="BR127" s="876"/>
      <c r="BS127" s="876"/>
      <c r="BT127" s="876"/>
      <c r="BU127" s="876"/>
      <c r="BV127" s="876"/>
      <c r="BW127" s="876"/>
      <c r="BX127" s="876"/>
      <c r="BY127" s="876"/>
      <c r="BZ127" s="876"/>
      <c r="CA127" s="876"/>
      <c r="CB127" s="876"/>
      <c r="CC127" s="876"/>
      <c r="CD127" s="876"/>
      <c r="CE127" s="876"/>
      <c r="CF127" s="876"/>
      <c r="CG127" s="876"/>
      <c r="CH127" s="876"/>
      <c r="CI127" s="876"/>
      <c r="CJ127" s="876"/>
      <c r="CK127" s="876"/>
      <c r="CL127" s="876"/>
      <c r="CM127" s="876"/>
      <c r="CN127" s="876"/>
      <c r="CO127" s="876"/>
      <c r="CP127" s="876"/>
      <c r="CQ127" s="876"/>
      <c r="CR127" s="876"/>
      <c r="CS127" s="876"/>
      <c r="CT127" s="876"/>
      <c r="CU127" s="876"/>
      <c r="CV127" s="876"/>
      <c r="CW127" s="876"/>
      <c r="CX127" s="876"/>
      <c r="CY127" s="876"/>
      <c r="CZ127" s="876"/>
      <c r="DA127" s="876"/>
      <c r="DB127" s="876"/>
      <c r="DC127" s="876"/>
      <c r="DD127" s="876"/>
      <c r="DE127" s="876"/>
      <c r="DF127" s="876"/>
      <c r="DG127" s="876"/>
      <c r="DH127" s="876"/>
      <c r="DI127" s="876"/>
      <c r="DJ127" s="876"/>
      <c r="DK127" s="876"/>
      <c r="DL127" s="876"/>
      <c r="DM127" s="876"/>
      <c r="DN127" s="876"/>
      <c r="DO127" s="876"/>
      <c r="DP127" s="876"/>
      <c r="DQ127" s="876"/>
      <c r="DR127" s="876"/>
      <c r="DS127" s="876"/>
      <c r="DT127" s="876"/>
      <c r="DU127" s="876"/>
      <c r="DV127" s="876"/>
      <c r="DW127" s="876"/>
      <c r="DX127" s="876"/>
      <c r="DY127" s="876"/>
      <c r="DZ127" s="876"/>
      <c r="EA127" s="876"/>
      <c r="EB127" s="876"/>
      <c r="EC127" s="876"/>
      <c r="ED127" s="876"/>
      <c r="EE127" s="876"/>
      <c r="EF127" s="876"/>
      <c r="EG127" s="876"/>
      <c r="EH127" s="876"/>
      <c r="EI127" s="876"/>
      <c r="EJ127" s="876"/>
      <c r="EK127" s="876"/>
      <c r="EL127" s="876"/>
      <c r="EM127" s="876"/>
      <c r="EN127" s="876"/>
      <c r="EO127" s="876"/>
      <c r="EP127" s="876"/>
      <c r="EQ127" s="876"/>
      <c r="ER127" s="876"/>
      <c r="ES127" s="876"/>
      <c r="ET127" s="876"/>
      <c r="EU127" s="876"/>
    </row>
    <row r="128" spans="1:151" s="715" customFormat="1" ht="43.5" customHeight="1">
      <c r="A128" s="700">
        <v>110</v>
      </c>
      <c r="B128" s="854">
        <v>7000020197</v>
      </c>
      <c r="C128" s="854">
        <v>750</v>
      </c>
      <c r="D128" s="854">
        <v>1620</v>
      </c>
      <c r="E128" s="854">
        <v>30</v>
      </c>
      <c r="F128" s="854" t="s">
        <v>529</v>
      </c>
      <c r="G128" s="854">
        <v>100004926</v>
      </c>
      <c r="H128" s="854">
        <v>998731</v>
      </c>
      <c r="I128" s="535"/>
      <c r="J128" s="859">
        <v>18</v>
      </c>
      <c r="K128" s="534"/>
      <c r="L128" s="854" t="s">
        <v>613</v>
      </c>
      <c r="M128" s="854" t="s">
        <v>297</v>
      </c>
      <c r="N128" s="854">
        <v>20</v>
      </c>
      <c r="O128" s="707"/>
      <c r="P128" s="533" t="str">
        <f t="shared" si="26"/>
        <v>INCLUDED</v>
      </c>
      <c r="Q128" s="712">
        <f t="shared" si="27"/>
        <v>0</v>
      </c>
      <c r="R128" s="444">
        <f t="shared" si="28"/>
        <v>0</v>
      </c>
      <c r="S128" s="603">
        <f>Discount!$J$36</f>
        <v>0</v>
      </c>
      <c r="T128" s="444">
        <f t="shared" si="29"/>
        <v>0</v>
      </c>
      <c r="U128" s="445">
        <f t="shared" si="30"/>
        <v>0</v>
      </c>
      <c r="V128" s="713">
        <f t="shared" si="31"/>
        <v>0</v>
      </c>
      <c r="W128" s="843">
        <f t="shared" si="32"/>
        <v>0</v>
      </c>
      <c r="X128" s="713">
        <f t="shared" si="33"/>
        <v>0</v>
      </c>
      <c r="Y128" s="714">
        <f t="shared" si="34"/>
        <v>0.18</v>
      </c>
      <c r="Z128" s="713">
        <f t="shared" si="35"/>
        <v>0</v>
      </c>
      <c r="AA128" s="874"/>
      <c r="AB128" s="875"/>
      <c r="AC128" s="875"/>
      <c r="AD128" s="875"/>
      <c r="AE128" s="875"/>
      <c r="AF128" s="876"/>
      <c r="AG128" s="876"/>
      <c r="AH128" s="876"/>
      <c r="AI128" s="876"/>
      <c r="AJ128" s="876"/>
      <c r="AK128" s="876"/>
      <c r="AL128" s="876"/>
      <c r="AM128" s="876"/>
      <c r="AN128" s="876"/>
      <c r="AO128" s="876"/>
      <c r="AP128" s="876"/>
      <c r="AQ128" s="876"/>
      <c r="AR128" s="876"/>
      <c r="AS128" s="876"/>
      <c r="AT128" s="876"/>
      <c r="AU128" s="876"/>
      <c r="AV128" s="876"/>
      <c r="AW128" s="876"/>
      <c r="AX128" s="876"/>
      <c r="AY128" s="876"/>
      <c r="AZ128" s="876"/>
      <c r="BA128" s="876"/>
      <c r="BB128" s="876"/>
      <c r="BC128" s="876"/>
      <c r="BD128" s="876"/>
      <c r="BE128" s="876"/>
      <c r="BF128" s="876"/>
      <c r="BG128" s="876"/>
      <c r="BH128" s="876"/>
      <c r="BI128" s="876"/>
      <c r="BJ128" s="876"/>
      <c r="BK128" s="876"/>
      <c r="BL128" s="876"/>
      <c r="BM128" s="876"/>
      <c r="BN128" s="876"/>
      <c r="BO128" s="876"/>
      <c r="BP128" s="876"/>
      <c r="BQ128" s="876"/>
      <c r="BR128" s="876"/>
      <c r="BS128" s="876"/>
      <c r="BT128" s="876"/>
      <c r="BU128" s="876"/>
      <c r="BV128" s="876"/>
      <c r="BW128" s="876"/>
      <c r="BX128" s="876"/>
      <c r="BY128" s="876"/>
      <c r="BZ128" s="876"/>
      <c r="CA128" s="876"/>
      <c r="CB128" s="876"/>
      <c r="CC128" s="876"/>
      <c r="CD128" s="876"/>
      <c r="CE128" s="876"/>
      <c r="CF128" s="876"/>
      <c r="CG128" s="876"/>
      <c r="CH128" s="876"/>
      <c r="CI128" s="876"/>
      <c r="CJ128" s="876"/>
      <c r="CK128" s="876"/>
      <c r="CL128" s="876"/>
      <c r="CM128" s="876"/>
      <c r="CN128" s="876"/>
      <c r="CO128" s="876"/>
      <c r="CP128" s="876"/>
      <c r="CQ128" s="876"/>
      <c r="CR128" s="876"/>
      <c r="CS128" s="876"/>
      <c r="CT128" s="876"/>
      <c r="CU128" s="876"/>
      <c r="CV128" s="876"/>
      <c r="CW128" s="876"/>
      <c r="CX128" s="876"/>
      <c r="CY128" s="876"/>
      <c r="CZ128" s="876"/>
      <c r="DA128" s="876"/>
      <c r="DB128" s="876"/>
      <c r="DC128" s="876"/>
      <c r="DD128" s="876"/>
      <c r="DE128" s="876"/>
      <c r="DF128" s="876"/>
      <c r="DG128" s="876"/>
      <c r="DH128" s="876"/>
      <c r="DI128" s="876"/>
      <c r="DJ128" s="876"/>
      <c r="DK128" s="876"/>
      <c r="DL128" s="876"/>
      <c r="DM128" s="876"/>
      <c r="DN128" s="876"/>
      <c r="DO128" s="876"/>
      <c r="DP128" s="876"/>
      <c r="DQ128" s="876"/>
      <c r="DR128" s="876"/>
      <c r="DS128" s="876"/>
      <c r="DT128" s="876"/>
      <c r="DU128" s="876"/>
      <c r="DV128" s="876"/>
      <c r="DW128" s="876"/>
      <c r="DX128" s="876"/>
      <c r="DY128" s="876"/>
      <c r="DZ128" s="876"/>
      <c r="EA128" s="876"/>
      <c r="EB128" s="876"/>
      <c r="EC128" s="876"/>
      <c r="ED128" s="876"/>
      <c r="EE128" s="876"/>
      <c r="EF128" s="876"/>
      <c r="EG128" s="876"/>
      <c r="EH128" s="876"/>
      <c r="EI128" s="876"/>
      <c r="EJ128" s="876"/>
      <c r="EK128" s="876"/>
      <c r="EL128" s="876"/>
      <c r="EM128" s="876"/>
      <c r="EN128" s="876"/>
      <c r="EO128" s="876"/>
      <c r="EP128" s="876"/>
      <c r="EQ128" s="876"/>
      <c r="ER128" s="876"/>
      <c r="ES128" s="876"/>
      <c r="ET128" s="876"/>
      <c r="EU128" s="876"/>
    </row>
    <row r="129" spans="1:151" s="715" customFormat="1" ht="43.5" customHeight="1">
      <c r="A129" s="700">
        <v>111</v>
      </c>
      <c r="B129" s="854">
        <v>7000020197</v>
      </c>
      <c r="C129" s="854">
        <v>750</v>
      </c>
      <c r="D129" s="854">
        <v>1620</v>
      </c>
      <c r="E129" s="854">
        <v>40</v>
      </c>
      <c r="F129" s="854" t="s">
        <v>529</v>
      </c>
      <c r="G129" s="854">
        <v>100004852</v>
      </c>
      <c r="H129" s="854">
        <v>998731</v>
      </c>
      <c r="I129" s="535"/>
      <c r="J129" s="859">
        <v>18</v>
      </c>
      <c r="K129" s="534"/>
      <c r="L129" s="854" t="s">
        <v>612</v>
      </c>
      <c r="M129" s="854" t="s">
        <v>297</v>
      </c>
      <c r="N129" s="854">
        <v>20</v>
      </c>
      <c r="O129" s="707"/>
      <c r="P129" s="533" t="str">
        <f t="shared" si="26"/>
        <v>INCLUDED</v>
      </c>
      <c r="Q129" s="712">
        <f t="shared" si="27"/>
        <v>0</v>
      </c>
      <c r="R129" s="444">
        <f t="shared" si="28"/>
        <v>0</v>
      </c>
      <c r="S129" s="603">
        <f>Discount!$J$36</f>
        <v>0</v>
      </c>
      <c r="T129" s="444">
        <f t="shared" si="29"/>
        <v>0</v>
      </c>
      <c r="U129" s="445">
        <f t="shared" si="30"/>
        <v>0</v>
      </c>
      <c r="V129" s="713">
        <f t="shared" si="31"/>
        <v>0</v>
      </c>
      <c r="W129" s="843">
        <f t="shared" si="32"/>
        <v>0</v>
      </c>
      <c r="X129" s="713">
        <f t="shared" si="33"/>
        <v>0</v>
      </c>
      <c r="Y129" s="714">
        <f t="shared" si="34"/>
        <v>0.18</v>
      </c>
      <c r="Z129" s="713">
        <f t="shared" si="35"/>
        <v>0</v>
      </c>
      <c r="AA129" s="874"/>
      <c r="AB129" s="875"/>
      <c r="AC129" s="875"/>
      <c r="AD129" s="875"/>
      <c r="AE129" s="875"/>
      <c r="AF129" s="876"/>
      <c r="AG129" s="876"/>
      <c r="AH129" s="876"/>
      <c r="AI129" s="876"/>
      <c r="AJ129" s="876"/>
      <c r="AK129" s="876"/>
      <c r="AL129" s="876"/>
      <c r="AM129" s="876"/>
      <c r="AN129" s="876"/>
      <c r="AO129" s="876"/>
      <c r="AP129" s="876"/>
      <c r="AQ129" s="876"/>
      <c r="AR129" s="876"/>
      <c r="AS129" s="876"/>
      <c r="AT129" s="876"/>
      <c r="AU129" s="876"/>
      <c r="AV129" s="876"/>
      <c r="AW129" s="876"/>
      <c r="AX129" s="876"/>
      <c r="AY129" s="876"/>
      <c r="AZ129" s="876"/>
      <c r="BA129" s="876"/>
      <c r="BB129" s="876"/>
      <c r="BC129" s="876"/>
      <c r="BD129" s="876"/>
      <c r="BE129" s="876"/>
      <c r="BF129" s="876"/>
      <c r="BG129" s="876"/>
      <c r="BH129" s="876"/>
      <c r="BI129" s="876"/>
      <c r="BJ129" s="876"/>
      <c r="BK129" s="876"/>
      <c r="BL129" s="876"/>
      <c r="BM129" s="876"/>
      <c r="BN129" s="876"/>
      <c r="BO129" s="876"/>
      <c r="BP129" s="876"/>
      <c r="BQ129" s="876"/>
      <c r="BR129" s="876"/>
      <c r="BS129" s="876"/>
      <c r="BT129" s="876"/>
      <c r="BU129" s="876"/>
      <c r="BV129" s="876"/>
      <c r="BW129" s="876"/>
      <c r="BX129" s="876"/>
      <c r="BY129" s="876"/>
      <c r="BZ129" s="876"/>
      <c r="CA129" s="876"/>
      <c r="CB129" s="876"/>
      <c r="CC129" s="876"/>
      <c r="CD129" s="876"/>
      <c r="CE129" s="876"/>
      <c r="CF129" s="876"/>
      <c r="CG129" s="876"/>
      <c r="CH129" s="876"/>
      <c r="CI129" s="876"/>
      <c r="CJ129" s="876"/>
      <c r="CK129" s="876"/>
      <c r="CL129" s="876"/>
      <c r="CM129" s="876"/>
      <c r="CN129" s="876"/>
      <c r="CO129" s="876"/>
      <c r="CP129" s="876"/>
      <c r="CQ129" s="876"/>
      <c r="CR129" s="876"/>
      <c r="CS129" s="876"/>
      <c r="CT129" s="876"/>
      <c r="CU129" s="876"/>
      <c r="CV129" s="876"/>
      <c r="CW129" s="876"/>
      <c r="CX129" s="876"/>
      <c r="CY129" s="876"/>
      <c r="CZ129" s="876"/>
      <c r="DA129" s="876"/>
      <c r="DB129" s="876"/>
      <c r="DC129" s="876"/>
      <c r="DD129" s="876"/>
      <c r="DE129" s="876"/>
      <c r="DF129" s="876"/>
      <c r="DG129" s="876"/>
      <c r="DH129" s="876"/>
      <c r="DI129" s="876"/>
      <c r="DJ129" s="876"/>
      <c r="DK129" s="876"/>
      <c r="DL129" s="876"/>
      <c r="DM129" s="876"/>
      <c r="DN129" s="876"/>
      <c r="DO129" s="876"/>
      <c r="DP129" s="876"/>
      <c r="DQ129" s="876"/>
      <c r="DR129" s="876"/>
      <c r="DS129" s="876"/>
      <c r="DT129" s="876"/>
      <c r="DU129" s="876"/>
      <c r="DV129" s="876"/>
      <c r="DW129" s="876"/>
      <c r="DX129" s="876"/>
      <c r="DY129" s="876"/>
      <c r="DZ129" s="876"/>
      <c r="EA129" s="876"/>
      <c r="EB129" s="876"/>
      <c r="EC129" s="876"/>
      <c r="ED129" s="876"/>
      <c r="EE129" s="876"/>
      <c r="EF129" s="876"/>
      <c r="EG129" s="876"/>
      <c r="EH129" s="876"/>
      <c r="EI129" s="876"/>
      <c r="EJ129" s="876"/>
      <c r="EK129" s="876"/>
      <c r="EL129" s="876"/>
      <c r="EM129" s="876"/>
      <c r="EN129" s="876"/>
      <c r="EO129" s="876"/>
      <c r="EP129" s="876"/>
      <c r="EQ129" s="876"/>
      <c r="ER129" s="876"/>
      <c r="ES129" s="876"/>
      <c r="ET129" s="876"/>
      <c r="EU129" s="876"/>
    </row>
    <row r="130" spans="1:151" s="715" customFormat="1" ht="43.5" customHeight="1">
      <c r="A130" s="700">
        <v>112</v>
      </c>
      <c r="B130" s="854">
        <v>7000020197</v>
      </c>
      <c r="C130" s="854">
        <v>750</v>
      </c>
      <c r="D130" s="854">
        <v>1620</v>
      </c>
      <c r="E130" s="854">
        <v>50</v>
      </c>
      <c r="F130" s="854" t="s">
        <v>529</v>
      </c>
      <c r="G130" s="854">
        <v>100001885</v>
      </c>
      <c r="H130" s="854">
        <v>998739</v>
      </c>
      <c r="I130" s="535"/>
      <c r="J130" s="859">
        <v>18</v>
      </c>
      <c r="K130" s="534"/>
      <c r="L130" s="854" t="s">
        <v>558</v>
      </c>
      <c r="M130" s="854" t="s">
        <v>297</v>
      </c>
      <c r="N130" s="854">
        <v>1</v>
      </c>
      <c r="O130" s="707"/>
      <c r="P130" s="533" t="str">
        <f t="shared" si="26"/>
        <v>INCLUDED</v>
      </c>
      <c r="Q130" s="712">
        <f t="shared" si="27"/>
        <v>0</v>
      </c>
      <c r="R130" s="444">
        <f t="shared" si="28"/>
        <v>0</v>
      </c>
      <c r="S130" s="603">
        <f>Discount!$J$36</f>
        <v>0</v>
      </c>
      <c r="T130" s="444">
        <f t="shared" si="29"/>
        <v>0</v>
      </c>
      <c r="U130" s="445">
        <f t="shared" si="30"/>
        <v>0</v>
      </c>
      <c r="V130" s="713">
        <f t="shared" si="31"/>
        <v>0</v>
      </c>
      <c r="W130" s="843">
        <f t="shared" si="32"/>
        <v>0</v>
      </c>
      <c r="X130" s="713">
        <f t="shared" si="33"/>
        <v>0</v>
      </c>
      <c r="Y130" s="714">
        <f t="shared" si="34"/>
        <v>0.18</v>
      </c>
      <c r="Z130" s="713">
        <f t="shared" si="35"/>
        <v>0</v>
      </c>
      <c r="AA130" s="874"/>
      <c r="AB130" s="875"/>
      <c r="AC130" s="875"/>
      <c r="AD130" s="875"/>
      <c r="AE130" s="875"/>
      <c r="AF130" s="876"/>
      <c r="AG130" s="876"/>
      <c r="AH130" s="876"/>
      <c r="AI130" s="876"/>
      <c r="AJ130" s="876"/>
      <c r="AK130" s="876"/>
      <c r="AL130" s="876"/>
      <c r="AM130" s="876"/>
      <c r="AN130" s="876"/>
      <c r="AO130" s="876"/>
      <c r="AP130" s="876"/>
      <c r="AQ130" s="876"/>
      <c r="AR130" s="876"/>
      <c r="AS130" s="876"/>
      <c r="AT130" s="876"/>
      <c r="AU130" s="876"/>
      <c r="AV130" s="876"/>
      <c r="AW130" s="876"/>
      <c r="AX130" s="876"/>
      <c r="AY130" s="876"/>
      <c r="AZ130" s="876"/>
      <c r="BA130" s="876"/>
      <c r="BB130" s="876"/>
      <c r="BC130" s="876"/>
      <c r="BD130" s="876"/>
      <c r="BE130" s="876"/>
      <c r="BF130" s="876"/>
      <c r="BG130" s="876"/>
      <c r="BH130" s="876"/>
      <c r="BI130" s="876"/>
      <c r="BJ130" s="876"/>
      <c r="BK130" s="876"/>
      <c r="BL130" s="876"/>
      <c r="BM130" s="876"/>
      <c r="BN130" s="876"/>
      <c r="BO130" s="876"/>
      <c r="BP130" s="876"/>
      <c r="BQ130" s="876"/>
      <c r="BR130" s="876"/>
      <c r="BS130" s="876"/>
      <c r="BT130" s="876"/>
      <c r="BU130" s="876"/>
      <c r="BV130" s="876"/>
      <c r="BW130" s="876"/>
      <c r="BX130" s="876"/>
      <c r="BY130" s="876"/>
      <c r="BZ130" s="876"/>
      <c r="CA130" s="876"/>
      <c r="CB130" s="876"/>
      <c r="CC130" s="876"/>
      <c r="CD130" s="876"/>
      <c r="CE130" s="876"/>
      <c r="CF130" s="876"/>
      <c r="CG130" s="876"/>
      <c r="CH130" s="876"/>
      <c r="CI130" s="876"/>
      <c r="CJ130" s="876"/>
      <c r="CK130" s="876"/>
      <c r="CL130" s="876"/>
      <c r="CM130" s="876"/>
      <c r="CN130" s="876"/>
      <c r="CO130" s="876"/>
      <c r="CP130" s="876"/>
      <c r="CQ130" s="876"/>
      <c r="CR130" s="876"/>
      <c r="CS130" s="876"/>
      <c r="CT130" s="876"/>
      <c r="CU130" s="876"/>
      <c r="CV130" s="876"/>
      <c r="CW130" s="876"/>
      <c r="CX130" s="876"/>
      <c r="CY130" s="876"/>
      <c r="CZ130" s="876"/>
      <c r="DA130" s="876"/>
      <c r="DB130" s="876"/>
      <c r="DC130" s="876"/>
      <c r="DD130" s="876"/>
      <c r="DE130" s="876"/>
      <c r="DF130" s="876"/>
      <c r="DG130" s="876"/>
      <c r="DH130" s="876"/>
      <c r="DI130" s="876"/>
      <c r="DJ130" s="876"/>
      <c r="DK130" s="876"/>
      <c r="DL130" s="876"/>
      <c r="DM130" s="876"/>
      <c r="DN130" s="876"/>
      <c r="DO130" s="876"/>
      <c r="DP130" s="876"/>
      <c r="DQ130" s="876"/>
      <c r="DR130" s="876"/>
      <c r="DS130" s="876"/>
      <c r="DT130" s="876"/>
      <c r="DU130" s="876"/>
      <c r="DV130" s="876"/>
      <c r="DW130" s="876"/>
      <c r="DX130" s="876"/>
      <c r="DY130" s="876"/>
      <c r="DZ130" s="876"/>
      <c r="EA130" s="876"/>
      <c r="EB130" s="876"/>
      <c r="EC130" s="876"/>
      <c r="ED130" s="876"/>
      <c r="EE130" s="876"/>
      <c r="EF130" s="876"/>
      <c r="EG130" s="876"/>
      <c r="EH130" s="876"/>
      <c r="EI130" s="876"/>
      <c r="EJ130" s="876"/>
      <c r="EK130" s="876"/>
      <c r="EL130" s="876"/>
      <c r="EM130" s="876"/>
      <c r="EN130" s="876"/>
      <c r="EO130" s="876"/>
      <c r="EP130" s="876"/>
      <c r="EQ130" s="876"/>
      <c r="ER130" s="876"/>
      <c r="ES130" s="876"/>
      <c r="ET130" s="876"/>
      <c r="EU130" s="876"/>
    </row>
    <row r="131" spans="1:151" s="715" customFormat="1" ht="43.5" customHeight="1">
      <c r="A131" s="700">
        <v>113</v>
      </c>
      <c r="B131" s="854">
        <v>7000020197</v>
      </c>
      <c r="C131" s="854">
        <v>750</v>
      </c>
      <c r="D131" s="854">
        <v>1620</v>
      </c>
      <c r="E131" s="854">
        <v>60</v>
      </c>
      <c r="F131" s="854" t="s">
        <v>529</v>
      </c>
      <c r="G131" s="854">
        <v>100001024</v>
      </c>
      <c r="H131" s="854">
        <v>998731</v>
      </c>
      <c r="I131" s="535"/>
      <c r="J131" s="859">
        <v>18</v>
      </c>
      <c r="K131" s="534"/>
      <c r="L131" s="854" t="s">
        <v>686</v>
      </c>
      <c r="M131" s="854" t="s">
        <v>297</v>
      </c>
      <c r="N131" s="854">
        <v>2</v>
      </c>
      <c r="O131" s="707"/>
      <c r="P131" s="533" t="str">
        <f t="shared" si="26"/>
        <v>INCLUDED</v>
      </c>
      <c r="Q131" s="712">
        <f t="shared" si="27"/>
        <v>0</v>
      </c>
      <c r="R131" s="444">
        <f t="shared" si="28"/>
        <v>0</v>
      </c>
      <c r="S131" s="603">
        <f>Discount!$J$36</f>
        <v>0</v>
      </c>
      <c r="T131" s="444">
        <f t="shared" si="29"/>
        <v>0</v>
      </c>
      <c r="U131" s="445">
        <f t="shared" si="30"/>
        <v>0</v>
      </c>
      <c r="V131" s="713">
        <f t="shared" si="31"/>
        <v>0</v>
      </c>
      <c r="W131" s="843">
        <f t="shared" si="32"/>
        <v>0</v>
      </c>
      <c r="X131" s="713">
        <f t="shared" si="33"/>
        <v>0</v>
      </c>
      <c r="Y131" s="714">
        <f t="shared" si="34"/>
        <v>0.18</v>
      </c>
      <c r="Z131" s="713">
        <f t="shared" si="35"/>
        <v>0</v>
      </c>
      <c r="AA131" s="874"/>
      <c r="AB131" s="875"/>
      <c r="AC131" s="875"/>
      <c r="AD131" s="875"/>
      <c r="AE131" s="875"/>
      <c r="AF131" s="876"/>
      <c r="AG131" s="876"/>
      <c r="AH131" s="876"/>
      <c r="AI131" s="876"/>
      <c r="AJ131" s="876"/>
      <c r="AK131" s="876"/>
      <c r="AL131" s="876"/>
      <c r="AM131" s="876"/>
      <c r="AN131" s="876"/>
      <c r="AO131" s="876"/>
      <c r="AP131" s="876"/>
      <c r="AQ131" s="876"/>
      <c r="AR131" s="876"/>
      <c r="AS131" s="876"/>
      <c r="AT131" s="876"/>
      <c r="AU131" s="876"/>
      <c r="AV131" s="876"/>
      <c r="AW131" s="876"/>
      <c r="AX131" s="876"/>
      <c r="AY131" s="876"/>
      <c r="AZ131" s="876"/>
      <c r="BA131" s="876"/>
      <c r="BB131" s="876"/>
      <c r="BC131" s="876"/>
      <c r="BD131" s="876"/>
      <c r="BE131" s="876"/>
      <c r="BF131" s="876"/>
      <c r="BG131" s="876"/>
      <c r="BH131" s="876"/>
      <c r="BI131" s="876"/>
      <c r="BJ131" s="876"/>
      <c r="BK131" s="876"/>
      <c r="BL131" s="876"/>
      <c r="BM131" s="876"/>
      <c r="BN131" s="876"/>
      <c r="BO131" s="876"/>
      <c r="BP131" s="876"/>
      <c r="BQ131" s="876"/>
      <c r="BR131" s="876"/>
      <c r="BS131" s="876"/>
      <c r="BT131" s="876"/>
      <c r="BU131" s="876"/>
      <c r="BV131" s="876"/>
      <c r="BW131" s="876"/>
      <c r="BX131" s="876"/>
      <c r="BY131" s="876"/>
      <c r="BZ131" s="876"/>
      <c r="CA131" s="876"/>
      <c r="CB131" s="876"/>
      <c r="CC131" s="876"/>
      <c r="CD131" s="876"/>
      <c r="CE131" s="876"/>
      <c r="CF131" s="876"/>
      <c r="CG131" s="876"/>
      <c r="CH131" s="876"/>
      <c r="CI131" s="876"/>
      <c r="CJ131" s="876"/>
      <c r="CK131" s="876"/>
      <c r="CL131" s="876"/>
      <c r="CM131" s="876"/>
      <c r="CN131" s="876"/>
      <c r="CO131" s="876"/>
      <c r="CP131" s="876"/>
      <c r="CQ131" s="876"/>
      <c r="CR131" s="876"/>
      <c r="CS131" s="876"/>
      <c r="CT131" s="876"/>
      <c r="CU131" s="876"/>
      <c r="CV131" s="876"/>
      <c r="CW131" s="876"/>
      <c r="CX131" s="876"/>
      <c r="CY131" s="876"/>
      <c r="CZ131" s="876"/>
      <c r="DA131" s="876"/>
      <c r="DB131" s="876"/>
      <c r="DC131" s="876"/>
      <c r="DD131" s="876"/>
      <c r="DE131" s="876"/>
      <c r="DF131" s="876"/>
      <c r="DG131" s="876"/>
      <c r="DH131" s="876"/>
      <c r="DI131" s="876"/>
      <c r="DJ131" s="876"/>
      <c r="DK131" s="876"/>
      <c r="DL131" s="876"/>
      <c r="DM131" s="876"/>
      <c r="DN131" s="876"/>
      <c r="DO131" s="876"/>
      <c r="DP131" s="876"/>
      <c r="DQ131" s="876"/>
      <c r="DR131" s="876"/>
      <c r="DS131" s="876"/>
      <c r="DT131" s="876"/>
      <c r="DU131" s="876"/>
      <c r="DV131" s="876"/>
      <c r="DW131" s="876"/>
      <c r="DX131" s="876"/>
      <c r="DY131" s="876"/>
      <c r="DZ131" s="876"/>
      <c r="EA131" s="876"/>
      <c r="EB131" s="876"/>
      <c r="EC131" s="876"/>
      <c r="ED131" s="876"/>
      <c r="EE131" s="876"/>
      <c r="EF131" s="876"/>
      <c r="EG131" s="876"/>
      <c r="EH131" s="876"/>
      <c r="EI131" s="876"/>
      <c r="EJ131" s="876"/>
      <c r="EK131" s="876"/>
      <c r="EL131" s="876"/>
      <c r="EM131" s="876"/>
      <c r="EN131" s="876"/>
      <c r="EO131" s="876"/>
      <c r="EP131" s="876"/>
      <c r="EQ131" s="876"/>
      <c r="ER131" s="876"/>
      <c r="ES131" s="876"/>
      <c r="ET131" s="876"/>
      <c r="EU131" s="876"/>
    </row>
    <row r="132" spans="1:151" s="715" customFormat="1" ht="43.5" customHeight="1">
      <c r="A132" s="700">
        <v>114</v>
      </c>
      <c r="B132" s="854">
        <v>7000020197</v>
      </c>
      <c r="C132" s="854">
        <v>750</v>
      </c>
      <c r="D132" s="854">
        <v>1620</v>
      </c>
      <c r="E132" s="854">
        <v>70</v>
      </c>
      <c r="F132" s="854" t="s">
        <v>529</v>
      </c>
      <c r="G132" s="854">
        <v>100001020</v>
      </c>
      <c r="H132" s="854">
        <v>998731</v>
      </c>
      <c r="I132" s="535"/>
      <c r="J132" s="859">
        <v>18</v>
      </c>
      <c r="K132" s="534"/>
      <c r="L132" s="854" t="s">
        <v>746</v>
      </c>
      <c r="M132" s="854" t="s">
        <v>297</v>
      </c>
      <c r="N132" s="854">
        <v>2</v>
      </c>
      <c r="O132" s="707"/>
      <c r="P132" s="533" t="str">
        <f t="shared" si="26"/>
        <v>INCLUDED</v>
      </c>
      <c r="Q132" s="712">
        <f t="shared" si="27"/>
        <v>0</v>
      </c>
      <c r="R132" s="444">
        <f t="shared" si="28"/>
        <v>0</v>
      </c>
      <c r="S132" s="603">
        <f>Discount!$J$36</f>
        <v>0</v>
      </c>
      <c r="T132" s="444">
        <f t="shared" si="29"/>
        <v>0</v>
      </c>
      <c r="U132" s="445">
        <f t="shared" si="30"/>
        <v>0</v>
      </c>
      <c r="V132" s="713">
        <f t="shared" si="31"/>
        <v>0</v>
      </c>
      <c r="W132" s="843">
        <f t="shared" si="32"/>
        <v>0</v>
      </c>
      <c r="X132" s="713">
        <f t="shared" si="33"/>
        <v>0</v>
      </c>
      <c r="Y132" s="714">
        <f t="shared" si="34"/>
        <v>0.18</v>
      </c>
      <c r="Z132" s="713">
        <f t="shared" si="35"/>
        <v>0</v>
      </c>
      <c r="AA132" s="874"/>
      <c r="AB132" s="875"/>
      <c r="AC132" s="875"/>
      <c r="AD132" s="875"/>
      <c r="AE132" s="875"/>
      <c r="AF132" s="876"/>
      <c r="AG132" s="876"/>
      <c r="AH132" s="876"/>
      <c r="AI132" s="876"/>
      <c r="AJ132" s="876"/>
      <c r="AK132" s="876"/>
      <c r="AL132" s="876"/>
      <c r="AM132" s="876"/>
      <c r="AN132" s="876"/>
      <c r="AO132" s="876"/>
      <c r="AP132" s="876"/>
      <c r="AQ132" s="876"/>
      <c r="AR132" s="876"/>
      <c r="AS132" s="876"/>
      <c r="AT132" s="876"/>
      <c r="AU132" s="876"/>
      <c r="AV132" s="876"/>
      <c r="AW132" s="876"/>
      <c r="AX132" s="876"/>
      <c r="AY132" s="876"/>
      <c r="AZ132" s="876"/>
      <c r="BA132" s="876"/>
      <c r="BB132" s="876"/>
      <c r="BC132" s="876"/>
      <c r="BD132" s="876"/>
      <c r="BE132" s="876"/>
      <c r="BF132" s="876"/>
      <c r="BG132" s="876"/>
      <c r="BH132" s="876"/>
      <c r="BI132" s="876"/>
      <c r="BJ132" s="876"/>
      <c r="BK132" s="876"/>
      <c r="BL132" s="876"/>
      <c r="BM132" s="876"/>
      <c r="BN132" s="876"/>
      <c r="BO132" s="876"/>
      <c r="BP132" s="876"/>
      <c r="BQ132" s="876"/>
      <c r="BR132" s="876"/>
      <c r="BS132" s="876"/>
      <c r="BT132" s="876"/>
      <c r="BU132" s="876"/>
      <c r="BV132" s="876"/>
      <c r="BW132" s="876"/>
      <c r="BX132" s="876"/>
      <c r="BY132" s="876"/>
      <c r="BZ132" s="876"/>
      <c r="CA132" s="876"/>
      <c r="CB132" s="876"/>
      <c r="CC132" s="876"/>
      <c r="CD132" s="876"/>
      <c r="CE132" s="876"/>
      <c r="CF132" s="876"/>
      <c r="CG132" s="876"/>
      <c r="CH132" s="876"/>
      <c r="CI132" s="876"/>
      <c r="CJ132" s="876"/>
      <c r="CK132" s="876"/>
      <c r="CL132" s="876"/>
      <c r="CM132" s="876"/>
      <c r="CN132" s="876"/>
      <c r="CO132" s="876"/>
      <c r="CP132" s="876"/>
      <c r="CQ132" s="876"/>
      <c r="CR132" s="876"/>
      <c r="CS132" s="876"/>
      <c r="CT132" s="876"/>
      <c r="CU132" s="876"/>
      <c r="CV132" s="876"/>
      <c r="CW132" s="876"/>
      <c r="CX132" s="876"/>
      <c r="CY132" s="876"/>
      <c r="CZ132" s="876"/>
      <c r="DA132" s="876"/>
      <c r="DB132" s="876"/>
      <c r="DC132" s="876"/>
      <c r="DD132" s="876"/>
      <c r="DE132" s="876"/>
      <c r="DF132" s="876"/>
      <c r="DG132" s="876"/>
      <c r="DH132" s="876"/>
      <c r="DI132" s="876"/>
      <c r="DJ132" s="876"/>
      <c r="DK132" s="876"/>
      <c r="DL132" s="876"/>
      <c r="DM132" s="876"/>
      <c r="DN132" s="876"/>
      <c r="DO132" s="876"/>
      <c r="DP132" s="876"/>
      <c r="DQ132" s="876"/>
      <c r="DR132" s="876"/>
      <c r="DS132" s="876"/>
      <c r="DT132" s="876"/>
      <c r="DU132" s="876"/>
      <c r="DV132" s="876"/>
      <c r="DW132" s="876"/>
      <c r="DX132" s="876"/>
      <c r="DY132" s="876"/>
      <c r="DZ132" s="876"/>
      <c r="EA132" s="876"/>
      <c r="EB132" s="876"/>
      <c r="EC132" s="876"/>
      <c r="ED132" s="876"/>
      <c r="EE132" s="876"/>
      <c r="EF132" s="876"/>
      <c r="EG132" s="876"/>
      <c r="EH132" s="876"/>
      <c r="EI132" s="876"/>
      <c r="EJ132" s="876"/>
      <c r="EK132" s="876"/>
      <c r="EL132" s="876"/>
      <c r="EM132" s="876"/>
      <c r="EN132" s="876"/>
      <c r="EO132" s="876"/>
      <c r="EP132" s="876"/>
      <c r="EQ132" s="876"/>
      <c r="ER132" s="876"/>
      <c r="ES132" s="876"/>
      <c r="ET132" s="876"/>
      <c r="EU132" s="876"/>
    </row>
    <row r="133" spans="1:151" s="715" customFormat="1" ht="43.5" customHeight="1">
      <c r="A133" s="700">
        <v>115</v>
      </c>
      <c r="B133" s="854">
        <v>7000020197</v>
      </c>
      <c r="C133" s="854">
        <v>750</v>
      </c>
      <c r="D133" s="854">
        <v>1620</v>
      </c>
      <c r="E133" s="854">
        <v>80</v>
      </c>
      <c r="F133" s="854" t="s">
        <v>529</v>
      </c>
      <c r="G133" s="854">
        <v>100001051</v>
      </c>
      <c r="H133" s="854">
        <v>998731</v>
      </c>
      <c r="I133" s="535"/>
      <c r="J133" s="859">
        <v>18</v>
      </c>
      <c r="K133" s="534"/>
      <c r="L133" s="854" t="s">
        <v>772</v>
      </c>
      <c r="M133" s="854" t="s">
        <v>297</v>
      </c>
      <c r="N133" s="854">
        <v>2</v>
      </c>
      <c r="O133" s="707"/>
      <c r="P133" s="533" t="str">
        <f t="shared" si="26"/>
        <v>INCLUDED</v>
      </c>
      <c r="Q133" s="712">
        <f t="shared" si="27"/>
        <v>0</v>
      </c>
      <c r="R133" s="444">
        <f t="shared" si="28"/>
        <v>0</v>
      </c>
      <c r="S133" s="603">
        <f>Discount!$J$36</f>
        <v>0</v>
      </c>
      <c r="T133" s="444">
        <f t="shared" si="29"/>
        <v>0</v>
      </c>
      <c r="U133" s="445">
        <f t="shared" si="30"/>
        <v>0</v>
      </c>
      <c r="V133" s="713">
        <f t="shared" si="31"/>
        <v>0</v>
      </c>
      <c r="W133" s="843">
        <f t="shared" si="32"/>
        <v>0</v>
      </c>
      <c r="X133" s="713">
        <f t="shared" si="33"/>
        <v>0</v>
      </c>
      <c r="Y133" s="714">
        <f t="shared" si="34"/>
        <v>0.18</v>
      </c>
      <c r="Z133" s="713">
        <f t="shared" si="35"/>
        <v>0</v>
      </c>
      <c r="AA133" s="874"/>
      <c r="AB133" s="875"/>
      <c r="AC133" s="875"/>
      <c r="AD133" s="875"/>
      <c r="AE133" s="875"/>
      <c r="AF133" s="876"/>
      <c r="AG133" s="876"/>
      <c r="AH133" s="876"/>
      <c r="AI133" s="876"/>
      <c r="AJ133" s="876"/>
      <c r="AK133" s="876"/>
      <c r="AL133" s="876"/>
      <c r="AM133" s="876"/>
      <c r="AN133" s="876"/>
      <c r="AO133" s="876"/>
      <c r="AP133" s="876"/>
      <c r="AQ133" s="876"/>
      <c r="AR133" s="876"/>
      <c r="AS133" s="876"/>
      <c r="AT133" s="876"/>
      <c r="AU133" s="876"/>
      <c r="AV133" s="876"/>
      <c r="AW133" s="876"/>
      <c r="AX133" s="876"/>
      <c r="AY133" s="876"/>
      <c r="AZ133" s="876"/>
      <c r="BA133" s="876"/>
      <c r="BB133" s="876"/>
      <c r="BC133" s="876"/>
      <c r="BD133" s="876"/>
      <c r="BE133" s="876"/>
      <c r="BF133" s="876"/>
      <c r="BG133" s="876"/>
      <c r="BH133" s="876"/>
      <c r="BI133" s="876"/>
      <c r="BJ133" s="876"/>
      <c r="BK133" s="876"/>
      <c r="BL133" s="876"/>
      <c r="BM133" s="876"/>
      <c r="BN133" s="876"/>
      <c r="BO133" s="876"/>
      <c r="BP133" s="876"/>
      <c r="BQ133" s="876"/>
      <c r="BR133" s="876"/>
      <c r="BS133" s="876"/>
      <c r="BT133" s="876"/>
      <c r="BU133" s="876"/>
      <c r="BV133" s="876"/>
      <c r="BW133" s="876"/>
      <c r="BX133" s="876"/>
      <c r="BY133" s="876"/>
      <c r="BZ133" s="876"/>
      <c r="CA133" s="876"/>
      <c r="CB133" s="876"/>
      <c r="CC133" s="876"/>
      <c r="CD133" s="876"/>
      <c r="CE133" s="876"/>
      <c r="CF133" s="876"/>
      <c r="CG133" s="876"/>
      <c r="CH133" s="876"/>
      <c r="CI133" s="876"/>
      <c r="CJ133" s="876"/>
      <c r="CK133" s="876"/>
      <c r="CL133" s="876"/>
      <c r="CM133" s="876"/>
      <c r="CN133" s="876"/>
      <c r="CO133" s="876"/>
      <c r="CP133" s="876"/>
      <c r="CQ133" s="876"/>
      <c r="CR133" s="876"/>
      <c r="CS133" s="876"/>
      <c r="CT133" s="876"/>
      <c r="CU133" s="876"/>
      <c r="CV133" s="876"/>
      <c r="CW133" s="876"/>
      <c r="CX133" s="876"/>
      <c r="CY133" s="876"/>
      <c r="CZ133" s="876"/>
      <c r="DA133" s="876"/>
      <c r="DB133" s="876"/>
      <c r="DC133" s="876"/>
      <c r="DD133" s="876"/>
      <c r="DE133" s="876"/>
      <c r="DF133" s="876"/>
      <c r="DG133" s="876"/>
      <c r="DH133" s="876"/>
      <c r="DI133" s="876"/>
      <c r="DJ133" s="876"/>
      <c r="DK133" s="876"/>
      <c r="DL133" s="876"/>
      <c r="DM133" s="876"/>
      <c r="DN133" s="876"/>
      <c r="DO133" s="876"/>
      <c r="DP133" s="876"/>
      <c r="DQ133" s="876"/>
      <c r="DR133" s="876"/>
      <c r="DS133" s="876"/>
      <c r="DT133" s="876"/>
      <c r="DU133" s="876"/>
      <c r="DV133" s="876"/>
      <c r="DW133" s="876"/>
      <c r="DX133" s="876"/>
      <c r="DY133" s="876"/>
      <c r="DZ133" s="876"/>
      <c r="EA133" s="876"/>
      <c r="EB133" s="876"/>
      <c r="EC133" s="876"/>
      <c r="ED133" s="876"/>
      <c r="EE133" s="876"/>
      <c r="EF133" s="876"/>
      <c r="EG133" s="876"/>
      <c r="EH133" s="876"/>
      <c r="EI133" s="876"/>
      <c r="EJ133" s="876"/>
      <c r="EK133" s="876"/>
      <c r="EL133" s="876"/>
      <c r="EM133" s="876"/>
      <c r="EN133" s="876"/>
      <c r="EO133" s="876"/>
      <c r="EP133" s="876"/>
      <c r="EQ133" s="876"/>
      <c r="ER133" s="876"/>
      <c r="ES133" s="876"/>
      <c r="ET133" s="876"/>
      <c r="EU133" s="876"/>
    </row>
    <row r="134" spans="1:151" s="715" customFormat="1" ht="43.5" customHeight="1">
      <c r="A134" s="700">
        <v>116</v>
      </c>
      <c r="B134" s="854">
        <v>7000020197</v>
      </c>
      <c r="C134" s="854">
        <v>750</v>
      </c>
      <c r="D134" s="854">
        <v>1620</v>
      </c>
      <c r="E134" s="854">
        <v>90</v>
      </c>
      <c r="F134" s="854" t="s">
        <v>529</v>
      </c>
      <c r="G134" s="854">
        <v>100001052</v>
      </c>
      <c r="H134" s="854">
        <v>998731</v>
      </c>
      <c r="I134" s="535"/>
      <c r="J134" s="859">
        <v>18</v>
      </c>
      <c r="K134" s="534"/>
      <c r="L134" s="854" t="s">
        <v>773</v>
      </c>
      <c r="M134" s="854" t="s">
        <v>297</v>
      </c>
      <c r="N134" s="854">
        <v>2</v>
      </c>
      <c r="O134" s="707"/>
      <c r="P134" s="533" t="str">
        <f t="shared" si="26"/>
        <v>INCLUDED</v>
      </c>
      <c r="Q134" s="712">
        <f t="shared" si="27"/>
        <v>0</v>
      </c>
      <c r="R134" s="444">
        <f t="shared" si="28"/>
        <v>0</v>
      </c>
      <c r="S134" s="603">
        <f>Discount!$J$36</f>
        <v>0</v>
      </c>
      <c r="T134" s="444">
        <f t="shared" si="29"/>
        <v>0</v>
      </c>
      <c r="U134" s="445">
        <f t="shared" si="30"/>
        <v>0</v>
      </c>
      <c r="V134" s="713">
        <f t="shared" si="31"/>
        <v>0</v>
      </c>
      <c r="W134" s="843">
        <f t="shared" si="32"/>
        <v>0</v>
      </c>
      <c r="X134" s="713">
        <f t="shared" si="33"/>
        <v>0</v>
      </c>
      <c r="Y134" s="714">
        <f t="shared" si="34"/>
        <v>0.18</v>
      </c>
      <c r="Z134" s="713">
        <f t="shared" si="35"/>
        <v>0</v>
      </c>
      <c r="AA134" s="874"/>
      <c r="AB134" s="875"/>
      <c r="AC134" s="875"/>
      <c r="AD134" s="875"/>
      <c r="AE134" s="875"/>
      <c r="AF134" s="876"/>
      <c r="AG134" s="876"/>
      <c r="AH134" s="876"/>
      <c r="AI134" s="876"/>
      <c r="AJ134" s="876"/>
      <c r="AK134" s="876"/>
      <c r="AL134" s="876"/>
      <c r="AM134" s="876"/>
      <c r="AN134" s="876"/>
      <c r="AO134" s="876"/>
      <c r="AP134" s="876"/>
      <c r="AQ134" s="876"/>
      <c r="AR134" s="876"/>
      <c r="AS134" s="876"/>
      <c r="AT134" s="876"/>
      <c r="AU134" s="876"/>
      <c r="AV134" s="876"/>
      <c r="AW134" s="876"/>
      <c r="AX134" s="876"/>
      <c r="AY134" s="876"/>
      <c r="AZ134" s="876"/>
      <c r="BA134" s="876"/>
      <c r="BB134" s="876"/>
      <c r="BC134" s="876"/>
      <c r="BD134" s="876"/>
      <c r="BE134" s="876"/>
      <c r="BF134" s="876"/>
      <c r="BG134" s="876"/>
      <c r="BH134" s="876"/>
      <c r="BI134" s="876"/>
      <c r="BJ134" s="876"/>
      <c r="BK134" s="876"/>
      <c r="BL134" s="876"/>
      <c r="BM134" s="876"/>
      <c r="BN134" s="876"/>
      <c r="BO134" s="876"/>
      <c r="BP134" s="876"/>
      <c r="BQ134" s="876"/>
      <c r="BR134" s="876"/>
      <c r="BS134" s="876"/>
      <c r="BT134" s="876"/>
      <c r="BU134" s="876"/>
      <c r="BV134" s="876"/>
      <c r="BW134" s="876"/>
      <c r="BX134" s="876"/>
      <c r="BY134" s="876"/>
      <c r="BZ134" s="876"/>
      <c r="CA134" s="876"/>
      <c r="CB134" s="876"/>
      <c r="CC134" s="876"/>
      <c r="CD134" s="876"/>
      <c r="CE134" s="876"/>
      <c r="CF134" s="876"/>
      <c r="CG134" s="876"/>
      <c r="CH134" s="876"/>
      <c r="CI134" s="876"/>
      <c r="CJ134" s="876"/>
      <c r="CK134" s="876"/>
      <c r="CL134" s="876"/>
      <c r="CM134" s="876"/>
      <c r="CN134" s="876"/>
      <c r="CO134" s="876"/>
      <c r="CP134" s="876"/>
      <c r="CQ134" s="876"/>
      <c r="CR134" s="876"/>
      <c r="CS134" s="876"/>
      <c r="CT134" s="876"/>
      <c r="CU134" s="876"/>
      <c r="CV134" s="876"/>
      <c r="CW134" s="876"/>
      <c r="CX134" s="876"/>
      <c r="CY134" s="876"/>
      <c r="CZ134" s="876"/>
      <c r="DA134" s="876"/>
      <c r="DB134" s="876"/>
      <c r="DC134" s="876"/>
      <c r="DD134" s="876"/>
      <c r="DE134" s="876"/>
      <c r="DF134" s="876"/>
      <c r="DG134" s="876"/>
      <c r="DH134" s="876"/>
      <c r="DI134" s="876"/>
      <c r="DJ134" s="876"/>
      <c r="DK134" s="876"/>
      <c r="DL134" s="876"/>
      <c r="DM134" s="876"/>
      <c r="DN134" s="876"/>
      <c r="DO134" s="876"/>
      <c r="DP134" s="876"/>
      <c r="DQ134" s="876"/>
      <c r="DR134" s="876"/>
      <c r="DS134" s="876"/>
      <c r="DT134" s="876"/>
      <c r="DU134" s="876"/>
      <c r="DV134" s="876"/>
      <c r="DW134" s="876"/>
      <c r="DX134" s="876"/>
      <c r="DY134" s="876"/>
      <c r="DZ134" s="876"/>
      <c r="EA134" s="876"/>
      <c r="EB134" s="876"/>
      <c r="EC134" s="876"/>
      <c r="ED134" s="876"/>
      <c r="EE134" s="876"/>
      <c r="EF134" s="876"/>
      <c r="EG134" s="876"/>
      <c r="EH134" s="876"/>
      <c r="EI134" s="876"/>
      <c r="EJ134" s="876"/>
      <c r="EK134" s="876"/>
      <c r="EL134" s="876"/>
      <c r="EM134" s="876"/>
      <c r="EN134" s="876"/>
      <c r="EO134" s="876"/>
      <c r="EP134" s="876"/>
      <c r="EQ134" s="876"/>
      <c r="ER134" s="876"/>
      <c r="ES134" s="876"/>
      <c r="ET134" s="876"/>
      <c r="EU134" s="876"/>
    </row>
    <row r="135" spans="1:151" s="715" customFormat="1" ht="99.6" customHeight="1">
      <c r="A135" s="700">
        <v>117</v>
      </c>
      <c r="B135" s="854">
        <v>7000020197</v>
      </c>
      <c r="C135" s="854">
        <v>780</v>
      </c>
      <c r="D135" s="854">
        <v>1661</v>
      </c>
      <c r="E135" s="854">
        <v>10</v>
      </c>
      <c r="F135" s="854" t="s">
        <v>774</v>
      </c>
      <c r="G135" s="854">
        <v>100001210</v>
      </c>
      <c r="H135" s="854">
        <v>995455</v>
      </c>
      <c r="I135" s="535"/>
      <c r="J135" s="859">
        <v>18</v>
      </c>
      <c r="K135" s="534"/>
      <c r="L135" s="854" t="s">
        <v>643</v>
      </c>
      <c r="M135" s="854" t="s">
        <v>584</v>
      </c>
      <c r="N135" s="854">
        <v>12</v>
      </c>
      <c r="O135" s="707"/>
      <c r="P135" s="533" t="str">
        <f t="shared" si="26"/>
        <v>INCLUDED</v>
      </c>
      <c r="Q135" s="712">
        <f t="shared" si="27"/>
        <v>0</v>
      </c>
      <c r="R135" s="444">
        <f t="shared" si="28"/>
        <v>0</v>
      </c>
      <c r="S135" s="603">
        <f>Discount!$J$36</f>
        <v>0</v>
      </c>
      <c r="T135" s="444">
        <f t="shared" si="29"/>
        <v>0</v>
      </c>
      <c r="U135" s="445">
        <f t="shared" si="30"/>
        <v>0</v>
      </c>
      <c r="V135" s="713">
        <f t="shared" si="31"/>
        <v>0</v>
      </c>
      <c r="W135" s="843">
        <f t="shared" si="32"/>
        <v>0</v>
      </c>
      <c r="X135" s="713">
        <f t="shared" si="33"/>
        <v>0</v>
      </c>
      <c r="Y135" s="714">
        <f t="shared" si="34"/>
        <v>0.18</v>
      </c>
      <c r="Z135" s="713">
        <f t="shared" si="35"/>
        <v>0</v>
      </c>
      <c r="AA135" s="874"/>
      <c r="AB135" s="875"/>
      <c r="AC135" s="875"/>
      <c r="AD135" s="875"/>
      <c r="AE135" s="875"/>
      <c r="AF135" s="876"/>
      <c r="AG135" s="876"/>
      <c r="AH135" s="876"/>
      <c r="AI135" s="876"/>
      <c r="AJ135" s="876"/>
      <c r="AK135" s="876"/>
      <c r="AL135" s="876"/>
      <c r="AM135" s="876"/>
      <c r="AN135" s="876"/>
      <c r="AO135" s="876"/>
      <c r="AP135" s="876"/>
      <c r="AQ135" s="876"/>
      <c r="AR135" s="876"/>
      <c r="AS135" s="876"/>
      <c r="AT135" s="876"/>
      <c r="AU135" s="876"/>
      <c r="AV135" s="876"/>
      <c r="AW135" s="876"/>
      <c r="AX135" s="876"/>
      <c r="AY135" s="876"/>
      <c r="AZ135" s="876"/>
      <c r="BA135" s="876"/>
      <c r="BB135" s="876"/>
      <c r="BC135" s="876"/>
      <c r="BD135" s="876"/>
      <c r="BE135" s="876"/>
      <c r="BF135" s="876"/>
      <c r="BG135" s="876"/>
      <c r="BH135" s="876"/>
      <c r="BI135" s="876"/>
      <c r="BJ135" s="876"/>
      <c r="BK135" s="876"/>
      <c r="BL135" s="876"/>
      <c r="BM135" s="876"/>
      <c r="BN135" s="876"/>
      <c r="BO135" s="876"/>
      <c r="BP135" s="876"/>
      <c r="BQ135" s="876"/>
      <c r="BR135" s="876"/>
      <c r="BS135" s="876"/>
      <c r="BT135" s="876"/>
      <c r="BU135" s="876"/>
      <c r="BV135" s="876"/>
      <c r="BW135" s="876"/>
      <c r="BX135" s="876"/>
      <c r="BY135" s="876"/>
      <c r="BZ135" s="876"/>
      <c r="CA135" s="876"/>
      <c r="CB135" s="876"/>
      <c r="CC135" s="876"/>
      <c r="CD135" s="876"/>
      <c r="CE135" s="876"/>
      <c r="CF135" s="876"/>
      <c r="CG135" s="876"/>
      <c r="CH135" s="876"/>
      <c r="CI135" s="876"/>
      <c r="CJ135" s="876"/>
      <c r="CK135" s="876"/>
      <c r="CL135" s="876"/>
      <c r="CM135" s="876"/>
      <c r="CN135" s="876"/>
      <c r="CO135" s="876"/>
      <c r="CP135" s="876"/>
      <c r="CQ135" s="876"/>
      <c r="CR135" s="876"/>
      <c r="CS135" s="876"/>
      <c r="CT135" s="876"/>
      <c r="CU135" s="876"/>
      <c r="CV135" s="876"/>
      <c r="CW135" s="876"/>
      <c r="CX135" s="876"/>
      <c r="CY135" s="876"/>
      <c r="CZ135" s="876"/>
      <c r="DA135" s="876"/>
      <c r="DB135" s="876"/>
      <c r="DC135" s="876"/>
      <c r="DD135" s="876"/>
      <c r="DE135" s="876"/>
      <c r="DF135" s="876"/>
      <c r="DG135" s="876"/>
      <c r="DH135" s="876"/>
      <c r="DI135" s="876"/>
      <c r="DJ135" s="876"/>
      <c r="DK135" s="876"/>
      <c r="DL135" s="876"/>
      <c r="DM135" s="876"/>
      <c r="DN135" s="876"/>
      <c r="DO135" s="876"/>
      <c r="DP135" s="876"/>
      <c r="DQ135" s="876"/>
      <c r="DR135" s="876"/>
      <c r="DS135" s="876"/>
      <c r="DT135" s="876"/>
      <c r="DU135" s="876"/>
      <c r="DV135" s="876"/>
      <c r="DW135" s="876"/>
      <c r="DX135" s="876"/>
      <c r="DY135" s="876"/>
      <c r="DZ135" s="876"/>
      <c r="EA135" s="876"/>
      <c r="EB135" s="876"/>
      <c r="EC135" s="876"/>
      <c r="ED135" s="876"/>
      <c r="EE135" s="876"/>
      <c r="EF135" s="876"/>
      <c r="EG135" s="876"/>
      <c r="EH135" s="876"/>
      <c r="EI135" s="876"/>
      <c r="EJ135" s="876"/>
      <c r="EK135" s="876"/>
      <c r="EL135" s="876"/>
      <c r="EM135" s="876"/>
      <c r="EN135" s="876"/>
      <c r="EO135" s="876"/>
      <c r="EP135" s="876"/>
      <c r="EQ135" s="876"/>
      <c r="ER135" s="876"/>
      <c r="ES135" s="876"/>
      <c r="ET135" s="876"/>
      <c r="EU135" s="876"/>
    </row>
    <row r="136" spans="1:151" s="715" customFormat="1" ht="58.8" customHeight="1">
      <c r="A136" s="700">
        <v>118</v>
      </c>
      <c r="B136" s="854">
        <v>7000020197</v>
      </c>
      <c r="C136" s="854">
        <v>780</v>
      </c>
      <c r="D136" s="854">
        <v>1661</v>
      </c>
      <c r="E136" s="854">
        <v>20</v>
      </c>
      <c r="F136" s="854" t="s">
        <v>774</v>
      </c>
      <c r="G136" s="854">
        <v>100001680</v>
      </c>
      <c r="H136" s="854">
        <v>995455</v>
      </c>
      <c r="I136" s="535"/>
      <c r="J136" s="859">
        <v>18</v>
      </c>
      <c r="K136" s="534"/>
      <c r="L136" s="854" t="s">
        <v>644</v>
      </c>
      <c r="M136" s="854" t="s">
        <v>584</v>
      </c>
      <c r="N136" s="854">
        <v>1</v>
      </c>
      <c r="O136" s="707"/>
      <c r="P136" s="533" t="str">
        <f t="shared" si="26"/>
        <v>INCLUDED</v>
      </c>
      <c r="Q136" s="712">
        <f t="shared" si="27"/>
        <v>0</v>
      </c>
      <c r="R136" s="444">
        <f t="shared" si="28"/>
        <v>0</v>
      </c>
      <c r="S136" s="603">
        <f>Discount!$J$36</f>
        <v>0</v>
      </c>
      <c r="T136" s="444">
        <f t="shared" si="29"/>
        <v>0</v>
      </c>
      <c r="U136" s="445">
        <f t="shared" si="30"/>
        <v>0</v>
      </c>
      <c r="V136" s="713">
        <f t="shared" si="31"/>
        <v>0</v>
      </c>
      <c r="W136" s="843">
        <f t="shared" si="32"/>
        <v>0</v>
      </c>
      <c r="X136" s="713">
        <f t="shared" si="33"/>
        <v>0</v>
      </c>
      <c r="Y136" s="714">
        <f t="shared" si="34"/>
        <v>0.18</v>
      </c>
      <c r="Z136" s="713">
        <f t="shared" si="35"/>
        <v>0</v>
      </c>
      <c r="AA136" s="874"/>
      <c r="AB136" s="875"/>
      <c r="AC136" s="875"/>
      <c r="AD136" s="875"/>
      <c r="AE136" s="875"/>
      <c r="AF136" s="876"/>
      <c r="AG136" s="876"/>
      <c r="AH136" s="876"/>
      <c r="AI136" s="876"/>
      <c r="AJ136" s="876"/>
      <c r="AK136" s="876"/>
      <c r="AL136" s="876"/>
      <c r="AM136" s="876"/>
      <c r="AN136" s="876"/>
      <c r="AO136" s="876"/>
      <c r="AP136" s="876"/>
      <c r="AQ136" s="876"/>
      <c r="AR136" s="876"/>
      <c r="AS136" s="876"/>
      <c r="AT136" s="876"/>
      <c r="AU136" s="876"/>
      <c r="AV136" s="876"/>
      <c r="AW136" s="876"/>
      <c r="AX136" s="876"/>
      <c r="AY136" s="876"/>
      <c r="AZ136" s="876"/>
      <c r="BA136" s="876"/>
      <c r="BB136" s="876"/>
      <c r="BC136" s="876"/>
      <c r="BD136" s="876"/>
      <c r="BE136" s="876"/>
      <c r="BF136" s="876"/>
      <c r="BG136" s="876"/>
      <c r="BH136" s="876"/>
      <c r="BI136" s="876"/>
      <c r="BJ136" s="876"/>
      <c r="BK136" s="876"/>
      <c r="BL136" s="876"/>
      <c r="BM136" s="876"/>
      <c r="BN136" s="876"/>
      <c r="BO136" s="876"/>
      <c r="BP136" s="876"/>
      <c r="BQ136" s="876"/>
      <c r="BR136" s="876"/>
      <c r="BS136" s="876"/>
      <c r="BT136" s="876"/>
      <c r="BU136" s="876"/>
      <c r="BV136" s="876"/>
      <c r="BW136" s="876"/>
      <c r="BX136" s="876"/>
      <c r="BY136" s="876"/>
      <c r="BZ136" s="876"/>
      <c r="CA136" s="876"/>
      <c r="CB136" s="876"/>
      <c r="CC136" s="876"/>
      <c r="CD136" s="876"/>
      <c r="CE136" s="876"/>
      <c r="CF136" s="876"/>
      <c r="CG136" s="876"/>
      <c r="CH136" s="876"/>
      <c r="CI136" s="876"/>
      <c r="CJ136" s="876"/>
      <c r="CK136" s="876"/>
      <c r="CL136" s="876"/>
      <c r="CM136" s="876"/>
      <c r="CN136" s="876"/>
      <c r="CO136" s="876"/>
      <c r="CP136" s="876"/>
      <c r="CQ136" s="876"/>
      <c r="CR136" s="876"/>
      <c r="CS136" s="876"/>
      <c r="CT136" s="876"/>
      <c r="CU136" s="876"/>
      <c r="CV136" s="876"/>
      <c r="CW136" s="876"/>
      <c r="CX136" s="876"/>
      <c r="CY136" s="876"/>
      <c r="CZ136" s="876"/>
      <c r="DA136" s="876"/>
      <c r="DB136" s="876"/>
      <c r="DC136" s="876"/>
      <c r="DD136" s="876"/>
      <c r="DE136" s="876"/>
      <c r="DF136" s="876"/>
      <c r="DG136" s="876"/>
      <c r="DH136" s="876"/>
      <c r="DI136" s="876"/>
      <c r="DJ136" s="876"/>
      <c r="DK136" s="876"/>
      <c r="DL136" s="876"/>
      <c r="DM136" s="876"/>
      <c r="DN136" s="876"/>
      <c r="DO136" s="876"/>
      <c r="DP136" s="876"/>
      <c r="DQ136" s="876"/>
      <c r="DR136" s="876"/>
      <c r="DS136" s="876"/>
      <c r="DT136" s="876"/>
      <c r="DU136" s="876"/>
      <c r="DV136" s="876"/>
      <c r="DW136" s="876"/>
      <c r="DX136" s="876"/>
      <c r="DY136" s="876"/>
      <c r="DZ136" s="876"/>
      <c r="EA136" s="876"/>
      <c r="EB136" s="876"/>
      <c r="EC136" s="876"/>
      <c r="ED136" s="876"/>
      <c r="EE136" s="876"/>
      <c r="EF136" s="876"/>
      <c r="EG136" s="876"/>
      <c r="EH136" s="876"/>
      <c r="EI136" s="876"/>
      <c r="EJ136" s="876"/>
      <c r="EK136" s="876"/>
      <c r="EL136" s="876"/>
      <c r="EM136" s="876"/>
      <c r="EN136" s="876"/>
      <c r="EO136" s="876"/>
      <c r="EP136" s="876"/>
      <c r="EQ136" s="876"/>
      <c r="ER136" s="876"/>
      <c r="ES136" s="876"/>
      <c r="ET136" s="876"/>
      <c r="EU136" s="876"/>
    </row>
    <row r="137" spans="1:151" s="715" customFormat="1" ht="71.400000000000006" customHeight="1">
      <c r="A137" s="700">
        <v>119</v>
      </c>
      <c r="B137" s="854">
        <v>7000020197</v>
      </c>
      <c r="C137" s="854">
        <v>790</v>
      </c>
      <c r="D137" s="854">
        <v>1681</v>
      </c>
      <c r="E137" s="854">
        <v>10</v>
      </c>
      <c r="F137" s="854" t="s">
        <v>755</v>
      </c>
      <c r="G137" s="854">
        <v>100001210</v>
      </c>
      <c r="H137" s="854">
        <v>995455</v>
      </c>
      <c r="I137" s="535"/>
      <c r="J137" s="859">
        <v>18</v>
      </c>
      <c r="K137" s="534"/>
      <c r="L137" s="854" t="s">
        <v>643</v>
      </c>
      <c r="M137" s="854" t="s">
        <v>584</v>
      </c>
      <c r="N137" s="854">
        <v>9</v>
      </c>
      <c r="O137" s="707"/>
      <c r="P137" s="533" t="str">
        <f t="shared" si="26"/>
        <v>INCLUDED</v>
      </c>
      <c r="Q137" s="712">
        <f t="shared" si="27"/>
        <v>0</v>
      </c>
      <c r="R137" s="444">
        <f t="shared" si="28"/>
        <v>0</v>
      </c>
      <c r="S137" s="603">
        <f>Discount!$J$36</f>
        <v>0</v>
      </c>
      <c r="T137" s="444">
        <f t="shared" si="29"/>
        <v>0</v>
      </c>
      <c r="U137" s="445">
        <f t="shared" si="30"/>
        <v>0</v>
      </c>
      <c r="V137" s="713">
        <f t="shared" si="31"/>
        <v>0</v>
      </c>
      <c r="W137" s="843">
        <f t="shared" si="32"/>
        <v>0</v>
      </c>
      <c r="X137" s="713">
        <f t="shared" si="33"/>
        <v>0</v>
      </c>
      <c r="Y137" s="714">
        <f t="shared" si="34"/>
        <v>0.18</v>
      </c>
      <c r="Z137" s="713">
        <f t="shared" si="35"/>
        <v>0</v>
      </c>
      <c r="AA137" s="874"/>
      <c r="AB137" s="875"/>
      <c r="AC137" s="875"/>
      <c r="AD137" s="875"/>
      <c r="AE137" s="875"/>
      <c r="AF137" s="876"/>
      <c r="AG137" s="876"/>
      <c r="AH137" s="876"/>
      <c r="AI137" s="876"/>
      <c r="AJ137" s="876"/>
      <c r="AK137" s="876"/>
      <c r="AL137" s="876"/>
      <c r="AM137" s="876"/>
      <c r="AN137" s="876"/>
      <c r="AO137" s="876"/>
      <c r="AP137" s="876"/>
      <c r="AQ137" s="876"/>
      <c r="AR137" s="876"/>
      <c r="AS137" s="876"/>
      <c r="AT137" s="876"/>
      <c r="AU137" s="876"/>
      <c r="AV137" s="876"/>
      <c r="AW137" s="876"/>
      <c r="AX137" s="876"/>
      <c r="AY137" s="876"/>
      <c r="AZ137" s="876"/>
      <c r="BA137" s="876"/>
      <c r="BB137" s="876"/>
      <c r="BC137" s="876"/>
      <c r="BD137" s="876"/>
      <c r="BE137" s="876"/>
      <c r="BF137" s="876"/>
      <c r="BG137" s="876"/>
      <c r="BH137" s="876"/>
      <c r="BI137" s="876"/>
      <c r="BJ137" s="876"/>
      <c r="BK137" s="876"/>
      <c r="BL137" s="876"/>
      <c r="BM137" s="876"/>
      <c r="BN137" s="876"/>
      <c r="BO137" s="876"/>
      <c r="BP137" s="876"/>
      <c r="BQ137" s="876"/>
      <c r="BR137" s="876"/>
      <c r="BS137" s="876"/>
      <c r="BT137" s="876"/>
      <c r="BU137" s="876"/>
      <c r="BV137" s="876"/>
      <c r="BW137" s="876"/>
      <c r="BX137" s="876"/>
      <c r="BY137" s="876"/>
      <c r="BZ137" s="876"/>
      <c r="CA137" s="876"/>
      <c r="CB137" s="876"/>
      <c r="CC137" s="876"/>
      <c r="CD137" s="876"/>
      <c r="CE137" s="876"/>
      <c r="CF137" s="876"/>
      <c r="CG137" s="876"/>
      <c r="CH137" s="876"/>
      <c r="CI137" s="876"/>
      <c r="CJ137" s="876"/>
      <c r="CK137" s="876"/>
      <c r="CL137" s="876"/>
      <c r="CM137" s="876"/>
      <c r="CN137" s="876"/>
      <c r="CO137" s="876"/>
      <c r="CP137" s="876"/>
      <c r="CQ137" s="876"/>
      <c r="CR137" s="876"/>
      <c r="CS137" s="876"/>
      <c r="CT137" s="876"/>
      <c r="CU137" s="876"/>
      <c r="CV137" s="876"/>
      <c r="CW137" s="876"/>
      <c r="CX137" s="876"/>
      <c r="CY137" s="876"/>
      <c r="CZ137" s="876"/>
      <c r="DA137" s="876"/>
      <c r="DB137" s="876"/>
      <c r="DC137" s="876"/>
      <c r="DD137" s="876"/>
      <c r="DE137" s="876"/>
      <c r="DF137" s="876"/>
      <c r="DG137" s="876"/>
      <c r="DH137" s="876"/>
      <c r="DI137" s="876"/>
      <c r="DJ137" s="876"/>
      <c r="DK137" s="876"/>
      <c r="DL137" s="876"/>
      <c r="DM137" s="876"/>
      <c r="DN137" s="876"/>
      <c r="DO137" s="876"/>
      <c r="DP137" s="876"/>
      <c r="DQ137" s="876"/>
      <c r="DR137" s="876"/>
      <c r="DS137" s="876"/>
      <c r="DT137" s="876"/>
      <c r="DU137" s="876"/>
      <c r="DV137" s="876"/>
      <c r="DW137" s="876"/>
      <c r="DX137" s="876"/>
      <c r="DY137" s="876"/>
      <c r="DZ137" s="876"/>
      <c r="EA137" s="876"/>
      <c r="EB137" s="876"/>
      <c r="EC137" s="876"/>
      <c r="ED137" s="876"/>
      <c r="EE137" s="876"/>
      <c r="EF137" s="876"/>
      <c r="EG137" s="876"/>
      <c r="EH137" s="876"/>
      <c r="EI137" s="876"/>
      <c r="EJ137" s="876"/>
      <c r="EK137" s="876"/>
      <c r="EL137" s="876"/>
      <c r="EM137" s="876"/>
      <c r="EN137" s="876"/>
      <c r="EO137" s="876"/>
      <c r="EP137" s="876"/>
      <c r="EQ137" s="876"/>
      <c r="ER137" s="876"/>
      <c r="ES137" s="876"/>
      <c r="ET137" s="876"/>
      <c r="EU137" s="876"/>
    </row>
    <row r="138" spans="1:151" s="715" customFormat="1" ht="50.4" customHeight="1">
      <c r="A138" s="700">
        <v>120</v>
      </c>
      <c r="B138" s="854">
        <v>7000020197</v>
      </c>
      <c r="C138" s="854">
        <v>790</v>
      </c>
      <c r="D138" s="854">
        <v>1681</v>
      </c>
      <c r="E138" s="854">
        <v>20</v>
      </c>
      <c r="F138" s="854" t="s">
        <v>755</v>
      </c>
      <c r="G138" s="854">
        <v>100001680</v>
      </c>
      <c r="H138" s="854">
        <v>995455</v>
      </c>
      <c r="I138" s="535"/>
      <c r="J138" s="859">
        <v>18</v>
      </c>
      <c r="K138" s="534"/>
      <c r="L138" s="854" t="s">
        <v>644</v>
      </c>
      <c r="M138" s="854" t="s">
        <v>584</v>
      </c>
      <c r="N138" s="854">
        <v>2</v>
      </c>
      <c r="O138" s="707"/>
      <c r="P138" s="533" t="str">
        <f t="shared" si="26"/>
        <v>INCLUDED</v>
      </c>
      <c r="Q138" s="712">
        <f t="shared" si="27"/>
        <v>0</v>
      </c>
      <c r="R138" s="444">
        <f t="shared" si="28"/>
        <v>0</v>
      </c>
      <c r="S138" s="603">
        <f>Discount!$J$36</f>
        <v>0</v>
      </c>
      <c r="T138" s="444">
        <f t="shared" si="29"/>
        <v>0</v>
      </c>
      <c r="U138" s="445">
        <f t="shared" si="30"/>
        <v>0</v>
      </c>
      <c r="V138" s="713">
        <f t="shared" si="31"/>
        <v>0</v>
      </c>
      <c r="W138" s="843">
        <f t="shared" si="32"/>
        <v>0</v>
      </c>
      <c r="X138" s="713">
        <f t="shared" si="33"/>
        <v>0</v>
      </c>
      <c r="Y138" s="714">
        <f t="shared" si="34"/>
        <v>0.18</v>
      </c>
      <c r="Z138" s="713">
        <f t="shared" si="35"/>
        <v>0</v>
      </c>
      <c r="AA138" s="874"/>
      <c r="AB138" s="875"/>
      <c r="AC138" s="875"/>
      <c r="AD138" s="875"/>
      <c r="AE138" s="875"/>
      <c r="AF138" s="876"/>
      <c r="AG138" s="876"/>
      <c r="AH138" s="876"/>
      <c r="AI138" s="876"/>
      <c r="AJ138" s="876"/>
      <c r="AK138" s="876"/>
      <c r="AL138" s="876"/>
      <c r="AM138" s="876"/>
      <c r="AN138" s="876"/>
      <c r="AO138" s="876"/>
      <c r="AP138" s="876"/>
      <c r="AQ138" s="876"/>
      <c r="AR138" s="876"/>
      <c r="AS138" s="876"/>
      <c r="AT138" s="876"/>
      <c r="AU138" s="876"/>
      <c r="AV138" s="876"/>
      <c r="AW138" s="876"/>
      <c r="AX138" s="876"/>
      <c r="AY138" s="876"/>
      <c r="AZ138" s="876"/>
      <c r="BA138" s="876"/>
      <c r="BB138" s="876"/>
      <c r="BC138" s="876"/>
      <c r="BD138" s="876"/>
      <c r="BE138" s="876"/>
      <c r="BF138" s="876"/>
      <c r="BG138" s="876"/>
      <c r="BH138" s="876"/>
      <c r="BI138" s="876"/>
      <c r="BJ138" s="876"/>
      <c r="BK138" s="876"/>
      <c r="BL138" s="876"/>
      <c r="BM138" s="876"/>
      <c r="BN138" s="876"/>
      <c r="BO138" s="876"/>
      <c r="BP138" s="876"/>
      <c r="BQ138" s="876"/>
      <c r="BR138" s="876"/>
      <c r="BS138" s="876"/>
      <c r="BT138" s="876"/>
      <c r="BU138" s="876"/>
      <c r="BV138" s="876"/>
      <c r="BW138" s="876"/>
      <c r="BX138" s="876"/>
      <c r="BY138" s="876"/>
      <c r="BZ138" s="876"/>
      <c r="CA138" s="876"/>
      <c r="CB138" s="876"/>
      <c r="CC138" s="876"/>
      <c r="CD138" s="876"/>
      <c r="CE138" s="876"/>
      <c r="CF138" s="876"/>
      <c r="CG138" s="876"/>
      <c r="CH138" s="876"/>
      <c r="CI138" s="876"/>
      <c r="CJ138" s="876"/>
      <c r="CK138" s="876"/>
      <c r="CL138" s="876"/>
      <c r="CM138" s="876"/>
      <c r="CN138" s="876"/>
      <c r="CO138" s="876"/>
      <c r="CP138" s="876"/>
      <c r="CQ138" s="876"/>
      <c r="CR138" s="876"/>
      <c r="CS138" s="876"/>
      <c r="CT138" s="876"/>
      <c r="CU138" s="876"/>
      <c r="CV138" s="876"/>
      <c r="CW138" s="876"/>
      <c r="CX138" s="876"/>
      <c r="CY138" s="876"/>
      <c r="CZ138" s="876"/>
      <c r="DA138" s="876"/>
      <c r="DB138" s="876"/>
      <c r="DC138" s="876"/>
      <c r="DD138" s="876"/>
      <c r="DE138" s="876"/>
      <c r="DF138" s="876"/>
      <c r="DG138" s="876"/>
      <c r="DH138" s="876"/>
      <c r="DI138" s="876"/>
      <c r="DJ138" s="876"/>
      <c r="DK138" s="876"/>
      <c r="DL138" s="876"/>
      <c r="DM138" s="876"/>
      <c r="DN138" s="876"/>
      <c r="DO138" s="876"/>
      <c r="DP138" s="876"/>
      <c r="DQ138" s="876"/>
      <c r="DR138" s="876"/>
      <c r="DS138" s="876"/>
      <c r="DT138" s="876"/>
      <c r="DU138" s="876"/>
      <c r="DV138" s="876"/>
      <c r="DW138" s="876"/>
      <c r="DX138" s="876"/>
      <c r="DY138" s="876"/>
      <c r="DZ138" s="876"/>
      <c r="EA138" s="876"/>
      <c r="EB138" s="876"/>
      <c r="EC138" s="876"/>
      <c r="ED138" s="876"/>
      <c r="EE138" s="876"/>
      <c r="EF138" s="876"/>
      <c r="EG138" s="876"/>
      <c r="EH138" s="876"/>
      <c r="EI138" s="876"/>
      <c r="EJ138" s="876"/>
      <c r="EK138" s="876"/>
      <c r="EL138" s="876"/>
      <c r="EM138" s="876"/>
      <c r="EN138" s="876"/>
      <c r="EO138" s="876"/>
      <c r="EP138" s="876"/>
      <c r="EQ138" s="876"/>
      <c r="ER138" s="876"/>
      <c r="ES138" s="876"/>
      <c r="ET138" s="876"/>
      <c r="EU138" s="876"/>
    </row>
    <row r="139" spans="1:151" s="715" customFormat="1" ht="43.5" customHeight="1">
      <c r="A139" s="700">
        <v>121</v>
      </c>
      <c r="B139" s="854">
        <v>7000020197</v>
      </c>
      <c r="C139" s="854">
        <v>760</v>
      </c>
      <c r="D139" s="854">
        <v>1690</v>
      </c>
      <c r="E139" s="854">
        <v>10</v>
      </c>
      <c r="F139" s="854" t="s">
        <v>775</v>
      </c>
      <c r="G139" s="854">
        <v>100001674</v>
      </c>
      <c r="H139" s="854">
        <v>995455</v>
      </c>
      <c r="I139" s="535"/>
      <c r="J139" s="859">
        <v>18</v>
      </c>
      <c r="K139" s="534"/>
      <c r="L139" s="854" t="s">
        <v>645</v>
      </c>
      <c r="M139" s="854" t="s">
        <v>297</v>
      </c>
      <c r="N139" s="854">
        <v>496</v>
      </c>
      <c r="O139" s="707"/>
      <c r="P139" s="533" t="str">
        <f t="shared" si="26"/>
        <v>INCLUDED</v>
      </c>
      <c r="Q139" s="712">
        <f t="shared" si="27"/>
        <v>0</v>
      </c>
      <c r="R139" s="444">
        <f t="shared" si="28"/>
        <v>0</v>
      </c>
      <c r="S139" s="603">
        <f>Discount!$J$36</f>
        <v>0</v>
      </c>
      <c r="T139" s="444">
        <f t="shared" si="29"/>
        <v>0</v>
      </c>
      <c r="U139" s="445">
        <f t="shared" si="30"/>
        <v>0</v>
      </c>
      <c r="V139" s="713">
        <f t="shared" si="31"/>
        <v>0</v>
      </c>
      <c r="W139" s="843">
        <f t="shared" si="32"/>
        <v>0</v>
      </c>
      <c r="X139" s="713">
        <f t="shared" si="33"/>
        <v>0</v>
      </c>
      <c r="Y139" s="714">
        <f t="shared" si="34"/>
        <v>0.18</v>
      </c>
      <c r="Z139" s="713">
        <f t="shared" si="35"/>
        <v>0</v>
      </c>
      <c r="AA139" s="874"/>
      <c r="AB139" s="875"/>
      <c r="AC139" s="875"/>
      <c r="AD139" s="875"/>
      <c r="AE139" s="875"/>
      <c r="AF139" s="876"/>
      <c r="AG139" s="876"/>
      <c r="AH139" s="876"/>
      <c r="AI139" s="876"/>
      <c r="AJ139" s="876"/>
      <c r="AK139" s="876"/>
      <c r="AL139" s="876"/>
      <c r="AM139" s="876"/>
      <c r="AN139" s="876"/>
      <c r="AO139" s="876"/>
      <c r="AP139" s="876"/>
      <c r="AQ139" s="876"/>
      <c r="AR139" s="876"/>
      <c r="AS139" s="876"/>
      <c r="AT139" s="876"/>
      <c r="AU139" s="876"/>
      <c r="AV139" s="876"/>
      <c r="AW139" s="876"/>
      <c r="AX139" s="876"/>
      <c r="AY139" s="876"/>
      <c r="AZ139" s="876"/>
      <c r="BA139" s="876"/>
      <c r="BB139" s="876"/>
      <c r="BC139" s="876"/>
      <c r="BD139" s="876"/>
      <c r="BE139" s="876"/>
      <c r="BF139" s="876"/>
      <c r="BG139" s="876"/>
      <c r="BH139" s="876"/>
      <c r="BI139" s="876"/>
      <c r="BJ139" s="876"/>
      <c r="BK139" s="876"/>
      <c r="BL139" s="876"/>
      <c r="BM139" s="876"/>
      <c r="BN139" s="876"/>
      <c r="BO139" s="876"/>
      <c r="BP139" s="876"/>
      <c r="BQ139" s="876"/>
      <c r="BR139" s="876"/>
      <c r="BS139" s="876"/>
      <c r="BT139" s="876"/>
      <c r="BU139" s="876"/>
      <c r="BV139" s="876"/>
      <c r="BW139" s="876"/>
      <c r="BX139" s="876"/>
      <c r="BY139" s="876"/>
      <c r="BZ139" s="876"/>
      <c r="CA139" s="876"/>
      <c r="CB139" s="876"/>
      <c r="CC139" s="876"/>
      <c r="CD139" s="876"/>
      <c r="CE139" s="876"/>
      <c r="CF139" s="876"/>
      <c r="CG139" s="876"/>
      <c r="CH139" s="876"/>
      <c r="CI139" s="876"/>
      <c r="CJ139" s="876"/>
      <c r="CK139" s="876"/>
      <c r="CL139" s="876"/>
      <c r="CM139" s="876"/>
      <c r="CN139" s="876"/>
      <c r="CO139" s="876"/>
      <c r="CP139" s="876"/>
      <c r="CQ139" s="876"/>
      <c r="CR139" s="876"/>
      <c r="CS139" s="876"/>
      <c r="CT139" s="876"/>
      <c r="CU139" s="876"/>
      <c r="CV139" s="876"/>
      <c r="CW139" s="876"/>
      <c r="CX139" s="876"/>
      <c r="CY139" s="876"/>
      <c r="CZ139" s="876"/>
      <c r="DA139" s="876"/>
      <c r="DB139" s="876"/>
      <c r="DC139" s="876"/>
      <c r="DD139" s="876"/>
      <c r="DE139" s="876"/>
      <c r="DF139" s="876"/>
      <c r="DG139" s="876"/>
      <c r="DH139" s="876"/>
      <c r="DI139" s="876"/>
      <c r="DJ139" s="876"/>
      <c r="DK139" s="876"/>
      <c r="DL139" s="876"/>
      <c r="DM139" s="876"/>
      <c r="DN139" s="876"/>
      <c r="DO139" s="876"/>
      <c r="DP139" s="876"/>
      <c r="DQ139" s="876"/>
      <c r="DR139" s="876"/>
      <c r="DS139" s="876"/>
      <c r="DT139" s="876"/>
      <c r="DU139" s="876"/>
      <c r="DV139" s="876"/>
      <c r="DW139" s="876"/>
      <c r="DX139" s="876"/>
      <c r="DY139" s="876"/>
      <c r="DZ139" s="876"/>
      <c r="EA139" s="876"/>
      <c r="EB139" s="876"/>
      <c r="EC139" s="876"/>
      <c r="ED139" s="876"/>
      <c r="EE139" s="876"/>
      <c r="EF139" s="876"/>
      <c r="EG139" s="876"/>
      <c r="EH139" s="876"/>
      <c r="EI139" s="876"/>
      <c r="EJ139" s="876"/>
      <c r="EK139" s="876"/>
      <c r="EL139" s="876"/>
      <c r="EM139" s="876"/>
      <c r="EN139" s="876"/>
      <c r="EO139" s="876"/>
      <c r="EP139" s="876"/>
      <c r="EQ139" s="876"/>
      <c r="ER139" s="876"/>
      <c r="ES139" s="876"/>
      <c r="ET139" s="876"/>
      <c r="EU139" s="876"/>
    </row>
    <row r="140" spans="1:151" s="715" customFormat="1" ht="79.8" customHeight="1">
      <c r="A140" s="700">
        <v>122</v>
      </c>
      <c r="B140" s="854">
        <v>7000020197</v>
      </c>
      <c r="C140" s="854">
        <v>800</v>
      </c>
      <c r="D140" s="854">
        <v>10</v>
      </c>
      <c r="E140" s="854">
        <v>10</v>
      </c>
      <c r="F140" s="854" t="s">
        <v>654</v>
      </c>
      <c r="G140" s="854">
        <v>100004518</v>
      </c>
      <c r="H140" s="854">
        <v>995433</v>
      </c>
      <c r="I140" s="535"/>
      <c r="J140" s="859">
        <v>18</v>
      </c>
      <c r="K140" s="534"/>
      <c r="L140" s="854" t="s">
        <v>614</v>
      </c>
      <c r="M140" s="854" t="s">
        <v>615</v>
      </c>
      <c r="N140" s="854">
        <v>2189</v>
      </c>
      <c r="O140" s="707"/>
      <c r="P140" s="533" t="str">
        <f t="shared" si="26"/>
        <v>INCLUDED</v>
      </c>
      <c r="Q140" s="712">
        <f t="shared" si="27"/>
        <v>0</v>
      </c>
      <c r="R140" s="444">
        <f t="shared" si="28"/>
        <v>0</v>
      </c>
      <c r="S140" s="603">
        <f>Discount!$J$36</f>
        <v>0</v>
      </c>
      <c r="T140" s="444">
        <f t="shared" si="29"/>
        <v>0</v>
      </c>
      <c r="U140" s="445">
        <f t="shared" si="30"/>
        <v>0</v>
      </c>
      <c r="V140" s="713">
        <f t="shared" si="31"/>
        <v>0</v>
      </c>
      <c r="W140" s="843">
        <f t="shared" si="32"/>
        <v>0</v>
      </c>
      <c r="X140" s="713">
        <f t="shared" si="33"/>
        <v>0</v>
      </c>
      <c r="Y140" s="714">
        <f t="shared" si="34"/>
        <v>0.18</v>
      </c>
      <c r="Z140" s="713">
        <f t="shared" si="35"/>
        <v>0</v>
      </c>
      <c r="AA140" s="874"/>
      <c r="AB140" s="875"/>
      <c r="AC140" s="875"/>
      <c r="AD140" s="875"/>
      <c r="AE140" s="875"/>
      <c r="AF140" s="876"/>
      <c r="AG140" s="876"/>
      <c r="AH140" s="876"/>
      <c r="AI140" s="876"/>
      <c r="AJ140" s="876"/>
      <c r="AK140" s="876"/>
      <c r="AL140" s="876"/>
      <c r="AM140" s="876"/>
      <c r="AN140" s="876"/>
      <c r="AO140" s="876"/>
      <c r="AP140" s="876"/>
      <c r="AQ140" s="876"/>
      <c r="AR140" s="876"/>
      <c r="AS140" s="876"/>
      <c r="AT140" s="876"/>
      <c r="AU140" s="876"/>
      <c r="AV140" s="876"/>
      <c r="AW140" s="876"/>
      <c r="AX140" s="876"/>
      <c r="AY140" s="876"/>
      <c r="AZ140" s="876"/>
      <c r="BA140" s="876"/>
      <c r="BB140" s="876"/>
      <c r="BC140" s="876"/>
      <c r="BD140" s="876"/>
      <c r="BE140" s="876"/>
      <c r="BF140" s="876"/>
      <c r="BG140" s="876"/>
      <c r="BH140" s="876"/>
      <c r="BI140" s="876"/>
      <c r="BJ140" s="876"/>
      <c r="BK140" s="876"/>
      <c r="BL140" s="876"/>
      <c r="BM140" s="876"/>
      <c r="BN140" s="876"/>
      <c r="BO140" s="876"/>
      <c r="BP140" s="876"/>
      <c r="BQ140" s="876"/>
      <c r="BR140" s="876"/>
      <c r="BS140" s="876"/>
      <c r="BT140" s="876"/>
      <c r="BU140" s="876"/>
      <c r="BV140" s="876"/>
      <c r="BW140" s="876"/>
      <c r="BX140" s="876"/>
      <c r="BY140" s="876"/>
      <c r="BZ140" s="876"/>
      <c r="CA140" s="876"/>
      <c r="CB140" s="876"/>
      <c r="CC140" s="876"/>
      <c r="CD140" s="876"/>
      <c r="CE140" s="876"/>
      <c r="CF140" s="876"/>
      <c r="CG140" s="876"/>
      <c r="CH140" s="876"/>
      <c r="CI140" s="876"/>
      <c r="CJ140" s="876"/>
      <c r="CK140" s="876"/>
      <c r="CL140" s="876"/>
      <c r="CM140" s="876"/>
      <c r="CN140" s="876"/>
      <c r="CO140" s="876"/>
      <c r="CP140" s="876"/>
      <c r="CQ140" s="876"/>
      <c r="CR140" s="876"/>
      <c r="CS140" s="876"/>
      <c r="CT140" s="876"/>
      <c r="CU140" s="876"/>
      <c r="CV140" s="876"/>
      <c r="CW140" s="876"/>
      <c r="CX140" s="876"/>
      <c r="CY140" s="876"/>
      <c r="CZ140" s="876"/>
      <c r="DA140" s="876"/>
      <c r="DB140" s="876"/>
      <c r="DC140" s="876"/>
      <c r="DD140" s="876"/>
      <c r="DE140" s="876"/>
      <c r="DF140" s="876"/>
      <c r="DG140" s="876"/>
      <c r="DH140" s="876"/>
      <c r="DI140" s="876"/>
      <c r="DJ140" s="876"/>
      <c r="DK140" s="876"/>
      <c r="DL140" s="876"/>
      <c r="DM140" s="876"/>
      <c r="DN140" s="876"/>
      <c r="DO140" s="876"/>
      <c r="DP140" s="876"/>
      <c r="DQ140" s="876"/>
      <c r="DR140" s="876"/>
      <c r="DS140" s="876"/>
      <c r="DT140" s="876"/>
      <c r="DU140" s="876"/>
      <c r="DV140" s="876"/>
      <c r="DW140" s="876"/>
      <c r="DX140" s="876"/>
      <c r="DY140" s="876"/>
      <c r="DZ140" s="876"/>
      <c r="EA140" s="876"/>
      <c r="EB140" s="876"/>
      <c r="EC140" s="876"/>
      <c r="ED140" s="876"/>
      <c r="EE140" s="876"/>
      <c r="EF140" s="876"/>
      <c r="EG140" s="876"/>
      <c r="EH140" s="876"/>
      <c r="EI140" s="876"/>
      <c r="EJ140" s="876"/>
      <c r="EK140" s="876"/>
      <c r="EL140" s="876"/>
      <c r="EM140" s="876"/>
      <c r="EN140" s="876"/>
      <c r="EO140" s="876"/>
      <c r="EP140" s="876"/>
      <c r="EQ140" s="876"/>
      <c r="ER140" s="876"/>
      <c r="ES140" s="876"/>
      <c r="ET140" s="876"/>
      <c r="EU140" s="876"/>
    </row>
    <row r="141" spans="1:151" s="715" customFormat="1" ht="88.8" customHeight="1">
      <c r="A141" s="700">
        <v>123</v>
      </c>
      <c r="B141" s="854">
        <v>7000020197</v>
      </c>
      <c r="C141" s="854">
        <v>800</v>
      </c>
      <c r="D141" s="854">
        <v>10</v>
      </c>
      <c r="E141" s="854">
        <v>20</v>
      </c>
      <c r="F141" s="854" t="s">
        <v>654</v>
      </c>
      <c r="G141" s="854">
        <v>100011662</v>
      </c>
      <c r="H141" s="854">
        <v>995433</v>
      </c>
      <c r="I141" s="535"/>
      <c r="J141" s="859">
        <v>18</v>
      </c>
      <c r="K141" s="534"/>
      <c r="L141" s="854" t="s">
        <v>648</v>
      </c>
      <c r="M141" s="854" t="s">
        <v>615</v>
      </c>
      <c r="N141" s="854">
        <v>938</v>
      </c>
      <c r="O141" s="707"/>
      <c r="P141" s="533" t="str">
        <f t="shared" si="26"/>
        <v>INCLUDED</v>
      </c>
      <c r="Q141" s="712">
        <f t="shared" si="27"/>
        <v>0</v>
      </c>
      <c r="R141" s="444">
        <f t="shared" si="28"/>
        <v>0</v>
      </c>
      <c r="S141" s="603">
        <f>Discount!$J$36</f>
        <v>0</v>
      </c>
      <c r="T141" s="444">
        <f t="shared" si="29"/>
        <v>0</v>
      </c>
      <c r="U141" s="445">
        <f t="shared" si="30"/>
        <v>0</v>
      </c>
      <c r="V141" s="713">
        <f t="shared" si="31"/>
        <v>0</v>
      </c>
      <c r="W141" s="843">
        <f t="shared" si="32"/>
        <v>0</v>
      </c>
      <c r="X141" s="713">
        <f t="shared" si="33"/>
        <v>0</v>
      </c>
      <c r="Y141" s="714">
        <f t="shared" si="34"/>
        <v>0.18</v>
      </c>
      <c r="Z141" s="713">
        <f t="shared" si="35"/>
        <v>0</v>
      </c>
      <c r="AA141" s="874"/>
      <c r="AB141" s="875"/>
      <c r="AC141" s="875"/>
      <c r="AD141" s="875"/>
      <c r="AE141" s="875"/>
      <c r="AF141" s="876"/>
      <c r="AG141" s="876"/>
      <c r="AH141" s="876"/>
      <c r="AI141" s="876"/>
      <c r="AJ141" s="876"/>
      <c r="AK141" s="876"/>
      <c r="AL141" s="876"/>
      <c r="AM141" s="876"/>
      <c r="AN141" s="876"/>
      <c r="AO141" s="876"/>
      <c r="AP141" s="876"/>
      <c r="AQ141" s="876"/>
      <c r="AR141" s="876"/>
      <c r="AS141" s="876"/>
      <c r="AT141" s="876"/>
      <c r="AU141" s="876"/>
      <c r="AV141" s="876"/>
      <c r="AW141" s="876"/>
      <c r="AX141" s="876"/>
      <c r="AY141" s="876"/>
      <c r="AZ141" s="876"/>
      <c r="BA141" s="876"/>
      <c r="BB141" s="876"/>
      <c r="BC141" s="876"/>
      <c r="BD141" s="876"/>
      <c r="BE141" s="876"/>
      <c r="BF141" s="876"/>
      <c r="BG141" s="876"/>
      <c r="BH141" s="876"/>
      <c r="BI141" s="876"/>
      <c r="BJ141" s="876"/>
      <c r="BK141" s="876"/>
      <c r="BL141" s="876"/>
      <c r="BM141" s="876"/>
      <c r="BN141" s="876"/>
      <c r="BO141" s="876"/>
      <c r="BP141" s="876"/>
      <c r="BQ141" s="876"/>
      <c r="BR141" s="876"/>
      <c r="BS141" s="876"/>
      <c r="BT141" s="876"/>
      <c r="BU141" s="876"/>
      <c r="BV141" s="876"/>
      <c r="BW141" s="876"/>
      <c r="BX141" s="876"/>
      <c r="BY141" s="876"/>
      <c r="BZ141" s="876"/>
      <c r="CA141" s="876"/>
      <c r="CB141" s="876"/>
      <c r="CC141" s="876"/>
      <c r="CD141" s="876"/>
      <c r="CE141" s="876"/>
      <c r="CF141" s="876"/>
      <c r="CG141" s="876"/>
      <c r="CH141" s="876"/>
      <c r="CI141" s="876"/>
      <c r="CJ141" s="876"/>
      <c r="CK141" s="876"/>
      <c r="CL141" s="876"/>
      <c r="CM141" s="876"/>
      <c r="CN141" s="876"/>
      <c r="CO141" s="876"/>
      <c r="CP141" s="876"/>
      <c r="CQ141" s="876"/>
      <c r="CR141" s="876"/>
      <c r="CS141" s="876"/>
      <c r="CT141" s="876"/>
      <c r="CU141" s="876"/>
      <c r="CV141" s="876"/>
      <c r="CW141" s="876"/>
      <c r="CX141" s="876"/>
      <c r="CY141" s="876"/>
      <c r="CZ141" s="876"/>
      <c r="DA141" s="876"/>
      <c r="DB141" s="876"/>
      <c r="DC141" s="876"/>
      <c r="DD141" s="876"/>
      <c r="DE141" s="876"/>
      <c r="DF141" s="876"/>
      <c r="DG141" s="876"/>
      <c r="DH141" s="876"/>
      <c r="DI141" s="876"/>
      <c r="DJ141" s="876"/>
      <c r="DK141" s="876"/>
      <c r="DL141" s="876"/>
      <c r="DM141" s="876"/>
      <c r="DN141" s="876"/>
      <c r="DO141" s="876"/>
      <c r="DP141" s="876"/>
      <c r="DQ141" s="876"/>
      <c r="DR141" s="876"/>
      <c r="DS141" s="876"/>
      <c r="DT141" s="876"/>
      <c r="DU141" s="876"/>
      <c r="DV141" s="876"/>
      <c r="DW141" s="876"/>
      <c r="DX141" s="876"/>
      <c r="DY141" s="876"/>
      <c r="DZ141" s="876"/>
      <c r="EA141" s="876"/>
      <c r="EB141" s="876"/>
      <c r="EC141" s="876"/>
      <c r="ED141" s="876"/>
      <c r="EE141" s="876"/>
      <c r="EF141" s="876"/>
      <c r="EG141" s="876"/>
      <c r="EH141" s="876"/>
      <c r="EI141" s="876"/>
      <c r="EJ141" s="876"/>
      <c r="EK141" s="876"/>
      <c r="EL141" s="876"/>
      <c r="EM141" s="876"/>
      <c r="EN141" s="876"/>
      <c r="EO141" s="876"/>
      <c r="EP141" s="876"/>
      <c r="EQ141" s="876"/>
      <c r="ER141" s="876"/>
      <c r="ES141" s="876"/>
      <c r="ET141" s="876"/>
      <c r="EU141" s="876"/>
    </row>
    <row r="142" spans="1:151" s="715" customFormat="1" ht="43.5" customHeight="1">
      <c r="A142" s="700">
        <v>124</v>
      </c>
      <c r="B142" s="854">
        <v>7000020197</v>
      </c>
      <c r="C142" s="854">
        <v>800</v>
      </c>
      <c r="D142" s="854">
        <v>10</v>
      </c>
      <c r="E142" s="854">
        <v>30</v>
      </c>
      <c r="F142" s="854" t="s">
        <v>654</v>
      </c>
      <c r="G142" s="854">
        <v>100001325</v>
      </c>
      <c r="H142" s="854">
        <v>995454</v>
      </c>
      <c r="I142" s="535"/>
      <c r="J142" s="859">
        <v>18</v>
      </c>
      <c r="K142" s="534"/>
      <c r="L142" s="854" t="s">
        <v>616</v>
      </c>
      <c r="M142" s="854" t="s">
        <v>615</v>
      </c>
      <c r="N142" s="854">
        <v>147</v>
      </c>
      <c r="O142" s="707"/>
      <c r="P142" s="533" t="str">
        <f t="shared" si="26"/>
        <v>INCLUDED</v>
      </c>
      <c r="Q142" s="712">
        <f t="shared" si="27"/>
        <v>0</v>
      </c>
      <c r="R142" s="444">
        <f t="shared" si="28"/>
        <v>0</v>
      </c>
      <c r="S142" s="603">
        <f>Discount!$J$36</f>
        <v>0</v>
      </c>
      <c r="T142" s="444">
        <f t="shared" si="29"/>
        <v>0</v>
      </c>
      <c r="U142" s="445">
        <f t="shared" si="30"/>
        <v>0</v>
      </c>
      <c r="V142" s="713">
        <f t="shared" si="31"/>
        <v>0</v>
      </c>
      <c r="W142" s="843">
        <f t="shared" si="32"/>
        <v>0</v>
      </c>
      <c r="X142" s="713">
        <f t="shared" si="33"/>
        <v>0</v>
      </c>
      <c r="Y142" s="714">
        <f t="shared" si="34"/>
        <v>0.18</v>
      </c>
      <c r="Z142" s="713">
        <f t="shared" si="35"/>
        <v>0</v>
      </c>
      <c r="AA142" s="874"/>
      <c r="AB142" s="875"/>
      <c r="AC142" s="875"/>
      <c r="AD142" s="875"/>
      <c r="AE142" s="875"/>
      <c r="AF142" s="876"/>
      <c r="AG142" s="876"/>
      <c r="AH142" s="876"/>
      <c r="AI142" s="876"/>
      <c r="AJ142" s="876"/>
      <c r="AK142" s="876"/>
      <c r="AL142" s="876"/>
      <c r="AM142" s="876"/>
      <c r="AN142" s="876"/>
      <c r="AO142" s="876"/>
      <c r="AP142" s="876"/>
      <c r="AQ142" s="876"/>
      <c r="AR142" s="876"/>
      <c r="AS142" s="876"/>
      <c r="AT142" s="876"/>
      <c r="AU142" s="876"/>
      <c r="AV142" s="876"/>
      <c r="AW142" s="876"/>
      <c r="AX142" s="876"/>
      <c r="AY142" s="876"/>
      <c r="AZ142" s="876"/>
      <c r="BA142" s="876"/>
      <c r="BB142" s="876"/>
      <c r="BC142" s="876"/>
      <c r="BD142" s="876"/>
      <c r="BE142" s="876"/>
      <c r="BF142" s="876"/>
      <c r="BG142" s="876"/>
      <c r="BH142" s="876"/>
      <c r="BI142" s="876"/>
      <c r="BJ142" s="876"/>
      <c r="BK142" s="876"/>
      <c r="BL142" s="876"/>
      <c r="BM142" s="876"/>
      <c r="BN142" s="876"/>
      <c r="BO142" s="876"/>
      <c r="BP142" s="876"/>
      <c r="BQ142" s="876"/>
      <c r="BR142" s="876"/>
      <c r="BS142" s="876"/>
      <c r="BT142" s="876"/>
      <c r="BU142" s="876"/>
      <c r="BV142" s="876"/>
      <c r="BW142" s="876"/>
      <c r="BX142" s="876"/>
      <c r="BY142" s="876"/>
      <c r="BZ142" s="876"/>
      <c r="CA142" s="876"/>
      <c r="CB142" s="876"/>
      <c r="CC142" s="876"/>
      <c r="CD142" s="876"/>
      <c r="CE142" s="876"/>
      <c r="CF142" s="876"/>
      <c r="CG142" s="876"/>
      <c r="CH142" s="876"/>
      <c r="CI142" s="876"/>
      <c r="CJ142" s="876"/>
      <c r="CK142" s="876"/>
      <c r="CL142" s="876"/>
      <c r="CM142" s="876"/>
      <c r="CN142" s="876"/>
      <c r="CO142" s="876"/>
      <c r="CP142" s="876"/>
      <c r="CQ142" s="876"/>
      <c r="CR142" s="876"/>
      <c r="CS142" s="876"/>
      <c r="CT142" s="876"/>
      <c r="CU142" s="876"/>
      <c r="CV142" s="876"/>
      <c r="CW142" s="876"/>
      <c r="CX142" s="876"/>
      <c r="CY142" s="876"/>
      <c r="CZ142" s="876"/>
      <c r="DA142" s="876"/>
      <c r="DB142" s="876"/>
      <c r="DC142" s="876"/>
      <c r="DD142" s="876"/>
      <c r="DE142" s="876"/>
      <c r="DF142" s="876"/>
      <c r="DG142" s="876"/>
      <c r="DH142" s="876"/>
      <c r="DI142" s="876"/>
      <c r="DJ142" s="876"/>
      <c r="DK142" s="876"/>
      <c r="DL142" s="876"/>
      <c r="DM142" s="876"/>
      <c r="DN142" s="876"/>
      <c r="DO142" s="876"/>
      <c r="DP142" s="876"/>
      <c r="DQ142" s="876"/>
      <c r="DR142" s="876"/>
      <c r="DS142" s="876"/>
      <c r="DT142" s="876"/>
      <c r="DU142" s="876"/>
      <c r="DV142" s="876"/>
      <c r="DW142" s="876"/>
      <c r="DX142" s="876"/>
      <c r="DY142" s="876"/>
      <c r="DZ142" s="876"/>
      <c r="EA142" s="876"/>
      <c r="EB142" s="876"/>
      <c r="EC142" s="876"/>
      <c r="ED142" s="876"/>
      <c r="EE142" s="876"/>
      <c r="EF142" s="876"/>
      <c r="EG142" s="876"/>
      <c r="EH142" s="876"/>
      <c r="EI142" s="876"/>
      <c r="EJ142" s="876"/>
      <c r="EK142" s="876"/>
      <c r="EL142" s="876"/>
      <c r="EM142" s="876"/>
      <c r="EN142" s="876"/>
      <c r="EO142" s="876"/>
      <c r="EP142" s="876"/>
      <c r="EQ142" s="876"/>
      <c r="ER142" s="876"/>
      <c r="ES142" s="876"/>
      <c r="ET142" s="876"/>
      <c r="EU142" s="876"/>
    </row>
    <row r="143" spans="1:151" s="715" customFormat="1" ht="43.5" customHeight="1">
      <c r="A143" s="700">
        <v>125</v>
      </c>
      <c r="B143" s="854">
        <v>7000020197</v>
      </c>
      <c r="C143" s="854">
        <v>800</v>
      </c>
      <c r="D143" s="854">
        <v>10</v>
      </c>
      <c r="E143" s="854">
        <v>40</v>
      </c>
      <c r="F143" s="854" t="s">
        <v>654</v>
      </c>
      <c r="G143" s="854">
        <v>100001326</v>
      </c>
      <c r="H143" s="854">
        <v>995454</v>
      </c>
      <c r="I143" s="535"/>
      <c r="J143" s="859">
        <v>18</v>
      </c>
      <c r="K143" s="534"/>
      <c r="L143" s="854" t="s">
        <v>649</v>
      </c>
      <c r="M143" s="854" t="s">
        <v>615</v>
      </c>
      <c r="N143" s="854">
        <v>26</v>
      </c>
      <c r="O143" s="707"/>
      <c r="P143" s="533" t="str">
        <f t="shared" si="26"/>
        <v>INCLUDED</v>
      </c>
      <c r="Q143" s="712">
        <f t="shared" si="27"/>
        <v>0</v>
      </c>
      <c r="R143" s="444">
        <f t="shared" si="28"/>
        <v>0</v>
      </c>
      <c r="S143" s="603">
        <f>Discount!$J$36</f>
        <v>0</v>
      </c>
      <c r="T143" s="444">
        <f t="shared" si="29"/>
        <v>0</v>
      </c>
      <c r="U143" s="445">
        <f t="shared" si="30"/>
        <v>0</v>
      </c>
      <c r="V143" s="713">
        <f t="shared" si="31"/>
        <v>0</v>
      </c>
      <c r="W143" s="843">
        <f t="shared" si="32"/>
        <v>0</v>
      </c>
      <c r="X143" s="713">
        <f t="shared" si="33"/>
        <v>0</v>
      </c>
      <c r="Y143" s="714">
        <f t="shared" si="34"/>
        <v>0.18</v>
      </c>
      <c r="Z143" s="713">
        <f t="shared" si="35"/>
        <v>0</v>
      </c>
      <c r="AA143" s="874"/>
      <c r="AB143" s="875"/>
      <c r="AC143" s="875"/>
      <c r="AD143" s="875"/>
      <c r="AE143" s="875"/>
      <c r="AF143" s="876"/>
      <c r="AG143" s="876"/>
      <c r="AH143" s="876"/>
      <c r="AI143" s="876"/>
      <c r="AJ143" s="876"/>
      <c r="AK143" s="876"/>
      <c r="AL143" s="876"/>
      <c r="AM143" s="876"/>
      <c r="AN143" s="876"/>
      <c r="AO143" s="876"/>
      <c r="AP143" s="876"/>
      <c r="AQ143" s="876"/>
      <c r="AR143" s="876"/>
      <c r="AS143" s="876"/>
      <c r="AT143" s="876"/>
      <c r="AU143" s="876"/>
      <c r="AV143" s="876"/>
      <c r="AW143" s="876"/>
      <c r="AX143" s="876"/>
      <c r="AY143" s="876"/>
      <c r="AZ143" s="876"/>
      <c r="BA143" s="876"/>
      <c r="BB143" s="876"/>
      <c r="BC143" s="876"/>
      <c r="BD143" s="876"/>
      <c r="BE143" s="876"/>
      <c r="BF143" s="876"/>
      <c r="BG143" s="876"/>
      <c r="BH143" s="876"/>
      <c r="BI143" s="876"/>
      <c r="BJ143" s="876"/>
      <c r="BK143" s="876"/>
      <c r="BL143" s="876"/>
      <c r="BM143" s="876"/>
      <c r="BN143" s="876"/>
      <c r="BO143" s="876"/>
      <c r="BP143" s="876"/>
      <c r="BQ143" s="876"/>
      <c r="BR143" s="876"/>
      <c r="BS143" s="876"/>
      <c r="BT143" s="876"/>
      <c r="BU143" s="876"/>
      <c r="BV143" s="876"/>
      <c r="BW143" s="876"/>
      <c r="BX143" s="876"/>
      <c r="BY143" s="876"/>
      <c r="BZ143" s="876"/>
      <c r="CA143" s="876"/>
      <c r="CB143" s="876"/>
      <c r="CC143" s="876"/>
      <c r="CD143" s="876"/>
      <c r="CE143" s="876"/>
      <c r="CF143" s="876"/>
      <c r="CG143" s="876"/>
      <c r="CH143" s="876"/>
      <c r="CI143" s="876"/>
      <c r="CJ143" s="876"/>
      <c r="CK143" s="876"/>
      <c r="CL143" s="876"/>
      <c r="CM143" s="876"/>
      <c r="CN143" s="876"/>
      <c r="CO143" s="876"/>
      <c r="CP143" s="876"/>
      <c r="CQ143" s="876"/>
      <c r="CR143" s="876"/>
      <c r="CS143" s="876"/>
      <c r="CT143" s="876"/>
      <c r="CU143" s="876"/>
      <c r="CV143" s="876"/>
      <c r="CW143" s="876"/>
      <c r="CX143" s="876"/>
      <c r="CY143" s="876"/>
      <c r="CZ143" s="876"/>
      <c r="DA143" s="876"/>
      <c r="DB143" s="876"/>
      <c r="DC143" s="876"/>
      <c r="DD143" s="876"/>
      <c r="DE143" s="876"/>
      <c r="DF143" s="876"/>
      <c r="DG143" s="876"/>
      <c r="DH143" s="876"/>
      <c r="DI143" s="876"/>
      <c r="DJ143" s="876"/>
      <c r="DK143" s="876"/>
      <c r="DL143" s="876"/>
      <c r="DM143" s="876"/>
      <c r="DN143" s="876"/>
      <c r="DO143" s="876"/>
      <c r="DP143" s="876"/>
      <c r="DQ143" s="876"/>
      <c r="DR143" s="876"/>
      <c r="DS143" s="876"/>
      <c r="DT143" s="876"/>
      <c r="DU143" s="876"/>
      <c r="DV143" s="876"/>
      <c r="DW143" s="876"/>
      <c r="DX143" s="876"/>
      <c r="DY143" s="876"/>
      <c r="DZ143" s="876"/>
      <c r="EA143" s="876"/>
      <c r="EB143" s="876"/>
      <c r="EC143" s="876"/>
      <c r="ED143" s="876"/>
      <c r="EE143" s="876"/>
      <c r="EF143" s="876"/>
      <c r="EG143" s="876"/>
      <c r="EH143" s="876"/>
      <c r="EI143" s="876"/>
      <c r="EJ143" s="876"/>
      <c r="EK143" s="876"/>
      <c r="EL143" s="876"/>
      <c r="EM143" s="876"/>
      <c r="EN143" s="876"/>
      <c r="EO143" s="876"/>
      <c r="EP143" s="876"/>
      <c r="EQ143" s="876"/>
      <c r="ER143" s="876"/>
      <c r="ES143" s="876"/>
      <c r="ET143" s="876"/>
      <c r="EU143" s="876"/>
    </row>
    <row r="144" spans="1:151" s="715" customFormat="1" ht="53.4" customHeight="1">
      <c r="A144" s="700">
        <v>126</v>
      </c>
      <c r="B144" s="854">
        <v>7000020197</v>
      </c>
      <c r="C144" s="854">
        <v>800</v>
      </c>
      <c r="D144" s="854">
        <v>10</v>
      </c>
      <c r="E144" s="854">
        <v>50</v>
      </c>
      <c r="F144" s="854" t="s">
        <v>654</v>
      </c>
      <c r="G144" s="854">
        <v>100001327</v>
      </c>
      <c r="H144" s="854">
        <v>995454</v>
      </c>
      <c r="I144" s="535"/>
      <c r="J144" s="859">
        <v>18</v>
      </c>
      <c r="K144" s="534"/>
      <c r="L144" s="854" t="s">
        <v>617</v>
      </c>
      <c r="M144" s="854" t="s">
        <v>615</v>
      </c>
      <c r="N144" s="854">
        <v>728</v>
      </c>
      <c r="O144" s="707"/>
      <c r="P144" s="533" t="str">
        <f t="shared" si="26"/>
        <v>INCLUDED</v>
      </c>
      <c r="Q144" s="712">
        <f t="shared" si="27"/>
        <v>0</v>
      </c>
      <c r="R144" s="444">
        <f t="shared" si="28"/>
        <v>0</v>
      </c>
      <c r="S144" s="603">
        <f>Discount!$J$36</f>
        <v>0</v>
      </c>
      <c r="T144" s="444">
        <f t="shared" si="29"/>
        <v>0</v>
      </c>
      <c r="U144" s="445">
        <f t="shared" si="30"/>
        <v>0</v>
      </c>
      <c r="V144" s="713">
        <f t="shared" si="31"/>
        <v>0</v>
      </c>
      <c r="W144" s="843">
        <f t="shared" si="32"/>
        <v>0</v>
      </c>
      <c r="X144" s="713">
        <f t="shared" si="33"/>
        <v>0</v>
      </c>
      <c r="Y144" s="714">
        <f t="shared" si="34"/>
        <v>0.18</v>
      </c>
      <c r="Z144" s="713">
        <f t="shared" si="35"/>
        <v>0</v>
      </c>
      <c r="AA144" s="874"/>
      <c r="AB144" s="875"/>
      <c r="AC144" s="875"/>
      <c r="AD144" s="875"/>
      <c r="AE144" s="875"/>
      <c r="AF144" s="876"/>
      <c r="AG144" s="876"/>
      <c r="AH144" s="876"/>
      <c r="AI144" s="876"/>
      <c r="AJ144" s="876"/>
      <c r="AK144" s="876"/>
      <c r="AL144" s="876"/>
      <c r="AM144" s="876"/>
      <c r="AN144" s="876"/>
      <c r="AO144" s="876"/>
      <c r="AP144" s="876"/>
      <c r="AQ144" s="876"/>
      <c r="AR144" s="876"/>
      <c r="AS144" s="876"/>
      <c r="AT144" s="876"/>
      <c r="AU144" s="876"/>
      <c r="AV144" s="876"/>
      <c r="AW144" s="876"/>
      <c r="AX144" s="876"/>
      <c r="AY144" s="876"/>
      <c r="AZ144" s="876"/>
      <c r="BA144" s="876"/>
      <c r="BB144" s="876"/>
      <c r="BC144" s="876"/>
      <c r="BD144" s="876"/>
      <c r="BE144" s="876"/>
      <c r="BF144" s="876"/>
      <c r="BG144" s="876"/>
      <c r="BH144" s="876"/>
      <c r="BI144" s="876"/>
      <c r="BJ144" s="876"/>
      <c r="BK144" s="876"/>
      <c r="BL144" s="876"/>
      <c r="BM144" s="876"/>
      <c r="BN144" s="876"/>
      <c r="BO144" s="876"/>
      <c r="BP144" s="876"/>
      <c r="BQ144" s="876"/>
      <c r="BR144" s="876"/>
      <c r="BS144" s="876"/>
      <c r="BT144" s="876"/>
      <c r="BU144" s="876"/>
      <c r="BV144" s="876"/>
      <c r="BW144" s="876"/>
      <c r="BX144" s="876"/>
      <c r="BY144" s="876"/>
      <c r="BZ144" s="876"/>
      <c r="CA144" s="876"/>
      <c r="CB144" s="876"/>
      <c r="CC144" s="876"/>
      <c r="CD144" s="876"/>
      <c r="CE144" s="876"/>
      <c r="CF144" s="876"/>
      <c r="CG144" s="876"/>
      <c r="CH144" s="876"/>
      <c r="CI144" s="876"/>
      <c r="CJ144" s="876"/>
      <c r="CK144" s="876"/>
      <c r="CL144" s="876"/>
      <c r="CM144" s="876"/>
      <c r="CN144" s="876"/>
      <c r="CO144" s="876"/>
      <c r="CP144" s="876"/>
      <c r="CQ144" s="876"/>
      <c r="CR144" s="876"/>
      <c r="CS144" s="876"/>
      <c r="CT144" s="876"/>
      <c r="CU144" s="876"/>
      <c r="CV144" s="876"/>
      <c r="CW144" s="876"/>
      <c r="CX144" s="876"/>
      <c r="CY144" s="876"/>
      <c r="CZ144" s="876"/>
      <c r="DA144" s="876"/>
      <c r="DB144" s="876"/>
      <c r="DC144" s="876"/>
      <c r="DD144" s="876"/>
      <c r="DE144" s="876"/>
      <c r="DF144" s="876"/>
      <c r="DG144" s="876"/>
      <c r="DH144" s="876"/>
      <c r="DI144" s="876"/>
      <c r="DJ144" s="876"/>
      <c r="DK144" s="876"/>
      <c r="DL144" s="876"/>
      <c r="DM144" s="876"/>
      <c r="DN144" s="876"/>
      <c r="DO144" s="876"/>
      <c r="DP144" s="876"/>
      <c r="DQ144" s="876"/>
      <c r="DR144" s="876"/>
      <c r="DS144" s="876"/>
      <c r="DT144" s="876"/>
      <c r="DU144" s="876"/>
      <c r="DV144" s="876"/>
      <c r="DW144" s="876"/>
      <c r="DX144" s="876"/>
      <c r="DY144" s="876"/>
      <c r="DZ144" s="876"/>
      <c r="EA144" s="876"/>
      <c r="EB144" s="876"/>
      <c r="EC144" s="876"/>
      <c r="ED144" s="876"/>
      <c r="EE144" s="876"/>
      <c r="EF144" s="876"/>
      <c r="EG144" s="876"/>
      <c r="EH144" s="876"/>
      <c r="EI144" s="876"/>
      <c r="EJ144" s="876"/>
      <c r="EK144" s="876"/>
      <c r="EL144" s="876"/>
      <c r="EM144" s="876"/>
      <c r="EN144" s="876"/>
      <c r="EO144" s="876"/>
      <c r="EP144" s="876"/>
      <c r="EQ144" s="876"/>
      <c r="ER144" s="876"/>
      <c r="ES144" s="876"/>
      <c r="ET144" s="876"/>
      <c r="EU144" s="876"/>
    </row>
    <row r="145" spans="1:151" s="715" customFormat="1" ht="43.5" customHeight="1">
      <c r="A145" s="700">
        <v>127</v>
      </c>
      <c r="B145" s="854">
        <v>7000020197</v>
      </c>
      <c r="C145" s="854">
        <v>800</v>
      </c>
      <c r="D145" s="854">
        <v>10</v>
      </c>
      <c r="E145" s="854">
        <v>60</v>
      </c>
      <c r="F145" s="854" t="s">
        <v>654</v>
      </c>
      <c r="G145" s="854">
        <v>100001329</v>
      </c>
      <c r="H145" s="854">
        <v>995454</v>
      </c>
      <c r="I145" s="535"/>
      <c r="J145" s="859">
        <v>18</v>
      </c>
      <c r="K145" s="534"/>
      <c r="L145" s="854" t="s">
        <v>618</v>
      </c>
      <c r="M145" s="854" t="s">
        <v>584</v>
      </c>
      <c r="N145" s="854">
        <v>51</v>
      </c>
      <c r="O145" s="707"/>
      <c r="P145" s="533" t="str">
        <f t="shared" si="26"/>
        <v>INCLUDED</v>
      </c>
      <c r="Q145" s="712">
        <f t="shared" si="27"/>
        <v>0</v>
      </c>
      <c r="R145" s="444">
        <f t="shared" si="28"/>
        <v>0</v>
      </c>
      <c r="S145" s="603">
        <f>Discount!$J$36</f>
        <v>0</v>
      </c>
      <c r="T145" s="444">
        <f t="shared" si="29"/>
        <v>0</v>
      </c>
      <c r="U145" s="445">
        <f t="shared" si="30"/>
        <v>0</v>
      </c>
      <c r="V145" s="713">
        <f t="shared" si="31"/>
        <v>0</v>
      </c>
      <c r="W145" s="843">
        <f t="shared" si="32"/>
        <v>0</v>
      </c>
      <c r="X145" s="713">
        <f t="shared" si="33"/>
        <v>0</v>
      </c>
      <c r="Y145" s="714">
        <f t="shared" si="34"/>
        <v>0.18</v>
      </c>
      <c r="Z145" s="713">
        <f t="shared" si="35"/>
        <v>0</v>
      </c>
      <c r="AA145" s="874"/>
      <c r="AB145" s="875"/>
      <c r="AC145" s="875"/>
      <c r="AD145" s="875"/>
      <c r="AE145" s="875"/>
      <c r="AF145" s="876"/>
      <c r="AG145" s="876"/>
      <c r="AH145" s="876"/>
      <c r="AI145" s="876"/>
      <c r="AJ145" s="876"/>
      <c r="AK145" s="876"/>
      <c r="AL145" s="876"/>
      <c r="AM145" s="876"/>
      <c r="AN145" s="876"/>
      <c r="AO145" s="876"/>
      <c r="AP145" s="876"/>
      <c r="AQ145" s="876"/>
      <c r="AR145" s="876"/>
      <c r="AS145" s="876"/>
      <c r="AT145" s="876"/>
      <c r="AU145" s="876"/>
      <c r="AV145" s="876"/>
      <c r="AW145" s="876"/>
      <c r="AX145" s="876"/>
      <c r="AY145" s="876"/>
      <c r="AZ145" s="876"/>
      <c r="BA145" s="876"/>
      <c r="BB145" s="876"/>
      <c r="BC145" s="876"/>
      <c r="BD145" s="876"/>
      <c r="BE145" s="876"/>
      <c r="BF145" s="876"/>
      <c r="BG145" s="876"/>
      <c r="BH145" s="876"/>
      <c r="BI145" s="876"/>
      <c r="BJ145" s="876"/>
      <c r="BK145" s="876"/>
      <c r="BL145" s="876"/>
      <c r="BM145" s="876"/>
      <c r="BN145" s="876"/>
      <c r="BO145" s="876"/>
      <c r="BP145" s="876"/>
      <c r="BQ145" s="876"/>
      <c r="BR145" s="876"/>
      <c r="BS145" s="876"/>
      <c r="BT145" s="876"/>
      <c r="BU145" s="876"/>
      <c r="BV145" s="876"/>
      <c r="BW145" s="876"/>
      <c r="BX145" s="876"/>
      <c r="BY145" s="876"/>
      <c r="BZ145" s="876"/>
      <c r="CA145" s="876"/>
      <c r="CB145" s="876"/>
      <c r="CC145" s="876"/>
      <c r="CD145" s="876"/>
      <c r="CE145" s="876"/>
      <c r="CF145" s="876"/>
      <c r="CG145" s="876"/>
      <c r="CH145" s="876"/>
      <c r="CI145" s="876"/>
      <c r="CJ145" s="876"/>
      <c r="CK145" s="876"/>
      <c r="CL145" s="876"/>
      <c r="CM145" s="876"/>
      <c r="CN145" s="876"/>
      <c r="CO145" s="876"/>
      <c r="CP145" s="876"/>
      <c r="CQ145" s="876"/>
      <c r="CR145" s="876"/>
      <c r="CS145" s="876"/>
      <c r="CT145" s="876"/>
      <c r="CU145" s="876"/>
      <c r="CV145" s="876"/>
      <c r="CW145" s="876"/>
      <c r="CX145" s="876"/>
      <c r="CY145" s="876"/>
      <c r="CZ145" s="876"/>
      <c r="DA145" s="876"/>
      <c r="DB145" s="876"/>
      <c r="DC145" s="876"/>
      <c r="DD145" s="876"/>
      <c r="DE145" s="876"/>
      <c r="DF145" s="876"/>
      <c r="DG145" s="876"/>
      <c r="DH145" s="876"/>
      <c r="DI145" s="876"/>
      <c r="DJ145" s="876"/>
      <c r="DK145" s="876"/>
      <c r="DL145" s="876"/>
      <c r="DM145" s="876"/>
      <c r="DN145" s="876"/>
      <c r="DO145" s="876"/>
      <c r="DP145" s="876"/>
      <c r="DQ145" s="876"/>
      <c r="DR145" s="876"/>
      <c r="DS145" s="876"/>
      <c r="DT145" s="876"/>
      <c r="DU145" s="876"/>
      <c r="DV145" s="876"/>
      <c r="DW145" s="876"/>
      <c r="DX145" s="876"/>
      <c r="DY145" s="876"/>
      <c r="DZ145" s="876"/>
      <c r="EA145" s="876"/>
      <c r="EB145" s="876"/>
      <c r="EC145" s="876"/>
      <c r="ED145" s="876"/>
      <c r="EE145" s="876"/>
      <c r="EF145" s="876"/>
      <c r="EG145" s="876"/>
      <c r="EH145" s="876"/>
      <c r="EI145" s="876"/>
      <c r="EJ145" s="876"/>
      <c r="EK145" s="876"/>
      <c r="EL145" s="876"/>
      <c r="EM145" s="876"/>
      <c r="EN145" s="876"/>
      <c r="EO145" s="876"/>
      <c r="EP145" s="876"/>
      <c r="EQ145" s="876"/>
      <c r="ER145" s="876"/>
      <c r="ES145" s="876"/>
      <c r="ET145" s="876"/>
      <c r="EU145" s="876"/>
    </row>
    <row r="146" spans="1:151" s="715" customFormat="1" ht="58.8" customHeight="1">
      <c r="A146" s="700">
        <v>128</v>
      </c>
      <c r="B146" s="854">
        <v>7000020197</v>
      </c>
      <c r="C146" s="854">
        <v>800</v>
      </c>
      <c r="D146" s="854">
        <v>10</v>
      </c>
      <c r="E146" s="854">
        <v>70</v>
      </c>
      <c r="F146" s="854" t="s">
        <v>654</v>
      </c>
      <c r="G146" s="854">
        <v>100001331</v>
      </c>
      <c r="H146" s="854">
        <v>995455</v>
      </c>
      <c r="I146" s="535"/>
      <c r="J146" s="859">
        <v>18</v>
      </c>
      <c r="K146" s="534"/>
      <c r="L146" s="854" t="s">
        <v>620</v>
      </c>
      <c r="M146" s="854" t="s">
        <v>584</v>
      </c>
      <c r="N146" s="854">
        <v>20</v>
      </c>
      <c r="O146" s="707"/>
      <c r="P146" s="533" t="str">
        <f t="shared" si="26"/>
        <v>INCLUDED</v>
      </c>
      <c r="Q146" s="712">
        <f t="shared" si="27"/>
        <v>0</v>
      </c>
      <c r="R146" s="444">
        <f t="shared" si="28"/>
        <v>0</v>
      </c>
      <c r="S146" s="603">
        <f>Discount!$J$36</f>
        <v>0</v>
      </c>
      <c r="T146" s="444">
        <f t="shared" si="29"/>
        <v>0</v>
      </c>
      <c r="U146" s="445">
        <f t="shared" si="30"/>
        <v>0</v>
      </c>
      <c r="V146" s="713">
        <f t="shared" si="31"/>
        <v>0</v>
      </c>
      <c r="W146" s="843">
        <f t="shared" si="32"/>
        <v>0</v>
      </c>
      <c r="X146" s="713">
        <f t="shared" si="33"/>
        <v>0</v>
      </c>
      <c r="Y146" s="714">
        <f t="shared" si="34"/>
        <v>0.18</v>
      </c>
      <c r="Z146" s="713">
        <f t="shared" si="35"/>
        <v>0</v>
      </c>
      <c r="AA146" s="874"/>
      <c r="AB146" s="875"/>
      <c r="AC146" s="875"/>
      <c r="AD146" s="875"/>
      <c r="AE146" s="875"/>
      <c r="AF146" s="876"/>
      <c r="AG146" s="876"/>
      <c r="AH146" s="876"/>
      <c r="AI146" s="876"/>
      <c r="AJ146" s="876"/>
      <c r="AK146" s="876"/>
      <c r="AL146" s="876"/>
      <c r="AM146" s="876"/>
      <c r="AN146" s="876"/>
      <c r="AO146" s="876"/>
      <c r="AP146" s="876"/>
      <c r="AQ146" s="876"/>
      <c r="AR146" s="876"/>
      <c r="AS146" s="876"/>
      <c r="AT146" s="876"/>
      <c r="AU146" s="876"/>
      <c r="AV146" s="876"/>
      <c r="AW146" s="876"/>
      <c r="AX146" s="876"/>
      <c r="AY146" s="876"/>
      <c r="AZ146" s="876"/>
      <c r="BA146" s="876"/>
      <c r="BB146" s="876"/>
      <c r="BC146" s="876"/>
      <c r="BD146" s="876"/>
      <c r="BE146" s="876"/>
      <c r="BF146" s="876"/>
      <c r="BG146" s="876"/>
      <c r="BH146" s="876"/>
      <c r="BI146" s="876"/>
      <c r="BJ146" s="876"/>
      <c r="BK146" s="876"/>
      <c r="BL146" s="876"/>
      <c r="BM146" s="876"/>
      <c r="BN146" s="876"/>
      <c r="BO146" s="876"/>
      <c r="BP146" s="876"/>
      <c r="BQ146" s="876"/>
      <c r="BR146" s="876"/>
      <c r="BS146" s="876"/>
      <c r="BT146" s="876"/>
      <c r="BU146" s="876"/>
      <c r="BV146" s="876"/>
      <c r="BW146" s="876"/>
      <c r="BX146" s="876"/>
      <c r="BY146" s="876"/>
      <c r="BZ146" s="876"/>
      <c r="CA146" s="876"/>
      <c r="CB146" s="876"/>
      <c r="CC146" s="876"/>
      <c r="CD146" s="876"/>
      <c r="CE146" s="876"/>
      <c r="CF146" s="876"/>
      <c r="CG146" s="876"/>
      <c r="CH146" s="876"/>
      <c r="CI146" s="876"/>
      <c r="CJ146" s="876"/>
      <c r="CK146" s="876"/>
      <c r="CL146" s="876"/>
      <c r="CM146" s="876"/>
      <c r="CN146" s="876"/>
      <c r="CO146" s="876"/>
      <c r="CP146" s="876"/>
      <c r="CQ146" s="876"/>
      <c r="CR146" s="876"/>
      <c r="CS146" s="876"/>
      <c r="CT146" s="876"/>
      <c r="CU146" s="876"/>
      <c r="CV146" s="876"/>
      <c r="CW146" s="876"/>
      <c r="CX146" s="876"/>
      <c r="CY146" s="876"/>
      <c r="CZ146" s="876"/>
      <c r="DA146" s="876"/>
      <c r="DB146" s="876"/>
      <c r="DC146" s="876"/>
      <c r="DD146" s="876"/>
      <c r="DE146" s="876"/>
      <c r="DF146" s="876"/>
      <c r="DG146" s="876"/>
      <c r="DH146" s="876"/>
      <c r="DI146" s="876"/>
      <c r="DJ146" s="876"/>
      <c r="DK146" s="876"/>
      <c r="DL146" s="876"/>
      <c r="DM146" s="876"/>
      <c r="DN146" s="876"/>
      <c r="DO146" s="876"/>
      <c r="DP146" s="876"/>
      <c r="DQ146" s="876"/>
      <c r="DR146" s="876"/>
      <c r="DS146" s="876"/>
      <c r="DT146" s="876"/>
      <c r="DU146" s="876"/>
      <c r="DV146" s="876"/>
      <c r="DW146" s="876"/>
      <c r="DX146" s="876"/>
      <c r="DY146" s="876"/>
      <c r="DZ146" s="876"/>
      <c r="EA146" s="876"/>
      <c r="EB146" s="876"/>
      <c r="EC146" s="876"/>
      <c r="ED146" s="876"/>
      <c r="EE146" s="876"/>
      <c r="EF146" s="876"/>
      <c r="EG146" s="876"/>
      <c r="EH146" s="876"/>
      <c r="EI146" s="876"/>
      <c r="EJ146" s="876"/>
      <c r="EK146" s="876"/>
      <c r="EL146" s="876"/>
      <c r="EM146" s="876"/>
      <c r="EN146" s="876"/>
      <c r="EO146" s="876"/>
      <c r="EP146" s="876"/>
      <c r="EQ146" s="876"/>
      <c r="ER146" s="876"/>
      <c r="ES146" s="876"/>
      <c r="ET146" s="876"/>
      <c r="EU146" s="876"/>
    </row>
    <row r="147" spans="1:151" s="715" customFormat="1" ht="43.5" customHeight="1">
      <c r="A147" s="700">
        <v>129</v>
      </c>
      <c r="B147" s="854">
        <v>7000020197</v>
      </c>
      <c r="C147" s="854">
        <v>800</v>
      </c>
      <c r="D147" s="854">
        <v>10</v>
      </c>
      <c r="E147" s="854">
        <v>80</v>
      </c>
      <c r="F147" s="854" t="s">
        <v>654</v>
      </c>
      <c r="G147" s="854">
        <v>100001330</v>
      </c>
      <c r="H147" s="854">
        <v>995428</v>
      </c>
      <c r="I147" s="535"/>
      <c r="J147" s="859">
        <v>18</v>
      </c>
      <c r="K147" s="534"/>
      <c r="L147" s="854" t="s">
        <v>619</v>
      </c>
      <c r="M147" s="854" t="s">
        <v>615</v>
      </c>
      <c r="N147" s="854">
        <v>21</v>
      </c>
      <c r="O147" s="707"/>
      <c r="P147" s="533" t="str">
        <f t="shared" si="26"/>
        <v>INCLUDED</v>
      </c>
      <c r="Q147" s="712">
        <f t="shared" si="27"/>
        <v>0</v>
      </c>
      <c r="R147" s="444">
        <f t="shared" si="28"/>
        <v>0</v>
      </c>
      <c r="S147" s="603">
        <f>Discount!$J$36</f>
        <v>0</v>
      </c>
      <c r="T147" s="444">
        <f t="shared" si="29"/>
        <v>0</v>
      </c>
      <c r="U147" s="445">
        <f t="shared" si="30"/>
        <v>0</v>
      </c>
      <c r="V147" s="713">
        <f t="shared" si="31"/>
        <v>0</v>
      </c>
      <c r="W147" s="843">
        <f t="shared" si="32"/>
        <v>0</v>
      </c>
      <c r="X147" s="713">
        <f t="shared" si="33"/>
        <v>0</v>
      </c>
      <c r="Y147" s="714">
        <f t="shared" si="34"/>
        <v>0.18</v>
      </c>
      <c r="Z147" s="713">
        <f t="shared" si="35"/>
        <v>0</v>
      </c>
      <c r="AA147" s="874"/>
      <c r="AB147" s="875"/>
      <c r="AC147" s="875"/>
      <c r="AD147" s="875"/>
      <c r="AE147" s="875"/>
      <c r="AF147" s="876"/>
      <c r="AG147" s="876"/>
      <c r="AH147" s="876"/>
      <c r="AI147" s="876"/>
      <c r="AJ147" s="876"/>
      <c r="AK147" s="876"/>
      <c r="AL147" s="876"/>
      <c r="AM147" s="876"/>
      <c r="AN147" s="876"/>
      <c r="AO147" s="876"/>
      <c r="AP147" s="876"/>
      <c r="AQ147" s="876"/>
      <c r="AR147" s="876"/>
      <c r="AS147" s="876"/>
      <c r="AT147" s="876"/>
      <c r="AU147" s="876"/>
      <c r="AV147" s="876"/>
      <c r="AW147" s="876"/>
      <c r="AX147" s="876"/>
      <c r="AY147" s="876"/>
      <c r="AZ147" s="876"/>
      <c r="BA147" s="876"/>
      <c r="BB147" s="876"/>
      <c r="BC147" s="876"/>
      <c r="BD147" s="876"/>
      <c r="BE147" s="876"/>
      <c r="BF147" s="876"/>
      <c r="BG147" s="876"/>
      <c r="BH147" s="876"/>
      <c r="BI147" s="876"/>
      <c r="BJ147" s="876"/>
      <c r="BK147" s="876"/>
      <c r="BL147" s="876"/>
      <c r="BM147" s="876"/>
      <c r="BN147" s="876"/>
      <c r="BO147" s="876"/>
      <c r="BP147" s="876"/>
      <c r="BQ147" s="876"/>
      <c r="BR147" s="876"/>
      <c r="BS147" s="876"/>
      <c r="BT147" s="876"/>
      <c r="BU147" s="876"/>
      <c r="BV147" s="876"/>
      <c r="BW147" s="876"/>
      <c r="BX147" s="876"/>
      <c r="BY147" s="876"/>
      <c r="BZ147" s="876"/>
      <c r="CA147" s="876"/>
      <c r="CB147" s="876"/>
      <c r="CC147" s="876"/>
      <c r="CD147" s="876"/>
      <c r="CE147" s="876"/>
      <c r="CF147" s="876"/>
      <c r="CG147" s="876"/>
      <c r="CH147" s="876"/>
      <c r="CI147" s="876"/>
      <c r="CJ147" s="876"/>
      <c r="CK147" s="876"/>
      <c r="CL147" s="876"/>
      <c r="CM147" s="876"/>
      <c r="CN147" s="876"/>
      <c r="CO147" s="876"/>
      <c r="CP147" s="876"/>
      <c r="CQ147" s="876"/>
      <c r="CR147" s="876"/>
      <c r="CS147" s="876"/>
      <c r="CT147" s="876"/>
      <c r="CU147" s="876"/>
      <c r="CV147" s="876"/>
      <c r="CW147" s="876"/>
      <c r="CX147" s="876"/>
      <c r="CY147" s="876"/>
      <c r="CZ147" s="876"/>
      <c r="DA147" s="876"/>
      <c r="DB147" s="876"/>
      <c r="DC147" s="876"/>
      <c r="DD147" s="876"/>
      <c r="DE147" s="876"/>
      <c r="DF147" s="876"/>
      <c r="DG147" s="876"/>
      <c r="DH147" s="876"/>
      <c r="DI147" s="876"/>
      <c r="DJ147" s="876"/>
      <c r="DK147" s="876"/>
      <c r="DL147" s="876"/>
      <c r="DM147" s="876"/>
      <c r="DN147" s="876"/>
      <c r="DO147" s="876"/>
      <c r="DP147" s="876"/>
      <c r="DQ147" s="876"/>
      <c r="DR147" s="876"/>
      <c r="DS147" s="876"/>
      <c r="DT147" s="876"/>
      <c r="DU147" s="876"/>
      <c r="DV147" s="876"/>
      <c r="DW147" s="876"/>
      <c r="DX147" s="876"/>
      <c r="DY147" s="876"/>
      <c r="DZ147" s="876"/>
      <c r="EA147" s="876"/>
      <c r="EB147" s="876"/>
      <c r="EC147" s="876"/>
      <c r="ED147" s="876"/>
      <c r="EE147" s="876"/>
      <c r="EF147" s="876"/>
      <c r="EG147" s="876"/>
      <c r="EH147" s="876"/>
      <c r="EI147" s="876"/>
      <c r="EJ147" s="876"/>
      <c r="EK147" s="876"/>
      <c r="EL147" s="876"/>
      <c r="EM147" s="876"/>
      <c r="EN147" s="876"/>
      <c r="EO147" s="876"/>
      <c r="EP147" s="876"/>
      <c r="EQ147" s="876"/>
      <c r="ER147" s="876"/>
      <c r="ES147" s="876"/>
      <c r="ET147" s="876"/>
      <c r="EU147" s="876"/>
    </row>
    <row r="148" spans="1:151" s="715" customFormat="1" ht="85.2" customHeight="1">
      <c r="A148" s="700">
        <v>130</v>
      </c>
      <c r="B148" s="854">
        <v>7000020197</v>
      </c>
      <c r="C148" s="854">
        <v>800</v>
      </c>
      <c r="D148" s="854">
        <v>10</v>
      </c>
      <c r="E148" s="854">
        <v>90</v>
      </c>
      <c r="F148" s="854" t="s">
        <v>654</v>
      </c>
      <c r="G148" s="854">
        <v>100004748</v>
      </c>
      <c r="H148" s="854">
        <v>995454</v>
      </c>
      <c r="I148" s="535"/>
      <c r="J148" s="859">
        <v>18</v>
      </c>
      <c r="K148" s="534"/>
      <c r="L148" s="854" t="s">
        <v>783</v>
      </c>
      <c r="M148" s="854" t="s">
        <v>615</v>
      </c>
      <c r="N148" s="854">
        <v>713</v>
      </c>
      <c r="O148" s="707"/>
      <c r="P148" s="533" t="str">
        <f t="shared" si="26"/>
        <v>INCLUDED</v>
      </c>
      <c r="Q148" s="712">
        <f t="shared" si="27"/>
        <v>0</v>
      </c>
      <c r="R148" s="444">
        <f t="shared" si="28"/>
        <v>0</v>
      </c>
      <c r="S148" s="603">
        <f>Discount!$J$36</f>
        <v>0</v>
      </c>
      <c r="T148" s="444">
        <f t="shared" si="29"/>
        <v>0</v>
      </c>
      <c r="U148" s="445">
        <f t="shared" si="30"/>
        <v>0</v>
      </c>
      <c r="V148" s="713">
        <f t="shared" si="31"/>
        <v>0</v>
      </c>
      <c r="W148" s="843">
        <f t="shared" si="32"/>
        <v>0</v>
      </c>
      <c r="X148" s="713">
        <f t="shared" si="33"/>
        <v>0</v>
      </c>
      <c r="Y148" s="714">
        <f t="shared" si="34"/>
        <v>0.18</v>
      </c>
      <c r="Z148" s="713">
        <f t="shared" si="35"/>
        <v>0</v>
      </c>
      <c r="AA148" s="874"/>
      <c r="AB148" s="875"/>
      <c r="AC148" s="875"/>
      <c r="AD148" s="875"/>
      <c r="AE148" s="875"/>
      <c r="AF148" s="876"/>
      <c r="AG148" s="876"/>
      <c r="AH148" s="876"/>
      <c r="AI148" s="876"/>
      <c r="AJ148" s="876"/>
      <c r="AK148" s="876"/>
      <c r="AL148" s="876"/>
      <c r="AM148" s="876"/>
      <c r="AN148" s="876"/>
      <c r="AO148" s="876"/>
      <c r="AP148" s="876"/>
      <c r="AQ148" s="876"/>
      <c r="AR148" s="876"/>
      <c r="AS148" s="876"/>
      <c r="AT148" s="876"/>
      <c r="AU148" s="876"/>
      <c r="AV148" s="876"/>
      <c r="AW148" s="876"/>
      <c r="AX148" s="876"/>
      <c r="AY148" s="876"/>
      <c r="AZ148" s="876"/>
      <c r="BA148" s="876"/>
      <c r="BB148" s="876"/>
      <c r="BC148" s="876"/>
      <c r="BD148" s="876"/>
      <c r="BE148" s="876"/>
      <c r="BF148" s="876"/>
      <c r="BG148" s="876"/>
      <c r="BH148" s="876"/>
      <c r="BI148" s="876"/>
      <c r="BJ148" s="876"/>
      <c r="BK148" s="876"/>
      <c r="BL148" s="876"/>
      <c r="BM148" s="876"/>
      <c r="BN148" s="876"/>
      <c r="BO148" s="876"/>
      <c r="BP148" s="876"/>
      <c r="BQ148" s="876"/>
      <c r="BR148" s="876"/>
      <c r="BS148" s="876"/>
      <c r="BT148" s="876"/>
      <c r="BU148" s="876"/>
      <c r="BV148" s="876"/>
      <c r="BW148" s="876"/>
      <c r="BX148" s="876"/>
      <c r="BY148" s="876"/>
      <c r="BZ148" s="876"/>
      <c r="CA148" s="876"/>
      <c r="CB148" s="876"/>
      <c r="CC148" s="876"/>
      <c r="CD148" s="876"/>
      <c r="CE148" s="876"/>
      <c r="CF148" s="876"/>
      <c r="CG148" s="876"/>
      <c r="CH148" s="876"/>
      <c r="CI148" s="876"/>
      <c r="CJ148" s="876"/>
      <c r="CK148" s="876"/>
      <c r="CL148" s="876"/>
      <c r="CM148" s="876"/>
      <c r="CN148" s="876"/>
      <c r="CO148" s="876"/>
      <c r="CP148" s="876"/>
      <c r="CQ148" s="876"/>
      <c r="CR148" s="876"/>
      <c r="CS148" s="876"/>
      <c r="CT148" s="876"/>
      <c r="CU148" s="876"/>
      <c r="CV148" s="876"/>
      <c r="CW148" s="876"/>
      <c r="CX148" s="876"/>
      <c r="CY148" s="876"/>
      <c r="CZ148" s="876"/>
      <c r="DA148" s="876"/>
      <c r="DB148" s="876"/>
      <c r="DC148" s="876"/>
      <c r="DD148" s="876"/>
      <c r="DE148" s="876"/>
      <c r="DF148" s="876"/>
      <c r="DG148" s="876"/>
      <c r="DH148" s="876"/>
      <c r="DI148" s="876"/>
      <c r="DJ148" s="876"/>
      <c r="DK148" s="876"/>
      <c r="DL148" s="876"/>
      <c r="DM148" s="876"/>
      <c r="DN148" s="876"/>
      <c r="DO148" s="876"/>
      <c r="DP148" s="876"/>
      <c r="DQ148" s="876"/>
      <c r="DR148" s="876"/>
      <c r="DS148" s="876"/>
      <c r="DT148" s="876"/>
      <c r="DU148" s="876"/>
      <c r="DV148" s="876"/>
      <c r="DW148" s="876"/>
      <c r="DX148" s="876"/>
      <c r="DY148" s="876"/>
      <c r="DZ148" s="876"/>
      <c r="EA148" s="876"/>
      <c r="EB148" s="876"/>
      <c r="EC148" s="876"/>
      <c r="ED148" s="876"/>
      <c r="EE148" s="876"/>
      <c r="EF148" s="876"/>
      <c r="EG148" s="876"/>
      <c r="EH148" s="876"/>
      <c r="EI148" s="876"/>
      <c r="EJ148" s="876"/>
      <c r="EK148" s="876"/>
      <c r="EL148" s="876"/>
      <c r="EM148" s="876"/>
      <c r="EN148" s="876"/>
      <c r="EO148" s="876"/>
      <c r="EP148" s="876"/>
      <c r="EQ148" s="876"/>
      <c r="ER148" s="876"/>
      <c r="ES148" s="876"/>
      <c r="ET148" s="876"/>
      <c r="EU148" s="876"/>
    </row>
    <row r="149" spans="1:151" s="715" customFormat="1" ht="43.5" customHeight="1">
      <c r="A149" s="700">
        <v>131</v>
      </c>
      <c r="B149" s="854">
        <v>7000020197</v>
      </c>
      <c r="C149" s="854">
        <v>800</v>
      </c>
      <c r="D149" s="854">
        <v>10</v>
      </c>
      <c r="E149" s="854">
        <v>100</v>
      </c>
      <c r="F149" s="854" t="s">
        <v>654</v>
      </c>
      <c r="G149" s="854">
        <v>100001714</v>
      </c>
      <c r="H149" s="854">
        <v>995428</v>
      </c>
      <c r="I149" s="535"/>
      <c r="J149" s="859">
        <v>18</v>
      </c>
      <c r="K149" s="534"/>
      <c r="L149" s="854" t="s">
        <v>650</v>
      </c>
      <c r="M149" s="854" t="s">
        <v>622</v>
      </c>
      <c r="N149" s="854">
        <v>7000</v>
      </c>
      <c r="O149" s="707"/>
      <c r="P149" s="533" t="str">
        <f t="shared" ref="P149:P180" si="36">IF(O149=0, "INCLUDED", IF(ISERROR(N149*O149), O149, N149*O149))</f>
        <v>INCLUDED</v>
      </c>
      <c r="Q149" s="712">
        <f t="shared" ref="Q149:Q180" si="37">IF(P149="Included",0,P149)</f>
        <v>0</v>
      </c>
      <c r="R149" s="444">
        <f t="shared" ref="R149:R180" si="38">IF( K149="",J149*(IF(P149="Included",0,P149))/100,K149*(IF(P149="Included",0,P149)))</f>
        <v>0</v>
      </c>
      <c r="S149" s="603">
        <f>Discount!$J$36</f>
        <v>0</v>
      </c>
      <c r="T149" s="444">
        <f t="shared" ref="T149:T180" si="39">S149*Q149</f>
        <v>0</v>
      </c>
      <c r="U149" s="445">
        <f t="shared" ref="U149:U180" si="40">IF(K149="",J149*T149/100,K149*T149)</f>
        <v>0</v>
      </c>
      <c r="V149" s="713">
        <f t="shared" ref="V149:V180" si="41">O149*N149</f>
        <v>0</v>
      </c>
      <c r="W149" s="843">
        <f t="shared" ref="W149:W180" si="42">ROUND(O149,2)</f>
        <v>0</v>
      </c>
      <c r="X149" s="713">
        <f t="shared" ref="X149:X180" si="43">N149*W149</f>
        <v>0</v>
      </c>
      <c r="Y149" s="714">
        <f t="shared" ref="Y149:Y180" si="44">IF(K149="",J149/100,K149)</f>
        <v>0.18</v>
      </c>
      <c r="Z149" s="713">
        <f t="shared" ref="Z149:Z180" si="45">X149*Y149</f>
        <v>0</v>
      </c>
      <c r="AA149" s="874"/>
      <c r="AB149" s="875"/>
      <c r="AC149" s="875"/>
      <c r="AD149" s="875"/>
      <c r="AE149" s="875"/>
      <c r="AF149" s="876"/>
      <c r="AG149" s="876"/>
      <c r="AH149" s="876"/>
      <c r="AI149" s="876"/>
      <c r="AJ149" s="876"/>
      <c r="AK149" s="876"/>
      <c r="AL149" s="876"/>
      <c r="AM149" s="876"/>
      <c r="AN149" s="876"/>
      <c r="AO149" s="876"/>
      <c r="AP149" s="876"/>
      <c r="AQ149" s="876"/>
      <c r="AR149" s="876"/>
      <c r="AS149" s="876"/>
      <c r="AT149" s="876"/>
      <c r="AU149" s="876"/>
      <c r="AV149" s="876"/>
      <c r="AW149" s="876"/>
      <c r="AX149" s="876"/>
      <c r="AY149" s="876"/>
      <c r="AZ149" s="876"/>
      <c r="BA149" s="876"/>
      <c r="BB149" s="876"/>
      <c r="BC149" s="876"/>
      <c r="BD149" s="876"/>
      <c r="BE149" s="876"/>
      <c r="BF149" s="876"/>
      <c r="BG149" s="876"/>
      <c r="BH149" s="876"/>
      <c r="BI149" s="876"/>
      <c r="BJ149" s="876"/>
      <c r="BK149" s="876"/>
      <c r="BL149" s="876"/>
      <c r="BM149" s="876"/>
      <c r="BN149" s="876"/>
      <c r="BO149" s="876"/>
      <c r="BP149" s="876"/>
      <c r="BQ149" s="876"/>
      <c r="BR149" s="876"/>
      <c r="BS149" s="876"/>
      <c r="BT149" s="876"/>
      <c r="BU149" s="876"/>
      <c r="BV149" s="876"/>
      <c r="BW149" s="876"/>
      <c r="BX149" s="876"/>
      <c r="BY149" s="876"/>
      <c r="BZ149" s="876"/>
      <c r="CA149" s="876"/>
      <c r="CB149" s="876"/>
      <c r="CC149" s="876"/>
      <c r="CD149" s="876"/>
      <c r="CE149" s="876"/>
      <c r="CF149" s="876"/>
      <c r="CG149" s="876"/>
      <c r="CH149" s="876"/>
      <c r="CI149" s="876"/>
      <c r="CJ149" s="876"/>
      <c r="CK149" s="876"/>
      <c r="CL149" s="876"/>
      <c r="CM149" s="876"/>
      <c r="CN149" s="876"/>
      <c r="CO149" s="876"/>
      <c r="CP149" s="876"/>
      <c r="CQ149" s="876"/>
      <c r="CR149" s="876"/>
      <c r="CS149" s="876"/>
      <c r="CT149" s="876"/>
      <c r="CU149" s="876"/>
      <c r="CV149" s="876"/>
      <c r="CW149" s="876"/>
      <c r="CX149" s="876"/>
      <c r="CY149" s="876"/>
      <c r="CZ149" s="876"/>
      <c r="DA149" s="876"/>
      <c r="DB149" s="876"/>
      <c r="DC149" s="876"/>
      <c r="DD149" s="876"/>
      <c r="DE149" s="876"/>
      <c r="DF149" s="876"/>
      <c r="DG149" s="876"/>
      <c r="DH149" s="876"/>
      <c r="DI149" s="876"/>
      <c r="DJ149" s="876"/>
      <c r="DK149" s="876"/>
      <c r="DL149" s="876"/>
      <c r="DM149" s="876"/>
      <c r="DN149" s="876"/>
      <c r="DO149" s="876"/>
      <c r="DP149" s="876"/>
      <c r="DQ149" s="876"/>
      <c r="DR149" s="876"/>
      <c r="DS149" s="876"/>
      <c r="DT149" s="876"/>
      <c r="DU149" s="876"/>
      <c r="DV149" s="876"/>
      <c r="DW149" s="876"/>
      <c r="DX149" s="876"/>
      <c r="DY149" s="876"/>
      <c r="DZ149" s="876"/>
      <c r="EA149" s="876"/>
      <c r="EB149" s="876"/>
      <c r="EC149" s="876"/>
      <c r="ED149" s="876"/>
      <c r="EE149" s="876"/>
      <c r="EF149" s="876"/>
      <c r="EG149" s="876"/>
      <c r="EH149" s="876"/>
      <c r="EI149" s="876"/>
      <c r="EJ149" s="876"/>
      <c r="EK149" s="876"/>
      <c r="EL149" s="876"/>
      <c r="EM149" s="876"/>
      <c r="EN149" s="876"/>
      <c r="EO149" s="876"/>
      <c r="EP149" s="876"/>
      <c r="EQ149" s="876"/>
      <c r="ER149" s="876"/>
      <c r="ES149" s="876"/>
      <c r="ET149" s="876"/>
      <c r="EU149" s="876"/>
    </row>
    <row r="150" spans="1:151" s="715" customFormat="1" ht="43.5" customHeight="1">
      <c r="A150" s="700">
        <v>132</v>
      </c>
      <c r="B150" s="854">
        <v>7000020197</v>
      </c>
      <c r="C150" s="854">
        <v>800</v>
      </c>
      <c r="D150" s="854">
        <v>10</v>
      </c>
      <c r="E150" s="854">
        <v>110</v>
      </c>
      <c r="F150" s="854" t="s">
        <v>654</v>
      </c>
      <c r="G150" s="854">
        <v>100001713</v>
      </c>
      <c r="H150" s="854">
        <v>995424</v>
      </c>
      <c r="I150" s="535"/>
      <c r="J150" s="859">
        <v>18</v>
      </c>
      <c r="K150" s="534"/>
      <c r="L150" s="854" t="s">
        <v>623</v>
      </c>
      <c r="M150" s="854" t="s">
        <v>622</v>
      </c>
      <c r="N150" s="854">
        <v>12000</v>
      </c>
      <c r="O150" s="707"/>
      <c r="P150" s="533" t="str">
        <f t="shared" si="36"/>
        <v>INCLUDED</v>
      </c>
      <c r="Q150" s="712">
        <f t="shared" si="37"/>
        <v>0</v>
      </c>
      <c r="R150" s="444">
        <f t="shared" si="38"/>
        <v>0</v>
      </c>
      <c r="S150" s="603">
        <f>Discount!$J$36</f>
        <v>0</v>
      </c>
      <c r="T150" s="444">
        <f t="shared" si="39"/>
        <v>0</v>
      </c>
      <c r="U150" s="445">
        <f t="shared" si="40"/>
        <v>0</v>
      </c>
      <c r="V150" s="713">
        <f t="shared" si="41"/>
        <v>0</v>
      </c>
      <c r="W150" s="843">
        <f t="shared" si="42"/>
        <v>0</v>
      </c>
      <c r="X150" s="713">
        <f t="shared" si="43"/>
        <v>0</v>
      </c>
      <c r="Y150" s="714">
        <f t="shared" si="44"/>
        <v>0.18</v>
      </c>
      <c r="Z150" s="713">
        <f t="shared" si="45"/>
        <v>0</v>
      </c>
      <c r="AA150" s="874"/>
      <c r="AB150" s="875"/>
      <c r="AC150" s="875"/>
      <c r="AD150" s="875"/>
      <c r="AE150" s="875"/>
      <c r="AF150" s="876"/>
      <c r="AG150" s="876"/>
      <c r="AH150" s="876"/>
      <c r="AI150" s="876"/>
      <c r="AJ150" s="876"/>
      <c r="AK150" s="876"/>
      <c r="AL150" s="876"/>
      <c r="AM150" s="876"/>
      <c r="AN150" s="876"/>
      <c r="AO150" s="876"/>
      <c r="AP150" s="876"/>
      <c r="AQ150" s="876"/>
      <c r="AR150" s="876"/>
      <c r="AS150" s="876"/>
      <c r="AT150" s="876"/>
      <c r="AU150" s="876"/>
      <c r="AV150" s="876"/>
      <c r="AW150" s="876"/>
      <c r="AX150" s="876"/>
      <c r="AY150" s="876"/>
      <c r="AZ150" s="876"/>
      <c r="BA150" s="876"/>
      <c r="BB150" s="876"/>
      <c r="BC150" s="876"/>
      <c r="BD150" s="876"/>
      <c r="BE150" s="876"/>
      <c r="BF150" s="876"/>
      <c r="BG150" s="876"/>
      <c r="BH150" s="876"/>
      <c r="BI150" s="876"/>
      <c r="BJ150" s="876"/>
      <c r="BK150" s="876"/>
      <c r="BL150" s="876"/>
      <c r="BM150" s="876"/>
      <c r="BN150" s="876"/>
      <c r="BO150" s="876"/>
      <c r="BP150" s="876"/>
      <c r="BQ150" s="876"/>
      <c r="BR150" s="876"/>
      <c r="BS150" s="876"/>
      <c r="BT150" s="876"/>
      <c r="BU150" s="876"/>
      <c r="BV150" s="876"/>
      <c r="BW150" s="876"/>
      <c r="BX150" s="876"/>
      <c r="BY150" s="876"/>
      <c r="BZ150" s="876"/>
      <c r="CA150" s="876"/>
      <c r="CB150" s="876"/>
      <c r="CC150" s="876"/>
      <c r="CD150" s="876"/>
      <c r="CE150" s="876"/>
      <c r="CF150" s="876"/>
      <c r="CG150" s="876"/>
      <c r="CH150" s="876"/>
      <c r="CI150" s="876"/>
      <c r="CJ150" s="876"/>
      <c r="CK150" s="876"/>
      <c r="CL150" s="876"/>
      <c r="CM150" s="876"/>
      <c r="CN150" s="876"/>
      <c r="CO150" s="876"/>
      <c r="CP150" s="876"/>
      <c r="CQ150" s="876"/>
      <c r="CR150" s="876"/>
      <c r="CS150" s="876"/>
      <c r="CT150" s="876"/>
      <c r="CU150" s="876"/>
      <c r="CV150" s="876"/>
      <c r="CW150" s="876"/>
      <c r="CX150" s="876"/>
      <c r="CY150" s="876"/>
      <c r="CZ150" s="876"/>
      <c r="DA150" s="876"/>
      <c r="DB150" s="876"/>
      <c r="DC150" s="876"/>
      <c r="DD150" s="876"/>
      <c r="DE150" s="876"/>
      <c r="DF150" s="876"/>
      <c r="DG150" s="876"/>
      <c r="DH150" s="876"/>
      <c r="DI150" s="876"/>
      <c r="DJ150" s="876"/>
      <c r="DK150" s="876"/>
      <c r="DL150" s="876"/>
      <c r="DM150" s="876"/>
      <c r="DN150" s="876"/>
      <c r="DO150" s="876"/>
      <c r="DP150" s="876"/>
      <c r="DQ150" s="876"/>
      <c r="DR150" s="876"/>
      <c r="DS150" s="876"/>
      <c r="DT150" s="876"/>
      <c r="DU150" s="876"/>
      <c r="DV150" s="876"/>
      <c r="DW150" s="876"/>
      <c r="DX150" s="876"/>
      <c r="DY150" s="876"/>
      <c r="DZ150" s="876"/>
      <c r="EA150" s="876"/>
      <c r="EB150" s="876"/>
      <c r="EC150" s="876"/>
      <c r="ED150" s="876"/>
      <c r="EE150" s="876"/>
      <c r="EF150" s="876"/>
      <c r="EG150" s="876"/>
      <c r="EH150" s="876"/>
      <c r="EI150" s="876"/>
      <c r="EJ150" s="876"/>
      <c r="EK150" s="876"/>
      <c r="EL150" s="876"/>
      <c r="EM150" s="876"/>
      <c r="EN150" s="876"/>
      <c r="EO150" s="876"/>
      <c r="EP150" s="876"/>
      <c r="EQ150" s="876"/>
      <c r="ER150" s="876"/>
      <c r="ES150" s="876"/>
      <c r="ET150" s="876"/>
      <c r="EU150" s="876"/>
    </row>
    <row r="151" spans="1:151" s="715" customFormat="1" ht="43.5" customHeight="1">
      <c r="A151" s="700">
        <v>133</v>
      </c>
      <c r="B151" s="854">
        <v>7000020197</v>
      </c>
      <c r="C151" s="854">
        <v>800</v>
      </c>
      <c r="D151" s="854">
        <v>10</v>
      </c>
      <c r="E151" s="854">
        <v>120</v>
      </c>
      <c r="F151" s="854" t="s">
        <v>654</v>
      </c>
      <c r="G151" s="854">
        <v>100001712</v>
      </c>
      <c r="H151" s="854">
        <v>995428</v>
      </c>
      <c r="I151" s="535"/>
      <c r="J151" s="859">
        <v>18</v>
      </c>
      <c r="K151" s="534"/>
      <c r="L151" s="854" t="s">
        <v>621</v>
      </c>
      <c r="M151" s="854" t="s">
        <v>622</v>
      </c>
      <c r="N151" s="854">
        <v>5000</v>
      </c>
      <c r="O151" s="707"/>
      <c r="P151" s="533" t="str">
        <f t="shared" si="36"/>
        <v>INCLUDED</v>
      </c>
      <c r="Q151" s="712">
        <f t="shared" si="37"/>
        <v>0</v>
      </c>
      <c r="R151" s="444">
        <f t="shared" si="38"/>
        <v>0</v>
      </c>
      <c r="S151" s="603">
        <f>Discount!$J$36</f>
        <v>0</v>
      </c>
      <c r="T151" s="444">
        <f t="shared" si="39"/>
        <v>0</v>
      </c>
      <c r="U151" s="445">
        <f t="shared" si="40"/>
        <v>0</v>
      </c>
      <c r="V151" s="713">
        <f t="shared" si="41"/>
        <v>0</v>
      </c>
      <c r="W151" s="843">
        <f t="shared" si="42"/>
        <v>0</v>
      </c>
      <c r="X151" s="713">
        <f t="shared" si="43"/>
        <v>0</v>
      </c>
      <c r="Y151" s="714">
        <f t="shared" si="44"/>
        <v>0.18</v>
      </c>
      <c r="Z151" s="713">
        <f t="shared" si="45"/>
        <v>0</v>
      </c>
      <c r="AA151" s="874"/>
      <c r="AB151" s="875"/>
      <c r="AC151" s="875"/>
      <c r="AD151" s="875"/>
      <c r="AE151" s="875"/>
      <c r="AF151" s="876"/>
      <c r="AG151" s="876"/>
      <c r="AH151" s="876"/>
      <c r="AI151" s="876"/>
      <c r="AJ151" s="876"/>
      <c r="AK151" s="876"/>
      <c r="AL151" s="876"/>
      <c r="AM151" s="876"/>
      <c r="AN151" s="876"/>
      <c r="AO151" s="876"/>
      <c r="AP151" s="876"/>
      <c r="AQ151" s="876"/>
      <c r="AR151" s="876"/>
      <c r="AS151" s="876"/>
      <c r="AT151" s="876"/>
      <c r="AU151" s="876"/>
      <c r="AV151" s="876"/>
      <c r="AW151" s="876"/>
      <c r="AX151" s="876"/>
      <c r="AY151" s="876"/>
      <c r="AZ151" s="876"/>
      <c r="BA151" s="876"/>
      <c r="BB151" s="876"/>
      <c r="BC151" s="876"/>
      <c r="BD151" s="876"/>
      <c r="BE151" s="876"/>
      <c r="BF151" s="876"/>
      <c r="BG151" s="876"/>
      <c r="BH151" s="876"/>
      <c r="BI151" s="876"/>
      <c r="BJ151" s="876"/>
      <c r="BK151" s="876"/>
      <c r="BL151" s="876"/>
      <c r="BM151" s="876"/>
      <c r="BN151" s="876"/>
      <c r="BO151" s="876"/>
      <c r="BP151" s="876"/>
      <c r="BQ151" s="876"/>
      <c r="BR151" s="876"/>
      <c r="BS151" s="876"/>
      <c r="BT151" s="876"/>
      <c r="BU151" s="876"/>
      <c r="BV151" s="876"/>
      <c r="BW151" s="876"/>
      <c r="BX151" s="876"/>
      <c r="BY151" s="876"/>
      <c r="BZ151" s="876"/>
      <c r="CA151" s="876"/>
      <c r="CB151" s="876"/>
      <c r="CC151" s="876"/>
      <c r="CD151" s="876"/>
      <c r="CE151" s="876"/>
      <c r="CF151" s="876"/>
      <c r="CG151" s="876"/>
      <c r="CH151" s="876"/>
      <c r="CI151" s="876"/>
      <c r="CJ151" s="876"/>
      <c r="CK151" s="876"/>
      <c r="CL151" s="876"/>
      <c r="CM151" s="876"/>
      <c r="CN151" s="876"/>
      <c r="CO151" s="876"/>
      <c r="CP151" s="876"/>
      <c r="CQ151" s="876"/>
      <c r="CR151" s="876"/>
      <c r="CS151" s="876"/>
      <c r="CT151" s="876"/>
      <c r="CU151" s="876"/>
      <c r="CV151" s="876"/>
      <c r="CW151" s="876"/>
      <c r="CX151" s="876"/>
      <c r="CY151" s="876"/>
      <c r="CZ151" s="876"/>
      <c r="DA151" s="876"/>
      <c r="DB151" s="876"/>
      <c r="DC151" s="876"/>
      <c r="DD151" s="876"/>
      <c r="DE151" s="876"/>
      <c r="DF151" s="876"/>
      <c r="DG151" s="876"/>
      <c r="DH151" s="876"/>
      <c r="DI151" s="876"/>
      <c r="DJ151" s="876"/>
      <c r="DK151" s="876"/>
      <c r="DL151" s="876"/>
      <c r="DM151" s="876"/>
      <c r="DN151" s="876"/>
      <c r="DO151" s="876"/>
      <c r="DP151" s="876"/>
      <c r="DQ151" s="876"/>
      <c r="DR151" s="876"/>
      <c r="DS151" s="876"/>
      <c r="DT151" s="876"/>
      <c r="DU151" s="876"/>
      <c r="DV151" s="876"/>
      <c r="DW151" s="876"/>
      <c r="DX151" s="876"/>
      <c r="DY151" s="876"/>
      <c r="DZ151" s="876"/>
      <c r="EA151" s="876"/>
      <c r="EB151" s="876"/>
      <c r="EC151" s="876"/>
      <c r="ED151" s="876"/>
      <c r="EE151" s="876"/>
      <c r="EF151" s="876"/>
      <c r="EG151" s="876"/>
      <c r="EH151" s="876"/>
      <c r="EI151" s="876"/>
      <c r="EJ151" s="876"/>
      <c r="EK151" s="876"/>
      <c r="EL151" s="876"/>
      <c r="EM151" s="876"/>
      <c r="EN151" s="876"/>
      <c r="EO151" s="876"/>
      <c r="EP151" s="876"/>
      <c r="EQ151" s="876"/>
      <c r="ER151" s="876"/>
      <c r="ES151" s="876"/>
      <c r="ET151" s="876"/>
      <c r="EU151" s="876"/>
    </row>
    <row r="152" spans="1:151" s="715" customFormat="1" ht="76.2" customHeight="1">
      <c r="A152" s="700">
        <v>134</v>
      </c>
      <c r="B152" s="854">
        <v>7000020197</v>
      </c>
      <c r="C152" s="854">
        <v>800</v>
      </c>
      <c r="D152" s="854">
        <v>10</v>
      </c>
      <c r="E152" s="854">
        <v>130</v>
      </c>
      <c r="F152" s="854" t="s">
        <v>654</v>
      </c>
      <c r="G152" s="854">
        <v>100001457</v>
      </c>
      <c r="H152" s="854">
        <v>995421</v>
      </c>
      <c r="I152" s="535"/>
      <c r="J152" s="859">
        <v>18</v>
      </c>
      <c r="K152" s="534"/>
      <c r="L152" s="854" t="s">
        <v>625</v>
      </c>
      <c r="M152" s="854" t="s">
        <v>622</v>
      </c>
      <c r="N152" s="854">
        <v>105</v>
      </c>
      <c r="O152" s="707"/>
      <c r="P152" s="533" t="str">
        <f t="shared" si="36"/>
        <v>INCLUDED</v>
      </c>
      <c r="Q152" s="712">
        <f t="shared" si="37"/>
        <v>0</v>
      </c>
      <c r="R152" s="444">
        <f t="shared" si="38"/>
        <v>0</v>
      </c>
      <c r="S152" s="603">
        <f>Discount!$J$36</f>
        <v>0</v>
      </c>
      <c r="T152" s="444">
        <f t="shared" si="39"/>
        <v>0</v>
      </c>
      <c r="U152" s="445">
        <f t="shared" si="40"/>
        <v>0</v>
      </c>
      <c r="V152" s="713">
        <f t="shared" si="41"/>
        <v>0</v>
      </c>
      <c r="W152" s="843">
        <f t="shared" si="42"/>
        <v>0</v>
      </c>
      <c r="X152" s="713">
        <f t="shared" si="43"/>
        <v>0</v>
      </c>
      <c r="Y152" s="714">
        <f t="shared" si="44"/>
        <v>0.18</v>
      </c>
      <c r="Z152" s="713">
        <f t="shared" si="45"/>
        <v>0</v>
      </c>
      <c r="AA152" s="874"/>
      <c r="AB152" s="875"/>
      <c r="AC152" s="875"/>
      <c r="AD152" s="875"/>
      <c r="AE152" s="875"/>
      <c r="AF152" s="876"/>
      <c r="AG152" s="876"/>
      <c r="AH152" s="876"/>
      <c r="AI152" s="876"/>
      <c r="AJ152" s="876"/>
      <c r="AK152" s="876"/>
      <c r="AL152" s="876"/>
      <c r="AM152" s="876"/>
      <c r="AN152" s="876"/>
      <c r="AO152" s="876"/>
      <c r="AP152" s="876"/>
      <c r="AQ152" s="876"/>
      <c r="AR152" s="876"/>
      <c r="AS152" s="876"/>
      <c r="AT152" s="876"/>
      <c r="AU152" s="876"/>
      <c r="AV152" s="876"/>
      <c r="AW152" s="876"/>
      <c r="AX152" s="876"/>
      <c r="AY152" s="876"/>
      <c r="AZ152" s="876"/>
      <c r="BA152" s="876"/>
      <c r="BB152" s="876"/>
      <c r="BC152" s="876"/>
      <c r="BD152" s="876"/>
      <c r="BE152" s="876"/>
      <c r="BF152" s="876"/>
      <c r="BG152" s="876"/>
      <c r="BH152" s="876"/>
      <c r="BI152" s="876"/>
      <c r="BJ152" s="876"/>
      <c r="BK152" s="876"/>
      <c r="BL152" s="876"/>
      <c r="BM152" s="876"/>
      <c r="BN152" s="876"/>
      <c r="BO152" s="876"/>
      <c r="BP152" s="876"/>
      <c r="BQ152" s="876"/>
      <c r="BR152" s="876"/>
      <c r="BS152" s="876"/>
      <c r="BT152" s="876"/>
      <c r="BU152" s="876"/>
      <c r="BV152" s="876"/>
      <c r="BW152" s="876"/>
      <c r="BX152" s="876"/>
      <c r="BY152" s="876"/>
      <c r="BZ152" s="876"/>
      <c r="CA152" s="876"/>
      <c r="CB152" s="876"/>
      <c r="CC152" s="876"/>
      <c r="CD152" s="876"/>
      <c r="CE152" s="876"/>
      <c r="CF152" s="876"/>
      <c r="CG152" s="876"/>
      <c r="CH152" s="876"/>
      <c r="CI152" s="876"/>
      <c r="CJ152" s="876"/>
      <c r="CK152" s="876"/>
      <c r="CL152" s="876"/>
      <c r="CM152" s="876"/>
      <c r="CN152" s="876"/>
      <c r="CO152" s="876"/>
      <c r="CP152" s="876"/>
      <c r="CQ152" s="876"/>
      <c r="CR152" s="876"/>
      <c r="CS152" s="876"/>
      <c r="CT152" s="876"/>
      <c r="CU152" s="876"/>
      <c r="CV152" s="876"/>
      <c r="CW152" s="876"/>
      <c r="CX152" s="876"/>
      <c r="CY152" s="876"/>
      <c r="CZ152" s="876"/>
      <c r="DA152" s="876"/>
      <c r="DB152" s="876"/>
      <c r="DC152" s="876"/>
      <c r="DD152" s="876"/>
      <c r="DE152" s="876"/>
      <c r="DF152" s="876"/>
      <c r="DG152" s="876"/>
      <c r="DH152" s="876"/>
      <c r="DI152" s="876"/>
      <c r="DJ152" s="876"/>
      <c r="DK152" s="876"/>
      <c r="DL152" s="876"/>
      <c r="DM152" s="876"/>
      <c r="DN152" s="876"/>
      <c r="DO152" s="876"/>
      <c r="DP152" s="876"/>
      <c r="DQ152" s="876"/>
      <c r="DR152" s="876"/>
      <c r="DS152" s="876"/>
      <c r="DT152" s="876"/>
      <c r="DU152" s="876"/>
      <c r="DV152" s="876"/>
      <c r="DW152" s="876"/>
      <c r="DX152" s="876"/>
      <c r="DY152" s="876"/>
      <c r="DZ152" s="876"/>
      <c r="EA152" s="876"/>
      <c r="EB152" s="876"/>
      <c r="EC152" s="876"/>
      <c r="ED152" s="876"/>
      <c r="EE152" s="876"/>
      <c r="EF152" s="876"/>
      <c r="EG152" s="876"/>
      <c r="EH152" s="876"/>
      <c r="EI152" s="876"/>
      <c r="EJ152" s="876"/>
      <c r="EK152" s="876"/>
      <c r="EL152" s="876"/>
      <c r="EM152" s="876"/>
      <c r="EN152" s="876"/>
      <c r="EO152" s="876"/>
      <c r="EP152" s="876"/>
      <c r="EQ152" s="876"/>
      <c r="ER152" s="876"/>
      <c r="ES152" s="876"/>
      <c r="ET152" s="876"/>
      <c r="EU152" s="876"/>
    </row>
    <row r="153" spans="1:151" s="715" customFormat="1" ht="43.5" customHeight="1">
      <c r="A153" s="700">
        <v>135</v>
      </c>
      <c r="B153" s="854">
        <v>7000020197</v>
      </c>
      <c r="C153" s="854">
        <v>800</v>
      </c>
      <c r="D153" s="854">
        <v>10</v>
      </c>
      <c r="E153" s="854">
        <v>140</v>
      </c>
      <c r="F153" s="854" t="s">
        <v>654</v>
      </c>
      <c r="G153" s="854">
        <v>100003114</v>
      </c>
      <c r="H153" s="854">
        <v>995454</v>
      </c>
      <c r="I153" s="535"/>
      <c r="J153" s="859">
        <v>18</v>
      </c>
      <c r="K153" s="534"/>
      <c r="L153" s="854" t="s">
        <v>624</v>
      </c>
      <c r="M153" s="854" t="s">
        <v>622</v>
      </c>
      <c r="N153" s="854">
        <v>240</v>
      </c>
      <c r="O153" s="707"/>
      <c r="P153" s="533" t="str">
        <f t="shared" si="36"/>
        <v>INCLUDED</v>
      </c>
      <c r="Q153" s="712">
        <f t="shared" si="37"/>
        <v>0</v>
      </c>
      <c r="R153" s="444">
        <f t="shared" si="38"/>
        <v>0</v>
      </c>
      <c r="S153" s="603">
        <f>Discount!$J$36</f>
        <v>0</v>
      </c>
      <c r="T153" s="444">
        <f t="shared" si="39"/>
        <v>0</v>
      </c>
      <c r="U153" s="445">
        <f t="shared" si="40"/>
        <v>0</v>
      </c>
      <c r="V153" s="713">
        <f t="shared" si="41"/>
        <v>0</v>
      </c>
      <c r="W153" s="843">
        <f t="shared" si="42"/>
        <v>0</v>
      </c>
      <c r="X153" s="713">
        <f t="shared" si="43"/>
        <v>0</v>
      </c>
      <c r="Y153" s="714">
        <f t="shared" si="44"/>
        <v>0.18</v>
      </c>
      <c r="Z153" s="713">
        <f t="shared" si="45"/>
        <v>0</v>
      </c>
      <c r="AA153" s="874"/>
      <c r="AB153" s="875"/>
      <c r="AC153" s="875"/>
      <c r="AD153" s="875"/>
      <c r="AE153" s="875"/>
      <c r="AF153" s="876"/>
      <c r="AG153" s="876"/>
      <c r="AH153" s="876"/>
      <c r="AI153" s="876"/>
      <c r="AJ153" s="876"/>
      <c r="AK153" s="876"/>
      <c r="AL153" s="876"/>
      <c r="AM153" s="876"/>
      <c r="AN153" s="876"/>
      <c r="AO153" s="876"/>
      <c r="AP153" s="876"/>
      <c r="AQ153" s="876"/>
      <c r="AR153" s="876"/>
      <c r="AS153" s="876"/>
      <c r="AT153" s="876"/>
      <c r="AU153" s="876"/>
      <c r="AV153" s="876"/>
      <c r="AW153" s="876"/>
      <c r="AX153" s="876"/>
      <c r="AY153" s="876"/>
      <c r="AZ153" s="876"/>
      <c r="BA153" s="876"/>
      <c r="BB153" s="876"/>
      <c r="BC153" s="876"/>
      <c r="BD153" s="876"/>
      <c r="BE153" s="876"/>
      <c r="BF153" s="876"/>
      <c r="BG153" s="876"/>
      <c r="BH153" s="876"/>
      <c r="BI153" s="876"/>
      <c r="BJ153" s="876"/>
      <c r="BK153" s="876"/>
      <c r="BL153" s="876"/>
      <c r="BM153" s="876"/>
      <c r="BN153" s="876"/>
      <c r="BO153" s="876"/>
      <c r="BP153" s="876"/>
      <c r="BQ153" s="876"/>
      <c r="BR153" s="876"/>
      <c r="BS153" s="876"/>
      <c r="BT153" s="876"/>
      <c r="BU153" s="876"/>
      <c r="BV153" s="876"/>
      <c r="BW153" s="876"/>
      <c r="BX153" s="876"/>
      <c r="BY153" s="876"/>
      <c r="BZ153" s="876"/>
      <c r="CA153" s="876"/>
      <c r="CB153" s="876"/>
      <c r="CC153" s="876"/>
      <c r="CD153" s="876"/>
      <c r="CE153" s="876"/>
      <c r="CF153" s="876"/>
      <c r="CG153" s="876"/>
      <c r="CH153" s="876"/>
      <c r="CI153" s="876"/>
      <c r="CJ153" s="876"/>
      <c r="CK153" s="876"/>
      <c r="CL153" s="876"/>
      <c r="CM153" s="876"/>
      <c r="CN153" s="876"/>
      <c r="CO153" s="876"/>
      <c r="CP153" s="876"/>
      <c r="CQ153" s="876"/>
      <c r="CR153" s="876"/>
      <c r="CS153" s="876"/>
      <c r="CT153" s="876"/>
      <c r="CU153" s="876"/>
      <c r="CV153" s="876"/>
      <c r="CW153" s="876"/>
      <c r="CX153" s="876"/>
      <c r="CY153" s="876"/>
      <c r="CZ153" s="876"/>
      <c r="DA153" s="876"/>
      <c r="DB153" s="876"/>
      <c r="DC153" s="876"/>
      <c r="DD153" s="876"/>
      <c r="DE153" s="876"/>
      <c r="DF153" s="876"/>
      <c r="DG153" s="876"/>
      <c r="DH153" s="876"/>
      <c r="DI153" s="876"/>
      <c r="DJ153" s="876"/>
      <c r="DK153" s="876"/>
      <c r="DL153" s="876"/>
      <c r="DM153" s="876"/>
      <c r="DN153" s="876"/>
      <c r="DO153" s="876"/>
      <c r="DP153" s="876"/>
      <c r="DQ153" s="876"/>
      <c r="DR153" s="876"/>
      <c r="DS153" s="876"/>
      <c r="DT153" s="876"/>
      <c r="DU153" s="876"/>
      <c r="DV153" s="876"/>
      <c r="DW153" s="876"/>
      <c r="DX153" s="876"/>
      <c r="DY153" s="876"/>
      <c r="DZ153" s="876"/>
      <c r="EA153" s="876"/>
      <c r="EB153" s="876"/>
      <c r="EC153" s="876"/>
      <c r="ED153" s="876"/>
      <c r="EE153" s="876"/>
      <c r="EF153" s="876"/>
      <c r="EG153" s="876"/>
      <c r="EH153" s="876"/>
      <c r="EI153" s="876"/>
      <c r="EJ153" s="876"/>
      <c r="EK153" s="876"/>
      <c r="EL153" s="876"/>
      <c r="EM153" s="876"/>
      <c r="EN153" s="876"/>
      <c r="EO153" s="876"/>
      <c r="EP153" s="876"/>
      <c r="EQ153" s="876"/>
      <c r="ER153" s="876"/>
      <c r="ES153" s="876"/>
      <c r="ET153" s="876"/>
      <c r="EU153" s="876"/>
    </row>
    <row r="154" spans="1:151" s="715" customFormat="1" ht="43.5" customHeight="1">
      <c r="A154" s="700">
        <v>136</v>
      </c>
      <c r="B154" s="854">
        <v>7000020197</v>
      </c>
      <c r="C154" s="854">
        <v>800</v>
      </c>
      <c r="D154" s="854">
        <v>10</v>
      </c>
      <c r="E154" s="854">
        <v>150</v>
      </c>
      <c r="F154" s="854" t="s">
        <v>654</v>
      </c>
      <c r="G154" s="854">
        <v>100020961</v>
      </c>
      <c r="H154" s="854">
        <v>995461</v>
      </c>
      <c r="I154" s="535"/>
      <c r="J154" s="859">
        <v>18</v>
      </c>
      <c r="K154" s="534"/>
      <c r="L154" s="854" t="s">
        <v>632</v>
      </c>
      <c r="M154" s="854" t="s">
        <v>628</v>
      </c>
      <c r="N154" s="854">
        <v>30</v>
      </c>
      <c r="O154" s="707"/>
      <c r="P154" s="533" t="str">
        <f t="shared" si="36"/>
        <v>INCLUDED</v>
      </c>
      <c r="Q154" s="712">
        <f t="shared" si="37"/>
        <v>0</v>
      </c>
      <c r="R154" s="444">
        <f t="shared" si="38"/>
        <v>0</v>
      </c>
      <c r="S154" s="603">
        <f>Discount!$J$36</f>
        <v>0</v>
      </c>
      <c r="T154" s="444">
        <f t="shared" si="39"/>
        <v>0</v>
      </c>
      <c r="U154" s="445">
        <f t="shared" si="40"/>
        <v>0</v>
      </c>
      <c r="V154" s="713">
        <f t="shared" si="41"/>
        <v>0</v>
      </c>
      <c r="W154" s="843">
        <f t="shared" si="42"/>
        <v>0</v>
      </c>
      <c r="X154" s="713">
        <f t="shared" si="43"/>
        <v>0</v>
      </c>
      <c r="Y154" s="714">
        <f t="shared" si="44"/>
        <v>0.18</v>
      </c>
      <c r="Z154" s="713">
        <f t="shared" si="45"/>
        <v>0</v>
      </c>
      <c r="AA154" s="874"/>
      <c r="AB154" s="875"/>
      <c r="AC154" s="875"/>
      <c r="AD154" s="875"/>
      <c r="AE154" s="875"/>
      <c r="AF154" s="876"/>
      <c r="AG154" s="876"/>
      <c r="AH154" s="876"/>
      <c r="AI154" s="876"/>
      <c r="AJ154" s="876"/>
      <c r="AK154" s="876"/>
      <c r="AL154" s="876"/>
      <c r="AM154" s="876"/>
      <c r="AN154" s="876"/>
      <c r="AO154" s="876"/>
      <c r="AP154" s="876"/>
      <c r="AQ154" s="876"/>
      <c r="AR154" s="876"/>
      <c r="AS154" s="876"/>
      <c r="AT154" s="876"/>
      <c r="AU154" s="876"/>
      <c r="AV154" s="876"/>
      <c r="AW154" s="876"/>
      <c r="AX154" s="876"/>
      <c r="AY154" s="876"/>
      <c r="AZ154" s="876"/>
      <c r="BA154" s="876"/>
      <c r="BB154" s="876"/>
      <c r="BC154" s="876"/>
      <c r="BD154" s="876"/>
      <c r="BE154" s="876"/>
      <c r="BF154" s="876"/>
      <c r="BG154" s="876"/>
      <c r="BH154" s="876"/>
      <c r="BI154" s="876"/>
      <c r="BJ154" s="876"/>
      <c r="BK154" s="876"/>
      <c r="BL154" s="876"/>
      <c r="BM154" s="876"/>
      <c r="BN154" s="876"/>
      <c r="BO154" s="876"/>
      <c r="BP154" s="876"/>
      <c r="BQ154" s="876"/>
      <c r="BR154" s="876"/>
      <c r="BS154" s="876"/>
      <c r="BT154" s="876"/>
      <c r="BU154" s="876"/>
      <c r="BV154" s="876"/>
      <c r="BW154" s="876"/>
      <c r="BX154" s="876"/>
      <c r="BY154" s="876"/>
      <c r="BZ154" s="876"/>
      <c r="CA154" s="876"/>
      <c r="CB154" s="876"/>
      <c r="CC154" s="876"/>
      <c r="CD154" s="876"/>
      <c r="CE154" s="876"/>
      <c r="CF154" s="876"/>
      <c r="CG154" s="876"/>
      <c r="CH154" s="876"/>
      <c r="CI154" s="876"/>
      <c r="CJ154" s="876"/>
      <c r="CK154" s="876"/>
      <c r="CL154" s="876"/>
      <c r="CM154" s="876"/>
      <c r="CN154" s="876"/>
      <c r="CO154" s="876"/>
      <c r="CP154" s="876"/>
      <c r="CQ154" s="876"/>
      <c r="CR154" s="876"/>
      <c r="CS154" s="876"/>
      <c r="CT154" s="876"/>
      <c r="CU154" s="876"/>
      <c r="CV154" s="876"/>
      <c r="CW154" s="876"/>
      <c r="CX154" s="876"/>
      <c r="CY154" s="876"/>
      <c r="CZ154" s="876"/>
      <c r="DA154" s="876"/>
      <c r="DB154" s="876"/>
      <c r="DC154" s="876"/>
      <c r="DD154" s="876"/>
      <c r="DE154" s="876"/>
      <c r="DF154" s="876"/>
      <c r="DG154" s="876"/>
      <c r="DH154" s="876"/>
      <c r="DI154" s="876"/>
      <c r="DJ154" s="876"/>
      <c r="DK154" s="876"/>
      <c r="DL154" s="876"/>
      <c r="DM154" s="876"/>
      <c r="DN154" s="876"/>
      <c r="DO154" s="876"/>
      <c r="DP154" s="876"/>
      <c r="DQ154" s="876"/>
      <c r="DR154" s="876"/>
      <c r="DS154" s="876"/>
      <c r="DT154" s="876"/>
      <c r="DU154" s="876"/>
      <c r="DV154" s="876"/>
      <c r="DW154" s="876"/>
      <c r="DX154" s="876"/>
      <c r="DY154" s="876"/>
      <c r="DZ154" s="876"/>
      <c r="EA154" s="876"/>
      <c r="EB154" s="876"/>
      <c r="EC154" s="876"/>
      <c r="ED154" s="876"/>
      <c r="EE154" s="876"/>
      <c r="EF154" s="876"/>
      <c r="EG154" s="876"/>
      <c r="EH154" s="876"/>
      <c r="EI154" s="876"/>
      <c r="EJ154" s="876"/>
      <c r="EK154" s="876"/>
      <c r="EL154" s="876"/>
      <c r="EM154" s="876"/>
      <c r="EN154" s="876"/>
      <c r="EO154" s="876"/>
      <c r="EP154" s="876"/>
      <c r="EQ154" s="876"/>
      <c r="ER154" s="876"/>
      <c r="ES154" s="876"/>
      <c r="ET154" s="876"/>
      <c r="EU154" s="876"/>
    </row>
    <row r="155" spans="1:151" s="715" customFormat="1" ht="43.5" customHeight="1">
      <c r="A155" s="700">
        <v>137</v>
      </c>
      <c r="B155" s="854">
        <v>7000020197</v>
      </c>
      <c r="C155" s="854">
        <v>800</v>
      </c>
      <c r="D155" s="854">
        <v>10</v>
      </c>
      <c r="E155" s="854">
        <v>160</v>
      </c>
      <c r="F155" s="854" t="s">
        <v>654</v>
      </c>
      <c r="G155" s="854">
        <v>100016667</v>
      </c>
      <c r="H155" s="854">
        <v>995451</v>
      </c>
      <c r="I155" s="535"/>
      <c r="J155" s="859">
        <v>18</v>
      </c>
      <c r="K155" s="534"/>
      <c r="L155" s="854" t="s">
        <v>757</v>
      </c>
      <c r="M155" s="854" t="s">
        <v>628</v>
      </c>
      <c r="N155" s="854">
        <v>150</v>
      </c>
      <c r="O155" s="707"/>
      <c r="P155" s="533" t="str">
        <f t="shared" si="36"/>
        <v>INCLUDED</v>
      </c>
      <c r="Q155" s="712">
        <f t="shared" si="37"/>
        <v>0</v>
      </c>
      <c r="R155" s="444">
        <f t="shared" si="38"/>
        <v>0</v>
      </c>
      <c r="S155" s="603">
        <f>Discount!$J$36</f>
        <v>0</v>
      </c>
      <c r="T155" s="444">
        <f t="shared" si="39"/>
        <v>0</v>
      </c>
      <c r="U155" s="445">
        <f t="shared" si="40"/>
        <v>0</v>
      </c>
      <c r="V155" s="713">
        <f t="shared" si="41"/>
        <v>0</v>
      </c>
      <c r="W155" s="843">
        <f t="shared" si="42"/>
        <v>0</v>
      </c>
      <c r="X155" s="713">
        <f t="shared" si="43"/>
        <v>0</v>
      </c>
      <c r="Y155" s="714">
        <f t="shared" si="44"/>
        <v>0.18</v>
      </c>
      <c r="Z155" s="713">
        <f t="shared" si="45"/>
        <v>0</v>
      </c>
      <c r="AA155" s="874"/>
      <c r="AB155" s="875"/>
      <c r="AC155" s="875"/>
      <c r="AD155" s="875"/>
      <c r="AE155" s="875"/>
      <c r="AF155" s="876"/>
      <c r="AG155" s="876"/>
      <c r="AH155" s="876"/>
      <c r="AI155" s="876"/>
      <c r="AJ155" s="876"/>
      <c r="AK155" s="876"/>
      <c r="AL155" s="876"/>
      <c r="AM155" s="876"/>
      <c r="AN155" s="876"/>
      <c r="AO155" s="876"/>
      <c r="AP155" s="876"/>
      <c r="AQ155" s="876"/>
      <c r="AR155" s="876"/>
      <c r="AS155" s="876"/>
      <c r="AT155" s="876"/>
      <c r="AU155" s="876"/>
      <c r="AV155" s="876"/>
      <c r="AW155" s="876"/>
      <c r="AX155" s="876"/>
      <c r="AY155" s="876"/>
      <c r="AZ155" s="876"/>
      <c r="BA155" s="876"/>
      <c r="BB155" s="876"/>
      <c r="BC155" s="876"/>
      <c r="BD155" s="876"/>
      <c r="BE155" s="876"/>
      <c r="BF155" s="876"/>
      <c r="BG155" s="876"/>
      <c r="BH155" s="876"/>
      <c r="BI155" s="876"/>
      <c r="BJ155" s="876"/>
      <c r="BK155" s="876"/>
      <c r="BL155" s="876"/>
      <c r="BM155" s="876"/>
      <c r="BN155" s="876"/>
      <c r="BO155" s="876"/>
      <c r="BP155" s="876"/>
      <c r="BQ155" s="876"/>
      <c r="BR155" s="876"/>
      <c r="BS155" s="876"/>
      <c r="BT155" s="876"/>
      <c r="BU155" s="876"/>
      <c r="BV155" s="876"/>
      <c r="BW155" s="876"/>
      <c r="BX155" s="876"/>
      <c r="BY155" s="876"/>
      <c r="BZ155" s="876"/>
      <c r="CA155" s="876"/>
      <c r="CB155" s="876"/>
      <c r="CC155" s="876"/>
      <c r="CD155" s="876"/>
      <c r="CE155" s="876"/>
      <c r="CF155" s="876"/>
      <c r="CG155" s="876"/>
      <c r="CH155" s="876"/>
      <c r="CI155" s="876"/>
      <c r="CJ155" s="876"/>
      <c r="CK155" s="876"/>
      <c r="CL155" s="876"/>
      <c r="CM155" s="876"/>
      <c r="CN155" s="876"/>
      <c r="CO155" s="876"/>
      <c r="CP155" s="876"/>
      <c r="CQ155" s="876"/>
      <c r="CR155" s="876"/>
      <c r="CS155" s="876"/>
      <c r="CT155" s="876"/>
      <c r="CU155" s="876"/>
      <c r="CV155" s="876"/>
      <c r="CW155" s="876"/>
      <c r="CX155" s="876"/>
      <c r="CY155" s="876"/>
      <c r="CZ155" s="876"/>
      <c r="DA155" s="876"/>
      <c r="DB155" s="876"/>
      <c r="DC155" s="876"/>
      <c r="DD155" s="876"/>
      <c r="DE155" s="876"/>
      <c r="DF155" s="876"/>
      <c r="DG155" s="876"/>
      <c r="DH155" s="876"/>
      <c r="DI155" s="876"/>
      <c r="DJ155" s="876"/>
      <c r="DK155" s="876"/>
      <c r="DL155" s="876"/>
      <c r="DM155" s="876"/>
      <c r="DN155" s="876"/>
      <c r="DO155" s="876"/>
      <c r="DP155" s="876"/>
      <c r="DQ155" s="876"/>
      <c r="DR155" s="876"/>
      <c r="DS155" s="876"/>
      <c r="DT155" s="876"/>
      <c r="DU155" s="876"/>
      <c r="DV155" s="876"/>
      <c r="DW155" s="876"/>
      <c r="DX155" s="876"/>
      <c r="DY155" s="876"/>
      <c r="DZ155" s="876"/>
      <c r="EA155" s="876"/>
      <c r="EB155" s="876"/>
      <c r="EC155" s="876"/>
      <c r="ED155" s="876"/>
      <c r="EE155" s="876"/>
      <c r="EF155" s="876"/>
      <c r="EG155" s="876"/>
      <c r="EH155" s="876"/>
      <c r="EI155" s="876"/>
      <c r="EJ155" s="876"/>
      <c r="EK155" s="876"/>
      <c r="EL155" s="876"/>
      <c r="EM155" s="876"/>
      <c r="EN155" s="876"/>
      <c r="EO155" s="876"/>
      <c r="EP155" s="876"/>
      <c r="EQ155" s="876"/>
      <c r="ER155" s="876"/>
      <c r="ES155" s="876"/>
      <c r="ET155" s="876"/>
      <c r="EU155" s="876"/>
    </row>
    <row r="156" spans="1:151" s="715" customFormat="1" ht="43.5" customHeight="1">
      <c r="A156" s="700">
        <v>138</v>
      </c>
      <c r="B156" s="854">
        <v>7000020197</v>
      </c>
      <c r="C156" s="854">
        <v>800</v>
      </c>
      <c r="D156" s="854">
        <v>10</v>
      </c>
      <c r="E156" s="854">
        <v>170</v>
      </c>
      <c r="F156" s="854" t="s">
        <v>654</v>
      </c>
      <c r="G156" s="854">
        <v>100001478</v>
      </c>
      <c r="H156" s="854">
        <v>995454</v>
      </c>
      <c r="I156" s="535"/>
      <c r="J156" s="859">
        <v>18</v>
      </c>
      <c r="K156" s="534"/>
      <c r="L156" s="854" t="s">
        <v>758</v>
      </c>
      <c r="M156" s="854" t="s">
        <v>628</v>
      </c>
      <c r="N156" s="854">
        <v>150</v>
      </c>
      <c r="O156" s="707"/>
      <c r="P156" s="533" t="str">
        <f t="shared" si="36"/>
        <v>INCLUDED</v>
      </c>
      <c r="Q156" s="712">
        <f t="shared" si="37"/>
        <v>0</v>
      </c>
      <c r="R156" s="444">
        <f t="shared" si="38"/>
        <v>0</v>
      </c>
      <c r="S156" s="603">
        <f>Discount!$J$36</f>
        <v>0</v>
      </c>
      <c r="T156" s="444">
        <f t="shared" si="39"/>
        <v>0</v>
      </c>
      <c r="U156" s="445">
        <f t="shared" si="40"/>
        <v>0</v>
      </c>
      <c r="V156" s="713">
        <f t="shared" si="41"/>
        <v>0</v>
      </c>
      <c r="W156" s="843">
        <f t="shared" si="42"/>
        <v>0</v>
      </c>
      <c r="X156" s="713">
        <f t="shared" si="43"/>
        <v>0</v>
      </c>
      <c r="Y156" s="714">
        <f t="shared" si="44"/>
        <v>0.18</v>
      </c>
      <c r="Z156" s="713">
        <f t="shared" si="45"/>
        <v>0</v>
      </c>
      <c r="AA156" s="874"/>
      <c r="AB156" s="875"/>
      <c r="AC156" s="875"/>
      <c r="AD156" s="875"/>
      <c r="AE156" s="875"/>
      <c r="AF156" s="876"/>
      <c r="AG156" s="876"/>
      <c r="AH156" s="876"/>
      <c r="AI156" s="876"/>
      <c r="AJ156" s="876"/>
      <c r="AK156" s="876"/>
      <c r="AL156" s="876"/>
      <c r="AM156" s="876"/>
      <c r="AN156" s="876"/>
      <c r="AO156" s="876"/>
      <c r="AP156" s="876"/>
      <c r="AQ156" s="876"/>
      <c r="AR156" s="876"/>
      <c r="AS156" s="876"/>
      <c r="AT156" s="876"/>
      <c r="AU156" s="876"/>
      <c r="AV156" s="876"/>
      <c r="AW156" s="876"/>
      <c r="AX156" s="876"/>
      <c r="AY156" s="876"/>
      <c r="AZ156" s="876"/>
      <c r="BA156" s="876"/>
      <c r="BB156" s="876"/>
      <c r="BC156" s="876"/>
      <c r="BD156" s="876"/>
      <c r="BE156" s="876"/>
      <c r="BF156" s="876"/>
      <c r="BG156" s="876"/>
      <c r="BH156" s="876"/>
      <c r="BI156" s="876"/>
      <c r="BJ156" s="876"/>
      <c r="BK156" s="876"/>
      <c r="BL156" s="876"/>
      <c r="BM156" s="876"/>
      <c r="BN156" s="876"/>
      <c r="BO156" s="876"/>
      <c r="BP156" s="876"/>
      <c r="BQ156" s="876"/>
      <c r="BR156" s="876"/>
      <c r="BS156" s="876"/>
      <c r="BT156" s="876"/>
      <c r="BU156" s="876"/>
      <c r="BV156" s="876"/>
      <c r="BW156" s="876"/>
      <c r="BX156" s="876"/>
      <c r="BY156" s="876"/>
      <c r="BZ156" s="876"/>
      <c r="CA156" s="876"/>
      <c r="CB156" s="876"/>
      <c r="CC156" s="876"/>
      <c r="CD156" s="876"/>
      <c r="CE156" s="876"/>
      <c r="CF156" s="876"/>
      <c r="CG156" s="876"/>
      <c r="CH156" s="876"/>
      <c r="CI156" s="876"/>
      <c r="CJ156" s="876"/>
      <c r="CK156" s="876"/>
      <c r="CL156" s="876"/>
      <c r="CM156" s="876"/>
      <c r="CN156" s="876"/>
      <c r="CO156" s="876"/>
      <c r="CP156" s="876"/>
      <c r="CQ156" s="876"/>
      <c r="CR156" s="876"/>
      <c r="CS156" s="876"/>
      <c r="CT156" s="876"/>
      <c r="CU156" s="876"/>
      <c r="CV156" s="876"/>
      <c r="CW156" s="876"/>
      <c r="CX156" s="876"/>
      <c r="CY156" s="876"/>
      <c r="CZ156" s="876"/>
      <c r="DA156" s="876"/>
      <c r="DB156" s="876"/>
      <c r="DC156" s="876"/>
      <c r="DD156" s="876"/>
      <c r="DE156" s="876"/>
      <c r="DF156" s="876"/>
      <c r="DG156" s="876"/>
      <c r="DH156" s="876"/>
      <c r="DI156" s="876"/>
      <c r="DJ156" s="876"/>
      <c r="DK156" s="876"/>
      <c r="DL156" s="876"/>
      <c r="DM156" s="876"/>
      <c r="DN156" s="876"/>
      <c r="DO156" s="876"/>
      <c r="DP156" s="876"/>
      <c r="DQ156" s="876"/>
      <c r="DR156" s="876"/>
      <c r="DS156" s="876"/>
      <c r="DT156" s="876"/>
      <c r="DU156" s="876"/>
      <c r="DV156" s="876"/>
      <c r="DW156" s="876"/>
      <c r="DX156" s="876"/>
      <c r="DY156" s="876"/>
      <c r="DZ156" s="876"/>
      <c r="EA156" s="876"/>
      <c r="EB156" s="876"/>
      <c r="EC156" s="876"/>
      <c r="ED156" s="876"/>
      <c r="EE156" s="876"/>
      <c r="EF156" s="876"/>
      <c r="EG156" s="876"/>
      <c r="EH156" s="876"/>
      <c r="EI156" s="876"/>
      <c r="EJ156" s="876"/>
      <c r="EK156" s="876"/>
      <c r="EL156" s="876"/>
      <c r="EM156" s="876"/>
      <c r="EN156" s="876"/>
      <c r="EO156" s="876"/>
      <c r="EP156" s="876"/>
      <c r="EQ156" s="876"/>
      <c r="ER156" s="876"/>
      <c r="ES156" s="876"/>
      <c r="ET156" s="876"/>
      <c r="EU156" s="876"/>
    </row>
    <row r="157" spans="1:151" s="715" customFormat="1" ht="43.5" customHeight="1">
      <c r="A157" s="700">
        <v>139</v>
      </c>
      <c r="B157" s="854">
        <v>7000020197</v>
      </c>
      <c r="C157" s="854">
        <v>800</v>
      </c>
      <c r="D157" s="854">
        <v>10</v>
      </c>
      <c r="E157" s="854">
        <v>180</v>
      </c>
      <c r="F157" s="854" t="s">
        <v>654</v>
      </c>
      <c r="G157" s="854">
        <v>100001479</v>
      </c>
      <c r="H157" s="854">
        <v>995454</v>
      </c>
      <c r="I157" s="535"/>
      <c r="J157" s="859">
        <v>18</v>
      </c>
      <c r="K157" s="534"/>
      <c r="L157" s="854" t="s">
        <v>759</v>
      </c>
      <c r="M157" s="854" t="s">
        <v>628</v>
      </c>
      <c r="N157" s="854">
        <v>100</v>
      </c>
      <c r="O157" s="707"/>
      <c r="P157" s="533" t="str">
        <f t="shared" si="36"/>
        <v>INCLUDED</v>
      </c>
      <c r="Q157" s="712">
        <f t="shared" si="37"/>
        <v>0</v>
      </c>
      <c r="R157" s="444">
        <f t="shared" si="38"/>
        <v>0</v>
      </c>
      <c r="S157" s="603">
        <f>Discount!$J$36</f>
        <v>0</v>
      </c>
      <c r="T157" s="444">
        <f t="shared" si="39"/>
        <v>0</v>
      </c>
      <c r="U157" s="445">
        <f t="shared" si="40"/>
        <v>0</v>
      </c>
      <c r="V157" s="713">
        <f t="shared" si="41"/>
        <v>0</v>
      </c>
      <c r="W157" s="843">
        <f t="shared" si="42"/>
        <v>0</v>
      </c>
      <c r="X157" s="713">
        <f t="shared" si="43"/>
        <v>0</v>
      </c>
      <c r="Y157" s="714">
        <f t="shared" si="44"/>
        <v>0.18</v>
      </c>
      <c r="Z157" s="713">
        <f t="shared" si="45"/>
        <v>0</v>
      </c>
      <c r="AA157" s="874"/>
      <c r="AB157" s="875"/>
      <c r="AC157" s="875"/>
      <c r="AD157" s="875"/>
      <c r="AE157" s="875"/>
      <c r="AF157" s="876"/>
      <c r="AG157" s="876"/>
      <c r="AH157" s="876"/>
      <c r="AI157" s="876"/>
      <c r="AJ157" s="876"/>
      <c r="AK157" s="876"/>
      <c r="AL157" s="876"/>
      <c r="AM157" s="876"/>
      <c r="AN157" s="876"/>
      <c r="AO157" s="876"/>
      <c r="AP157" s="876"/>
      <c r="AQ157" s="876"/>
      <c r="AR157" s="876"/>
      <c r="AS157" s="876"/>
      <c r="AT157" s="876"/>
      <c r="AU157" s="876"/>
      <c r="AV157" s="876"/>
      <c r="AW157" s="876"/>
      <c r="AX157" s="876"/>
      <c r="AY157" s="876"/>
      <c r="AZ157" s="876"/>
      <c r="BA157" s="876"/>
      <c r="BB157" s="876"/>
      <c r="BC157" s="876"/>
      <c r="BD157" s="876"/>
      <c r="BE157" s="876"/>
      <c r="BF157" s="876"/>
      <c r="BG157" s="876"/>
      <c r="BH157" s="876"/>
      <c r="BI157" s="876"/>
      <c r="BJ157" s="876"/>
      <c r="BK157" s="876"/>
      <c r="BL157" s="876"/>
      <c r="BM157" s="876"/>
      <c r="BN157" s="876"/>
      <c r="BO157" s="876"/>
      <c r="BP157" s="876"/>
      <c r="BQ157" s="876"/>
      <c r="BR157" s="876"/>
      <c r="BS157" s="876"/>
      <c r="BT157" s="876"/>
      <c r="BU157" s="876"/>
      <c r="BV157" s="876"/>
      <c r="BW157" s="876"/>
      <c r="BX157" s="876"/>
      <c r="BY157" s="876"/>
      <c r="BZ157" s="876"/>
      <c r="CA157" s="876"/>
      <c r="CB157" s="876"/>
      <c r="CC157" s="876"/>
      <c r="CD157" s="876"/>
      <c r="CE157" s="876"/>
      <c r="CF157" s="876"/>
      <c r="CG157" s="876"/>
      <c r="CH157" s="876"/>
      <c r="CI157" s="876"/>
      <c r="CJ157" s="876"/>
      <c r="CK157" s="876"/>
      <c r="CL157" s="876"/>
      <c r="CM157" s="876"/>
      <c r="CN157" s="876"/>
      <c r="CO157" s="876"/>
      <c r="CP157" s="876"/>
      <c r="CQ157" s="876"/>
      <c r="CR157" s="876"/>
      <c r="CS157" s="876"/>
      <c r="CT157" s="876"/>
      <c r="CU157" s="876"/>
      <c r="CV157" s="876"/>
      <c r="CW157" s="876"/>
      <c r="CX157" s="876"/>
      <c r="CY157" s="876"/>
      <c r="CZ157" s="876"/>
      <c r="DA157" s="876"/>
      <c r="DB157" s="876"/>
      <c r="DC157" s="876"/>
      <c r="DD157" s="876"/>
      <c r="DE157" s="876"/>
      <c r="DF157" s="876"/>
      <c r="DG157" s="876"/>
      <c r="DH157" s="876"/>
      <c r="DI157" s="876"/>
      <c r="DJ157" s="876"/>
      <c r="DK157" s="876"/>
      <c r="DL157" s="876"/>
      <c r="DM157" s="876"/>
      <c r="DN157" s="876"/>
      <c r="DO157" s="876"/>
      <c r="DP157" s="876"/>
      <c r="DQ157" s="876"/>
      <c r="DR157" s="876"/>
      <c r="DS157" s="876"/>
      <c r="DT157" s="876"/>
      <c r="DU157" s="876"/>
      <c r="DV157" s="876"/>
      <c r="DW157" s="876"/>
      <c r="DX157" s="876"/>
      <c r="DY157" s="876"/>
      <c r="DZ157" s="876"/>
      <c r="EA157" s="876"/>
      <c r="EB157" s="876"/>
      <c r="EC157" s="876"/>
      <c r="ED157" s="876"/>
      <c r="EE157" s="876"/>
      <c r="EF157" s="876"/>
      <c r="EG157" s="876"/>
      <c r="EH157" s="876"/>
      <c r="EI157" s="876"/>
      <c r="EJ157" s="876"/>
      <c r="EK157" s="876"/>
      <c r="EL157" s="876"/>
      <c r="EM157" s="876"/>
      <c r="EN157" s="876"/>
      <c r="EO157" s="876"/>
      <c r="EP157" s="876"/>
      <c r="EQ157" s="876"/>
      <c r="ER157" s="876"/>
      <c r="ES157" s="876"/>
      <c r="ET157" s="876"/>
      <c r="EU157" s="876"/>
    </row>
    <row r="158" spans="1:151" s="715" customFormat="1" ht="43.5" customHeight="1">
      <c r="A158" s="700">
        <v>140</v>
      </c>
      <c r="B158" s="854">
        <v>7000020197</v>
      </c>
      <c r="C158" s="854">
        <v>800</v>
      </c>
      <c r="D158" s="854">
        <v>10</v>
      </c>
      <c r="E158" s="854">
        <v>190</v>
      </c>
      <c r="F158" s="854" t="s">
        <v>654</v>
      </c>
      <c r="G158" s="854">
        <v>100001480</v>
      </c>
      <c r="H158" s="854">
        <v>995454</v>
      </c>
      <c r="I158" s="535"/>
      <c r="J158" s="859">
        <v>18</v>
      </c>
      <c r="K158" s="534"/>
      <c r="L158" s="854" t="s">
        <v>760</v>
      </c>
      <c r="M158" s="854" t="s">
        <v>628</v>
      </c>
      <c r="N158" s="854">
        <v>100</v>
      </c>
      <c r="O158" s="707"/>
      <c r="P158" s="533" t="str">
        <f t="shared" si="36"/>
        <v>INCLUDED</v>
      </c>
      <c r="Q158" s="712">
        <f t="shared" si="37"/>
        <v>0</v>
      </c>
      <c r="R158" s="444">
        <f t="shared" si="38"/>
        <v>0</v>
      </c>
      <c r="S158" s="603">
        <f>Discount!$J$36</f>
        <v>0</v>
      </c>
      <c r="T158" s="444">
        <f t="shared" si="39"/>
        <v>0</v>
      </c>
      <c r="U158" s="445">
        <f t="shared" si="40"/>
        <v>0</v>
      </c>
      <c r="V158" s="713">
        <f t="shared" si="41"/>
        <v>0</v>
      </c>
      <c r="W158" s="843">
        <f t="shared" si="42"/>
        <v>0</v>
      </c>
      <c r="X158" s="713">
        <f t="shared" si="43"/>
        <v>0</v>
      </c>
      <c r="Y158" s="714">
        <f t="shared" si="44"/>
        <v>0.18</v>
      </c>
      <c r="Z158" s="713">
        <f t="shared" si="45"/>
        <v>0</v>
      </c>
      <c r="AA158" s="874"/>
      <c r="AB158" s="875"/>
      <c r="AC158" s="875"/>
      <c r="AD158" s="875"/>
      <c r="AE158" s="875"/>
      <c r="AF158" s="876"/>
      <c r="AG158" s="876"/>
      <c r="AH158" s="876"/>
      <c r="AI158" s="876"/>
      <c r="AJ158" s="876"/>
      <c r="AK158" s="876"/>
      <c r="AL158" s="876"/>
      <c r="AM158" s="876"/>
      <c r="AN158" s="876"/>
      <c r="AO158" s="876"/>
      <c r="AP158" s="876"/>
      <c r="AQ158" s="876"/>
      <c r="AR158" s="876"/>
      <c r="AS158" s="876"/>
      <c r="AT158" s="876"/>
      <c r="AU158" s="876"/>
      <c r="AV158" s="876"/>
      <c r="AW158" s="876"/>
      <c r="AX158" s="876"/>
      <c r="AY158" s="876"/>
      <c r="AZ158" s="876"/>
      <c r="BA158" s="876"/>
      <c r="BB158" s="876"/>
      <c r="BC158" s="876"/>
      <c r="BD158" s="876"/>
      <c r="BE158" s="876"/>
      <c r="BF158" s="876"/>
      <c r="BG158" s="876"/>
      <c r="BH158" s="876"/>
      <c r="BI158" s="876"/>
      <c r="BJ158" s="876"/>
      <c r="BK158" s="876"/>
      <c r="BL158" s="876"/>
      <c r="BM158" s="876"/>
      <c r="BN158" s="876"/>
      <c r="BO158" s="876"/>
      <c r="BP158" s="876"/>
      <c r="BQ158" s="876"/>
      <c r="BR158" s="876"/>
      <c r="BS158" s="876"/>
      <c r="BT158" s="876"/>
      <c r="BU158" s="876"/>
      <c r="BV158" s="876"/>
      <c r="BW158" s="876"/>
      <c r="BX158" s="876"/>
      <c r="BY158" s="876"/>
      <c r="BZ158" s="876"/>
      <c r="CA158" s="876"/>
      <c r="CB158" s="876"/>
      <c r="CC158" s="876"/>
      <c r="CD158" s="876"/>
      <c r="CE158" s="876"/>
      <c r="CF158" s="876"/>
      <c r="CG158" s="876"/>
      <c r="CH158" s="876"/>
      <c r="CI158" s="876"/>
      <c r="CJ158" s="876"/>
      <c r="CK158" s="876"/>
      <c r="CL158" s="876"/>
      <c r="CM158" s="876"/>
      <c r="CN158" s="876"/>
      <c r="CO158" s="876"/>
      <c r="CP158" s="876"/>
      <c r="CQ158" s="876"/>
      <c r="CR158" s="876"/>
      <c r="CS158" s="876"/>
      <c r="CT158" s="876"/>
      <c r="CU158" s="876"/>
      <c r="CV158" s="876"/>
      <c r="CW158" s="876"/>
      <c r="CX158" s="876"/>
      <c r="CY158" s="876"/>
      <c r="CZ158" s="876"/>
      <c r="DA158" s="876"/>
      <c r="DB158" s="876"/>
      <c r="DC158" s="876"/>
      <c r="DD158" s="876"/>
      <c r="DE158" s="876"/>
      <c r="DF158" s="876"/>
      <c r="DG158" s="876"/>
      <c r="DH158" s="876"/>
      <c r="DI158" s="876"/>
      <c r="DJ158" s="876"/>
      <c r="DK158" s="876"/>
      <c r="DL158" s="876"/>
      <c r="DM158" s="876"/>
      <c r="DN158" s="876"/>
      <c r="DO158" s="876"/>
      <c r="DP158" s="876"/>
      <c r="DQ158" s="876"/>
      <c r="DR158" s="876"/>
      <c r="DS158" s="876"/>
      <c r="DT158" s="876"/>
      <c r="DU158" s="876"/>
      <c r="DV158" s="876"/>
      <c r="DW158" s="876"/>
      <c r="DX158" s="876"/>
      <c r="DY158" s="876"/>
      <c r="DZ158" s="876"/>
      <c r="EA158" s="876"/>
      <c r="EB158" s="876"/>
      <c r="EC158" s="876"/>
      <c r="ED158" s="876"/>
      <c r="EE158" s="876"/>
      <c r="EF158" s="876"/>
      <c r="EG158" s="876"/>
      <c r="EH158" s="876"/>
      <c r="EI158" s="876"/>
      <c r="EJ158" s="876"/>
      <c r="EK158" s="876"/>
      <c r="EL158" s="876"/>
      <c r="EM158" s="876"/>
      <c r="EN158" s="876"/>
      <c r="EO158" s="876"/>
      <c r="EP158" s="876"/>
      <c r="EQ158" s="876"/>
      <c r="ER158" s="876"/>
      <c r="ES158" s="876"/>
      <c r="ET158" s="876"/>
      <c r="EU158" s="876"/>
    </row>
    <row r="159" spans="1:151" s="715" customFormat="1" ht="43.5" customHeight="1">
      <c r="A159" s="700">
        <v>141</v>
      </c>
      <c r="B159" s="854">
        <v>7000020197</v>
      </c>
      <c r="C159" s="854">
        <v>800</v>
      </c>
      <c r="D159" s="854">
        <v>10</v>
      </c>
      <c r="E159" s="854">
        <v>200</v>
      </c>
      <c r="F159" s="854" t="s">
        <v>654</v>
      </c>
      <c r="G159" s="854">
        <v>100007701</v>
      </c>
      <c r="H159" s="854">
        <v>995462</v>
      </c>
      <c r="I159" s="535"/>
      <c r="J159" s="859">
        <v>18</v>
      </c>
      <c r="K159" s="534"/>
      <c r="L159" s="854" t="s">
        <v>626</v>
      </c>
      <c r="M159" s="854" t="s">
        <v>297</v>
      </c>
      <c r="N159" s="854">
        <v>1</v>
      </c>
      <c r="O159" s="707"/>
      <c r="P159" s="533" t="str">
        <f t="shared" si="36"/>
        <v>INCLUDED</v>
      </c>
      <c r="Q159" s="712">
        <f t="shared" si="37"/>
        <v>0</v>
      </c>
      <c r="R159" s="444">
        <f t="shared" si="38"/>
        <v>0</v>
      </c>
      <c r="S159" s="603">
        <f>Discount!$J$36</f>
        <v>0</v>
      </c>
      <c r="T159" s="444">
        <f t="shared" si="39"/>
        <v>0</v>
      </c>
      <c r="U159" s="445">
        <f t="shared" si="40"/>
        <v>0</v>
      </c>
      <c r="V159" s="713">
        <f t="shared" si="41"/>
        <v>0</v>
      </c>
      <c r="W159" s="843">
        <f t="shared" si="42"/>
        <v>0</v>
      </c>
      <c r="X159" s="713">
        <f t="shared" si="43"/>
        <v>0</v>
      </c>
      <c r="Y159" s="714">
        <f t="shared" si="44"/>
        <v>0.18</v>
      </c>
      <c r="Z159" s="713">
        <f t="shared" si="45"/>
        <v>0</v>
      </c>
      <c r="AA159" s="874"/>
      <c r="AB159" s="875"/>
      <c r="AC159" s="875"/>
      <c r="AD159" s="875"/>
      <c r="AE159" s="875"/>
      <c r="AF159" s="876"/>
      <c r="AG159" s="876"/>
      <c r="AH159" s="876"/>
      <c r="AI159" s="876"/>
      <c r="AJ159" s="876"/>
      <c r="AK159" s="876"/>
      <c r="AL159" s="876"/>
      <c r="AM159" s="876"/>
      <c r="AN159" s="876"/>
      <c r="AO159" s="876"/>
      <c r="AP159" s="876"/>
      <c r="AQ159" s="876"/>
      <c r="AR159" s="876"/>
      <c r="AS159" s="876"/>
      <c r="AT159" s="876"/>
      <c r="AU159" s="876"/>
      <c r="AV159" s="876"/>
      <c r="AW159" s="876"/>
      <c r="AX159" s="876"/>
      <c r="AY159" s="876"/>
      <c r="AZ159" s="876"/>
      <c r="BA159" s="876"/>
      <c r="BB159" s="876"/>
      <c r="BC159" s="876"/>
      <c r="BD159" s="876"/>
      <c r="BE159" s="876"/>
      <c r="BF159" s="876"/>
      <c r="BG159" s="876"/>
      <c r="BH159" s="876"/>
      <c r="BI159" s="876"/>
      <c r="BJ159" s="876"/>
      <c r="BK159" s="876"/>
      <c r="BL159" s="876"/>
      <c r="BM159" s="876"/>
      <c r="BN159" s="876"/>
      <c r="BO159" s="876"/>
      <c r="BP159" s="876"/>
      <c r="BQ159" s="876"/>
      <c r="BR159" s="876"/>
      <c r="BS159" s="876"/>
      <c r="BT159" s="876"/>
      <c r="BU159" s="876"/>
      <c r="BV159" s="876"/>
      <c r="BW159" s="876"/>
      <c r="BX159" s="876"/>
      <c r="BY159" s="876"/>
      <c r="BZ159" s="876"/>
      <c r="CA159" s="876"/>
      <c r="CB159" s="876"/>
      <c r="CC159" s="876"/>
      <c r="CD159" s="876"/>
      <c r="CE159" s="876"/>
      <c r="CF159" s="876"/>
      <c r="CG159" s="876"/>
      <c r="CH159" s="876"/>
      <c r="CI159" s="876"/>
      <c r="CJ159" s="876"/>
      <c r="CK159" s="876"/>
      <c r="CL159" s="876"/>
      <c r="CM159" s="876"/>
      <c r="CN159" s="876"/>
      <c r="CO159" s="876"/>
      <c r="CP159" s="876"/>
      <c r="CQ159" s="876"/>
      <c r="CR159" s="876"/>
      <c r="CS159" s="876"/>
      <c r="CT159" s="876"/>
      <c r="CU159" s="876"/>
      <c r="CV159" s="876"/>
      <c r="CW159" s="876"/>
      <c r="CX159" s="876"/>
      <c r="CY159" s="876"/>
      <c r="CZ159" s="876"/>
      <c r="DA159" s="876"/>
      <c r="DB159" s="876"/>
      <c r="DC159" s="876"/>
      <c r="DD159" s="876"/>
      <c r="DE159" s="876"/>
      <c r="DF159" s="876"/>
      <c r="DG159" s="876"/>
      <c r="DH159" s="876"/>
      <c r="DI159" s="876"/>
      <c r="DJ159" s="876"/>
      <c r="DK159" s="876"/>
      <c r="DL159" s="876"/>
      <c r="DM159" s="876"/>
      <c r="DN159" s="876"/>
      <c r="DO159" s="876"/>
      <c r="DP159" s="876"/>
      <c r="DQ159" s="876"/>
      <c r="DR159" s="876"/>
      <c r="DS159" s="876"/>
      <c r="DT159" s="876"/>
      <c r="DU159" s="876"/>
      <c r="DV159" s="876"/>
      <c r="DW159" s="876"/>
      <c r="DX159" s="876"/>
      <c r="DY159" s="876"/>
      <c r="DZ159" s="876"/>
      <c r="EA159" s="876"/>
      <c r="EB159" s="876"/>
      <c r="EC159" s="876"/>
      <c r="ED159" s="876"/>
      <c r="EE159" s="876"/>
      <c r="EF159" s="876"/>
      <c r="EG159" s="876"/>
      <c r="EH159" s="876"/>
      <c r="EI159" s="876"/>
      <c r="EJ159" s="876"/>
      <c r="EK159" s="876"/>
      <c r="EL159" s="876"/>
      <c r="EM159" s="876"/>
      <c r="EN159" s="876"/>
      <c r="EO159" s="876"/>
      <c r="EP159" s="876"/>
      <c r="EQ159" s="876"/>
      <c r="ER159" s="876"/>
      <c r="ES159" s="876"/>
      <c r="ET159" s="876"/>
      <c r="EU159" s="876"/>
    </row>
    <row r="160" spans="1:151" s="715" customFormat="1" ht="76.8" customHeight="1">
      <c r="A160" s="700">
        <v>142</v>
      </c>
      <c r="B160" s="854">
        <v>7000020197</v>
      </c>
      <c r="C160" s="854">
        <v>800</v>
      </c>
      <c r="D160" s="854">
        <v>10</v>
      </c>
      <c r="E160" s="854">
        <v>210</v>
      </c>
      <c r="F160" s="854" t="s">
        <v>654</v>
      </c>
      <c r="G160" s="854">
        <v>100003437</v>
      </c>
      <c r="H160" s="854">
        <v>995454</v>
      </c>
      <c r="I160" s="535"/>
      <c r="J160" s="859">
        <v>18</v>
      </c>
      <c r="K160" s="534"/>
      <c r="L160" s="854" t="s">
        <v>653</v>
      </c>
      <c r="M160" s="854" t="s">
        <v>622</v>
      </c>
      <c r="N160" s="854">
        <v>30</v>
      </c>
      <c r="O160" s="707"/>
      <c r="P160" s="533" t="str">
        <f t="shared" si="36"/>
        <v>INCLUDED</v>
      </c>
      <c r="Q160" s="712">
        <f t="shared" si="37"/>
        <v>0</v>
      </c>
      <c r="R160" s="444">
        <f t="shared" si="38"/>
        <v>0</v>
      </c>
      <c r="S160" s="603">
        <f>Discount!$J$36</f>
        <v>0</v>
      </c>
      <c r="T160" s="444">
        <f t="shared" si="39"/>
        <v>0</v>
      </c>
      <c r="U160" s="445">
        <f t="shared" si="40"/>
        <v>0</v>
      </c>
      <c r="V160" s="713">
        <f t="shared" si="41"/>
        <v>0</v>
      </c>
      <c r="W160" s="843">
        <f t="shared" si="42"/>
        <v>0</v>
      </c>
      <c r="X160" s="713">
        <f t="shared" si="43"/>
        <v>0</v>
      </c>
      <c r="Y160" s="714">
        <f t="shared" si="44"/>
        <v>0.18</v>
      </c>
      <c r="Z160" s="713">
        <f t="shared" si="45"/>
        <v>0</v>
      </c>
      <c r="AA160" s="874"/>
      <c r="AB160" s="875"/>
      <c r="AC160" s="875"/>
      <c r="AD160" s="875"/>
      <c r="AE160" s="875"/>
      <c r="AF160" s="876"/>
      <c r="AG160" s="876"/>
      <c r="AH160" s="876"/>
      <c r="AI160" s="876"/>
      <c r="AJ160" s="876"/>
      <c r="AK160" s="876"/>
      <c r="AL160" s="876"/>
      <c r="AM160" s="876"/>
      <c r="AN160" s="876"/>
      <c r="AO160" s="876"/>
      <c r="AP160" s="876"/>
      <c r="AQ160" s="876"/>
      <c r="AR160" s="876"/>
      <c r="AS160" s="876"/>
      <c r="AT160" s="876"/>
      <c r="AU160" s="876"/>
      <c r="AV160" s="876"/>
      <c r="AW160" s="876"/>
      <c r="AX160" s="876"/>
      <c r="AY160" s="876"/>
      <c r="AZ160" s="876"/>
      <c r="BA160" s="876"/>
      <c r="BB160" s="876"/>
      <c r="BC160" s="876"/>
      <c r="BD160" s="876"/>
      <c r="BE160" s="876"/>
      <c r="BF160" s="876"/>
      <c r="BG160" s="876"/>
      <c r="BH160" s="876"/>
      <c r="BI160" s="876"/>
      <c r="BJ160" s="876"/>
      <c r="BK160" s="876"/>
      <c r="BL160" s="876"/>
      <c r="BM160" s="876"/>
      <c r="BN160" s="876"/>
      <c r="BO160" s="876"/>
      <c r="BP160" s="876"/>
      <c r="BQ160" s="876"/>
      <c r="BR160" s="876"/>
      <c r="BS160" s="876"/>
      <c r="BT160" s="876"/>
      <c r="BU160" s="876"/>
      <c r="BV160" s="876"/>
      <c r="BW160" s="876"/>
      <c r="BX160" s="876"/>
      <c r="BY160" s="876"/>
      <c r="BZ160" s="876"/>
      <c r="CA160" s="876"/>
      <c r="CB160" s="876"/>
      <c r="CC160" s="876"/>
      <c r="CD160" s="876"/>
      <c r="CE160" s="876"/>
      <c r="CF160" s="876"/>
      <c r="CG160" s="876"/>
      <c r="CH160" s="876"/>
      <c r="CI160" s="876"/>
      <c r="CJ160" s="876"/>
      <c r="CK160" s="876"/>
      <c r="CL160" s="876"/>
      <c r="CM160" s="876"/>
      <c r="CN160" s="876"/>
      <c r="CO160" s="876"/>
      <c r="CP160" s="876"/>
      <c r="CQ160" s="876"/>
      <c r="CR160" s="876"/>
      <c r="CS160" s="876"/>
      <c r="CT160" s="876"/>
      <c r="CU160" s="876"/>
      <c r="CV160" s="876"/>
      <c r="CW160" s="876"/>
      <c r="CX160" s="876"/>
      <c r="CY160" s="876"/>
      <c r="CZ160" s="876"/>
      <c r="DA160" s="876"/>
      <c r="DB160" s="876"/>
      <c r="DC160" s="876"/>
      <c r="DD160" s="876"/>
      <c r="DE160" s="876"/>
      <c r="DF160" s="876"/>
      <c r="DG160" s="876"/>
      <c r="DH160" s="876"/>
      <c r="DI160" s="876"/>
      <c r="DJ160" s="876"/>
      <c r="DK160" s="876"/>
      <c r="DL160" s="876"/>
      <c r="DM160" s="876"/>
      <c r="DN160" s="876"/>
      <c r="DO160" s="876"/>
      <c r="DP160" s="876"/>
      <c r="DQ160" s="876"/>
      <c r="DR160" s="876"/>
      <c r="DS160" s="876"/>
      <c r="DT160" s="876"/>
      <c r="DU160" s="876"/>
      <c r="DV160" s="876"/>
      <c r="DW160" s="876"/>
      <c r="DX160" s="876"/>
      <c r="DY160" s="876"/>
      <c r="DZ160" s="876"/>
      <c r="EA160" s="876"/>
      <c r="EB160" s="876"/>
      <c r="EC160" s="876"/>
      <c r="ED160" s="876"/>
      <c r="EE160" s="876"/>
      <c r="EF160" s="876"/>
      <c r="EG160" s="876"/>
      <c r="EH160" s="876"/>
      <c r="EI160" s="876"/>
      <c r="EJ160" s="876"/>
      <c r="EK160" s="876"/>
      <c r="EL160" s="876"/>
      <c r="EM160" s="876"/>
      <c r="EN160" s="876"/>
      <c r="EO160" s="876"/>
      <c r="EP160" s="876"/>
      <c r="EQ160" s="876"/>
      <c r="ER160" s="876"/>
      <c r="ES160" s="876"/>
      <c r="ET160" s="876"/>
      <c r="EU160" s="876"/>
    </row>
    <row r="161" spans="1:151" s="715" customFormat="1" ht="103.8" customHeight="1">
      <c r="A161" s="700">
        <v>143</v>
      </c>
      <c r="B161" s="854">
        <v>7000020197</v>
      </c>
      <c r="C161" s="854">
        <v>800</v>
      </c>
      <c r="D161" s="854">
        <v>10</v>
      </c>
      <c r="E161" s="854">
        <v>220</v>
      </c>
      <c r="F161" s="854" t="s">
        <v>654</v>
      </c>
      <c r="G161" s="854">
        <v>100007097</v>
      </c>
      <c r="H161" s="854">
        <v>995454</v>
      </c>
      <c r="I161" s="535"/>
      <c r="J161" s="859">
        <v>18</v>
      </c>
      <c r="K161" s="534"/>
      <c r="L161" s="854" t="s">
        <v>784</v>
      </c>
      <c r="M161" s="854" t="s">
        <v>622</v>
      </c>
      <c r="N161" s="854">
        <v>900</v>
      </c>
      <c r="O161" s="707"/>
      <c r="P161" s="533" t="str">
        <f t="shared" si="36"/>
        <v>INCLUDED</v>
      </c>
      <c r="Q161" s="712">
        <f t="shared" si="37"/>
        <v>0</v>
      </c>
      <c r="R161" s="444">
        <f t="shared" si="38"/>
        <v>0</v>
      </c>
      <c r="S161" s="603">
        <f>Discount!$J$36</f>
        <v>0</v>
      </c>
      <c r="T161" s="444">
        <f t="shared" si="39"/>
        <v>0</v>
      </c>
      <c r="U161" s="445">
        <f t="shared" si="40"/>
        <v>0</v>
      </c>
      <c r="V161" s="713">
        <f t="shared" si="41"/>
        <v>0</v>
      </c>
      <c r="W161" s="843">
        <f t="shared" si="42"/>
        <v>0</v>
      </c>
      <c r="X161" s="713">
        <f t="shared" si="43"/>
        <v>0</v>
      </c>
      <c r="Y161" s="714">
        <f t="shared" si="44"/>
        <v>0.18</v>
      </c>
      <c r="Z161" s="713">
        <f t="shared" si="45"/>
        <v>0</v>
      </c>
      <c r="AA161" s="874"/>
      <c r="AB161" s="875"/>
      <c r="AC161" s="875"/>
      <c r="AD161" s="875"/>
      <c r="AE161" s="875"/>
      <c r="AF161" s="876"/>
      <c r="AG161" s="876"/>
      <c r="AH161" s="876"/>
      <c r="AI161" s="876"/>
      <c r="AJ161" s="876"/>
      <c r="AK161" s="876"/>
      <c r="AL161" s="876"/>
      <c r="AM161" s="876"/>
      <c r="AN161" s="876"/>
      <c r="AO161" s="876"/>
      <c r="AP161" s="876"/>
      <c r="AQ161" s="876"/>
      <c r="AR161" s="876"/>
      <c r="AS161" s="876"/>
      <c r="AT161" s="876"/>
      <c r="AU161" s="876"/>
      <c r="AV161" s="876"/>
      <c r="AW161" s="876"/>
      <c r="AX161" s="876"/>
      <c r="AY161" s="876"/>
      <c r="AZ161" s="876"/>
      <c r="BA161" s="876"/>
      <c r="BB161" s="876"/>
      <c r="BC161" s="876"/>
      <c r="BD161" s="876"/>
      <c r="BE161" s="876"/>
      <c r="BF161" s="876"/>
      <c r="BG161" s="876"/>
      <c r="BH161" s="876"/>
      <c r="BI161" s="876"/>
      <c r="BJ161" s="876"/>
      <c r="BK161" s="876"/>
      <c r="BL161" s="876"/>
      <c r="BM161" s="876"/>
      <c r="BN161" s="876"/>
      <c r="BO161" s="876"/>
      <c r="BP161" s="876"/>
      <c r="BQ161" s="876"/>
      <c r="BR161" s="876"/>
      <c r="BS161" s="876"/>
      <c r="BT161" s="876"/>
      <c r="BU161" s="876"/>
      <c r="BV161" s="876"/>
      <c r="BW161" s="876"/>
      <c r="BX161" s="876"/>
      <c r="BY161" s="876"/>
      <c r="BZ161" s="876"/>
      <c r="CA161" s="876"/>
      <c r="CB161" s="876"/>
      <c r="CC161" s="876"/>
      <c r="CD161" s="876"/>
      <c r="CE161" s="876"/>
      <c r="CF161" s="876"/>
      <c r="CG161" s="876"/>
      <c r="CH161" s="876"/>
      <c r="CI161" s="876"/>
      <c r="CJ161" s="876"/>
      <c r="CK161" s="876"/>
      <c r="CL161" s="876"/>
      <c r="CM161" s="876"/>
      <c r="CN161" s="876"/>
      <c r="CO161" s="876"/>
      <c r="CP161" s="876"/>
      <c r="CQ161" s="876"/>
      <c r="CR161" s="876"/>
      <c r="CS161" s="876"/>
      <c r="CT161" s="876"/>
      <c r="CU161" s="876"/>
      <c r="CV161" s="876"/>
      <c r="CW161" s="876"/>
      <c r="CX161" s="876"/>
      <c r="CY161" s="876"/>
      <c r="CZ161" s="876"/>
      <c r="DA161" s="876"/>
      <c r="DB161" s="876"/>
      <c r="DC161" s="876"/>
      <c r="DD161" s="876"/>
      <c r="DE161" s="876"/>
      <c r="DF161" s="876"/>
      <c r="DG161" s="876"/>
      <c r="DH161" s="876"/>
      <c r="DI161" s="876"/>
      <c r="DJ161" s="876"/>
      <c r="DK161" s="876"/>
      <c r="DL161" s="876"/>
      <c r="DM161" s="876"/>
      <c r="DN161" s="876"/>
      <c r="DO161" s="876"/>
      <c r="DP161" s="876"/>
      <c r="DQ161" s="876"/>
      <c r="DR161" s="876"/>
      <c r="DS161" s="876"/>
      <c r="DT161" s="876"/>
      <c r="DU161" s="876"/>
      <c r="DV161" s="876"/>
      <c r="DW161" s="876"/>
      <c r="DX161" s="876"/>
      <c r="DY161" s="876"/>
      <c r="DZ161" s="876"/>
      <c r="EA161" s="876"/>
      <c r="EB161" s="876"/>
      <c r="EC161" s="876"/>
      <c r="ED161" s="876"/>
      <c r="EE161" s="876"/>
      <c r="EF161" s="876"/>
      <c r="EG161" s="876"/>
      <c r="EH161" s="876"/>
      <c r="EI161" s="876"/>
      <c r="EJ161" s="876"/>
      <c r="EK161" s="876"/>
      <c r="EL161" s="876"/>
      <c r="EM161" s="876"/>
      <c r="EN161" s="876"/>
      <c r="EO161" s="876"/>
      <c r="EP161" s="876"/>
      <c r="EQ161" s="876"/>
      <c r="ER161" s="876"/>
      <c r="ES161" s="876"/>
      <c r="ET161" s="876"/>
      <c r="EU161" s="876"/>
    </row>
    <row r="162" spans="1:151" s="715" customFormat="1" ht="29.4" customHeight="1">
      <c r="A162" s="871" t="s">
        <v>593</v>
      </c>
      <c r="B162" s="872" t="s">
        <v>748</v>
      </c>
      <c r="C162" s="871"/>
      <c r="D162" s="871"/>
      <c r="E162" s="871"/>
      <c r="F162" s="871"/>
      <c r="G162" s="871"/>
      <c r="H162" s="871"/>
      <c r="I162" s="871"/>
      <c r="J162" s="871"/>
      <c r="K162" s="871"/>
      <c r="L162" s="871"/>
      <c r="M162" s="871"/>
      <c r="N162" s="871"/>
      <c r="O162" s="871"/>
      <c r="P162" s="871"/>
      <c r="Q162" s="712"/>
      <c r="R162" s="444"/>
      <c r="S162" s="603"/>
      <c r="T162" s="444"/>
      <c r="U162" s="445"/>
      <c r="V162" s="713"/>
      <c r="W162" s="843"/>
      <c r="X162" s="713"/>
      <c r="Y162" s="714"/>
      <c r="Z162" s="713"/>
      <c r="AA162" s="874"/>
      <c r="AB162" s="875"/>
      <c r="AC162" s="875"/>
      <c r="AD162" s="875"/>
      <c r="AE162" s="875"/>
      <c r="AF162" s="876"/>
      <c r="AG162" s="876"/>
      <c r="AH162" s="876"/>
      <c r="AI162" s="876"/>
      <c r="AJ162" s="876"/>
      <c r="AK162" s="876"/>
      <c r="AL162" s="876"/>
      <c r="AM162" s="876"/>
      <c r="AN162" s="876"/>
      <c r="AO162" s="876"/>
      <c r="AP162" s="876"/>
      <c r="AQ162" s="876"/>
      <c r="AR162" s="876"/>
      <c r="AS162" s="876"/>
      <c r="AT162" s="876"/>
      <c r="AU162" s="876"/>
      <c r="AV162" s="876"/>
      <c r="AW162" s="876"/>
      <c r="AX162" s="876"/>
      <c r="AY162" s="876"/>
      <c r="AZ162" s="876"/>
      <c r="BA162" s="876"/>
      <c r="BB162" s="876"/>
      <c r="BC162" s="876"/>
      <c r="BD162" s="876"/>
      <c r="BE162" s="876"/>
      <c r="BF162" s="876"/>
      <c r="BG162" s="876"/>
      <c r="BH162" s="876"/>
      <c r="BI162" s="876"/>
      <c r="BJ162" s="876"/>
      <c r="BK162" s="876"/>
      <c r="BL162" s="876"/>
      <c r="BM162" s="876"/>
      <c r="BN162" s="876"/>
      <c r="BO162" s="876"/>
      <c r="BP162" s="876"/>
      <c r="BQ162" s="876"/>
      <c r="BR162" s="876"/>
      <c r="BS162" s="876"/>
      <c r="BT162" s="876"/>
      <c r="BU162" s="876"/>
      <c r="BV162" s="876"/>
      <c r="BW162" s="876"/>
      <c r="BX162" s="876"/>
      <c r="BY162" s="876"/>
      <c r="BZ162" s="876"/>
      <c r="CA162" s="876"/>
      <c r="CB162" s="876"/>
      <c r="CC162" s="876"/>
      <c r="CD162" s="876"/>
      <c r="CE162" s="876"/>
      <c r="CF162" s="876"/>
      <c r="CG162" s="876"/>
      <c r="CH162" s="876"/>
      <c r="CI162" s="876"/>
      <c r="CJ162" s="876"/>
      <c r="CK162" s="876"/>
      <c r="CL162" s="876"/>
      <c r="CM162" s="876"/>
      <c r="CN162" s="876"/>
      <c r="CO162" s="876"/>
      <c r="CP162" s="876"/>
      <c r="CQ162" s="876"/>
      <c r="CR162" s="876"/>
      <c r="CS162" s="876"/>
      <c r="CT162" s="876"/>
      <c r="CU162" s="876"/>
      <c r="CV162" s="876"/>
      <c r="CW162" s="876"/>
      <c r="CX162" s="876"/>
      <c r="CY162" s="876"/>
      <c r="CZ162" s="876"/>
      <c r="DA162" s="876"/>
      <c r="DB162" s="876"/>
      <c r="DC162" s="876"/>
      <c r="DD162" s="876"/>
      <c r="DE162" s="876"/>
      <c r="DF162" s="876"/>
      <c r="DG162" s="876"/>
      <c r="DH162" s="876"/>
      <c r="DI162" s="876"/>
      <c r="DJ162" s="876"/>
      <c r="DK162" s="876"/>
      <c r="DL162" s="876"/>
      <c r="DM162" s="876"/>
      <c r="DN162" s="876"/>
      <c r="DO162" s="876"/>
      <c r="DP162" s="876"/>
      <c r="DQ162" s="876"/>
      <c r="DR162" s="876"/>
      <c r="DS162" s="876"/>
      <c r="DT162" s="876"/>
      <c r="DU162" s="876"/>
      <c r="DV162" s="876"/>
      <c r="DW162" s="876"/>
      <c r="DX162" s="876"/>
      <c r="DY162" s="876"/>
      <c r="DZ162" s="876"/>
      <c r="EA162" s="876"/>
      <c r="EB162" s="876"/>
      <c r="EC162" s="876"/>
      <c r="ED162" s="876"/>
      <c r="EE162" s="876"/>
      <c r="EF162" s="876"/>
      <c r="EG162" s="876"/>
      <c r="EH162" s="876"/>
      <c r="EI162" s="876"/>
      <c r="EJ162" s="876"/>
      <c r="EK162" s="876"/>
      <c r="EL162" s="876"/>
      <c r="EM162" s="876"/>
      <c r="EN162" s="876"/>
      <c r="EO162" s="876"/>
      <c r="EP162" s="876"/>
      <c r="EQ162" s="876"/>
      <c r="ER162" s="876"/>
      <c r="ES162" s="876"/>
      <c r="ET162" s="876"/>
      <c r="EU162" s="876"/>
    </row>
    <row r="163" spans="1:151" s="715" customFormat="1" ht="43.5" customHeight="1">
      <c r="A163" s="700">
        <v>144</v>
      </c>
      <c r="B163" s="854">
        <v>7000020198</v>
      </c>
      <c r="C163" s="854">
        <v>10</v>
      </c>
      <c r="D163" s="854">
        <v>1330</v>
      </c>
      <c r="E163" s="854">
        <v>10</v>
      </c>
      <c r="F163" s="854" t="s">
        <v>520</v>
      </c>
      <c r="G163" s="854">
        <v>100000263</v>
      </c>
      <c r="H163" s="854">
        <v>998736</v>
      </c>
      <c r="I163" s="535"/>
      <c r="J163" s="856">
        <v>18</v>
      </c>
      <c r="K163" s="534"/>
      <c r="L163" s="854" t="s">
        <v>530</v>
      </c>
      <c r="M163" s="854" t="s">
        <v>297</v>
      </c>
      <c r="N163" s="854">
        <v>2</v>
      </c>
      <c r="O163" s="707"/>
      <c r="P163" s="533" t="str">
        <f t="shared" si="36"/>
        <v>INCLUDED</v>
      </c>
      <c r="Q163" s="712">
        <f t="shared" si="37"/>
        <v>0</v>
      </c>
      <c r="R163" s="444">
        <f t="shared" si="38"/>
        <v>0</v>
      </c>
      <c r="S163" s="603">
        <f>Discount!$J$36</f>
        <v>0</v>
      </c>
      <c r="T163" s="444">
        <f t="shared" si="39"/>
        <v>0</v>
      </c>
      <c r="U163" s="445">
        <f t="shared" si="40"/>
        <v>0</v>
      </c>
      <c r="V163" s="713">
        <f t="shared" si="41"/>
        <v>0</v>
      </c>
      <c r="W163" s="843">
        <f t="shared" si="42"/>
        <v>0</v>
      </c>
      <c r="X163" s="713">
        <f t="shared" si="43"/>
        <v>0</v>
      </c>
      <c r="Y163" s="714">
        <f t="shared" si="44"/>
        <v>0.18</v>
      </c>
      <c r="Z163" s="713">
        <f t="shared" si="45"/>
        <v>0</v>
      </c>
      <c r="AA163" s="874"/>
      <c r="AB163" s="875"/>
      <c r="AC163" s="875"/>
      <c r="AD163" s="875"/>
      <c r="AE163" s="875"/>
      <c r="AF163" s="876"/>
      <c r="AG163" s="876"/>
      <c r="AH163" s="876"/>
      <c r="AI163" s="876"/>
      <c r="AJ163" s="876"/>
      <c r="AK163" s="876"/>
      <c r="AL163" s="876"/>
      <c r="AM163" s="876"/>
      <c r="AN163" s="876"/>
      <c r="AO163" s="876"/>
      <c r="AP163" s="876"/>
      <c r="AQ163" s="876"/>
      <c r="AR163" s="876"/>
      <c r="AS163" s="876"/>
      <c r="AT163" s="876"/>
      <c r="AU163" s="876"/>
      <c r="AV163" s="876"/>
      <c r="AW163" s="876"/>
      <c r="AX163" s="876"/>
      <c r="AY163" s="876"/>
      <c r="AZ163" s="876"/>
      <c r="BA163" s="876"/>
      <c r="BB163" s="876"/>
      <c r="BC163" s="876"/>
      <c r="BD163" s="876"/>
      <c r="BE163" s="876"/>
      <c r="BF163" s="876"/>
      <c r="BG163" s="876"/>
      <c r="BH163" s="876"/>
      <c r="BI163" s="876"/>
      <c r="BJ163" s="876"/>
      <c r="BK163" s="876"/>
      <c r="BL163" s="876"/>
      <c r="BM163" s="876"/>
      <c r="BN163" s="876"/>
      <c r="BO163" s="876"/>
      <c r="BP163" s="876"/>
      <c r="BQ163" s="876"/>
      <c r="BR163" s="876"/>
      <c r="BS163" s="876"/>
      <c r="BT163" s="876"/>
      <c r="BU163" s="876"/>
      <c r="BV163" s="876"/>
      <c r="BW163" s="876"/>
      <c r="BX163" s="876"/>
      <c r="BY163" s="876"/>
      <c r="BZ163" s="876"/>
      <c r="CA163" s="876"/>
      <c r="CB163" s="876"/>
      <c r="CC163" s="876"/>
      <c r="CD163" s="876"/>
      <c r="CE163" s="876"/>
      <c r="CF163" s="876"/>
      <c r="CG163" s="876"/>
      <c r="CH163" s="876"/>
      <c r="CI163" s="876"/>
      <c r="CJ163" s="876"/>
      <c r="CK163" s="876"/>
      <c r="CL163" s="876"/>
      <c r="CM163" s="876"/>
      <c r="CN163" s="876"/>
      <c r="CO163" s="876"/>
      <c r="CP163" s="876"/>
      <c r="CQ163" s="876"/>
      <c r="CR163" s="876"/>
      <c r="CS163" s="876"/>
      <c r="CT163" s="876"/>
      <c r="CU163" s="876"/>
      <c r="CV163" s="876"/>
      <c r="CW163" s="876"/>
      <c r="CX163" s="876"/>
      <c r="CY163" s="876"/>
      <c r="CZ163" s="876"/>
      <c r="DA163" s="876"/>
      <c r="DB163" s="876"/>
      <c r="DC163" s="876"/>
      <c r="DD163" s="876"/>
      <c r="DE163" s="876"/>
      <c r="DF163" s="876"/>
      <c r="DG163" s="876"/>
      <c r="DH163" s="876"/>
      <c r="DI163" s="876"/>
      <c r="DJ163" s="876"/>
      <c r="DK163" s="876"/>
      <c r="DL163" s="876"/>
      <c r="DM163" s="876"/>
      <c r="DN163" s="876"/>
      <c r="DO163" s="876"/>
      <c r="DP163" s="876"/>
      <c r="DQ163" s="876"/>
      <c r="DR163" s="876"/>
      <c r="DS163" s="876"/>
      <c r="DT163" s="876"/>
      <c r="DU163" s="876"/>
      <c r="DV163" s="876"/>
      <c r="DW163" s="876"/>
      <c r="DX163" s="876"/>
      <c r="DY163" s="876"/>
      <c r="DZ163" s="876"/>
      <c r="EA163" s="876"/>
      <c r="EB163" s="876"/>
      <c r="EC163" s="876"/>
      <c r="ED163" s="876"/>
      <c r="EE163" s="876"/>
      <c r="EF163" s="876"/>
      <c r="EG163" s="876"/>
      <c r="EH163" s="876"/>
      <c r="EI163" s="876"/>
      <c r="EJ163" s="876"/>
      <c r="EK163" s="876"/>
      <c r="EL163" s="876"/>
      <c r="EM163" s="876"/>
      <c r="EN163" s="876"/>
      <c r="EO163" s="876"/>
      <c r="EP163" s="876"/>
      <c r="EQ163" s="876"/>
      <c r="ER163" s="876"/>
      <c r="ES163" s="876"/>
      <c r="ET163" s="876"/>
      <c r="EU163" s="876"/>
    </row>
    <row r="164" spans="1:151" s="715" customFormat="1" ht="43.5" customHeight="1">
      <c r="A164" s="700">
        <v>145</v>
      </c>
      <c r="B164" s="854">
        <v>7000020198</v>
      </c>
      <c r="C164" s="854">
        <v>10</v>
      </c>
      <c r="D164" s="854">
        <v>1330</v>
      </c>
      <c r="E164" s="854">
        <v>20</v>
      </c>
      <c r="F164" s="854" t="s">
        <v>520</v>
      </c>
      <c r="G164" s="854">
        <v>100000271</v>
      </c>
      <c r="H164" s="854">
        <v>998736</v>
      </c>
      <c r="I164" s="535"/>
      <c r="J164" s="856">
        <v>18</v>
      </c>
      <c r="K164" s="534"/>
      <c r="L164" s="854" t="s">
        <v>531</v>
      </c>
      <c r="M164" s="854" t="s">
        <v>297</v>
      </c>
      <c r="N164" s="854">
        <v>6</v>
      </c>
      <c r="O164" s="707"/>
      <c r="P164" s="533" t="str">
        <f t="shared" si="36"/>
        <v>INCLUDED</v>
      </c>
      <c r="Q164" s="712">
        <f t="shared" si="37"/>
        <v>0</v>
      </c>
      <c r="R164" s="444">
        <f t="shared" si="38"/>
        <v>0</v>
      </c>
      <c r="S164" s="603">
        <f>Discount!$J$36</f>
        <v>0</v>
      </c>
      <c r="T164" s="444">
        <f t="shared" si="39"/>
        <v>0</v>
      </c>
      <c r="U164" s="445">
        <f t="shared" si="40"/>
        <v>0</v>
      </c>
      <c r="V164" s="713">
        <f t="shared" si="41"/>
        <v>0</v>
      </c>
      <c r="W164" s="843">
        <f t="shared" si="42"/>
        <v>0</v>
      </c>
      <c r="X164" s="713">
        <f t="shared" si="43"/>
        <v>0</v>
      </c>
      <c r="Y164" s="714">
        <f t="shared" si="44"/>
        <v>0.18</v>
      </c>
      <c r="Z164" s="713">
        <f t="shared" si="45"/>
        <v>0</v>
      </c>
      <c r="AA164" s="874"/>
      <c r="AB164" s="875"/>
      <c r="AC164" s="875"/>
      <c r="AD164" s="875"/>
      <c r="AE164" s="875"/>
      <c r="AF164" s="876"/>
      <c r="AG164" s="876"/>
      <c r="AH164" s="876"/>
      <c r="AI164" s="876"/>
      <c r="AJ164" s="876"/>
      <c r="AK164" s="876"/>
      <c r="AL164" s="876"/>
      <c r="AM164" s="876"/>
      <c r="AN164" s="876"/>
      <c r="AO164" s="876"/>
      <c r="AP164" s="876"/>
      <c r="AQ164" s="876"/>
      <c r="AR164" s="876"/>
      <c r="AS164" s="876"/>
      <c r="AT164" s="876"/>
      <c r="AU164" s="876"/>
      <c r="AV164" s="876"/>
      <c r="AW164" s="876"/>
      <c r="AX164" s="876"/>
      <c r="AY164" s="876"/>
      <c r="AZ164" s="876"/>
      <c r="BA164" s="876"/>
      <c r="BB164" s="876"/>
      <c r="BC164" s="876"/>
      <c r="BD164" s="876"/>
      <c r="BE164" s="876"/>
      <c r="BF164" s="876"/>
      <c r="BG164" s="876"/>
      <c r="BH164" s="876"/>
      <c r="BI164" s="876"/>
      <c r="BJ164" s="876"/>
      <c r="BK164" s="876"/>
      <c r="BL164" s="876"/>
      <c r="BM164" s="876"/>
      <c r="BN164" s="876"/>
      <c r="BO164" s="876"/>
      <c r="BP164" s="876"/>
      <c r="BQ164" s="876"/>
      <c r="BR164" s="876"/>
      <c r="BS164" s="876"/>
      <c r="BT164" s="876"/>
      <c r="BU164" s="876"/>
      <c r="BV164" s="876"/>
      <c r="BW164" s="876"/>
      <c r="BX164" s="876"/>
      <c r="BY164" s="876"/>
      <c r="BZ164" s="876"/>
      <c r="CA164" s="876"/>
      <c r="CB164" s="876"/>
      <c r="CC164" s="876"/>
      <c r="CD164" s="876"/>
      <c r="CE164" s="876"/>
      <c r="CF164" s="876"/>
      <c r="CG164" s="876"/>
      <c r="CH164" s="876"/>
      <c r="CI164" s="876"/>
      <c r="CJ164" s="876"/>
      <c r="CK164" s="876"/>
      <c r="CL164" s="876"/>
      <c r="CM164" s="876"/>
      <c r="CN164" s="876"/>
      <c r="CO164" s="876"/>
      <c r="CP164" s="876"/>
      <c r="CQ164" s="876"/>
      <c r="CR164" s="876"/>
      <c r="CS164" s="876"/>
      <c r="CT164" s="876"/>
      <c r="CU164" s="876"/>
      <c r="CV164" s="876"/>
      <c r="CW164" s="876"/>
      <c r="CX164" s="876"/>
      <c r="CY164" s="876"/>
      <c r="CZ164" s="876"/>
      <c r="DA164" s="876"/>
      <c r="DB164" s="876"/>
      <c r="DC164" s="876"/>
      <c r="DD164" s="876"/>
      <c r="DE164" s="876"/>
      <c r="DF164" s="876"/>
      <c r="DG164" s="876"/>
      <c r="DH164" s="876"/>
      <c r="DI164" s="876"/>
      <c r="DJ164" s="876"/>
      <c r="DK164" s="876"/>
      <c r="DL164" s="876"/>
      <c r="DM164" s="876"/>
      <c r="DN164" s="876"/>
      <c r="DO164" s="876"/>
      <c r="DP164" s="876"/>
      <c r="DQ164" s="876"/>
      <c r="DR164" s="876"/>
      <c r="DS164" s="876"/>
      <c r="DT164" s="876"/>
      <c r="DU164" s="876"/>
      <c r="DV164" s="876"/>
      <c r="DW164" s="876"/>
      <c r="DX164" s="876"/>
      <c r="DY164" s="876"/>
      <c r="DZ164" s="876"/>
      <c r="EA164" s="876"/>
      <c r="EB164" s="876"/>
      <c r="EC164" s="876"/>
      <c r="ED164" s="876"/>
      <c r="EE164" s="876"/>
      <c r="EF164" s="876"/>
      <c r="EG164" s="876"/>
      <c r="EH164" s="876"/>
      <c r="EI164" s="876"/>
      <c r="EJ164" s="876"/>
      <c r="EK164" s="876"/>
      <c r="EL164" s="876"/>
      <c r="EM164" s="876"/>
      <c r="EN164" s="876"/>
      <c r="EO164" s="876"/>
      <c r="EP164" s="876"/>
      <c r="EQ164" s="876"/>
      <c r="ER164" s="876"/>
      <c r="ES164" s="876"/>
      <c r="ET164" s="876"/>
      <c r="EU164" s="876"/>
    </row>
    <row r="165" spans="1:151" s="715" customFormat="1" ht="43.5" customHeight="1">
      <c r="A165" s="700">
        <v>146</v>
      </c>
      <c r="B165" s="854">
        <v>7000020198</v>
      </c>
      <c r="C165" s="854">
        <v>10</v>
      </c>
      <c r="D165" s="854">
        <v>1330</v>
      </c>
      <c r="E165" s="854">
        <v>30</v>
      </c>
      <c r="F165" s="854" t="s">
        <v>520</v>
      </c>
      <c r="G165" s="854">
        <v>100000281</v>
      </c>
      <c r="H165" s="854">
        <v>998736</v>
      </c>
      <c r="I165" s="535"/>
      <c r="J165" s="856">
        <v>18</v>
      </c>
      <c r="K165" s="534"/>
      <c r="L165" s="854" t="s">
        <v>532</v>
      </c>
      <c r="M165" s="854" t="s">
        <v>297</v>
      </c>
      <c r="N165" s="854">
        <v>6</v>
      </c>
      <c r="O165" s="707"/>
      <c r="P165" s="533" t="str">
        <f t="shared" si="36"/>
        <v>INCLUDED</v>
      </c>
      <c r="Q165" s="712">
        <f t="shared" si="37"/>
        <v>0</v>
      </c>
      <c r="R165" s="444">
        <f t="shared" si="38"/>
        <v>0</v>
      </c>
      <c r="S165" s="603">
        <f>Discount!$J$36</f>
        <v>0</v>
      </c>
      <c r="T165" s="444">
        <f t="shared" si="39"/>
        <v>0</v>
      </c>
      <c r="U165" s="445">
        <f t="shared" si="40"/>
        <v>0</v>
      </c>
      <c r="V165" s="713">
        <f t="shared" si="41"/>
        <v>0</v>
      </c>
      <c r="W165" s="843">
        <f t="shared" si="42"/>
        <v>0</v>
      </c>
      <c r="X165" s="713">
        <f t="shared" si="43"/>
        <v>0</v>
      </c>
      <c r="Y165" s="714">
        <f t="shared" si="44"/>
        <v>0.18</v>
      </c>
      <c r="Z165" s="713">
        <f t="shared" si="45"/>
        <v>0</v>
      </c>
      <c r="AA165" s="874"/>
      <c r="AB165" s="875"/>
      <c r="AC165" s="875"/>
      <c r="AD165" s="875"/>
      <c r="AE165" s="875"/>
      <c r="AF165" s="876"/>
      <c r="AG165" s="876"/>
      <c r="AH165" s="876"/>
      <c r="AI165" s="876"/>
      <c r="AJ165" s="876"/>
      <c r="AK165" s="876"/>
      <c r="AL165" s="876"/>
      <c r="AM165" s="876"/>
      <c r="AN165" s="876"/>
      <c r="AO165" s="876"/>
      <c r="AP165" s="876"/>
      <c r="AQ165" s="876"/>
      <c r="AR165" s="876"/>
      <c r="AS165" s="876"/>
      <c r="AT165" s="876"/>
      <c r="AU165" s="876"/>
      <c r="AV165" s="876"/>
      <c r="AW165" s="876"/>
      <c r="AX165" s="876"/>
      <c r="AY165" s="876"/>
      <c r="AZ165" s="876"/>
      <c r="BA165" s="876"/>
      <c r="BB165" s="876"/>
      <c r="BC165" s="876"/>
      <c r="BD165" s="876"/>
      <c r="BE165" s="876"/>
      <c r="BF165" s="876"/>
      <c r="BG165" s="876"/>
      <c r="BH165" s="876"/>
      <c r="BI165" s="876"/>
      <c r="BJ165" s="876"/>
      <c r="BK165" s="876"/>
      <c r="BL165" s="876"/>
      <c r="BM165" s="876"/>
      <c r="BN165" s="876"/>
      <c r="BO165" s="876"/>
      <c r="BP165" s="876"/>
      <c r="BQ165" s="876"/>
      <c r="BR165" s="876"/>
      <c r="BS165" s="876"/>
      <c r="BT165" s="876"/>
      <c r="BU165" s="876"/>
      <c r="BV165" s="876"/>
      <c r="BW165" s="876"/>
      <c r="BX165" s="876"/>
      <c r="BY165" s="876"/>
      <c r="BZ165" s="876"/>
      <c r="CA165" s="876"/>
      <c r="CB165" s="876"/>
      <c r="CC165" s="876"/>
      <c r="CD165" s="876"/>
      <c r="CE165" s="876"/>
      <c r="CF165" s="876"/>
      <c r="CG165" s="876"/>
      <c r="CH165" s="876"/>
      <c r="CI165" s="876"/>
      <c r="CJ165" s="876"/>
      <c r="CK165" s="876"/>
      <c r="CL165" s="876"/>
      <c r="CM165" s="876"/>
      <c r="CN165" s="876"/>
      <c r="CO165" s="876"/>
      <c r="CP165" s="876"/>
      <c r="CQ165" s="876"/>
      <c r="CR165" s="876"/>
      <c r="CS165" s="876"/>
      <c r="CT165" s="876"/>
      <c r="CU165" s="876"/>
      <c r="CV165" s="876"/>
      <c r="CW165" s="876"/>
      <c r="CX165" s="876"/>
      <c r="CY165" s="876"/>
      <c r="CZ165" s="876"/>
      <c r="DA165" s="876"/>
      <c r="DB165" s="876"/>
      <c r="DC165" s="876"/>
      <c r="DD165" s="876"/>
      <c r="DE165" s="876"/>
      <c r="DF165" s="876"/>
      <c r="DG165" s="876"/>
      <c r="DH165" s="876"/>
      <c r="DI165" s="876"/>
      <c r="DJ165" s="876"/>
      <c r="DK165" s="876"/>
      <c r="DL165" s="876"/>
      <c r="DM165" s="876"/>
      <c r="DN165" s="876"/>
      <c r="DO165" s="876"/>
      <c r="DP165" s="876"/>
      <c r="DQ165" s="876"/>
      <c r="DR165" s="876"/>
      <c r="DS165" s="876"/>
      <c r="DT165" s="876"/>
      <c r="DU165" s="876"/>
      <c r="DV165" s="876"/>
      <c r="DW165" s="876"/>
      <c r="DX165" s="876"/>
      <c r="DY165" s="876"/>
      <c r="DZ165" s="876"/>
      <c r="EA165" s="876"/>
      <c r="EB165" s="876"/>
      <c r="EC165" s="876"/>
      <c r="ED165" s="876"/>
      <c r="EE165" s="876"/>
      <c r="EF165" s="876"/>
      <c r="EG165" s="876"/>
      <c r="EH165" s="876"/>
      <c r="EI165" s="876"/>
      <c r="EJ165" s="876"/>
      <c r="EK165" s="876"/>
      <c r="EL165" s="876"/>
      <c r="EM165" s="876"/>
      <c r="EN165" s="876"/>
      <c r="EO165" s="876"/>
      <c r="EP165" s="876"/>
      <c r="EQ165" s="876"/>
      <c r="ER165" s="876"/>
      <c r="ES165" s="876"/>
      <c r="ET165" s="876"/>
      <c r="EU165" s="876"/>
    </row>
    <row r="166" spans="1:151" s="715" customFormat="1" ht="43.5" customHeight="1">
      <c r="A166" s="700">
        <v>147</v>
      </c>
      <c r="B166" s="854">
        <v>7000020198</v>
      </c>
      <c r="C166" s="854">
        <v>10</v>
      </c>
      <c r="D166" s="854">
        <v>1330</v>
      </c>
      <c r="E166" s="854">
        <v>40</v>
      </c>
      <c r="F166" s="854" t="s">
        <v>520</v>
      </c>
      <c r="G166" s="854">
        <v>100000328</v>
      </c>
      <c r="H166" s="854">
        <v>998736</v>
      </c>
      <c r="I166" s="535"/>
      <c r="J166" s="856">
        <v>18</v>
      </c>
      <c r="K166" s="534"/>
      <c r="L166" s="854" t="s">
        <v>533</v>
      </c>
      <c r="M166" s="854" t="s">
        <v>297</v>
      </c>
      <c r="N166" s="854">
        <v>3</v>
      </c>
      <c r="O166" s="707"/>
      <c r="P166" s="533" t="str">
        <f t="shared" si="36"/>
        <v>INCLUDED</v>
      </c>
      <c r="Q166" s="712">
        <f t="shared" si="37"/>
        <v>0</v>
      </c>
      <c r="R166" s="444">
        <f t="shared" si="38"/>
        <v>0</v>
      </c>
      <c r="S166" s="603">
        <f>Discount!$J$36</f>
        <v>0</v>
      </c>
      <c r="T166" s="444">
        <f t="shared" si="39"/>
        <v>0</v>
      </c>
      <c r="U166" s="445">
        <f t="shared" si="40"/>
        <v>0</v>
      </c>
      <c r="V166" s="713">
        <f t="shared" si="41"/>
        <v>0</v>
      </c>
      <c r="W166" s="843">
        <f t="shared" si="42"/>
        <v>0</v>
      </c>
      <c r="X166" s="713">
        <f t="shared" si="43"/>
        <v>0</v>
      </c>
      <c r="Y166" s="714">
        <f t="shared" si="44"/>
        <v>0.18</v>
      </c>
      <c r="Z166" s="713">
        <f t="shared" si="45"/>
        <v>0</v>
      </c>
      <c r="AA166" s="874"/>
      <c r="AB166" s="875"/>
      <c r="AC166" s="875"/>
      <c r="AD166" s="875"/>
      <c r="AE166" s="875"/>
      <c r="AF166" s="876"/>
      <c r="AG166" s="876"/>
      <c r="AH166" s="876"/>
      <c r="AI166" s="876"/>
      <c r="AJ166" s="876"/>
      <c r="AK166" s="876"/>
      <c r="AL166" s="876"/>
      <c r="AM166" s="876"/>
      <c r="AN166" s="876"/>
      <c r="AO166" s="876"/>
      <c r="AP166" s="876"/>
      <c r="AQ166" s="876"/>
      <c r="AR166" s="876"/>
      <c r="AS166" s="876"/>
      <c r="AT166" s="876"/>
      <c r="AU166" s="876"/>
      <c r="AV166" s="876"/>
      <c r="AW166" s="876"/>
      <c r="AX166" s="876"/>
      <c r="AY166" s="876"/>
      <c r="AZ166" s="876"/>
      <c r="BA166" s="876"/>
      <c r="BB166" s="876"/>
      <c r="BC166" s="876"/>
      <c r="BD166" s="876"/>
      <c r="BE166" s="876"/>
      <c r="BF166" s="876"/>
      <c r="BG166" s="876"/>
      <c r="BH166" s="876"/>
      <c r="BI166" s="876"/>
      <c r="BJ166" s="876"/>
      <c r="BK166" s="876"/>
      <c r="BL166" s="876"/>
      <c r="BM166" s="876"/>
      <c r="BN166" s="876"/>
      <c r="BO166" s="876"/>
      <c r="BP166" s="876"/>
      <c r="BQ166" s="876"/>
      <c r="BR166" s="876"/>
      <c r="BS166" s="876"/>
      <c r="BT166" s="876"/>
      <c r="BU166" s="876"/>
      <c r="BV166" s="876"/>
      <c r="BW166" s="876"/>
      <c r="BX166" s="876"/>
      <c r="BY166" s="876"/>
      <c r="BZ166" s="876"/>
      <c r="CA166" s="876"/>
      <c r="CB166" s="876"/>
      <c r="CC166" s="876"/>
      <c r="CD166" s="876"/>
      <c r="CE166" s="876"/>
      <c r="CF166" s="876"/>
      <c r="CG166" s="876"/>
      <c r="CH166" s="876"/>
      <c r="CI166" s="876"/>
      <c r="CJ166" s="876"/>
      <c r="CK166" s="876"/>
      <c r="CL166" s="876"/>
      <c r="CM166" s="876"/>
      <c r="CN166" s="876"/>
      <c r="CO166" s="876"/>
      <c r="CP166" s="876"/>
      <c r="CQ166" s="876"/>
      <c r="CR166" s="876"/>
      <c r="CS166" s="876"/>
      <c r="CT166" s="876"/>
      <c r="CU166" s="876"/>
      <c r="CV166" s="876"/>
      <c r="CW166" s="876"/>
      <c r="CX166" s="876"/>
      <c r="CY166" s="876"/>
      <c r="CZ166" s="876"/>
      <c r="DA166" s="876"/>
      <c r="DB166" s="876"/>
      <c r="DC166" s="876"/>
      <c r="DD166" s="876"/>
      <c r="DE166" s="876"/>
      <c r="DF166" s="876"/>
      <c r="DG166" s="876"/>
      <c r="DH166" s="876"/>
      <c r="DI166" s="876"/>
      <c r="DJ166" s="876"/>
      <c r="DK166" s="876"/>
      <c r="DL166" s="876"/>
      <c r="DM166" s="876"/>
      <c r="DN166" s="876"/>
      <c r="DO166" s="876"/>
      <c r="DP166" s="876"/>
      <c r="DQ166" s="876"/>
      <c r="DR166" s="876"/>
      <c r="DS166" s="876"/>
      <c r="DT166" s="876"/>
      <c r="DU166" s="876"/>
      <c r="DV166" s="876"/>
      <c r="DW166" s="876"/>
      <c r="DX166" s="876"/>
      <c r="DY166" s="876"/>
      <c r="DZ166" s="876"/>
      <c r="EA166" s="876"/>
      <c r="EB166" s="876"/>
      <c r="EC166" s="876"/>
      <c r="ED166" s="876"/>
      <c r="EE166" s="876"/>
      <c r="EF166" s="876"/>
      <c r="EG166" s="876"/>
      <c r="EH166" s="876"/>
      <c r="EI166" s="876"/>
      <c r="EJ166" s="876"/>
      <c r="EK166" s="876"/>
      <c r="EL166" s="876"/>
      <c r="EM166" s="876"/>
      <c r="EN166" s="876"/>
      <c r="EO166" s="876"/>
      <c r="EP166" s="876"/>
      <c r="EQ166" s="876"/>
      <c r="ER166" s="876"/>
      <c r="ES166" s="876"/>
      <c r="ET166" s="876"/>
      <c r="EU166" s="876"/>
    </row>
    <row r="167" spans="1:151" s="715" customFormat="1" ht="43.5" customHeight="1">
      <c r="A167" s="700">
        <v>148</v>
      </c>
      <c r="B167" s="854">
        <v>7000020198</v>
      </c>
      <c r="C167" s="854">
        <v>10</v>
      </c>
      <c r="D167" s="854">
        <v>1330</v>
      </c>
      <c r="E167" s="854">
        <v>50</v>
      </c>
      <c r="F167" s="854" t="s">
        <v>520</v>
      </c>
      <c r="G167" s="854">
        <v>100005443</v>
      </c>
      <c r="H167" s="854">
        <v>998734</v>
      </c>
      <c r="I167" s="535"/>
      <c r="J167" s="856">
        <v>18</v>
      </c>
      <c r="K167" s="534"/>
      <c r="L167" s="854" t="s">
        <v>595</v>
      </c>
      <c r="M167" s="854" t="s">
        <v>297</v>
      </c>
      <c r="N167" s="854">
        <v>10</v>
      </c>
      <c r="O167" s="707"/>
      <c r="P167" s="533" t="str">
        <f t="shared" si="36"/>
        <v>INCLUDED</v>
      </c>
      <c r="Q167" s="712">
        <f t="shared" si="37"/>
        <v>0</v>
      </c>
      <c r="R167" s="444">
        <f t="shared" si="38"/>
        <v>0</v>
      </c>
      <c r="S167" s="603">
        <f>Discount!$J$36</f>
        <v>0</v>
      </c>
      <c r="T167" s="444">
        <f t="shared" si="39"/>
        <v>0</v>
      </c>
      <c r="U167" s="445">
        <f t="shared" si="40"/>
        <v>0</v>
      </c>
      <c r="V167" s="713">
        <f t="shared" si="41"/>
        <v>0</v>
      </c>
      <c r="W167" s="843">
        <f t="shared" si="42"/>
        <v>0</v>
      </c>
      <c r="X167" s="713">
        <f t="shared" si="43"/>
        <v>0</v>
      </c>
      <c r="Y167" s="714">
        <f t="shared" si="44"/>
        <v>0.18</v>
      </c>
      <c r="Z167" s="713">
        <f t="shared" si="45"/>
        <v>0</v>
      </c>
      <c r="AA167" s="874"/>
      <c r="AB167" s="875"/>
      <c r="AC167" s="875"/>
      <c r="AD167" s="875"/>
      <c r="AE167" s="875"/>
      <c r="AF167" s="876"/>
      <c r="AG167" s="876"/>
      <c r="AH167" s="876"/>
      <c r="AI167" s="876"/>
      <c r="AJ167" s="876"/>
      <c r="AK167" s="876"/>
      <c r="AL167" s="876"/>
      <c r="AM167" s="876"/>
      <c r="AN167" s="876"/>
      <c r="AO167" s="876"/>
      <c r="AP167" s="876"/>
      <c r="AQ167" s="876"/>
      <c r="AR167" s="876"/>
      <c r="AS167" s="876"/>
      <c r="AT167" s="876"/>
      <c r="AU167" s="876"/>
      <c r="AV167" s="876"/>
      <c r="AW167" s="876"/>
      <c r="AX167" s="876"/>
      <c r="AY167" s="876"/>
      <c r="AZ167" s="876"/>
      <c r="BA167" s="876"/>
      <c r="BB167" s="876"/>
      <c r="BC167" s="876"/>
      <c r="BD167" s="876"/>
      <c r="BE167" s="876"/>
      <c r="BF167" s="876"/>
      <c r="BG167" s="876"/>
      <c r="BH167" s="876"/>
      <c r="BI167" s="876"/>
      <c r="BJ167" s="876"/>
      <c r="BK167" s="876"/>
      <c r="BL167" s="876"/>
      <c r="BM167" s="876"/>
      <c r="BN167" s="876"/>
      <c r="BO167" s="876"/>
      <c r="BP167" s="876"/>
      <c r="BQ167" s="876"/>
      <c r="BR167" s="876"/>
      <c r="BS167" s="876"/>
      <c r="BT167" s="876"/>
      <c r="BU167" s="876"/>
      <c r="BV167" s="876"/>
      <c r="BW167" s="876"/>
      <c r="BX167" s="876"/>
      <c r="BY167" s="876"/>
      <c r="BZ167" s="876"/>
      <c r="CA167" s="876"/>
      <c r="CB167" s="876"/>
      <c r="CC167" s="876"/>
      <c r="CD167" s="876"/>
      <c r="CE167" s="876"/>
      <c r="CF167" s="876"/>
      <c r="CG167" s="876"/>
      <c r="CH167" s="876"/>
      <c r="CI167" s="876"/>
      <c r="CJ167" s="876"/>
      <c r="CK167" s="876"/>
      <c r="CL167" s="876"/>
      <c r="CM167" s="876"/>
      <c r="CN167" s="876"/>
      <c r="CO167" s="876"/>
      <c r="CP167" s="876"/>
      <c r="CQ167" s="876"/>
      <c r="CR167" s="876"/>
      <c r="CS167" s="876"/>
      <c r="CT167" s="876"/>
      <c r="CU167" s="876"/>
      <c r="CV167" s="876"/>
      <c r="CW167" s="876"/>
      <c r="CX167" s="876"/>
      <c r="CY167" s="876"/>
      <c r="CZ167" s="876"/>
      <c r="DA167" s="876"/>
      <c r="DB167" s="876"/>
      <c r="DC167" s="876"/>
      <c r="DD167" s="876"/>
      <c r="DE167" s="876"/>
      <c r="DF167" s="876"/>
      <c r="DG167" s="876"/>
      <c r="DH167" s="876"/>
      <c r="DI167" s="876"/>
      <c r="DJ167" s="876"/>
      <c r="DK167" s="876"/>
      <c r="DL167" s="876"/>
      <c r="DM167" s="876"/>
      <c r="DN167" s="876"/>
      <c r="DO167" s="876"/>
      <c r="DP167" s="876"/>
      <c r="DQ167" s="876"/>
      <c r="DR167" s="876"/>
      <c r="DS167" s="876"/>
      <c r="DT167" s="876"/>
      <c r="DU167" s="876"/>
      <c r="DV167" s="876"/>
      <c r="DW167" s="876"/>
      <c r="DX167" s="876"/>
      <c r="DY167" s="876"/>
      <c r="DZ167" s="876"/>
      <c r="EA167" s="876"/>
      <c r="EB167" s="876"/>
      <c r="EC167" s="876"/>
      <c r="ED167" s="876"/>
      <c r="EE167" s="876"/>
      <c r="EF167" s="876"/>
      <c r="EG167" s="876"/>
      <c r="EH167" s="876"/>
      <c r="EI167" s="876"/>
      <c r="EJ167" s="876"/>
      <c r="EK167" s="876"/>
      <c r="EL167" s="876"/>
      <c r="EM167" s="876"/>
      <c r="EN167" s="876"/>
      <c r="EO167" s="876"/>
      <c r="EP167" s="876"/>
      <c r="EQ167" s="876"/>
      <c r="ER167" s="876"/>
      <c r="ES167" s="876"/>
      <c r="ET167" s="876"/>
      <c r="EU167" s="876"/>
    </row>
    <row r="168" spans="1:151" s="715" customFormat="1" ht="43.5" customHeight="1">
      <c r="A168" s="700">
        <v>149</v>
      </c>
      <c r="B168" s="854">
        <v>7000020198</v>
      </c>
      <c r="C168" s="854">
        <v>20</v>
      </c>
      <c r="D168" s="854">
        <v>1340</v>
      </c>
      <c r="E168" s="854">
        <v>10</v>
      </c>
      <c r="F168" s="854" t="s">
        <v>662</v>
      </c>
      <c r="G168" s="854">
        <v>100003634</v>
      </c>
      <c r="H168" s="854">
        <v>998736</v>
      </c>
      <c r="I168" s="535"/>
      <c r="J168" s="856">
        <v>18</v>
      </c>
      <c r="K168" s="534"/>
      <c r="L168" s="854" t="s">
        <v>762</v>
      </c>
      <c r="M168" s="854" t="s">
        <v>297</v>
      </c>
      <c r="N168" s="854">
        <v>1</v>
      </c>
      <c r="O168" s="707"/>
      <c r="P168" s="533" t="str">
        <f t="shared" si="36"/>
        <v>INCLUDED</v>
      </c>
      <c r="Q168" s="712">
        <f t="shared" si="37"/>
        <v>0</v>
      </c>
      <c r="R168" s="444">
        <f t="shared" si="38"/>
        <v>0</v>
      </c>
      <c r="S168" s="603">
        <f>Discount!$J$36</f>
        <v>0</v>
      </c>
      <c r="T168" s="444">
        <f t="shared" si="39"/>
        <v>0</v>
      </c>
      <c r="U168" s="445">
        <f t="shared" si="40"/>
        <v>0</v>
      </c>
      <c r="V168" s="713">
        <f t="shared" si="41"/>
        <v>0</v>
      </c>
      <c r="W168" s="843">
        <f t="shared" si="42"/>
        <v>0</v>
      </c>
      <c r="X168" s="713">
        <f t="shared" si="43"/>
        <v>0</v>
      </c>
      <c r="Y168" s="714">
        <f t="shared" si="44"/>
        <v>0.18</v>
      </c>
      <c r="Z168" s="713">
        <f t="shared" si="45"/>
        <v>0</v>
      </c>
      <c r="AA168" s="874"/>
      <c r="AB168" s="875"/>
      <c r="AC168" s="875"/>
      <c r="AD168" s="875"/>
      <c r="AE168" s="875"/>
      <c r="AF168" s="876"/>
      <c r="AG168" s="876"/>
      <c r="AH168" s="876"/>
      <c r="AI168" s="876"/>
      <c r="AJ168" s="876"/>
      <c r="AK168" s="876"/>
      <c r="AL168" s="876"/>
      <c r="AM168" s="876"/>
      <c r="AN168" s="876"/>
      <c r="AO168" s="876"/>
      <c r="AP168" s="876"/>
      <c r="AQ168" s="876"/>
      <c r="AR168" s="876"/>
      <c r="AS168" s="876"/>
      <c r="AT168" s="876"/>
      <c r="AU168" s="876"/>
      <c r="AV168" s="876"/>
      <c r="AW168" s="876"/>
      <c r="AX168" s="876"/>
      <c r="AY168" s="876"/>
      <c r="AZ168" s="876"/>
      <c r="BA168" s="876"/>
      <c r="BB168" s="876"/>
      <c r="BC168" s="876"/>
      <c r="BD168" s="876"/>
      <c r="BE168" s="876"/>
      <c r="BF168" s="876"/>
      <c r="BG168" s="876"/>
      <c r="BH168" s="876"/>
      <c r="BI168" s="876"/>
      <c r="BJ168" s="876"/>
      <c r="BK168" s="876"/>
      <c r="BL168" s="876"/>
      <c r="BM168" s="876"/>
      <c r="BN168" s="876"/>
      <c r="BO168" s="876"/>
      <c r="BP168" s="876"/>
      <c r="BQ168" s="876"/>
      <c r="BR168" s="876"/>
      <c r="BS168" s="876"/>
      <c r="BT168" s="876"/>
      <c r="BU168" s="876"/>
      <c r="BV168" s="876"/>
      <c r="BW168" s="876"/>
      <c r="BX168" s="876"/>
      <c r="BY168" s="876"/>
      <c r="BZ168" s="876"/>
      <c r="CA168" s="876"/>
      <c r="CB168" s="876"/>
      <c r="CC168" s="876"/>
      <c r="CD168" s="876"/>
      <c r="CE168" s="876"/>
      <c r="CF168" s="876"/>
      <c r="CG168" s="876"/>
      <c r="CH168" s="876"/>
      <c r="CI168" s="876"/>
      <c r="CJ168" s="876"/>
      <c r="CK168" s="876"/>
      <c r="CL168" s="876"/>
      <c r="CM168" s="876"/>
      <c r="CN168" s="876"/>
      <c r="CO168" s="876"/>
      <c r="CP168" s="876"/>
      <c r="CQ168" s="876"/>
      <c r="CR168" s="876"/>
      <c r="CS168" s="876"/>
      <c r="CT168" s="876"/>
      <c r="CU168" s="876"/>
      <c r="CV168" s="876"/>
      <c r="CW168" s="876"/>
      <c r="CX168" s="876"/>
      <c r="CY168" s="876"/>
      <c r="CZ168" s="876"/>
      <c r="DA168" s="876"/>
      <c r="DB168" s="876"/>
      <c r="DC168" s="876"/>
      <c r="DD168" s="876"/>
      <c r="DE168" s="876"/>
      <c r="DF168" s="876"/>
      <c r="DG168" s="876"/>
      <c r="DH168" s="876"/>
      <c r="DI168" s="876"/>
      <c r="DJ168" s="876"/>
      <c r="DK168" s="876"/>
      <c r="DL168" s="876"/>
      <c r="DM168" s="876"/>
      <c r="DN168" s="876"/>
      <c r="DO168" s="876"/>
      <c r="DP168" s="876"/>
      <c r="DQ168" s="876"/>
      <c r="DR168" s="876"/>
      <c r="DS168" s="876"/>
      <c r="DT168" s="876"/>
      <c r="DU168" s="876"/>
      <c r="DV168" s="876"/>
      <c r="DW168" s="876"/>
      <c r="DX168" s="876"/>
      <c r="DY168" s="876"/>
      <c r="DZ168" s="876"/>
      <c r="EA168" s="876"/>
      <c r="EB168" s="876"/>
      <c r="EC168" s="876"/>
      <c r="ED168" s="876"/>
      <c r="EE168" s="876"/>
      <c r="EF168" s="876"/>
      <c r="EG168" s="876"/>
      <c r="EH168" s="876"/>
      <c r="EI168" s="876"/>
      <c r="EJ168" s="876"/>
      <c r="EK168" s="876"/>
      <c r="EL168" s="876"/>
      <c r="EM168" s="876"/>
      <c r="EN168" s="876"/>
      <c r="EO168" s="876"/>
      <c r="EP168" s="876"/>
      <c r="EQ168" s="876"/>
      <c r="ER168" s="876"/>
      <c r="ES168" s="876"/>
      <c r="ET168" s="876"/>
      <c r="EU168" s="876"/>
    </row>
    <row r="169" spans="1:151" s="715" customFormat="1" ht="43.5" customHeight="1">
      <c r="A169" s="700">
        <v>150</v>
      </c>
      <c r="B169" s="854">
        <v>7000020198</v>
      </c>
      <c r="C169" s="854">
        <v>20</v>
      </c>
      <c r="D169" s="854">
        <v>1340</v>
      </c>
      <c r="E169" s="854">
        <v>20</v>
      </c>
      <c r="F169" s="854" t="s">
        <v>662</v>
      </c>
      <c r="G169" s="854">
        <v>100001989</v>
      </c>
      <c r="H169" s="854">
        <v>998736</v>
      </c>
      <c r="I169" s="535"/>
      <c r="J169" s="856">
        <v>18</v>
      </c>
      <c r="K169" s="534"/>
      <c r="L169" s="854" t="s">
        <v>666</v>
      </c>
      <c r="M169" s="854" t="s">
        <v>297</v>
      </c>
      <c r="N169" s="854">
        <v>3</v>
      </c>
      <c r="O169" s="707"/>
      <c r="P169" s="533" t="str">
        <f t="shared" si="36"/>
        <v>INCLUDED</v>
      </c>
      <c r="Q169" s="712">
        <f t="shared" si="37"/>
        <v>0</v>
      </c>
      <c r="R169" s="444">
        <f t="shared" si="38"/>
        <v>0</v>
      </c>
      <c r="S169" s="603">
        <f>Discount!$J$36</f>
        <v>0</v>
      </c>
      <c r="T169" s="444">
        <f t="shared" si="39"/>
        <v>0</v>
      </c>
      <c r="U169" s="445">
        <f t="shared" si="40"/>
        <v>0</v>
      </c>
      <c r="V169" s="713">
        <f t="shared" si="41"/>
        <v>0</v>
      </c>
      <c r="W169" s="843">
        <f t="shared" si="42"/>
        <v>0</v>
      </c>
      <c r="X169" s="713">
        <f t="shared" si="43"/>
        <v>0</v>
      </c>
      <c r="Y169" s="714">
        <f t="shared" si="44"/>
        <v>0.18</v>
      </c>
      <c r="Z169" s="713">
        <f t="shared" si="45"/>
        <v>0</v>
      </c>
      <c r="AA169" s="874"/>
      <c r="AB169" s="875"/>
      <c r="AC169" s="875"/>
      <c r="AD169" s="875"/>
      <c r="AE169" s="875"/>
      <c r="AF169" s="876"/>
      <c r="AG169" s="876"/>
      <c r="AH169" s="876"/>
      <c r="AI169" s="876"/>
      <c r="AJ169" s="876"/>
      <c r="AK169" s="876"/>
      <c r="AL169" s="876"/>
      <c r="AM169" s="876"/>
      <c r="AN169" s="876"/>
      <c r="AO169" s="876"/>
      <c r="AP169" s="876"/>
      <c r="AQ169" s="876"/>
      <c r="AR169" s="876"/>
      <c r="AS169" s="876"/>
      <c r="AT169" s="876"/>
      <c r="AU169" s="876"/>
      <c r="AV169" s="876"/>
      <c r="AW169" s="876"/>
      <c r="AX169" s="876"/>
      <c r="AY169" s="876"/>
      <c r="AZ169" s="876"/>
      <c r="BA169" s="876"/>
      <c r="BB169" s="876"/>
      <c r="BC169" s="876"/>
      <c r="BD169" s="876"/>
      <c r="BE169" s="876"/>
      <c r="BF169" s="876"/>
      <c r="BG169" s="876"/>
      <c r="BH169" s="876"/>
      <c r="BI169" s="876"/>
      <c r="BJ169" s="876"/>
      <c r="BK169" s="876"/>
      <c r="BL169" s="876"/>
      <c r="BM169" s="876"/>
      <c r="BN169" s="876"/>
      <c r="BO169" s="876"/>
      <c r="BP169" s="876"/>
      <c r="BQ169" s="876"/>
      <c r="BR169" s="876"/>
      <c r="BS169" s="876"/>
      <c r="BT169" s="876"/>
      <c r="BU169" s="876"/>
      <c r="BV169" s="876"/>
      <c r="BW169" s="876"/>
      <c r="BX169" s="876"/>
      <c r="BY169" s="876"/>
      <c r="BZ169" s="876"/>
      <c r="CA169" s="876"/>
      <c r="CB169" s="876"/>
      <c r="CC169" s="876"/>
      <c r="CD169" s="876"/>
      <c r="CE169" s="876"/>
      <c r="CF169" s="876"/>
      <c r="CG169" s="876"/>
      <c r="CH169" s="876"/>
      <c r="CI169" s="876"/>
      <c r="CJ169" s="876"/>
      <c r="CK169" s="876"/>
      <c r="CL169" s="876"/>
      <c r="CM169" s="876"/>
      <c r="CN169" s="876"/>
      <c r="CO169" s="876"/>
      <c r="CP169" s="876"/>
      <c r="CQ169" s="876"/>
      <c r="CR169" s="876"/>
      <c r="CS169" s="876"/>
      <c r="CT169" s="876"/>
      <c r="CU169" s="876"/>
      <c r="CV169" s="876"/>
      <c r="CW169" s="876"/>
      <c r="CX169" s="876"/>
      <c r="CY169" s="876"/>
      <c r="CZ169" s="876"/>
      <c r="DA169" s="876"/>
      <c r="DB169" s="876"/>
      <c r="DC169" s="876"/>
      <c r="DD169" s="876"/>
      <c r="DE169" s="876"/>
      <c r="DF169" s="876"/>
      <c r="DG169" s="876"/>
      <c r="DH169" s="876"/>
      <c r="DI169" s="876"/>
      <c r="DJ169" s="876"/>
      <c r="DK169" s="876"/>
      <c r="DL169" s="876"/>
      <c r="DM169" s="876"/>
      <c r="DN169" s="876"/>
      <c r="DO169" s="876"/>
      <c r="DP169" s="876"/>
      <c r="DQ169" s="876"/>
      <c r="DR169" s="876"/>
      <c r="DS169" s="876"/>
      <c r="DT169" s="876"/>
      <c r="DU169" s="876"/>
      <c r="DV169" s="876"/>
      <c r="DW169" s="876"/>
      <c r="DX169" s="876"/>
      <c r="DY169" s="876"/>
      <c r="DZ169" s="876"/>
      <c r="EA169" s="876"/>
      <c r="EB169" s="876"/>
      <c r="EC169" s="876"/>
      <c r="ED169" s="876"/>
      <c r="EE169" s="876"/>
      <c r="EF169" s="876"/>
      <c r="EG169" s="876"/>
      <c r="EH169" s="876"/>
      <c r="EI169" s="876"/>
      <c r="EJ169" s="876"/>
      <c r="EK169" s="876"/>
      <c r="EL169" s="876"/>
      <c r="EM169" s="876"/>
      <c r="EN169" s="876"/>
      <c r="EO169" s="876"/>
      <c r="EP169" s="876"/>
      <c r="EQ169" s="876"/>
      <c r="ER169" s="876"/>
      <c r="ES169" s="876"/>
      <c r="ET169" s="876"/>
      <c r="EU169" s="876"/>
    </row>
    <row r="170" spans="1:151" s="715" customFormat="1" ht="43.5" customHeight="1">
      <c r="A170" s="700">
        <v>151</v>
      </c>
      <c r="B170" s="854">
        <v>7000020198</v>
      </c>
      <c r="C170" s="854">
        <v>20</v>
      </c>
      <c r="D170" s="854">
        <v>1340</v>
      </c>
      <c r="E170" s="854">
        <v>30</v>
      </c>
      <c r="F170" s="854" t="s">
        <v>662</v>
      </c>
      <c r="G170" s="854">
        <v>100002014</v>
      </c>
      <c r="H170" s="854">
        <v>998736</v>
      </c>
      <c r="I170" s="535"/>
      <c r="J170" s="856">
        <v>18</v>
      </c>
      <c r="K170" s="534"/>
      <c r="L170" s="854" t="s">
        <v>668</v>
      </c>
      <c r="M170" s="854" t="s">
        <v>297</v>
      </c>
      <c r="N170" s="854">
        <v>1</v>
      </c>
      <c r="O170" s="707"/>
      <c r="P170" s="533" t="str">
        <f t="shared" si="36"/>
        <v>INCLUDED</v>
      </c>
      <c r="Q170" s="712">
        <f t="shared" si="37"/>
        <v>0</v>
      </c>
      <c r="R170" s="444">
        <f t="shared" si="38"/>
        <v>0</v>
      </c>
      <c r="S170" s="603">
        <f>Discount!$J$36</f>
        <v>0</v>
      </c>
      <c r="T170" s="444">
        <f t="shared" si="39"/>
        <v>0</v>
      </c>
      <c r="U170" s="445">
        <f t="shared" si="40"/>
        <v>0</v>
      </c>
      <c r="V170" s="713">
        <f t="shared" si="41"/>
        <v>0</v>
      </c>
      <c r="W170" s="843">
        <f t="shared" si="42"/>
        <v>0</v>
      </c>
      <c r="X170" s="713">
        <f t="shared" si="43"/>
        <v>0</v>
      </c>
      <c r="Y170" s="714">
        <f t="shared" si="44"/>
        <v>0.18</v>
      </c>
      <c r="Z170" s="713">
        <f t="shared" si="45"/>
        <v>0</v>
      </c>
      <c r="AA170" s="874"/>
      <c r="AB170" s="875"/>
      <c r="AC170" s="875"/>
      <c r="AD170" s="875"/>
      <c r="AE170" s="875"/>
      <c r="AF170" s="876"/>
      <c r="AG170" s="876"/>
      <c r="AH170" s="876"/>
      <c r="AI170" s="876"/>
      <c r="AJ170" s="876"/>
      <c r="AK170" s="876"/>
      <c r="AL170" s="876"/>
      <c r="AM170" s="876"/>
      <c r="AN170" s="876"/>
      <c r="AO170" s="876"/>
      <c r="AP170" s="876"/>
      <c r="AQ170" s="876"/>
      <c r="AR170" s="876"/>
      <c r="AS170" s="876"/>
      <c r="AT170" s="876"/>
      <c r="AU170" s="876"/>
      <c r="AV170" s="876"/>
      <c r="AW170" s="876"/>
      <c r="AX170" s="876"/>
      <c r="AY170" s="876"/>
      <c r="AZ170" s="876"/>
      <c r="BA170" s="876"/>
      <c r="BB170" s="876"/>
      <c r="BC170" s="876"/>
      <c r="BD170" s="876"/>
      <c r="BE170" s="876"/>
      <c r="BF170" s="876"/>
      <c r="BG170" s="876"/>
      <c r="BH170" s="876"/>
      <c r="BI170" s="876"/>
      <c r="BJ170" s="876"/>
      <c r="BK170" s="876"/>
      <c r="BL170" s="876"/>
      <c r="BM170" s="876"/>
      <c r="BN170" s="876"/>
      <c r="BO170" s="876"/>
      <c r="BP170" s="876"/>
      <c r="BQ170" s="876"/>
      <c r="BR170" s="876"/>
      <c r="BS170" s="876"/>
      <c r="BT170" s="876"/>
      <c r="BU170" s="876"/>
      <c r="BV170" s="876"/>
      <c r="BW170" s="876"/>
      <c r="BX170" s="876"/>
      <c r="BY170" s="876"/>
      <c r="BZ170" s="876"/>
      <c r="CA170" s="876"/>
      <c r="CB170" s="876"/>
      <c r="CC170" s="876"/>
      <c r="CD170" s="876"/>
      <c r="CE170" s="876"/>
      <c r="CF170" s="876"/>
      <c r="CG170" s="876"/>
      <c r="CH170" s="876"/>
      <c r="CI170" s="876"/>
      <c r="CJ170" s="876"/>
      <c r="CK170" s="876"/>
      <c r="CL170" s="876"/>
      <c r="CM170" s="876"/>
      <c r="CN170" s="876"/>
      <c r="CO170" s="876"/>
      <c r="CP170" s="876"/>
      <c r="CQ170" s="876"/>
      <c r="CR170" s="876"/>
      <c r="CS170" s="876"/>
      <c r="CT170" s="876"/>
      <c r="CU170" s="876"/>
      <c r="CV170" s="876"/>
      <c r="CW170" s="876"/>
      <c r="CX170" s="876"/>
      <c r="CY170" s="876"/>
      <c r="CZ170" s="876"/>
      <c r="DA170" s="876"/>
      <c r="DB170" s="876"/>
      <c r="DC170" s="876"/>
      <c r="DD170" s="876"/>
      <c r="DE170" s="876"/>
      <c r="DF170" s="876"/>
      <c r="DG170" s="876"/>
      <c r="DH170" s="876"/>
      <c r="DI170" s="876"/>
      <c r="DJ170" s="876"/>
      <c r="DK170" s="876"/>
      <c r="DL170" s="876"/>
      <c r="DM170" s="876"/>
      <c r="DN170" s="876"/>
      <c r="DO170" s="876"/>
      <c r="DP170" s="876"/>
      <c r="DQ170" s="876"/>
      <c r="DR170" s="876"/>
      <c r="DS170" s="876"/>
      <c r="DT170" s="876"/>
      <c r="DU170" s="876"/>
      <c r="DV170" s="876"/>
      <c r="DW170" s="876"/>
      <c r="DX170" s="876"/>
      <c r="DY170" s="876"/>
      <c r="DZ170" s="876"/>
      <c r="EA170" s="876"/>
      <c r="EB170" s="876"/>
      <c r="EC170" s="876"/>
      <c r="ED170" s="876"/>
      <c r="EE170" s="876"/>
      <c r="EF170" s="876"/>
      <c r="EG170" s="876"/>
      <c r="EH170" s="876"/>
      <c r="EI170" s="876"/>
      <c r="EJ170" s="876"/>
      <c r="EK170" s="876"/>
      <c r="EL170" s="876"/>
      <c r="EM170" s="876"/>
      <c r="EN170" s="876"/>
      <c r="EO170" s="876"/>
      <c r="EP170" s="876"/>
      <c r="EQ170" s="876"/>
      <c r="ER170" s="876"/>
      <c r="ES170" s="876"/>
      <c r="ET170" s="876"/>
      <c r="EU170" s="876"/>
    </row>
    <row r="171" spans="1:151" s="715" customFormat="1" ht="43.5" customHeight="1">
      <c r="A171" s="700">
        <v>152</v>
      </c>
      <c r="B171" s="854">
        <v>7000020198</v>
      </c>
      <c r="C171" s="854">
        <v>20</v>
      </c>
      <c r="D171" s="854">
        <v>1340</v>
      </c>
      <c r="E171" s="854">
        <v>40</v>
      </c>
      <c r="F171" s="854" t="s">
        <v>662</v>
      </c>
      <c r="G171" s="854">
        <v>100002013</v>
      </c>
      <c r="H171" s="854">
        <v>998736</v>
      </c>
      <c r="I171" s="535"/>
      <c r="J171" s="856">
        <v>18</v>
      </c>
      <c r="K171" s="534"/>
      <c r="L171" s="854" t="s">
        <v>669</v>
      </c>
      <c r="M171" s="854" t="s">
        <v>297</v>
      </c>
      <c r="N171" s="854">
        <v>1</v>
      </c>
      <c r="O171" s="707"/>
      <c r="P171" s="533" t="str">
        <f t="shared" si="36"/>
        <v>INCLUDED</v>
      </c>
      <c r="Q171" s="712">
        <f t="shared" si="37"/>
        <v>0</v>
      </c>
      <c r="R171" s="444">
        <f t="shared" si="38"/>
        <v>0</v>
      </c>
      <c r="S171" s="603">
        <f>Discount!$J$36</f>
        <v>0</v>
      </c>
      <c r="T171" s="444">
        <f t="shared" si="39"/>
        <v>0</v>
      </c>
      <c r="U171" s="445">
        <f t="shared" si="40"/>
        <v>0</v>
      </c>
      <c r="V171" s="713">
        <f t="shared" si="41"/>
        <v>0</v>
      </c>
      <c r="W171" s="843">
        <f t="shared" si="42"/>
        <v>0</v>
      </c>
      <c r="X171" s="713">
        <f t="shared" si="43"/>
        <v>0</v>
      </c>
      <c r="Y171" s="714">
        <f t="shared" si="44"/>
        <v>0.18</v>
      </c>
      <c r="Z171" s="713">
        <f t="shared" si="45"/>
        <v>0</v>
      </c>
      <c r="AA171" s="874"/>
      <c r="AB171" s="875"/>
      <c r="AC171" s="875"/>
      <c r="AD171" s="875"/>
      <c r="AE171" s="875"/>
      <c r="AF171" s="876"/>
      <c r="AG171" s="876"/>
      <c r="AH171" s="876"/>
      <c r="AI171" s="876"/>
      <c r="AJ171" s="876"/>
      <c r="AK171" s="876"/>
      <c r="AL171" s="876"/>
      <c r="AM171" s="876"/>
      <c r="AN171" s="876"/>
      <c r="AO171" s="876"/>
      <c r="AP171" s="876"/>
      <c r="AQ171" s="876"/>
      <c r="AR171" s="876"/>
      <c r="AS171" s="876"/>
      <c r="AT171" s="876"/>
      <c r="AU171" s="876"/>
      <c r="AV171" s="876"/>
      <c r="AW171" s="876"/>
      <c r="AX171" s="876"/>
      <c r="AY171" s="876"/>
      <c r="AZ171" s="876"/>
      <c r="BA171" s="876"/>
      <c r="BB171" s="876"/>
      <c r="BC171" s="876"/>
      <c r="BD171" s="876"/>
      <c r="BE171" s="876"/>
      <c r="BF171" s="876"/>
      <c r="BG171" s="876"/>
      <c r="BH171" s="876"/>
      <c r="BI171" s="876"/>
      <c r="BJ171" s="876"/>
      <c r="BK171" s="876"/>
      <c r="BL171" s="876"/>
      <c r="BM171" s="876"/>
      <c r="BN171" s="876"/>
      <c r="BO171" s="876"/>
      <c r="BP171" s="876"/>
      <c r="BQ171" s="876"/>
      <c r="BR171" s="876"/>
      <c r="BS171" s="876"/>
      <c r="BT171" s="876"/>
      <c r="BU171" s="876"/>
      <c r="BV171" s="876"/>
      <c r="BW171" s="876"/>
      <c r="BX171" s="876"/>
      <c r="BY171" s="876"/>
      <c r="BZ171" s="876"/>
      <c r="CA171" s="876"/>
      <c r="CB171" s="876"/>
      <c r="CC171" s="876"/>
      <c r="CD171" s="876"/>
      <c r="CE171" s="876"/>
      <c r="CF171" s="876"/>
      <c r="CG171" s="876"/>
      <c r="CH171" s="876"/>
      <c r="CI171" s="876"/>
      <c r="CJ171" s="876"/>
      <c r="CK171" s="876"/>
      <c r="CL171" s="876"/>
      <c r="CM171" s="876"/>
      <c r="CN171" s="876"/>
      <c r="CO171" s="876"/>
      <c r="CP171" s="876"/>
      <c r="CQ171" s="876"/>
      <c r="CR171" s="876"/>
      <c r="CS171" s="876"/>
      <c r="CT171" s="876"/>
      <c r="CU171" s="876"/>
      <c r="CV171" s="876"/>
      <c r="CW171" s="876"/>
      <c r="CX171" s="876"/>
      <c r="CY171" s="876"/>
      <c r="CZ171" s="876"/>
      <c r="DA171" s="876"/>
      <c r="DB171" s="876"/>
      <c r="DC171" s="876"/>
      <c r="DD171" s="876"/>
      <c r="DE171" s="876"/>
      <c r="DF171" s="876"/>
      <c r="DG171" s="876"/>
      <c r="DH171" s="876"/>
      <c r="DI171" s="876"/>
      <c r="DJ171" s="876"/>
      <c r="DK171" s="876"/>
      <c r="DL171" s="876"/>
      <c r="DM171" s="876"/>
      <c r="DN171" s="876"/>
      <c r="DO171" s="876"/>
      <c r="DP171" s="876"/>
      <c r="DQ171" s="876"/>
      <c r="DR171" s="876"/>
      <c r="DS171" s="876"/>
      <c r="DT171" s="876"/>
      <c r="DU171" s="876"/>
      <c r="DV171" s="876"/>
      <c r="DW171" s="876"/>
      <c r="DX171" s="876"/>
      <c r="DY171" s="876"/>
      <c r="DZ171" s="876"/>
      <c r="EA171" s="876"/>
      <c r="EB171" s="876"/>
      <c r="EC171" s="876"/>
      <c r="ED171" s="876"/>
      <c r="EE171" s="876"/>
      <c r="EF171" s="876"/>
      <c r="EG171" s="876"/>
      <c r="EH171" s="876"/>
      <c r="EI171" s="876"/>
      <c r="EJ171" s="876"/>
      <c r="EK171" s="876"/>
      <c r="EL171" s="876"/>
      <c r="EM171" s="876"/>
      <c r="EN171" s="876"/>
      <c r="EO171" s="876"/>
      <c r="EP171" s="876"/>
      <c r="EQ171" s="876"/>
      <c r="ER171" s="876"/>
      <c r="ES171" s="876"/>
      <c r="ET171" s="876"/>
      <c r="EU171" s="876"/>
    </row>
    <row r="172" spans="1:151" s="715" customFormat="1" ht="43.5" customHeight="1">
      <c r="A172" s="700">
        <v>153</v>
      </c>
      <c r="B172" s="854">
        <v>7000020198</v>
      </c>
      <c r="C172" s="854">
        <v>20</v>
      </c>
      <c r="D172" s="854">
        <v>1340</v>
      </c>
      <c r="E172" s="854">
        <v>50</v>
      </c>
      <c r="F172" s="854" t="s">
        <v>662</v>
      </c>
      <c r="G172" s="854">
        <v>100002016</v>
      </c>
      <c r="H172" s="854">
        <v>998736</v>
      </c>
      <c r="I172" s="535"/>
      <c r="J172" s="856">
        <v>18</v>
      </c>
      <c r="K172" s="534"/>
      <c r="L172" s="854" t="s">
        <v>763</v>
      </c>
      <c r="M172" s="854" t="s">
        <v>297</v>
      </c>
      <c r="N172" s="854">
        <v>2</v>
      </c>
      <c r="O172" s="707"/>
      <c r="P172" s="533" t="str">
        <f t="shared" si="36"/>
        <v>INCLUDED</v>
      </c>
      <c r="Q172" s="712">
        <f t="shared" si="37"/>
        <v>0</v>
      </c>
      <c r="R172" s="444">
        <f t="shared" si="38"/>
        <v>0</v>
      </c>
      <c r="S172" s="603">
        <f>Discount!$J$36</f>
        <v>0</v>
      </c>
      <c r="T172" s="444">
        <f t="shared" si="39"/>
        <v>0</v>
      </c>
      <c r="U172" s="445">
        <f t="shared" si="40"/>
        <v>0</v>
      </c>
      <c r="V172" s="713">
        <f t="shared" si="41"/>
        <v>0</v>
      </c>
      <c r="W172" s="843">
        <f t="shared" si="42"/>
        <v>0</v>
      </c>
      <c r="X172" s="713">
        <f t="shared" si="43"/>
        <v>0</v>
      </c>
      <c r="Y172" s="714">
        <f t="shared" si="44"/>
        <v>0.18</v>
      </c>
      <c r="Z172" s="713">
        <f t="shared" si="45"/>
        <v>0</v>
      </c>
      <c r="AA172" s="874"/>
      <c r="AB172" s="875"/>
      <c r="AC172" s="875"/>
      <c r="AD172" s="875"/>
      <c r="AE172" s="875"/>
      <c r="AF172" s="876"/>
      <c r="AG172" s="876"/>
      <c r="AH172" s="876"/>
      <c r="AI172" s="876"/>
      <c r="AJ172" s="876"/>
      <c r="AK172" s="876"/>
      <c r="AL172" s="876"/>
      <c r="AM172" s="876"/>
      <c r="AN172" s="876"/>
      <c r="AO172" s="876"/>
      <c r="AP172" s="876"/>
      <c r="AQ172" s="876"/>
      <c r="AR172" s="876"/>
      <c r="AS172" s="876"/>
      <c r="AT172" s="876"/>
      <c r="AU172" s="876"/>
      <c r="AV172" s="876"/>
      <c r="AW172" s="876"/>
      <c r="AX172" s="876"/>
      <c r="AY172" s="876"/>
      <c r="AZ172" s="876"/>
      <c r="BA172" s="876"/>
      <c r="BB172" s="876"/>
      <c r="BC172" s="876"/>
      <c r="BD172" s="876"/>
      <c r="BE172" s="876"/>
      <c r="BF172" s="876"/>
      <c r="BG172" s="876"/>
      <c r="BH172" s="876"/>
      <c r="BI172" s="876"/>
      <c r="BJ172" s="876"/>
      <c r="BK172" s="876"/>
      <c r="BL172" s="876"/>
      <c r="BM172" s="876"/>
      <c r="BN172" s="876"/>
      <c r="BO172" s="876"/>
      <c r="BP172" s="876"/>
      <c r="BQ172" s="876"/>
      <c r="BR172" s="876"/>
      <c r="BS172" s="876"/>
      <c r="BT172" s="876"/>
      <c r="BU172" s="876"/>
      <c r="BV172" s="876"/>
      <c r="BW172" s="876"/>
      <c r="BX172" s="876"/>
      <c r="BY172" s="876"/>
      <c r="BZ172" s="876"/>
      <c r="CA172" s="876"/>
      <c r="CB172" s="876"/>
      <c r="CC172" s="876"/>
      <c r="CD172" s="876"/>
      <c r="CE172" s="876"/>
      <c r="CF172" s="876"/>
      <c r="CG172" s="876"/>
      <c r="CH172" s="876"/>
      <c r="CI172" s="876"/>
      <c r="CJ172" s="876"/>
      <c r="CK172" s="876"/>
      <c r="CL172" s="876"/>
      <c r="CM172" s="876"/>
      <c r="CN172" s="876"/>
      <c r="CO172" s="876"/>
      <c r="CP172" s="876"/>
      <c r="CQ172" s="876"/>
      <c r="CR172" s="876"/>
      <c r="CS172" s="876"/>
      <c r="CT172" s="876"/>
      <c r="CU172" s="876"/>
      <c r="CV172" s="876"/>
      <c r="CW172" s="876"/>
      <c r="CX172" s="876"/>
      <c r="CY172" s="876"/>
      <c r="CZ172" s="876"/>
      <c r="DA172" s="876"/>
      <c r="DB172" s="876"/>
      <c r="DC172" s="876"/>
      <c r="DD172" s="876"/>
      <c r="DE172" s="876"/>
      <c r="DF172" s="876"/>
      <c r="DG172" s="876"/>
      <c r="DH172" s="876"/>
      <c r="DI172" s="876"/>
      <c r="DJ172" s="876"/>
      <c r="DK172" s="876"/>
      <c r="DL172" s="876"/>
      <c r="DM172" s="876"/>
      <c r="DN172" s="876"/>
      <c r="DO172" s="876"/>
      <c r="DP172" s="876"/>
      <c r="DQ172" s="876"/>
      <c r="DR172" s="876"/>
      <c r="DS172" s="876"/>
      <c r="DT172" s="876"/>
      <c r="DU172" s="876"/>
      <c r="DV172" s="876"/>
      <c r="DW172" s="876"/>
      <c r="DX172" s="876"/>
      <c r="DY172" s="876"/>
      <c r="DZ172" s="876"/>
      <c r="EA172" s="876"/>
      <c r="EB172" s="876"/>
      <c r="EC172" s="876"/>
      <c r="ED172" s="876"/>
      <c r="EE172" s="876"/>
      <c r="EF172" s="876"/>
      <c r="EG172" s="876"/>
      <c r="EH172" s="876"/>
      <c r="EI172" s="876"/>
      <c r="EJ172" s="876"/>
      <c r="EK172" s="876"/>
      <c r="EL172" s="876"/>
      <c r="EM172" s="876"/>
      <c r="EN172" s="876"/>
      <c r="EO172" s="876"/>
      <c r="EP172" s="876"/>
      <c r="EQ172" s="876"/>
      <c r="ER172" s="876"/>
      <c r="ES172" s="876"/>
      <c r="ET172" s="876"/>
      <c r="EU172" s="876"/>
    </row>
    <row r="173" spans="1:151" s="715" customFormat="1" ht="43.5" customHeight="1">
      <c r="A173" s="700">
        <v>154</v>
      </c>
      <c r="B173" s="854">
        <v>7000020198</v>
      </c>
      <c r="C173" s="854">
        <v>20</v>
      </c>
      <c r="D173" s="854">
        <v>1340</v>
      </c>
      <c r="E173" s="854">
        <v>60</v>
      </c>
      <c r="F173" s="854" t="s">
        <v>662</v>
      </c>
      <c r="G173" s="854">
        <v>100000484</v>
      </c>
      <c r="H173" s="854">
        <v>998736</v>
      </c>
      <c r="I173" s="535"/>
      <c r="J173" s="856">
        <v>18</v>
      </c>
      <c r="K173" s="534"/>
      <c r="L173" s="854" t="s">
        <v>534</v>
      </c>
      <c r="M173" s="854" t="s">
        <v>297</v>
      </c>
      <c r="N173" s="854">
        <v>3</v>
      </c>
      <c r="O173" s="707"/>
      <c r="P173" s="533" t="str">
        <f t="shared" si="36"/>
        <v>INCLUDED</v>
      </c>
      <c r="Q173" s="712">
        <f t="shared" si="37"/>
        <v>0</v>
      </c>
      <c r="R173" s="444">
        <f t="shared" si="38"/>
        <v>0</v>
      </c>
      <c r="S173" s="603">
        <f>Discount!$J$36</f>
        <v>0</v>
      </c>
      <c r="T173" s="444">
        <f t="shared" si="39"/>
        <v>0</v>
      </c>
      <c r="U173" s="445">
        <f t="shared" si="40"/>
        <v>0</v>
      </c>
      <c r="V173" s="713">
        <f t="shared" si="41"/>
        <v>0</v>
      </c>
      <c r="W173" s="843">
        <f t="shared" si="42"/>
        <v>0</v>
      </c>
      <c r="X173" s="713">
        <f t="shared" si="43"/>
        <v>0</v>
      </c>
      <c r="Y173" s="714">
        <f t="shared" si="44"/>
        <v>0.18</v>
      </c>
      <c r="Z173" s="713">
        <f t="shared" si="45"/>
        <v>0</v>
      </c>
      <c r="AA173" s="874"/>
      <c r="AB173" s="875"/>
      <c r="AC173" s="875"/>
      <c r="AD173" s="875"/>
      <c r="AE173" s="875"/>
      <c r="AF173" s="876"/>
      <c r="AG173" s="876"/>
      <c r="AH173" s="876"/>
      <c r="AI173" s="876"/>
      <c r="AJ173" s="876"/>
      <c r="AK173" s="876"/>
      <c r="AL173" s="876"/>
      <c r="AM173" s="876"/>
      <c r="AN173" s="876"/>
      <c r="AO173" s="876"/>
      <c r="AP173" s="876"/>
      <c r="AQ173" s="876"/>
      <c r="AR173" s="876"/>
      <c r="AS173" s="876"/>
      <c r="AT173" s="876"/>
      <c r="AU173" s="876"/>
      <c r="AV173" s="876"/>
      <c r="AW173" s="876"/>
      <c r="AX173" s="876"/>
      <c r="AY173" s="876"/>
      <c r="AZ173" s="876"/>
      <c r="BA173" s="876"/>
      <c r="BB173" s="876"/>
      <c r="BC173" s="876"/>
      <c r="BD173" s="876"/>
      <c r="BE173" s="876"/>
      <c r="BF173" s="876"/>
      <c r="BG173" s="876"/>
      <c r="BH173" s="876"/>
      <c r="BI173" s="876"/>
      <c r="BJ173" s="876"/>
      <c r="BK173" s="876"/>
      <c r="BL173" s="876"/>
      <c r="BM173" s="876"/>
      <c r="BN173" s="876"/>
      <c r="BO173" s="876"/>
      <c r="BP173" s="876"/>
      <c r="BQ173" s="876"/>
      <c r="BR173" s="876"/>
      <c r="BS173" s="876"/>
      <c r="BT173" s="876"/>
      <c r="BU173" s="876"/>
      <c r="BV173" s="876"/>
      <c r="BW173" s="876"/>
      <c r="BX173" s="876"/>
      <c r="BY173" s="876"/>
      <c r="BZ173" s="876"/>
      <c r="CA173" s="876"/>
      <c r="CB173" s="876"/>
      <c r="CC173" s="876"/>
      <c r="CD173" s="876"/>
      <c r="CE173" s="876"/>
      <c r="CF173" s="876"/>
      <c r="CG173" s="876"/>
      <c r="CH173" s="876"/>
      <c r="CI173" s="876"/>
      <c r="CJ173" s="876"/>
      <c r="CK173" s="876"/>
      <c r="CL173" s="876"/>
      <c r="CM173" s="876"/>
      <c r="CN173" s="876"/>
      <c r="CO173" s="876"/>
      <c r="CP173" s="876"/>
      <c r="CQ173" s="876"/>
      <c r="CR173" s="876"/>
      <c r="CS173" s="876"/>
      <c r="CT173" s="876"/>
      <c r="CU173" s="876"/>
      <c r="CV173" s="876"/>
      <c r="CW173" s="876"/>
      <c r="CX173" s="876"/>
      <c r="CY173" s="876"/>
      <c r="CZ173" s="876"/>
      <c r="DA173" s="876"/>
      <c r="DB173" s="876"/>
      <c r="DC173" s="876"/>
      <c r="DD173" s="876"/>
      <c r="DE173" s="876"/>
      <c r="DF173" s="876"/>
      <c r="DG173" s="876"/>
      <c r="DH173" s="876"/>
      <c r="DI173" s="876"/>
      <c r="DJ173" s="876"/>
      <c r="DK173" s="876"/>
      <c r="DL173" s="876"/>
      <c r="DM173" s="876"/>
      <c r="DN173" s="876"/>
      <c r="DO173" s="876"/>
      <c r="DP173" s="876"/>
      <c r="DQ173" s="876"/>
      <c r="DR173" s="876"/>
      <c r="DS173" s="876"/>
      <c r="DT173" s="876"/>
      <c r="DU173" s="876"/>
      <c r="DV173" s="876"/>
      <c r="DW173" s="876"/>
      <c r="DX173" s="876"/>
      <c r="DY173" s="876"/>
      <c r="DZ173" s="876"/>
      <c r="EA173" s="876"/>
      <c r="EB173" s="876"/>
      <c r="EC173" s="876"/>
      <c r="ED173" s="876"/>
      <c r="EE173" s="876"/>
      <c r="EF173" s="876"/>
      <c r="EG173" s="876"/>
      <c r="EH173" s="876"/>
      <c r="EI173" s="876"/>
      <c r="EJ173" s="876"/>
      <c r="EK173" s="876"/>
      <c r="EL173" s="876"/>
      <c r="EM173" s="876"/>
      <c r="EN173" s="876"/>
      <c r="EO173" s="876"/>
      <c r="EP173" s="876"/>
      <c r="EQ173" s="876"/>
      <c r="ER173" s="876"/>
      <c r="ES173" s="876"/>
      <c r="ET173" s="876"/>
      <c r="EU173" s="876"/>
    </row>
    <row r="174" spans="1:151" s="715" customFormat="1" ht="43.5" customHeight="1">
      <c r="A174" s="700">
        <v>155</v>
      </c>
      <c r="B174" s="854">
        <v>7000020198</v>
      </c>
      <c r="C174" s="854">
        <v>20</v>
      </c>
      <c r="D174" s="854">
        <v>1340</v>
      </c>
      <c r="E174" s="854">
        <v>70</v>
      </c>
      <c r="F174" s="854" t="s">
        <v>662</v>
      </c>
      <c r="G174" s="854">
        <v>100001907</v>
      </c>
      <c r="H174" s="854">
        <v>998736</v>
      </c>
      <c r="I174" s="535"/>
      <c r="J174" s="856">
        <v>18</v>
      </c>
      <c r="K174" s="534"/>
      <c r="L174" s="854" t="s">
        <v>596</v>
      </c>
      <c r="M174" s="854" t="s">
        <v>297</v>
      </c>
      <c r="N174" s="854">
        <v>50</v>
      </c>
      <c r="O174" s="707"/>
      <c r="P174" s="533" t="str">
        <f t="shared" si="36"/>
        <v>INCLUDED</v>
      </c>
      <c r="Q174" s="712">
        <f t="shared" si="37"/>
        <v>0</v>
      </c>
      <c r="R174" s="444">
        <f t="shared" si="38"/>
        <v>0</v>
      </c>
      <c r="S174" s="603">
        <f>Discount!$J$36</f>
        <v>0</v>
      </c>
      <c r="T174" s="444">
        <f t="shared" si="39"/>
        <v>0</v>
      </c>
      <c r="U174" s="445">
        <f t="shared" si="40"/>
        <v>0</v>
      </c>
      <c r="V174" s="713">
        <f t="shared" si="41"/>
        <v>0</v>
      </c>
      <c r="W174" s="843">
        <f t="shared" si="42"/>
        <v>0</v>
      </c>
      <c r="X174" s="713">
        <f t="shared" si="43"/>
        <v>0</v>
      </c>
      <c r="Y174" s="714">
        <f t="shared" si="44"/>
        <v>0.18</v>
      </c>
      <c r="Z174" s="713">
        <f t="shared" si="45"/>
        <v>0</v>
      </c>
      <c r="AA174" s="874"/>
      <c r="AB174" s="875"/>
      <c r="AC174" s="875"/>
      <c r="AD174" s="875"/>
      <c r="AE174" s="875"/>
      <c r="AF174" s="876"/>
      <c r="AG174" s="876"/>
      <c r="AH174" s="876"/>
      <c r="AI174" s="876"/>
      <c r="AJ174" s="876"/>
      <c r="AK174" s="876"/>
      <c r="AL174" s="876"/>
      <c r="AM174" s="876"/>
      <c r="AN174" s="876"/>
      <c r="AO174" s="876"/>
      <c r="AP174" s="876"/>
      <c r="AQ174" s="876"/>
      <c r="AR174" s="876"/>
      <c r="AS174" s="876"/>
      <c r="AT174" s="876"/>
      <c r="AU174" s="876"/>
      <c r="AV174" s="876"/>
      <c r="AW174" s="876"/>
      <c r="AX174" s="876"/>
      <c r="AY174" s="876"/>
      <c r="AZ174" s="876"/>
      <c r="BA174" s="876"/>
      <c r="BB174" s="876"/>
      <c r="BC174" s="876"/>
      <c r="BD174" s="876"/>
      <c r="BE174" s="876"/>
      <c r="BF174" s="876"/>
      <c r="BG174" s="876"/>
      <c r="BH174" s="876"/>
      <c r="BI174" s="876"/>
      <c r="BJ174" s="876"/>
      <c r="BK174" s="876"/>
      <c r="BL174" s="876"/>
      <c r="BM174" s="876"/>
      <c r="BN174" s="876"/>
      <c r="BO174" s="876"/>
      <c r="BP174" s="876"/>
      <c r="BQ174" s="876"/>
      <c r="BR174" s="876"/>
      <c r="BS174" s="876"/>
      <c r="BT174" s="876"/>
      <c r="BU174" s="876"/>
      <c r="BV174" s="876"/>
      <c r="BW174" s="876"/>
      <c r="BX174" s="876"/>
      <c r="BY174" s="876"/>
      <c r="BZ174" s="876"/>
      <c r="CA174" s="876"/>
      <c r="CB174" s="876"/>
      <c r="CC174" s="876"/>
      <c r="CD174" s="876"/>
      <c r="CE174" s="876"/>
      <c r="CF174" s="876"/>
      <c r="CG174" s="876"/>
      <c r="CH174" s="876"/>
      <c r="CI174" s="876"/>
      <c r="CJ174" s="876"/>
      <c r="CK174" s="876"/>
      <c r="CL174" s="876"/>
      <c r="CM174" s="876"/>
      <c r="CN174" s="876"/>
      <c r="CO174" s="876"/>
      <c r="CP174" s="876"/>
      <c r="CQ174" s="876"/>
      <c r="CR174" s="876"/>
      <c r="CS174" s="876"/>
      <c r="CT174" s="876"/>
      <c r="CU174" s="876"/>
      <c r="CV174" s="876"/>
      <c r="CW174" s="876"/>
      <c r="CX174" s="876"/>
      <c r="CY174" s="876"/>
      <c r="CZ174" s="876"/>
      <c r="DA174" s="876"/>
      <c r="DB174" s="876"/>
      <c r="DC174" s="876"/>
      <c r="DD174" s="876"/>
      <c r="DE174" s="876"/>
      <c r="DF174" s="876"/>
      <c r="DG174" s="876"/>
      <c r="DH174" s="876"/>
      <c r="DI174" s="876"/>
      <c r="DJ174" s="876"/>
      <c r="DK174" s="876"/>
      <c r="DL174" s="876"/>
      <c r="DM174" s="876"/>
      <c r="DN174" s="876"/>
      <c r="DO174" s="876"/>
      <c r="DP174" s="876"/>
      <c r="DQ174" s="876"/>
      <c r="DR174" s="876"/>
      <c r="DS174" s="876"/>
      <c r="DT174" s="876"/>
      <c r="DU174" s="876"/>
      <c r="DV174" s="876"/>
      <c r="DW174" s="876"/>
      <c r="DX174" s="876"/>
      <c r="DY174" s="876"/>
      <c r="DZ174" s="876"/>
      <c r="EA174" s="876"/>
      <c r="EB174" s="876"/>
      <c r="EC174" s="876"/>
      <c r="ED174" s="876"/>
      <c r="EE174" s="876"/>
      <c r="EF174" s="876"/>
      <c r="EG174" s="876"/>
      <c r="EH174" s="876"/>
      <c r="EI174" s="876"/>
      <c r="EJ174" s="876"/>
      <c r="EK174" s="876"/>
      <c r="EL174" s="876"/>
      <c r="EM174" s="876"/>
      <c r="EN174" s="876"/>
      <c r="EO174" s="876"/>
      <c r="EP174" s="876"/>
      <c r="EQ174" s="876"/>
      <c r="ER174" s="876"/>
      <c r="ES174" s="876"/>
      <c r="ET174" s="876"/>
      <c r="EU174" s="876"/>
    </row>
    <row r="175" spans="1:151" s="715" customFormat="1" ht="43.5" customHeight="1">
      <c r="A175" s="700">
        <v>156</v>
      </c>
      <c r="B175" s="854">
        <v>7000020198</v>
      </c>
      <c r="C175" s="854">
        <v>30</v>
      </c>
      <c r="D175" s="854">
        <v>1421</v>
      </c>
      <c r="E175" s="854">
        <v>10</v>
      </c>
      <c r="F175" s="854" t="s">
        <v>561</v>
      </c>
      <c r="G175" s="854">
        <v>100017127</v>
      </c>
      <c r="H175" s="854">
        <v>998731</v>
      </c>
      <c r="I175" s="535"/>
      <c r="J175" s="856">
        <v>18</v>
      </c>
      <c r="K175" s="534"/>
      <c r="L175" s="854" t="s">
        <v>788</v>
      </c>
      <c r="M175" s="854" t="s">
        <v>297</v>
      </c>
      <c r="N175" s="854">
        <v>18</v>
      </c>
      <c r="O175" s="707"/>
      <c r="P175" s="533" t="str">
        <f t="shared" si="36"/>
        <v>INCLUDED</v>
      </c>
      <c r="Q175" s="712">
        <f t="shared" si="37"/>
        <v>0</v>
      </c>
      <c r="R175" s="444">
        <f t="shared" si="38"/>
        <v>0</v>
      </c>
      <c r="S175" s="603">
        <f>Discount!$J$36</f>
        <v>0</v>
      </c>
      <c r="T175" s="444">
        <f t="shared" si="39"/>
        <v>0</v>
      </c>
      <c r="U175" s="445">
        <f t="shared" si="40"/>
        <v>0</v>
      </c>
      <c r="V175" s="713">
        <f t="shared" si="41"/>
        <v>0</v>
      </c>
      <c r="W175" s="843">
        <f t="shared" si="42"/>
        <v>0</v>
      </c>
      <c r="X175" s="713">
        <f t="shared" si="43"/>
        <v>0</v>
      </c>
      <c r="Y175" s="714">
        <f t="shared" si="44"/>
        <v>0.18</v>
      </c>
      <c r="Z175" s="713">
        <f t="shared" si="45"/>
        <v>0</v>
      </c>
      <c r="AA175" s="874"/>
      <c r="AB175" s="875"/>
      <c r="AC175" s="875"/>
      <c r="AD175" s="875"/>
      <c r="AE175" s="875"/>
      <c r="AF175" s="876"/>
      <c r="AG175" s="876"/>
      <c r="AH175" s="876"/>
      <c r="AI175" s="876"/>
      <c r="AJ175" s="876"/>
      <c r="AK175" s="876"/>
      <c r="AL175" s="876"/>
      <c r="AM175" s="876"/>
      <c r="AN175" s="876"/>
      <c r="AO175" s="876"/>
      <c r="AP175" s="876"/>
      <c r="AQ175" s="876"/>
      <c r="AR175" s="876"/>
      <c r="AS175" s="876"/>
      <c r="AT175" s="876"/>
      <c r="AU175" s="876"/>
      <c r="AV175" s="876"/>
      <c r="AW175" s="876"/>
      <c r="AX175" s="876"/>
      <c r="AY175" s="876"/>
      <c r="AZ175" s="876"/>
      <c r="BA175" s="876"/>
      <c r="BB175" s="876"/>
      <c r="BC175" s="876"/>
      <c r="BD175" s="876"/>
      <c r="BE175" s="876"/>
      <c r="BF175" s="876"/>
      <c r="BG175" s="876"/>
      <c r="BH175" s="876"/>
      <c r="BI175" s="876"/>
      <c r="BJ175" s="876"/>
      <c r="BK175" s="876"/>
      <c r="BL175" s="876"/>
      <c r="BM175" s="876"/>
      <c r="BN175" s="876"/>
      <c r="BO175" s="876"/>
      <c r="BP175" s="876"/>
      <c r="BQ175" s="876"/>
      <c r="BR175" s="876"/>
      <c r="BS175" s="876"/>
      <c r="BT175" s="876"/>
      <c r="BU175" s="876"/>
      <c r="BV175" s="876"/>
      <c r="BW175" s="876"/>
      <c r="BX175" s="876"/>
      <c r="BY175" s="876"/>
      <c r="BZ175" s="876"/>
      <c r="CA175" s="876"/>
      <c r="CB175" s="876"/>
      <c r="CC175" s="876"/>
      <c r="CD175" s="876"/>
      <c r="CE175" s="876"/>
      <c r="CF175" s="876"/>
      <c r="CG175" s="876"/>
      <c r="CH175" s="876"/>
      <c r="CI175" s="876"/>
      <c r="CJ175" s="876"/>
      <c r="CK175" s="876"/>
      <c r="CL175" s="876"/>
      <c r="CM175" s="876"/>
      <c r="CN175" s="876"/>
      <c r="CO175" s="876"/>
      <c r="CP175" s="876"/>
      <c r="CQ175" s="876"/>
      <c r="CR175" s="876"/>
      <c r="CS175" s="876"/>
      <c r="CT175" s="876"/>
      <c r="CU175" s="876"/>
      <c r="CV175" s="876"/>
      <c r="CW175" s="876"/>
      <c r="CX175" s="876"/>
      <c r="CY175" s="876"/>
      <c r="CZ175" s="876"/>
      <c r="DA175" s="876"/>
      <c r="DB175" s="876"/>
      <c r="DC175" s="876"/>
      <c r="DD175" s="876"/>
      <c r="DE175" s="876"/>
      <c r="DF175" s="876"/>
      <c r="DG175" s="876"/>
      <c r="DH175" s="876"/>
      <c r="DI175" s="876"/>
      <c r="DJ175" s="876"/>
      <c r="DK175" s="876"/>
      <c r="DL175" s="876"/>
      <c r="DM175" s="876"/>
      <c r="DN175" s="876"/>
      <c r="DO175" s="876"/>
      <c r="DP175" s="876"/>
      <c r="DQ175" s="876"/>
      <c r="DR175" s="876"/>
      <c r="DS175" s="876"/>
      <c r="DT175" s="876"/>
      <c r="DU175" s="876"/>
      <c r="DV175" s="876"/>
      <c r="DW175" s="876"/>
      <c r="DX175" s="876"/>
      <c r="DY175" s="876"/>
      <c r="DZ175" s="876"/>
      <c r="EA175" s="876"/>
      <c r="EB175" s="876"/>
      <c r="EC175" s="876"/>
      <c r="ED175" s="876"/>
      <c r="EE175" s="876"/>
      <c r="EF175" s="876"/>
      <c r="EG175" s="876"/>
      <c r="EH175" s="876"/>
      <c r="EI175" s="876"/>
      <c r="EJ175" s="876"/>
      <c r="EK175" s="876"/>
      <c r="EL175" s="876"/>
      <c r="EM175" s="876"/>
      <c r="EN175" s="876"/>
      <c r="EO175" s="876"/>
      <c r="EP175" s="876"/>
      <c r="EQ175" s="876"/>
      <c r="ER175" s="876"/>
      <c r="ES175" s="876"/>
      <c r="ET175" s="876"/>
      <c r="EU175" s="876"/>
    </row>
    <row r="176" spans="1:151" s="715" customFormat="1" ht="43.5" customHeight="1">
      <c r="A176" s="700">
        <v>157</v>
      </c>
      <c r="B176" s="854">
        <v>7000020198</v>
      </c>
      <c r="C176" s="854">
        <v>30</v>
      </c>
      <c r="D176" s="854">
        <v>1421</v>
      </c>
      <c r="E176" s="854">
        <v>20</v>
      </c>
      <c r="F176" s="854" t="s">
        <v>561</v>
      </c>
      <c r="G176" s="854">
        <v>100017126</v>
      </c>
      <c r="H176" s="854">
        <v>998731</v>
      </c>
      <c r="I176" s="535"/>
      <c r="J176" s="856">
        <v>18</v>
      </c>
      <c r="K176" s="534"/>
      <c r="L176" s="854" t="s">
        <v>789</v>
      </c>
      <c r="M176" s="854" t="s">
        <v>297</v>
      </c>
      <c r="N176" s="854">
        <v>18</v>
      </c>
      <c r="O176" s="707"/>
      <c r="P176" s="533" t="str">
        <f t="shared" si="36"/>
        <v>INCLUDED</v>
      </c>
      <c r="Q176" s="712">
        <f t="shared" si="37"/>
        <v>0</v>
      </c>
      <c r="R176" s="444">
        <f t="shared" si="38"/>
        <v>0</v>
      </c>
      <c r="S176" s="603">
        <f>Discount!$J$36</f>
        <v>0</v>
      </c>
      <c r="T176" s="444">
        <f t="shared" si="39"/>
        <v>0</v>
      </c>
      <c r="U176" s="445">
        <f t="shared" si="40"/>
        <v>0</v>
      </c>
      <c r="V176" s="713">
        <f t="shared" si="41"/>
        <v>0</v>
      </c>
      <c r="W176" s="843">
        <f t="shared" si="42"/>
        <v>0</v>
      </c>
      <c r="X176" s="713">
        <f t="shared" si="43"/>
        <v>0</v>
      </c>
      <c r="Y176" s="714">
        <f t="shared" si="44"/>
        <v>0.18</v>
      </c>
      <c r="Z176" s="713">
        <f t="shared" si="45"/>
        <v>0</v>
      </c>
      <c r="AA176" s="874"/>
      <c r="AB176" s="875"/>
      <c r="AC176" s="875"/>
      <c r="AD176" s="875"/>
      <c r="AE176" s="875"/>
      <c r="AF176" s="876"/>
      <c r="AG176" s="876"/>
      <c r="AH176" s="876"/>
      <c r="AI176" s="876"/>
      <c r="AJ176" s="876"/>
      <c r="AK176" s="876"/>
      <c r="AL176" s="876"/>
      <c r="AM176" s="876"/>
      <c r="AN176" s="876"/>
      <c r="AO176" s="876"/>
      <c r="AP176" s="876"/>
      <c r="AQ176" s="876"/>
      <c r="AR176" s="876"/>
      <c r="AS176" s="876"/>
      <c r="AT176" s="876"/>
      <c r="AU176" s="876"/>
      <c r="AV176" s="876"/>
      <c r="AW176" s="876"/>
      <c r="AX176" s="876"/>
      <c r="AY176" s="876"/>
      <c r="AZ176" s="876"/>
      <c r="BA176" s="876"/>
      <c r="BB176" s="876"/>
      <c r="BC176" s="876"/>
      <c r="BD176" s="876"/>
      <c r="BE176" s="876"/>
      <c r="BF176" s="876"/>
      <c r="BG176" s="876"/>
      <c r="BH176" s="876"/>
      <c r="BI176" s="876"/>
      <c r="BJ176" s="876"/>
      <c r="BK176" s="876"/>
      <c r="BL176" s="876"/>
      <c r="BM176" s="876"/>
      <c r="BN176" s="876"/>
      <c r="BO176" s="876"/>
      <c r="BP176" s="876"/>
      <c r="BQ176" s="876"/>
      <c r="BR176" s="876"/>
      <c r="BS176" s="876"/>
      <c r="BT176" s="876"/>
      <c r="BU176" s="876"/>
      <c r="BV176" s="876"/>
      <c r="BW176" s="876"/>
      <c r="BX176" s="876"/>
      <c r="BY176" s="876"/>
      <c r="BZ176" s="876"/>
      <c r="CA176" s="876"/>
      <c r="CB176" s="876"/>
      <c r="CC176" s="876"/>
      <c r="CD176" s="876"/>
      <c r="CE176" s="876"/>
      <c r="CF176" s="876"/>
      <c r="CG176" s="876"/>
      <c r="CH176" s="876"/>
      <c r="CI176" s="876"/>
      <c r="CJ176" s="876"/>
      <c r="CK176" s="876"/>
      <c r="CL176" s="876"/>
      <c r="CM176" s="876"/>
      <c r="CN176" s="876"/>
      <c r="CO176" s="876"/>
      <c r="CP176" s="876"/>
      <c r="CQ176" s="876"/>
      <c r="CR176" s="876"/>
      <c r="CS176" s="876"/>
      <c r="CT176" s="876"/>
      <c r="CU176" s="876"/>
      <c r="CV176" s="876"/>
      <c r="CW176" s="876"/>
      <c r="CX176" s="876"/>
      <c r="CY176" s="876"/>
      <c r="CZ176" s="876"/>
      <c r="DA176" s="876"/>
      <c r="DB176" s="876"/>
      <c r="DC176" s="876"/>
      <c r="DD176" s="876"/>
      <c r="DE176" s="876"/>
      <c r="DF176" s="876"/>
      <c r="DG176" s="876"/>
      <c r="DH176" s="876"/>
      <c r="DI176" s="876"/>
      <c r="DJ176" s="876"/>
      <c r="DK176" s="876"/>
      <c r="DL176" s="876"/>
      <c r="DM176" s="876"/>
      <c r="DN176" s="876"/>
      <c r="DO176" s="876"/>
      <c r="DP176" s="876"/>
      <c r="DQ176" s="876"/>
      <c r="DR176" s="876"/>
      <c r="DS176" s="876"/>
      <c r="DT176" s="876"/>
      <c r="DU176" s="876"/>
      <c r="DV176" s="876"/>
      <c r="DW176" s="876"/>
      <c r="DX176" s="876"/>
      <c r="DY176" s="876"/>
      <c r="DZ176" s="876"/>
      <c r="EA176" s="876"/>
      <c r="EB176" s="876"/>
      <c r="EC176" s="876"/>
      <c r="ED176" s="876"/>
      <c r="EE176" s="876"/>
      <c r="EF176" s="876"/>
      <c r="EG176" s="876"/>
      <c r="EH176" s="876"/>
      <c r="EI176" s="876"/>
      <c r="EJ176" s="876"/>
      <c r="EK176" s="876"/>
      <c r="EL176" s="876"/>
      <c r="EM176" s="876"/>
      <c r="EN176" s="876"/>
      <c r="EO176" s="876"/>
      <c r="EP176" s="876"/>
      <c r="EQ176" s="876"/>
      <c r="ER176" s="876"/>
      <c r="ES176" s="876"/>
      <c r="ET176" s="876"/>
      <c r="EU176" s="876"/>
    </row>
    <row r="177" spans="1:151" s="715" customFormat="1" ht="43.5" customHeight="1">
      <c r="A177" s="700">
        <v>158</v>
      </c>
      <c r="B177" s="854">
        <v>7000020198</v>
      </c>
      <c r="C177" s="854">
        <v>30</v>
      </c>
      <c r="D177" s="854">
        <v>1421</v>
      </c>
      <c r="E177" s="854">
        <v>30</v>
      </c>
      <c r="F177" s="854" t="s">
        <v>561</v>
      </c>
      <c r="G177" s="854">
        <v>100017133</v>
      </c>
      <c r="H177" s="854">
        <v>998731</v>
      </c>
      <c r="I177" s="535"/>
      <c r="J177" s="856">
        <v>18</v>
      </c>
      <c r="K177" s="534"/>
      <c r="L177" s="854" t="s">
        <v>781</v>
      </c>
      <c r="M177" s="854" t="s">
        <v>297</v>
      </c>
      <c r="N177" s="854">
        <v>9</v>
      </c>
      <c r="O177" s="707"/>
      <c r="P177" s="533" t="str">
        <f t="shared" si="36"/>
        <v>INCLUDED</v>
      </c>
      <c r="Q177" s="712">
        <f t="shared" si="37"/>
        <v>0</v>
      </c>
      <c r="R177" s="444">
        <f t="shared" si="38"/>
        <v>0</v>
      </c>
      <c r="S177" s="603">
        <f>Discount!$J$36</f>
        <v>0</v>
      </c>
      <c r="T177" s="444">
        <f t="shared" si="39"/>
        <v>0</v>
      </c>
      <c r="U177" s="445">
        <f t="shared" si="40"/>
        <v>0</v>
      </c>
      <c r="V177" s="713">
        <f t="shared" si="41"/>
        <v>0</v>
      </c>
      <c r="W177" s="843">
        <f t="shared" si="42"/>
        <v>0</v>
      </c>
      <c r="X177" s="713">
        <f t="shared" si="43"/>
        <v>0</v>
      </c>
      <c r="Y177" s="714">
        <f t="shared" si="44"/>
        <v>0.18</v>
      </c>
      <c r="Z177" s="713">
        <f t="shared" si="45"/>
        <v>0</v>
      </c>
      <c r="AA177" s="874"/>
      <c r="AB177" s="875"/>
      <c r="AC177" s="875"/>
      <c r="AD177" s="875"/>
      <c r="AE177" s="875"/>
      <c r="AF177" s="876"/>
      <c r="AG177" s="876"/>
      <c r="AH177" s="876"/>
      <c r="AI177" s="876"/>
      <c r="AJ177" s="876"/>
      <c r="AK177" s="876"/>
      <c r="AL177" s="876"/>
      <c r="AM177" s="876"/>
      <c r="AN177" s="876"/>
      <c r="AO177" s="876"/>
      <c r="AP177" s="876"/>
      <c r="AQ177" s="876"/>
      <c r="AR177" s="876"/>
      <c r="AS177" s="876"/>
      <c r="AT177" s="876"/>
      <c r="AU177" s="876"/>
      <c r="AV177" s="876"/>
      <c r="AW177" s="876"/>
      <c r="AX177" s="876"/>
      <c r="AY177" s="876"/>
      <c r="AZ177" s="876"/>
      <c r="BA177" s="876"/>
      <c r="BB177" s="876"/>
      <c r="BC177" s="876"/>
      <c r="BD177" s="876"/>
      <c r="BE177" s="876"/>
      <c r="BF177" s="876"/>
      <c r="BG177" s="876"/>
      <c r="BH177" s="876"/>
      <c r="BI177" s="876"/>
      <c r="BJ177" s="876"/>
      <c r="BK177" s="876"/>
      <c r="BL177" s="876"/>
      <c r="BM177" s="876"/>
      <c r="BN177" s="876"/>
      <c r="BO177" s="876"/>
      <c r="BP177" s="876"/>
      <c r="BQ177" s="876"/>
      <c r="BR177" s="876"/>
      <c r="BS177" s="876"/>
      <c r="BT177" s="876"/>
      <c r="BU177" s="876"/>
      <c r="BV177" s="876"/>
      <c r="BW177" s="876"/>
      <c r="BX177" s="876"/>
      <c r="BY177" s="876"/>
      <c r="BZ177" s="876"/>
      <c r="CA177" s="876"/>
      <c r="CB177" s="876"/>
      <c r="CC177" s="876"/>
      <c r="CD177" s="876"/>
      <c r="CE177" s="876"/>
      <c r="CF177" s="876"/>
      <c r="CG177" s="876"/>
      <c r="CH177" s="876"/>
      <c r="CI177" s="876"/>
      <c r="CJ177" s="876"/>
      <c r="CK177" s="876"/>
      <c r="CL177" s="876"/>
      <c r="CM177" s="876"/>
      <c r="CN177" s="876"/>
      <c r="CO177" s="876"/>
      <c r="CP177" s="876"/>
      <c r="CQ177" s="876"/>
      <c r="CR177" s="876"/>
      <c r="CS177" s="876"/>
      <c r="CT177" s="876"/>
      <c r="CU177" s="876"/>
      <c r="CV177" s="876"/>
      <c r="CW177" s="876"/>
      <c r="CX177" s="876"/>
      <c r="CY177" s="876"/>
      <c r="CZ177" s="876"/>
      <c r="DA177" s="876"/>
      <c r="DB177" s="876"/>
      <c r="DC177" s="876"/>
      <c r="DD177" s="876"/>
      <c r="DE177" s="876"/>
      <c r="DF177" s="876"/>
      <c r="DG177" s="876"/>
      <c r="DH177" s="876"/>
      <c r="DI177" s="876"/>
      <c r="DJ177" s="876"/>
      <c r="DK177" s="876"/>
      <c r="DL177" s="876"/>
      <c r="DM177" s="876"/>
      <c r="DN177" s="876"/>
      <c r="DO177" s="876"/>
      <c r="DP177" s="876"/>
      <c r="DQ177" s="876"/>
      <c r="DR177" s="876"/>
      <c r="DS177" s="876"/>
      <c r="DT177" s="876"/>
      <c r="DU177" s="876"/>
      <c r="DV177" s="876"/>
      <c r="DW177" s="876"/>
      <c r="DX177" s="876"/>
      <c r="DY177" s="876"/>
      <c r="DZ177" s="876"/>
      <c r="EA177" s="876"/>
      <c r="EB177" s="876"/>
      <c r="EC177" s="876"/>
      <c r="ED177" s="876"/>
      <c r="EE177" s="876"/>
      <c r="EF177" s="876"/>
      <c r="EG177" s="876"/>
      <c r="EH177" s="876"/>
      <c r="EI177" s="876"/>
      <c r="EJ177" s="876"/>
      <c r="EK177" s="876"/>
      <c r="EL177" s="876"/>
      <c r="EM177" s="876"/>
      <c r="EN177" s="876"/>
      <c r="EO177" s="876"/>
      <c r="EP177" s="876"/>
      <c r="EQ177" s="876"/>
      <c r="ER177" s="876"/>
      <c r="ES177" s="876"/>
      <c r="ET177" s="876"/>
      <c r="EU177" s="876"/>
    </row>
    <row r="178" spans="1:151" s="715" customFormat="1" ht="43.5" customHeight="1">
      <c r="A178" s="700">
        <v>159</v>
      </c>
      <c r="B178" s="854">
        <v>7000020198</v>
      </c>
      <c r="C178" s="854">
        <v>900</v>
      </c>
      <c r="D178" s="854">
        <v>1425</v>
      </c>
      <c r="E178" s="854">
        <v>10</v>
      </c>
      <c r="F178" s="854" t="s">
        <v>785</v>
      </c>
      <c r="G178" s="854">
        <v>100000330</v>
      </c>
      <c r="H178" s="854">
        <v>998731</v>
      </c>
      <c r="I178" s="535"/>
      <c r="J178" s="856">
        <v>18</v>
      </c>
      <c r="K178" s="534"/>
      <c r="L178" s="854" t="s">
        <v>597</v>
      </c>
      <c r="M178" s="854" t="s">
        <v>298</v>
      </c>
      <c r="N178" s="854">
        <v>1</v>
      </c>
      <c r="O178" s="707"/>
      <c r="P178" s="533" t="str">
        <f t="shared" si="36"/>
        <v>INCLUDED</v>
      </c>
      <c r="Q178" s="712">
        <f t="shared" si="37"/>
        <v>0</v>
      </c>
      <c r="R178" s="444">
        <f t="shared" si="38"/>
        <v>0</v>
      </c>
      <c r="S178" s="603">
        <f>Discount!$J$36</f>
        <v>0</v>
      </c>
      <c r="T178" s="444">
        <f t="shared" si="39"/>
        <v>0</v>
      </c>
      <c r="U178" s="445">
        <f t="shared" si="40"/>
        <v>0</v>
      </c>
      <c r="V178" s="713">
        <f t="shared" si="41"/>
        <v>0</v>
      </c>
      <c r="W178" s="843">
        <f t="shared" si="42"/>
        <v>0</v>
      </c>
      <c r="X178" s="713">
        <f t="shared" si="43"/>
        <v>0</v>
      </c>
      <c r="Y178" s="714">
        <f t="shared" si="44"/>
        <v>0.18</v>
      </c>
      <c r="Z178" s="713">
        <f t="shared" si="45"/>
        <v>0</v>
      </c>
      <c r="AA178" s="874"/>
      <c r="AB178" s="875"/>
      <c r="AC178" s="875"/>
      <c r="AD178" s="875"/>
      <c r="AE178" s="875"/>
      <c r="AF178" s="876"/>
      <c r="AG178" s="876"/>
      <c r="AH178" s="876"/>
      <c r="AI178" s="876"/>
      <c r="AJ178" s="876"/>
      <c r="AK178" s="876"/>
      <c r="AL178" s="876"/>
      <c r="AM178" s="876"/>
      <c r="AN178" s="876"/>
      <c r="AO178" s="876"/>
      <c r="AP178" s="876"/>
      <c r="AQ178" s="876"/>
      <c r="AR178" s="876"/>
      <c r="AS178" s="876"/>
      <c r="AT178" s="876"/>
      <c r="AU178" s="876"/>
      <c r="AV178" s="876"/>
      <c r="AW178" s="876"/>
      <c r="AX178" s="876"/>
      <c r="AY178" s="876"/>
      <c r="AZ178" s="876"/>
      <c r="BA178" s="876"/>
      <c r="BB178" s="876"/>
      <c r="BC178" s="876"/>
      <c r="BD178" s="876"/>
      <c r="BE178" s="876"/>
      <c r="BF178" s="876"/>
      <c r="BG178" s="876"/>
      <c r="BH178" s="876"/>
      <c r="BI178" s="876"/>
      <c r="BJ178" s="876"/>
      <c r="BK178" s="876"/>
      <c r="BL178" s="876"/>
      <c r="BM178" s="876"/>
      <c r="BN178" s="876"/>
      <c r="BO178" s="876"/>
      <c r="BP178" s="876"/>
      <c r="BQ178" s="876"/>
      <c r="BR178" s="876"/>
      <c r="BS178" s="876"/>
      <c r="BT178" s="876"/>
      <c r="BU178" s="876"/>
      <c r="BV178" s="876"/>
      <c r="BW178" s="876"/>
      <c r="BX178" s="876"/>
      <c r="BY178" s="876"/>
      <c r="BZ178" s="876"/>
      <c r="CA178" s="876"/>
      <c r="CB178" s="876"/>
      <c r="CC178" s="876"/>
      <c r="CD178" s="876"/>
      <c r="CE178" s="876"/>
      <c r="CF178" s="876"/>
      <c r="CG178" s="876"/>
      <c r="CH178" s="876"/>
      <c r="CI178" s="876"/>
      <c r="CJ178" s="876"/>
      <c r="CK178" s="876"/>
      <c r="CL178" s="876"/>
      <c r="CM178" s="876"/>
      <c r="CN178" s="876"/>
      <c r="CO178" s="876"/>
      <c r="CP178" s="876"/>
      <c r="CQ178" s="876"/>
      <c r="CR178" s="876"/>
      <c r="CS178" s="876"/>
      <c r="CT178" s="876"/>
      <c r="CU178" s="876"/>
      <c r="CV178" s="876"/>
      <c r="CW178" s="876"/>
      <c r="CX178" s="876"/>
      <c r="CY178" s="876"/>
      <c r="CZ178" s="876"/>
      <c r="DA178" s="876"/>
      <c r="DB178" s="876"/>
      <c r="DC178" s="876"/>
      <c r="DD178" s="876"/>
      <c r="DE178" s="876"/>
      <c r="DF178" s="876"/>
      <c r="DG178" s="876"/>
      <c r="DH178" s="876"/>
      <c r="DI178" s="876"/>
      <c r="DJ178" s="876"/>
      <c r="DK178" s="876"/>
      <c r="DL178" s="876"/>
      <c r="DM178" s="876"/>
      <c r="DN178" s="876"/>
      <c r="DO178" s="876"/>
      <c r="DP178" s="876"/>
      <c r="DQ178" s="876"/>
      <c r="DR178" s="876"/>
      <c r="DS178" s="876"/>
      <c r="DT178" s="876"/>
      <c r="DU178" s="876"/>
      <c r="DV178" s="876"/>
      <c r="DW178" s="876"/>
      <c r="DX178" s="876"/>
      <c r="DY178" s="876"/>
      <c r="DZ178" s="876"/>
      <c r="EA178" s="876"/>
      <c r="EB178" s="876"/>
      <c r="EC178" s="876"/>
      <c r="ED178" s="876"/>
      <c r="EE178" s="876"/>
      <c r="EF178" s="876"/>
      <c r="EG178" s="876"/>
      <c r="EH178" s="876"/>
      <c r="EI178" s="876"/>
      <c r="EJ178" s="876"/>
      <c r="EK178" s="876"/>
      <c r="EL178" s="876"/>
      <c r="EM178" s="876"/>
      <c r="EN178" s="876"/>
      <c r="EO178" s="876"/>
      <c r="EP178" s="876"/>
      <c r="EQ178" s="876"/>
      <c r="ER178" s="876"/>
      <c r="ES178" s="876"/>
      <c r="ET178" s="876"/>
      <c r="EU178" s="876"/>
    </row>
    <row r="179" spans="1:151" s="715" customFormat="1" ht="43.5" customHeight="1">
      <c r="A179" s="700">
        <v>160</v>
      </c>
      <c r="B179" s="854">
        <v>7000020198</v>
      </c>
      <c r="C179" s="854">
        <v>900</v>
      </c>
      <c r="D179" s="854">
        <v>1425</v>
      </c>
      <c r="E179" s="854">
        <v>20</v>
      </c>
      <c r="F179" s="854" t="s">
        <v>785</v>
      </c>
      <c r="G179" s="854">
        <v>100000335</v>
      </c>
      <c r="H179" s="854">
        <v>998731</v>
      </c>
      <c r="I179" s="535"/>
      <c r="J179" s="856">
        <v>18</v>
      </c>
      <c r="K179" s="534"/>
      <c r="L179" s="854" t="s">
        <v>780</v>
      </c>
      <c r="M179" s="854" t="s">
        <v>298</v>
      </c>
      <c r="N179" s="854">
        <v>1</v>
      </c>
      <c r="O179" s="707"/>
      <c r="P179" s="533" t="str">
        <f t="shared" si="36"/>
        <v>INCLUDED</v>
      </c>
      <c r="Q179" s="712">
        <f t="shared" si="37"/>
        <v>0</v>
      </c>
      <c r="R179" s="444">
        <f t="shared" si="38"/>
        <v>0</v>
      </c>
      <c r="S179" s="603">
        <f>Discount!$J$36</f>
        <v>0</v>
      </c>
      <c r="T179" s="444">
        <f t="shared" si="39"/>
        <v>0</v>
      </c>
      <c r="U179" s="445">
        <f t="shared" si="40"/>
        <v>0</v>
      </c>
      <c r="V179" s="713">
        <f t="shared" si="41"/>
        <v>0</v>
      </c>
      <c r="W179" s="843">
        <f t="shared" si="42"/>
        <v>0</v>
      </c>
      <c r="X179" s="713">
        <f t="shared" si="43"/>
        <v>0</v>
      </c>
      <c r="Y179" s="714">
        <f t="shared" si="44"/>
        <v>0.18</v>
      </c>
      <c r="Z179" s="713">
        <f t="shared" si="45"/>
        <v>0</v>
      </c>
      <c r="AA179" s="874"/>
      <c r="AB179" s="875"/>
      <c r="AC179" s="875"/>
      <c r="AD179" s="875"/>
      <c r="AE179" s="875"/>
      <c r="AF179" s="876"/>
      <c r="AG179" s="876"/>
      <c r="AH179" s="876"/>
      <c r="AI179" s="876"/>
      <c r="AJ179" s="876"/>
      <c r="AK179" s="876"/>
      <c r="AL179" s="876"/>
      <c r="AM179" s="876"/>
      <c r="AN179" s="876"/>
      <c r="AO179" s="876"/>
      <c r="AP179" s="876"/>
      <c r="AQ179" s="876"/>
      <c r="AR179" s="876"/>
      <c r="AS179" s="876"/>
      <c r="AT179" s="876"/>
      <c r="AU179" s="876"/>
      <c r="AV179" s="876"/>
      <c r="AW179" s="876"/>
      <c r="AX179" s="876"/>
      <c r="AY179" s="876"/>
      <c r="AZ179" s="876"/>
      <c r="BA179" s="876"/>
      <c r="BB179" s="876"/>
      <c r="BC179" s="876"/>
      <c r="BD179" s="876"/>
      <c r="BE179" s="876"/>
      <c r="BF179" s="876"/>
      <c r="BG179" s="876"/>
      <c r="BH179" s="876"/>
      <c r="BI179" s="876"/>
      <c r="BJ179" s="876"/>
      <c r="BK179" s="876"/>
      <c r="BL179" s="876"/>
      <c r="BM179" s="876"/>
      <c r="BN179" s="876"/>
      <c r="BO179" s="876"/>
      <c r="BP179" s="876"/>
      <c r="BQ179" s="876"/>
      <c r="BR179" s="876"/>
      <c r="BS179" s="876"/>
      <c r="BT179" s="876"/>
      <c r="BU179" s="876"/>
      <c r="BV179" s="876"/>
      <c r="BW179" s="876"/>
      <c r="BX179" s="876"/>
      <c r="BY179" s="876"/>
      <c r="BZ179" s="876"/>
      <c r="CA179" s="876"/>
      <c r="CB179" s="876"/>
      <c r="CC179" s="876"/>
      <c r="CD179" s="876"/>
      <c r="CE179" s="876"/>
      <c r="CF179" s="876"/>
      <c r="CG179" s="876"/>
      <c r="CH179" s="876"/>
      <c r="CI179" s="876"/>
      <c r="CJ179" s="876"/>
      <c r="CK179" s="876"/>
      <c r="CL179" s="876"/>
      <c r="CM179" s="876"/>
      <c r="CN179" s="876"/>
      <c r="CO179" s="876"/>
      <c r="CP179" s="876"/>
      <c r="CQ179" s="876"/>
      <c r="CR179" s="876"/>
      <c r="CS179" s="876"/>
      <c r="CT179" s="876"/>
      <c r="CU179" s="876"/>
      <c r="CV179" s="876"/>
      <c r="CW179" s="876"/>
      <c r="CX179" s="876"/>
      <c r="CY179" s="876"/>
      <c r="CZ179" s="876"/>
      <c r="DA179" s="876"/>
      <c r="DB179" s="876"/>
      <c r="DC179" s="876"/>
      <c r="DD179" s="876"/>
      <c r="DE179" s="876"/>
      <c r="DF179" s="876"/>
      <c r="DG179" s="876"/>
      <c r="DH179" s="876"/>
      <c r="DI179" s="876"/>
      <c r="DJ179" s="876"/>
      <c r="DK179" s="876"/>
      <c r="DL179" s="876"/>
      <c r="DM179" s="876"/>
      <c r="DN179" s="876"/>
      <c r="DO179" s="876"/>
      <c r="DP179" s="876"/>
      <c r="DQ179" s="876"/>
      <c r="DR179" s="876"/>
      <c r="DS179" s="876"/>
      <c r="DT179" s="876"/>
      <c r="DU179" s="876"/>
      <c r="DV179" s="876"/>
      <c r="DW179" s="876"/>
      <c r="DX179" s="876"/>
      <c r="DY179" s="876"/>
      <c r="DZ179" s="876"/>
      <c r="EA179" s="876"/>
      <c r="EB179" s="876"/>
      <c r="EC179" s="876"/>
      <c r="ED179" s="876"/>
      <c r="EE179" s="876"/>
      <c r="EF179" s="876"/>
      <c r="EG179" s="876"/>
      <c r="EH179" s="876"/>
      <c r="EI179" s="876"/>
      <c r="EJ179" s="876"/>
      <c r="EK179" s="876"/>
      <c r="EL179" s="876"/>
      <c r="EM179" s="876"/>
      <c r="EN179" s="876"/>
      <c r="EO179" s="876"/>
      <c r="EP179" s="876"/>
      <c r="EQ179" s="876"/>
      <c r="ER179" s="876"/>
      <c r="ES179" s="876"/>
      <c r="ET179" s="876"/>
      <c r="EU179" s="876"/>
    </row>
    <row r="180" spans="1:151" s="715" customFormat="1" ht="43.5" customHeight="1">
      <c r="A180" s="700">
        <v>161</v>
      </c>
      <c r="B180" s="854">
        <v>7000020198</v>
      </c>
      <c r="C180" s="854">
        <v>900</v>
      </c>
      <c r="D180" s="854">
        <v>1425</v>
      </c>
      <c r="E180" s="854">
        <v>30</v>
      </c>
      <c r="F180" s="854" t="s">
        <v>785</v>
      </c>
      <c r="G180" s="854">
        <v>100000337</v>
      </c>
      <c r="H180" s="854">
        <v>998731</v>
      </c>
      <c r="I180" s="535"/>
      <c r="J180" s="856">
        <v>18</v>
      </c>
      <c r="K180" s="534"/>
      <c r="L180" s="854" t="s">
        <v>790</v>
      </c>
      <c r="M180" s="854" t="s">
        <v>298</v>
      </c>
      <c r="N180" s="854">
        <v>1</v>
      </c>
      <c r="O180" s="707"/>
      <c r="P180" s="533" t="str">
        <f t="shared" si="36"/>
        <v>INCLUDED</v>
      </c>
      <c r="Q180" s="712">
        <f t="shared" si="37"/>
        <v>0</v>
      </c>
      <c r="R180" s="444">
        <f t="shared" si="38"/>
        <v>0</v>
      </c>
      <c r="S180" s="603">
        <f>Discount!$J$36</f>
        <v>0</v>
      </c>
      <c r="T180" s="444">
        <f t="shared" si="39"/>
        <v>0</v>
      </c>
      <c r="U180" s="445">
        <f t="shared" si="40"/>
        <v>0</v>
      </c>
      <c r="V180" s="713">
        <f t="shared" si="41"/>
        <v>0</v>
      </c>
      <c r="W180" s="843">
        <f t="shared" si="42"/>
        <v>0</v>
      </c>
      <c r="X180" s="713">
        <f t="shared" si="43"/>
        <v>0</v>
      </c>
      <c r="Y180" s="714">
        <f t="shared" si="44"/>
        <v>0.18</v>
      </c>
      <c r="Z180" s="713">
        <f t="shared" si="45"/>
        <v>0</v>
      </c>
      <c r="AA180" s="874"/>
      <c r="AB180" s="875"/>
      <c r="AC180" s="875"/>
      <c r="AD180" s="875"/>
      <c r="AE180" s="875"/>
      <c r="AF180" s="876"/>
      <c r="AG180" s="876"/>
      <c r="AH180" s="876"/>
      <c r="AI180" s="876"/>
      <c r="AJ180" s="876"/>
      <c r="AK180" s="876"/>
      <c r="AL180" s="876"/>
      <c r="AM180" s="876"/>
      <c r="AN180" s="876"/>
      <c r="AO180" s="876"/>
      <c r="AP180" s="876"/>
      <c r="AQ180" s="876"/>
      <c r="AR180" s="876"/>
      <c r="AS180" s="876"/>
      <c r="AT180" s="876"/>
      <c r="AU180" s="876"/>
      <c r="AV180" s="876"/>
      <c r="AW180" s="876"/>
      <c r="AX180" s="876"/>
      <c r="AY180" s="876"/>
      <c r="AZ180" s="876"/>
      <c r="BA180" s="876"/>
      <c r="BB180" s="876"/>
      <c r="BC180" s="876"/>
      <c r="BD180" s="876"/>
      <c r="BE180" s="876"/>
      <c r="BF180" s="876"/>
      <c r="BG180" s="876"/>
      <c r="BH180" s="876"/>
      <c r="BI180" s="876"/>
      <c r="BJ180" s="876"/>
      <c r="BK180" s="876"/>
      <c r="BL180" s="876"/>
      <c r="BM180" s="876"/>
      <c r="BN180" s="876"/>
      <c r="BO180" s="876"/>
      <c r="BP180" s="876"/>
      <c r="BQ180" s="876"/>
      <c r="BR180" s="876"/>
      <c r="BS180" s="876"/>
      <c r="BT180" s="876"/>
      <c r="BU180" s="876"/>
      <c r="BV180" s="876"/>
      <c r="BW180" s="876"/>
      <c r="BX180" s="876"/>
      <c r="BY180" s="876"/>
      <c r="BZ180" s="876"/>
      <c r="CA180" s="876"/>
      <c r="CB180" s="876"/>
      <c r="CC180" s="876"/>
      <c r="CD180" s="876"/>
      <c r="CE180" s="876"/>
      <c r="CF180" s="876"/>
      <c r="CG180" s="876"/>
      <c r="CH180" s="876"/>
      <c r="CI180" s="876"/>
      <c r="CJ180" s="876"/>
      <c r="CK180" s="876"/>
      <c r="CL180" s="876"/>
      <c r="CM180" s="876"/>
      <c r="CN180" s="876"/>
      <c r="CO180" s="876"/>
      <c r="CP180" s="876"/>
      <c r="CQ180" s="876"/>
      <c r="CR180" s="876"/>
      <c r="CS180" s="876"/>
      <c r="CT180" s="876"/>
      <c r="CU180" s="876"/>
      <c r="CV180" s="876"/>
      <c r="CW180" s="876"/>
      <c r="CX180" s="876"/>
      <c r="CY180" s="876"/>
      <c r="CZ180" s="876"/>
      <c r="DA180" s="876"/>
      <c r="DB180" s="876"/>
      <c r="DC180" s="876"/>
      <c r="DD180" s="876"/>
      <c r="DE180" s="876"/>
      <c r="DF180" s="876"/>
      <c r="DG180" s="876"/>
      <c r="DH180" s="876"/>
      <c r="DI180" s="876"/>
      <c r="DJ180" s="876"/>
      <c r="DK180" s="876"/>
      <c r="DL180" s="876"/>
      <c r="DM180" s="876"/>
      <c r="DN180" s="876"/>
      <c r="DO180" s="876"/>
      <c r="DP180" s="876"/>
      <c r="DQ180" s="876"/>
      <c r="DR180" s="876"/>
      <c r="DS180" s="876"/>
      <c r="DT180" s="876"/>
      <c r="DU180" s="876"/>
      <c r="DV180" s="876"/>
      <c r="DW180" s="876"/>
      <c r="DX180" s="876"/>
      <c r="DY180" s="876"/>
      <c r="DZ180" s="876"/>
      <c r="EA180" s="876"/>
      <c r="EB180" s="876"/>
      <c r="EC180" s="876"/>
      <c r="ED180" s="876"/>
      <c r="EE180" s="876"/>
      <c r="EF180" s="876"/>
      <c r="EG180" s="876"/>
      <c r="EH180" s="876"/>
      <c r="EI180" s="876"/>
      <c r="EJ180" s="876"/>
      <c r="EK180" s="876"/>
      <c r="EL180" s="876"/>
      <c r="EM180" s="876"/>
      <c r="EN180" s="876"/>
      <c r="EO180" s="876"/>
      <c r="EP180" s="876"/>
      <c r="EQ180" s="876"/>
      <c r="ER180" s="876"/>
      <c r="ES180" s="876"/>
      <c r="ET180" s="876"/>
      <c r="EU180" s="876"/>
    </row>
    <row r="181" spans="1:151" s="715" customFormat="1" ht="43.5" customHeight="1">
      <c r="A181" s="700">
        <v>162</v>
      </c>
      <c r="B181" s="854">
        <v>7000020198</v>
      </c>
      <c r="C181" s="854">
        <v>40</v>
      </c>
      <c r="D181" s="854">
        <v>1430</v>
      </c>
      <c r="E181" s="854">
        <v>10</v>
      </c>
      <c r="F181" s="854" t="s">
        <v>522</v>
      </c>
      <c r="G181" s="854">
        <v>100000486</v>
      </c>
      <c r="H181" s="854">
        <v>998731</v>
      </c>
      <c r="I181" s="535"/>
      <c r="J181" s="856">
        <v>18</v>
      </c>
      <c r="K181" s="534"/>
      <c r="L181" s="854" t="s">
        <v>598</v>
      </c>
      <c r="M181" s="854" t="s">
        <v>298</v>
      </c>
      <c r="N181" s="854">
        <v>1</v>
      </c>
      <c r="O181" s="707"/>
      <c r="P181" s="533" t="str">
        <f t="shared" ref="P181:P244" si="46">IF(O181=0, "INCLUDED", IF(ISERROR(N181*O181), O181, N181*O181))</f>
        <v>INCLUDED</v>
      </c>
      <c r="Q181" s="712">
        <f t="shared" ref="Q181:Q244" si="47">IF(P181="Included",0,P181)</f>
        <v>0</v>
      </c>
      <c r="R181" s="444">
        <f t="shared" ref="R181:R244" si="48">IF( K181="",J181*(IF(P181="Included",0,P181))/100,K181*(IF(P181="Included",0,P181)))</f>
        <v>0</v>
      </c>
      <c r="S181" s="603">
        <f>Discount!$J$36</f>
        <v>0</v>
      </c>
      <c r="T181" s="444">
        <f t="shared" ref="T181:T244" si="49">S181*Q181</f>
        <v>0</v>
      </c>
      <c r="U181" s="445">
        <f t="shared" ref="U181:U244" si="50">IF(K181="",J181*T181/100,K181*T181)</f>
        <v>0</v>
      </c>
      <c r="V181" s="713">
        <f t="shared" ref="V181:V244" si="51">O181*N181</f>
        <v>0</v>
      </c>
      <c r="W181" s="843">
        <f t="shared" ref="W181:W244" si="52">ROUND(O181,2)</f>
        <v>0</v>
      </c>
      <c r="X181" s="713">
        <f t="shared" ref="X181:X244" si="53">N181*W181</f>
        <v>0</v>
      </c>
      <c r="Y181" s="714">
        <f t="shared" ref="Y181:Y244" si="54">IF(K181="",J181/100,K181)</f>
        <v>0.18</v>
      </c>
      <c r="Z181" s="713">
        <f t="shared" ref="Z181:Z244" si="55">X181*Y181</f>
        <v>0</v>
      </c>
      <c r="AA181" s="874"/>
      <c r="AB181" s="875"/>
      <c r="AC181" s="875"/>
      <c r="AD181" s="875"/>
      <c r="AE181" s="875"/>
      <c r="AF181" s="876"/>
      <c r="AG181" s="876"/>
      <c r="AH181" s="876"/>
      <c r="AI181" s="876"/>
      <c r="AJ181" s="876"/>
      <c r="AK181" s="876"/>
      <c r="AL181" s="876"/>
      <c r="AM181" s="876"/>
      <c r="AN181" s="876"/>
      <c r="AO181" s="876"/>
      <c r="AP181" s="876"/>
      <c r="AQ181" s="876"/>
      <c r="AR181" s="876"/>
      <c r="AS181" s="876"/>
      <c r="AT181" s="876"/>
      <c r="AU181" s="876"/>
      <c r="AV181" s="876"/>
      <c r="AW181" s="876"/>
      <c r="AX181" s="876"/>
      <c r="AY181" s="876"/>
      <c r="AZ181" s="876"/>
      <c r="BA181" s="876"/>
      <c r="BB181" s="876"/>
      <c r="BC181" s="876"/>
      <c r="BD181" s="876"/>
      <c r="BE181" s="876"/>
      <c r="BF181" s="876"/>
      <c r="BG181" s="876"/>
      <c r="BH181" s="876"/>
      <c r="BI181" s="876"/>
      <c r="BJ181" s="876"/>
      <c r="BK181" s="876"/>
      <c r="BL181" s="876"/>
      <c r="BM181" s="876"/>
      <c r="BN181" s="876"/>
      <c r="BO181" s="876"/>
      <c r="BP181" s="876"/>
      <c r="BQ181" s="876"/>
      <c r="BR181" s="876"/>
      <c r="BS181" s="876"/>
      <c r="BT181" s="876"/>
      <c r="BU181" s="876"/>
      <c r="BV181" s="876"/>
      <c r="BW181" s="876"/>
      <c r="BX181" s="876"/>
      <c r="BY181" s="876"/>
      <c r="BZ181" s="876"/>
      <c r="CA181" s="876"/>
      <c r="CB181" s="876"/>
      <c r="CC181" s="876"/>
      <c r="CD181" s="876"/>
      <c r="CE181" s="876"/>
      <c r="CF181" s="876"/>
      <c r="CG181" s="876"/>
      <c r="CH181" s="876"/>
      <c r="CI181" s="876"/>
      <c r="CJ181" s="876"/>
      <c r="CK181" s="876"/>
      <c r="CL181" s="876"/>
      <c r="CM181" s="876"/>
      <c r="CN181" s="876"/>
      <c r="CO181" s="876"/>
      <c r="CP181" s="876"/>
      <c r="CQ181" s="876"/>
      <c r="CR181" s="876"/>
      <c r="CS181" s="876"/>
      <c r="CT181" s="876"/>
      <c r="CU181" s="876"/>
      <c r="CV181" s="876"/>
      <c r="CW181" s="876"/>
      <c r="CX181" s="876"/>
      <c r="CY181" s="876"/>
      <c r="CZ181" s="876"/>
      <c r="DA181" s="876"/>
      <c r="DB181" s="876"/>
      <c r="DC181" s="876"/>
      <c r="DD181" s="876"/>
      <c r="DE181" s="876"/>
      <c r="DF181" s="876"/>
      <c r="DG181" s="876"/>
      <c r="DH181" s="876"/>
      <c r="DI181" s="876"/>
      <c r="DJ181" s="876"/>
      <c r="DK181" s="876"/>
      <c r="DL181" s="876"/>
      <c r="DM181" s="876"/>
      <c r="DN181" s="876"/>
      <c r="DO181" s="876"/>
      <c r="DP181" s="876"/>
      <c r="DQ181" s="876"/>
      <c r="DR181" s="876"/>
      <c r="DS181" s="876"/>
      <c r="DT181" s="876"/>
      <c r="DU181" s="876"/>
      <c r="DV181" s="876"/>
      <c r="DW181" s="876"/>
      <c r="DX181" s="876"/>
      <c r="DY181" s="876"/>
      <c r="DZ181" s="876"/>
      <c r="EA181" s="876"/>
      <c r="EB181" s="876"/>
      <c r="EC181" s="876"/>
      <c r="ED181" s="876"/>
      <c r="EE181" s="876"/>
      <c r="EF181" s="876"/>
      <c r="EG181" s="876"/>
      <c r="EH181" s="876"/>
      <c r="EI181" s="876"/>
      <c r="EJ181" s="876"/>
      <c r="EK181" s="876"/>
      <c r="EL181" s="876"/>
      <c r="EM181" s="876"/>
      <c r="EN181" s="876"/>
      <c r="EO181" s="876"/>
      <c r="EP181" s="876"/>
      <c r="EQ181" s="876"/>
      <c r="ER181" s="876"/>
      <c r="ES181" s="876"/>
      <c r="ET181" s="876"/>
      <c r="EU181" s="876"/>
    </row>
    <row r="182" spans="1:151" s="715" customFormat="1" ht="43.5" customHeight="1">
      <c r="A182" s="700">
        <v>163</v>
      </c>
      <c r="B182" s="854">
        <v>7000020198</v>
      </c>
      <c r="C182" s="854">
        <v>40</v>
      </c>
      <c r="D182" s="854">
        <v>1430</v>
      </c>
      <c r="E182" s="854">
        <v>20</v>
      </c>
      <c r="F182" s="854" t="s">
        <v>522</v>
      </c>
      <c r="G182" s="854">
        <v>100000489</v>
      </c>
      <c r="H182" s="854">
        <v>998731</v>
      </c>
      <c r="I182" s="535"/>
      <c r="J182" s="856">
        <v>18</v>
      </c>
      <c r="K182" s="534"/>
      <c r="L182" s="854" t="s">
        <v>770</v>
      </c>
      <c r="M182" s="854" t="s">
        <v>298</v>
      </c>
      <c r="N182" s="854">
        <v>1</v>
      </c>
      <c r="O182" s="707"/>
      <c r="P182" s="533" t="str">
        <f t="shared" si="46"/>
        <v>INCLUDED</v>
      </c>
      <c r="Q182" s="712">
        <f t="shared" si="47"/>
        <v>0</v>
      </c>
      <c r="R182" s="444">
        <f t="shared" si="48"/>
        <v>0</v>
      </c>
      <c r="S182" s="603">
        <f>Discount!$J$36</f>
        <v>0</v>
      </c>
      <c r="T182" s="444">
        <f t="shared" si="49"/>
        <v>0</v>
      </c>
      <c r="U182" s="445">
        <f t="shared" si="50"/>
        <v>0</v>
      </c>
      <c r="V182" s="713">
        <f t="shared" si="51"/>
        <v>0</v>
      </c>
      <c r="W182" s="843">
        <f t="shared" si="52"/>
        <v>0</v>
      </c>
      <c r="X182" s="713">
        <f t="shared" si="53"/>
        <v>0</v>
      </c>
      <c r="Y182" s="714">
        <f t="shared" si="54"/>
        <v>0.18</v>
      </c>
      <c r="Z182" s="713">
        <f t="shared" si="55"/>
        <v>0</v>
      </c>
      <c r="AA182" s="874"/>
      <c r="AB182" s="875"/>
      <c r="AC182" s="875"/>
      <c r="AD182" s="875"/>
      <c r="AE182" s="875"/>
      <c r="AF182" s="876"/>
      <c r="AG182" s="876"/>
      <c r="AH182" s="876"/>
      <c r="AI182" s="876"/>
      <c r="AJ182" s="876"/>
      <c r="AK182" s="876"/>
      <c r="AL182" s="876"/>
      <c r="AM182" s="876"/>
      <c r="AN182" s="876"/>
      <c r="AO182" s="876"/>
      <c r="AP182" s="876"/>
      <c r="AQ182" s="876"/>
      <c r="AR182" s="876"/>
      <c r="AS182" s="876"/>
      <c r="AT182" s="876"/>
      <c r="AU182" s="876"/>
      <c r="AV182" s="876"/>
      <c r="AW182" s="876"/>
      <c r="AX182" s="876"/>
      <c r="AY182" s="876"/>
      <c r="AZ182" s="876"/>
      <c r="BA182" s="876"/>
      <c r="BB182" s="876"/>
      <c r="BC182" s="876"/>
      <c r="BD182" s="876"/>
      <c r="BE182" s="876"/>
      <c r="BF182" s="876"/>
      <c r="BG182" s="876"/>
      <c r="BH182" s="876"/>
      <c r="BI182" s="876"/>
      <c r="BJ182" s="876"/>
      <c r="BK182" s="876"/>
      <c r="BL182" s="876"/>
      <c r="BM182" s="876"/>
      <c r="BN182" s="876"/>
      <c r="BO182" s="876"/>
      <c r="BP182" s="876"/>
      <c r="BQ182" s="876"/>
      <c r="BR182" s="876"/>
      <c r="BS182" s="876"/>
      <c r="BT182" s="876"/>
      <c r="BU182" s="876"/>
      <c r="BV182" s="876"/>
      <c r="BW182" s="876"/>
      <c r="BX182" s="876"/>
      <c r="BY182" s="876"/>
      <c r="BZ182" s="876"/>
      <c r="CA182" s="876"/>
      <c r="CB182" s="876"/>
      <c r="CC182" s="876"/>
      <c r="CD182" s="876"/>
      <c r="CE182" s="876"/>
      <c r="CF182" s="876"/>
      <c r="CG182" s="876"/>
      <c r="CH182" s="876"/>
      <c r="CI182" s="876"/>
      <c r="CJ182" s="876"/>
      <c r="CK182" s="876"/>
      <c r="CL182" s="876"/>
      <c r="CM182" s="876"/>
      <c r="CN182" s="876"/>
      <c r="CO182" s="876"/>
      <c r="CP182" s="876"/>
      <c r="CQ182" s="876"/>
      <c r="CR182" s="876"/>
      <c r="CS182" s="876"/>
      <c r="CT182" s="876"/>
      <c r="CU182" s="876"/>
      <c r="CV182" s="876"/>
      <c r="CW182" s="876"/>
      <c r="CX182" s="876"/>
      <c r="CY182" s="876"/>
      <c r="CZ182" s="876"/>
      <c r="DA182" s="876"/>
      <c r="DB182" s="876"/>
      <c r="DC182" s="876"/>
      <c r="DD182" s="876"/>
      <c r="DE182" s="876"/>
      <c r="DF182" s="876"/>
      <c r="DG182" s="876"/>
      <c r="DH182" s="876"/>
      <c r="DI182" s="876"/>
      <c r="DJ182" s="876"/>
      <c r="DK182" s="876"/>
      <c r="DL182" s="876"/>
      <c r="DM182" s="876"/>
      <c r="DN182" s="876"/>
      <c r="DO182" s="876"/>
      <c r="DP182" s="876"/>
      <c r="DQ182" s="876"/>
      <c r="DR182" s="876"/>
      <c r="DS182" s="876"/>
      <c r="DT182" s="876"/>
      <c r="DU182" s="876"/>
      <c r="DV182" s="876"/>
      <c r="DW182" s="876"/>
      <c r="DX182" s="876"/>
      <c r="DY182" s="876"/>
      <c r="DZ182" s="876"/>
      <c r="EA182" s="876"/>
      <c r="EB182" s="876"/>
      <c r="EC182" s="876"/>
      <c r="ED182" s="876"/>
      <c r="EE182" s="876"/>
      <c r="EF182" s="876"/>
      <c r="EG182" s="876"/>
      <c r="EH182" s="876"/>
      <c r="EI182" s="876"/>
      <c r="EJ182" s="876"/>
      <c r="EK182" s="876"/>
      <c r="EL182" s="876"/>
      <c r="EM182" s="876"/>
      <c r="EN182" s="876"/>
      <c r="EO182" s="876"/>
      <c r="EP182" s="876"/>
      <c r="EQ182" s="876"/>
      <c r="ER182" s="876"/>
      <c r="ES182" s="876"/>
      <c r="ET182" s="876"/>
      <c r="EU182" s="876"/>
    </row>
    <row r="183" spans="1:151" s="715" customFormat="1" ht="43.5" customHeight="1">
      <c r="A183" s="700">
        <v>164</v>
      </c>
      <c r="B183" s="854">
        <v>7000020198</v>
      </c>
      <c r="C183" s="854">
        <v>50</v>
      </c>
      <c r="D183" s="854">
        <v>1433</v>
      </c>
      <c r="E183" s="854">
        <v>10</v>
      </c>
      <c r="F183" s="854" t="s">
        <v>562</v>
      </c>
      <c r="G183" s="854">
        <v>100017122</v>
      </c>
      <c r="H183" s="854">
        <v>998731</v>
      </c>
      <c r="I183" s="535"/>
      <c r="J183" s="856">
        <v>18</v>
      </c>
      <c r="K183" s="534"/>
      <c r="L183" s="854" t="s">
        <v>602</v>
      </c>
      <c r="M183" s="854" t="s">
        <v>297</v>
      </c>
      <c r="N183" s="854">
        <v>9</v>
      </c>
      <c r="O183" s="707"/>
      <c r="P183" s="533" t="str">
        <f t="shared" si="46"/>
        <v>INCLUDED</v>
      </c>
      <c r="Q183" s="712">
        <f t="shared" si="47"/>
        <v>0</v>
      </c>
      <c r="R183" s="444">
        <f t="shared" si="48"/>
        <v>0</v>
      </c>
      <c r="S183" s="603">
        <f>Discount!$J$36</f>
        <v>0</v>
      </c>
      <c r="T183" s="444">
        <f t="shared" si="49"/>
        <v>0</v>
      </c>
      <c r="U183" s="445">
        <f t="shared" si="50"/>
        <v>0</v>
      </c>
      <c r="V183" s="713">
        <f t="shared" si="51"/>
        <v>0</v>
      </c>
      <c r="W183" s="843">
        <f t="shared" si="52"/>
        <v>0</v>
      </c>
      <c r="X183" s="713">
        <f t="shared" si="53"/>
        <v>0</v>
      </c>
      <c r="Y183" s="714">
        <f t="shared" si="54"/>
        <v>0.18</v>
      </c>
      <c r="Z183" s="713">
        <f t="shared" si="55"/>
        <v>0</v>
      </c>
      <c r="AA183" s="874"/>
      <c r="AB183" s="875"/>
      <c r="AC183" s="875"/>
      <c r="AD183" s="875"/>
      <c r="AE183" s="875"/>
      <c r="AF183" s="876"/>
      <c r="AG183" s="876"/>
      <c r="AH183" s="876"/>
      <c r="AI183" s="876"/>
      <c r="AJ183" s="876"/>
      <c r="AK183" s="876"/>
      <c r="AL183" s="876"/>
      <c r="AM183" s="876"/>
      <c r="AN183" s="876"/>
      <c r="AO183" s="876"/>
      <c r="AP183" s="876"/>
      <c r="AQ183" s="876"/>
      <c r="AR183" s="876"/>
      <c r="AS183" s="876"/>
      <c r="AT183" s="876"/>
      <c r="AU183" s="876"/>
      <c r="AV183" s="876"/>
      <c r="AW183" s="876"/>
      <c r="AX183" s="876"/>
      <c r="AY183" s="876"/>
      <c r="AZ183" s="876"/>
      <c r="BA183" s="876"/>
      <c r="BB183" s="876"/>
      <c r="BC183" s="876"/>
      <c r="BD183" s="876"/>
      <c r="BE183" s="876"/>
      <c r="BF183" s="876"/>
      <c r="BG183" s="876"/>
      <c r="BH183" s="876"/>
      <c r="BI183" s="876"/>
      <c r="BJ183" s="876"/>
      <c r="BK183" s="876"/>
      <c r="BL183" s="876"/>
      <c r="BM183" s="876"/>
      <c r="BN183" s="876"/>
      <c r="BO183" s="876"/>
      <c r="BP183" s="876"/>
      <c r="BQ183" s="876"/>
      <c r="BR183" s="876"/>
      <c r="BS183" s="876"/>
      <c r="BT183" s="876"/>
      <c r="BU183" s="876"/>
      <c r="BV183" s="876"/>
      <c r="BW183" s="876"/>
      <c r="BX183" s="876"/>
      <c r="BY183" s="876"/>
      <c r="BZ183" s="876"/>
      <c r="CA183" s="876"/>
      <c r="CB183" s="876"/>
      <c r="CC183" s="876"/>
      <c r="CD183" s="876"/>
      <c r="CE183" s="876"/>
      <c r="CF183" s="876"/>
      <c r="CG183" s="876"/>
      <c r="CH183" s="876"/>
      <c r="CI183" s="876"/>
      <c r="CJ183" s="876"/>
      <c r="CK183" s="876"/>
      <c r="CL183" s="876"/>
      <c r="CM183" s="876"/>
      <c r="CN183" s="876"/>
      <c r="CO183" s="876"/>
      <c r="CP183" s="876"/>
      <c r="CQ183" s="876"/>
      <c r="CR183" s="876"/>
      <c r="CS183" s="876"/>
      <c r="CT183" s="876"/>
      <c r="CU183" s="876"/>
      <c r="CV183" s="876"/>
      <c r="CW183" s="876"/>
      <c r="CX183" s="876"/>
      <c r="CY183" s="876"/>
      <c r="CZ183" s="876"/>
      <c r="DA183" s="876"/>
      <c r="DB183" s="876"/>
      <c r="DC183" s="876"/>
      <c r="DD183" s="876"/>
      <c r="DE183" s="876"/>
      <c r="DF183" s="876"/>
      <c r="DG183" s="876"/>
      <c r="DH183" s="876"/>
      <c r="DI183" s="876"/>
      <c r="DJ183" s="876"/>
      <c r="DK183" s="876"/>
      <c r="DL183" s="876"/>
      <c r="DM183" s="876"/>
      <c r="DN183" s="876"/>
      <c r="DO183" s="876"/>
      <c r="DP183" s="876"/>
      <c r="DQ183" s="876"/>
      <c r="DR183" s="876"/>
      <c r="DS183" s="876"/>
      <c r="DT183" s="876"/>
      <c r="DU183" s="876"/>
      <c r="DV183" s="876"/>
      <c r="DW183" s="876"/>
      <c r="DX183" s="876"/>
      <c r="DY183" s="876"/>
      <c r="DZ183" s="876"/>
      <c r="EA183" s="876"/>
      <c r="EB183" s="876"/>
      <c r="EC183" s="876"/>
      <c r="ED183" s="876"/>
      <c r="EE183" s="876"/>
      <c r="EF183" s="876"/>
      <c r="EG183" s="876"/>
      <c r="EH183" s="876"/>
      <c r="EI183" s="876"/>
      <c r="EJ183" s="876"/>
      <c r="EK183" s="876"/>
      <c r="EL183" s="876"/>
      <c r="EM183" s="876"/>
      <c r="EN183" s="876"/>
      <c r="EO183" s="876"/>
      <c r="EP183" s="876"/>
      <c r="EQ183" s="876"/>
      <c r="ER183" s="876"/>
      <c r="ES183" s="876"/>
      <c r="ET183" s="876"/>
      <c r="EU183" s="876"/>
    </row>
    <row r="184" spans="1:151" s="715" customFormat="1" ht="43.5" customHeight="1">
      <c r="A184" s="700">
        <v>165</v>
      </c>
      <c r="B184" s="854">
        <v>7000020198</v>
      </c>
      <c r="C184" s="854">
        <v>50</v>
      </c>
      <c r="D184" s="854">
        <v>1433</v>
      </c>
      <c r="E184" s="854">
        <v>20</v>
      </c>
      <c r="F184" s="854" t="s">
        <v>562</v>
      </c>
      <c r="G184" s="854">
        <v>100017121</v>
      </c>
      <c r="H184" s="854">
        <v>998731</v>
      </c>
      <c r="I184" s="535"/>
      <c r="J184" s="856">
        <v>18</v>
      </c>
      <c r="K184" s="534"/>
      <c r="L184" s="854" t="s">
        <v>601</v>
      </c>
      <c r="M184" s="854" t="s">
        <v>297</v>
      </c>
      <c r="N184" s="854">
        <v>9</v>
      </c>
      <c r="O184" s="707"/>
      <c r="P184" s="533" t="str">
        <f t="shared" si="46"/>
        <v>INCLUDED</v>
      </c>
      <c r="Q184" s="712">
        <f t="shared" si="47"/>
        <v>0</v>
      </c>
      <c r="R184" s="444">
        <f t="shared" si="48"/>
        <v>0</v>
      </c>
      <c r="S184" s="603">
        <f>Discount!$J$36</f>
        <v>0</v>
      </c>
      <c r="T184" s="444">
        <f t="shared" si="49"/>
        <v>0</v>
      </c>
      <c r="U184" s="445">
        <f t="shared" si="50"/>
        <v>0</v>
      </c>
      <c r="V184" s="713">
        <f t="shared" si="51"/>
        <v>0</v>
      </c>
      <c r="W184" s="843">
        <f t="shared" si="52"/>
        <v>0</v>
      </c>
      <c r="X184" s="713">
        <f t="shared" si="53"/>
        <v>0</v>
      </c>
      <c r="Y184" s="714">
        <f t="shared" si="54"/>
        <v>0.18</v>
      </c>
      <c r="Z184" s="713">
        <f t="shared" si="55"/>
        <v>0</v>
      </c>
      <c r="AA184" s="874"/>
      <c r="AB184" s="875"/>
      <c r="AC184" s="875"/>
      <c r="AD184" s="875"/>
      <c r="AE184" s="875"/>
      <c r="AF184" s="876"/>
      <c r="AG184" s="876"/>
      <c r="AH184" s="876"/>
      <c r="AI184" s="876"/>
      <c r="AJ184" s="876"/>
      <c r="AK184" s="876"/>
      <c r="AL184" s="876"/>
      <c r="AM184" s="876"/>
      <c r="AN184" s="876"/>
      <c r="AO184" s="876"/>
      <c r="AP184" s="876"/>
      <c r="AQ184" s="876"/>
      <c r="AR184" s="876"/>
      <c r="AS184" s="876"/>
      <c r="AT184" s="876"/>
      <c r="AU184" s="876"/>
      <c r="AV184" s="876"/>
      <c r="AW184" s="876"/>
      <c r="AX184" s="876"/>
      <c r="AY184" s="876"/>
      <c r="AZ184" s="876"/>
      <c r="BA184" s="876"/>
      <c r="BB184" s="876"/>
      <c r="BC184" s="876"/>
      <c r="BD184" s="876"/>
      <c r="BE184" s="876"/>
      <c r="BF184" s="876"/>
      <c r="BG184" s="876"/>
      <c r="BH184" s="876"/>
      <c r="BI184" s="876"/>
      <c r="BJ184" s="876"/>
      <c r="BK184" s="876"/>
      <c r="BL184" s="876"/>
      <c r="BM184" s="876"/>
      <c r="BN184" s="876"/>
      <c r="BO184" s="876"/>
      <c r="BP184" s="876"/>
      <c r="BQ184" s="876"/>
      <c r="BR184" s="876"/>
      <c r="BS184" s="876"/>
      <c r="BT184" s="876"/>
      <c r="BU184" s="876"/>
      <c r="BV184" s="876"/>
      <c r="BW184" s="876"/>
      <c r="BX184" s="876"/>
      <c r="BY184" s="876"/>
      <c r="BZ184" s="876"/>
      <c r="CA184" s="876"/>
      <c r="CB184" s="876"/>
      <c r="CC184" s="876"/>
      <c r="CD184" s="876"/>
      <c r="CE184" s="876"/>
      <c r="CF184" s="876"/>
      <c r="CG184" s="876"/>
      <c r="CH184" s="876"/>
      <c r="CI184" s="876"/>
      <c r="CJ184" s="876"/>
      <c r="CK184" s="876"/>
      <c r="CL184" s="876"/>
      <c r="CM184" s="876"/>
      <c r="CN184" s="876"/>
      <c r="CO184" s="876"/>
      <c r="CP184" s="876"/>
      <c r="CQ184" s="876"/>
      <c r="CR184" s="876"/>
      <c r="CS184" s="876"/>
      <c r="CT184" s="876"/>
      <c r="CU184" s="876"/>
      <c r="CV184" s="876"/>
      <c r="CW184" s="876"/>
      <c r="CX184" s="876"/>
      <c r="CY184" s="876"/>
      <c r="CZ184" s="876"/>
      <c r="DA184" s="876"/>
      <c r="DB184" s="876"/>
      <c r="DC184" s="876"/>
      <c r="DD184" s="876"/>
      <c r="DE184" s="876"/>
      <c r="DF184" s="876"/>
      <c r="DG184" s="876"/>
      <c r="DH184" s="876"/>
      <c r="DI184" s="876"/>
      <c r="DJ184" s="876"/>
      <c r="DK184" s="876"/>
      <c r="DL184" s="876"/>
      <c r="DM184" s="876"/>
      <c r="DN184" s="876"/>
      <c r="DO184" s="876"/>
      <c r="DP184" s="876"/>
      <c r="DQ184" s="876"/>
      <c r="DR184" s="876"/>
      <c r="DS184" s="876"/>
      <c r="DT184" s="876"/>
      <c r="DU184" s="876"/>
      <c r="DV184" s="876"/>
      <c r="DW184" s="876"/>
      <c r="DX184" s="876"/>
      <c r="DY184" s="876"/>
      <c r="DZ184" s="876"/>
      <c r="EA184" s="876"/>
      <c r="EB184" s="876"/>
      <c r="EC184" s="876"/>
      <c r="ED184" s="876"/>
      <c r="EE184" s="876"/>
      <c r="EF184" s="876"/>
      <c r="EG184" s="876"/>
      <c r="EH184" s="876"/>
      <c r="EI184" s="876"/>
      <c r="EJ184" s="876"/>
      <c r="EK184" s="876"/>
      <c r="EL184" s="876"/>
      <c r="EM184" s="876"/>
      <c r="EN184" s="876"/>
      <c r="EO184" s="876"/>
      <c r="EP184" s="876"/>
      <c r="EQ184" s="876"/>
      <c r="ER184" s="876"/>
      <c r="ES184" s="876"/>
      <c r="ET184" s="876"/>
      <c r="EU184" s="876"/>
    </row>
    <row r="185" spans="1:151" s="715" customFormat="1" ht="43.5" customHeight="1">
      <c r="A185" s="700">
        <v>166</v>
      </c>
      <c r="B185" s="854">
        <v>7000020198</v>
      </c>
      <c r="C185" s="854">
        <v>50</v>
      </c>
      <c r="D185" s="854">
        <v>1433</v>
      </c>
      <c r="E185" s="854">
        <v>30</v>
      </c>
      <c r="F185" s="854" t="s">
        <v>562</v>
      </c>
      <c r="G185" s="854">
        <v>100017116</v>
      </c>
      <c r="H185" s="854">
        <v>998731</v>
      </c>
      <c r="I185" s="535"/>
      <c r="J185" s="856">
        <v>18</v>
      </c>
      <c r="K185" s="534"/>
      <c r="L185" s="854" t="s">
        <v>636</v>
      </c>
      <c r="M185" s="854" t="s">
        <v>297</v>
      </c>
      <c r="N185" s="854">
        <v>6</v>
      </c>
      <c r="O185" s="707"/>
      <c r="P185" s="533" t="str">
        <f t="shared" si="46"/>
        <v>INCLUDED</v>
      </c>
      <c r="Q185" s="712">
        <f t="shared" si="47"/>
        <v>0</v>
      </c>
      <c r="R185" s="444">
        <f t="shared" si="48"/>
        <v>0</v>
      </c>
      <c r="S185" s="603">
        <f>Discount!$J$36</f>
        <v>0</v>
      </c>
      <c r="T185" s="444">
        <f t="shared" si="49"/>
        <v>0</v>
      </c>
      <c r="U185" s="445">
        <f t="shared" si="50"/>
        <v>0</v>
      </c>
      <c r="V185" s="713">
        <f t="shared" si="51"/>
        <v>0</v>
      </c>
      <c r="W185" s="843">
        <f t="shared" si="52"/>
        <v>0</v>
      </c>
      <c r="X185" s="713">
        <f t="shared" si="53"/>
        <v>0</v>
      </c>
      <c r="Y185" s="714">
        <f t="shared" si="54"/>
        <v>0.18</v>
      </c>
      <c r="Z185" s="713">
        <f t="shared" si="55"/>
        <v>0</v>
      </c>
      <c r="AA185" s="874"/>
      <c r="AB185" s="875"/>
      <c r="AC185" s="875"/>
      <c r="AD185" s="875"/>
      <c r="AE185" s="875"/>
      <c r="AF185" s="876"/>
      <c r="AG185" s="876"/>
      <c r="AH185" s="876"/>
      <c r="AI185" s="876"/>
      <c r="AJ185" s="876"/>
      <c r="AK185" s="876"/>
      <c r="AL185" s="876"/>
      <c r="AM185" s="876"/>
      <c r="AN185" s="876"/>
      <c r="AO185" s="876"/>
      <c r="AP185" s="876"/>
      <c r="AQ185" s="876"/>
      <c r="AR185" s="876"/>
      <c r="AS185" s="876"/>
      <c r="AT185" s="876"/>
      <c r="AU185" s="876"/>
      <c r="AV185" s="876"/>
      <c r="AW185" s="876"/>
      <c r="AX185" s="876"/>
      <c r="AY185" s="876"/>
      <c r="AZ185" s="876"/>
      <c r="BA185" s="876"/>
      <c r="BB185" s="876"/>
      <c r="BC185" s="876"/>
      <c r="BD185" s="876"/>
      <c r="BE185" s="876"/>
      <c r="BF185" s="876"/>
      <c r="BG185" s="876"/>
      <c r="BH185" s="876"/>
      <c r="BI185" s="876"/>
      <c r="BJ185" s="876"/>
      <c r="BK185" s="876"/>
      <c r="BL185" s="876"/>
      <c r="BM185" s="876"/>
      <c r="BN185" s="876"/>
      <c r="BO185" s="876"/>
      <c r="BP185" s="876"/>
      <c r="BQ185" s="876"/>
      <c r="BR185" s="876"/>
      <c r="BS185" s="876"/>
      <c r="BT185" s="876"/>
      <c r="BU185" s="876"/>
      <c r="BV185" s="876"/>
      <c r="BW185" s="876"/>
      <c r="BX185" s="876"/>
      <c r="BY185" s="876"/>
      <c r="BZ185" s="876"/>
      <c r="CA185" s="876"/>
      <c r="CB185" s="876"/>
      <c r="CC185" s="876"/>
      <c r="CD185" s="876"/>
      <c r="CE185" s="876"/>
      <c r="CF185" s="876"/>
      <c r="CG185" s="876"/>
      <c r="CH185" s="876"/>
      <c r="CI185" s="876"/>
      <c r="CJ185" s="876"/>
      <c r="CK185" s="876"/>
      <c r="CL185" s="876"/>
      <c r="CM185" s="876"/>
      <c r="CN185" s="876"/>
      <c r="CO185" s="876"/>
      <c r="CP185" s="876"/>
      <c r="CQ185" s="876"/>
      <c r="CR185" s="876"/>
      <c r="CS185" s="876"/>
      <c r="CT185" s="876"/>
      <c r="CU185" s="876"/>
      <c r="CV185" s="876"/>
      <c r="CW185" s="876"/>
      <c r="CX185" s="876"/>
      <c r="CY185" s="876"/>
      <c r="CZ185" s="876"/>
      <c r="DA185" s="876"/>
      <c r="DB185" s="876"/>
      <c r="DC185" s="876"/>
      <c r="DD185" s="876"/>
      <c r="DE185" s="876"/>
      <c r="DF185" s="876"/>
      <c r="DG185" s="876"/>
      <c r="DH185" s="876"/>
      <c r="DI185" s="876"/>
      <c r="DJ185" s="876"/>
      <c r="DK185" s="876"/>
      <c r="DL185" s="876"/>
      <c r="DM185" s="876"/>
      <c r="DN185" s="876"/>
      <c r="DO185" s="876"/>
      <c r="DP185" s="876"/>
      <c r="DQ185" s="876"/>
      <c r="DR185" s="876"/>
      <c r="DS185" s="876"/>
      <c r="DT185" s="876"/>
      <c r="DU185" s="876"/>
      <c r="DV185" s="876"/>
      <c r="DW185" s="876"/>
      <c r="DX185" s="876"/>
      <c r="DY185" s="876"/>
      <c r="DZ185" s="876"/>
      <c r="EA185" s="876"/>
      <c r="EB185" s="876"/>
      <c r="EC185" s="876"/>
      <c r="ED185" s="876"/>
      <c r="EE185" s="876"/>
      <c r="EF185" s="876"/>
      <c r="EG185" s="876"/>
      <c r="EH185" s="876"/>
      <c r="EI185" s="876"/>
      <c r="EJ185" s="876"/>
      <c r="EK185" s="876"/>
      <c r="EL185" s="876"/>
      <c r="EM185" s="876"/>
      <c r="EN185" s="876"/>
      <c r="EO185" s="876"/>
      <c r="EP185" s="876"/>
      <c r="EQ185" s="876"/>
      <c r="ER185" s="876"/>
      <c r="ES185" s="876"/>
      <c r="ET185" s="876"/>
      <c r="EU185" s="876"/>
    </row>
    <row r="186" spans="1:151" s="715" customFormat="1" ht="43.5" customHeight="1">
      <c r="A186" s="700">
        <v>167</v>
      </c>
      <c r="B186" s="854">
        <v>7000020198</v>
      </c>
      <c r="C186" s="854">
        <v>50</v>
      </c>
      <c r="D186" s="854">
        <v>1433</v>
      </c>
      <c r="E186" s="854">
        <v>40</v>
      </c>
      <c r="F186" s="854" t="s">
        <v>562</v>
      </c>
      <c r="G186" s="854">
        <v>100017118</v>
      </c>
      <c r="H186" s="854">
        <v>998731</v>
      </c>
      <c r="I186" s="535"/>
      <c r="J186" s="856">
        <v>18</v>
      </c>
      <c r="K186" s="534"/>
      <c r="L186" s="854" t="s">
        <v>600</v>
      </c>
      <c r="M186" s="854" t="s">
        <v>297</v>
      </c>
      <c r="N186" s="854">
        <v>15</v>
      </c>
      <c r="O186" s="707"/>
      <c r="P186" s="533" t="str">
        <f t="shared" si="46"/>
        <v>INCLUDED</v>
      </c>
      <c r="Q186" s="712">
        <f t="shared" si="47"/>
        <v>0</v>
      </c>
      <c r="R186" s="444">
        <f t="shared" si="48"/>
        <v>0</v>
      </c>
      <c r="S186" s="603">
        <f>Discount!$J$36</f>
        <v>0</v>
      </c>
      <c r="T186" s="444">
        <f t="shared" si="49"/>
        <v>0</v>
      </c>
      <c r="U186" s="445">
        <f t="shared" si="50"/>
        <v>0</v>
      </c>
      <c r="V186" s="713">
        <f t="shared" si="51"/>
        <v>0</v>
      </c>
      <c r="W186" s="843">
        <f t="shared" si="52"/>
        <v>0</v>
      </c>
      <c r="X186" s="713">
        <f t="shared" si="53"/>
        <v>0</v>
      </c>
      <c r="Y186" s="714">
        <f t="shared" si="54"/>
        <v>0.18</v>
      </c>
      <c r="Z186" s="713">
        <f t="shared" si="55"/>
        <v>0</v>
      </c>
      <c r="AA186" s="874"/>
      <c r="AB186" s="875"/>
      <c r="AC186" s="875"/>
      <c r="AD186" s="875"/>
      <c r="AE186" s="875"/>
      <c r="AF186" s="876"/>
      <c r="AG186" s="876"/>
      <c r="AH186" s="876"/>
      <c r="AI186" s="876"/>
      <c r="AJ186" s="876"/>
      <c r="AK186" s="876"/>
      <c r="AL186" s="876"/>
      <c r="AM186" s="876"/>
      <c r="AN186" s="876"/>
      <c r="AO186" s="876"/>
      <c r="AP186" s="876"/>
      <c r="AQ186" s="876"/>
      <c r="AR186" s="876"/>
      <c r="AS186" s="876"/>
      <c r="AT186" s="876"/>
      <c r="AU186" s="876"/>
      <c r="AV186" s="876"/>
      <c r="AW186" s="876"/>
      <c r="AX186" s="876"/>
      <c r="AY186" s="876"/>
      <c r="AZ186" s="876"/>
      <c r="BA186" s="876"/>
      <c r="BB186" s="876"/>
      <c r="BC186" s="876"/>
      <c r="BD186" s="876"/>
      <c r="BE186" s="876"/>
      <c r="BF186" s="876"/>
      <c r="BG186" s="876"/>
      <c r="BH186" s="876"/>
      <c r="BI186" s="876"/>
      <c r="BJ186" s="876"/>
      <c r="BK186" s="876"/>
      <c r="BL186" s="876"/>
      <c r="BM186" s="876"/>
      <c r="BN186" s="876"/>
      <c r="BO186" s="876"/>
      <c r="BP186" s="876"/>
      <c r="BQ186" s="876"/>
      <c r="BR186" s="876"/>
      <c r="BS186" s="876"/>
      <c r="BT186" s="876"/>
      <c r="BU186" s="876"/>
      <c r="BV186" s="876"/>
      <c r="BW186" s="876"/>
      <c r="BX186" s="876"/>
      <c r="BY186" s="876"/>
      <c r="BZ186" s="876"/>
      <c r="CA186" s="876"/>
      <c r="CB186" s="876"/>
      <c r="CC186" s="876"/>
      <c r="CD186" s="876"/>
      <c r="CE186" s="876"/>
      <c r="CF186" s="876"/>
      <c r="CG186" s="876"/>
      <c r="CH186" s="876"/>
      <c r="CI186" s="876"/>
      <c r="CJ186" s="876"/>
      <c r="CK186" s="876"/>
      <c r="CL186" s="876"/>
      <c r="CM186" s="876"/>
      <c r="CN186" s="876"/>
      <c r="CO186" s="876"/>
      <c r="CP186" s="876"/>
      <c r="CQ186" s="876"/>
      <c r="CR186" s="876"/>
      <c r="CS186" s="876"/>
      <c r="CT186" s="876"/>
      <c r="CU186" s="876"/>
      <c r="CV186" s="876"/>
      <c r="CW186" s="876"/>
      <c r="CX186" s="876"/>
      <c r="CY186" s="876"/>
      <c r="CZ186" s="876"/>
      <c r="DA186" s="876"/>
      <c r="DB186" s="876"/>
      <c r="DC186" s="876"/>
      <c r="DD186" s="876"/>
      <c r="DE186" s="876"/>
      <c r="DF186" s="876"/>
      <c r="DG186" s="876"/>
      <c r="DH186" s="876"/>
      <c r="DI186" s="876"/>
      <c r="DJ186" s="876"/>
      <c r="DK186" s="876"/>
      <c r="DL186" s="876"/>
      <c r="DM186" s="876"/>
      <c r="DN186" s="876"/>
      <c r="DO186" s="876"/>
      <c r="DP186" s="876"/>
      <c r="DQ186" s="876"/>
      <c r="DR186" s="876"/>
      <c r="DS186" s="876"/>
      <c r="DT186" s="876"/>
      <c r="DU186" s="876"/>
      <c r="DV186" s="876"/>
      <c r="DW186" s="876"/>
      <c r="DX186" s="876"/>
      <c r="DY186" s="876"/>
      <c r="DZ186" s="876"/>
      <c r="EA186" s="876"/>
      <c r="EB186" s="876"/>
      <c r="EC186" s="876"/>
      <c r="ED186" s="876"/>
      <c r="EE186" s="876"/>
      <c r="EF186" s="876"/>
      <c r="EG186" s="876"/>
      <c r="EH186" s="876"/>
      <c r="EI186" s="876"/>
      <c r="EJ186" s="876"/>
      <c r="EK186" s="876"/>
      <c r="EL186" s="876"/>
      <c r="EM186" s="876"/>
      <c r="EN186" s="876"/>
      <c r="EO186" s="876"/>
      <c r="EP186" s="876"/>
      <c r="EQ186" s="876"/>
      <c r="ER186" s="876"/>
      <c r="ES186" s="876"/>
      <c r="ET186" s="876"/>
      <c r="EU186" s="876"/>
    </row>
    <row r="187" spans="1:151" s="715" customFormat="1" ht="43.5" customHeight="1">
      <c r="A187" s="700">
        <v>168</v>
      </c>
      <c r="B187" s="854">
        <v>7000020198</v>
      </c>
      <c r="C187" s="854">
        <v>50</v>
      </c>
      <c r="D187" s="854">
        <v>1433</v>
      </c>
      <c r="E187" s="854">
        <v>50</v>
      </c>
      <c r="F187" s="854" t="s">
        <v>562</v>
      </c>
      <c r="G187" s="854">
        <v>100017115</v>
      </c>
      <c r="H187" s="854">
        <v>998731</v>
      </c>
      <c r="I187" s="535"/>
      <c r="J187" s="856">
        <v>18</v>
      </c>
      <c r="K187" s="534"/>
      <c r="L187" s="854" t="s">
        <v>635</v>
      </c>
      <c r="M187" s="854" t="s">
        <v>297</v>
      </c>
      <c r="N187" s="854">
        <v>6</v>
      </c>
      <c r="O187" s="707"/>
      <c r="P187" s="533" t="str">
        <f t="shared" si="46"/>
        <v>INCLUDED</v>
      </c>
      <c r="Q187" s="712">
        <f t="shared" si="47"/>
        <v>0</v>
      </c>
      <c r="R187" s="444">
        <f t="shared" si="48"/>
        <v>0</v>
      </c>
      <c r="S187" s="603">
        <f>Discount!$J$36</f>
        <v>0</v>
      </c>
      <c r="T187" s="444">
        <f t="shared" si="49"/>
        <v>0</v>
      </c>
      <c r="U187" s="445">
        <f t="shared" si="50"/>
        <v>0</v>
      </c>
      <c r="V187" s="713">
        <f t="shared" si="51"/>
        <v>0</v>
      </c>
      <c r="W187" s="843">
        <f t="shared" si="52"/>
        <v>0</v>
      </c>
      <c r="X187" s="713">
        <f t="shared" si="53"/>
        <v>0</v>
      </c>
      <c r="Y187" s="714">
        <f t="shared" si="54"/>
        <v>0.18</v>
      </c>
      <c r="Z187" s="713">
        <f t="shared" si="55"/>
        <v>0</v>
      </c>
      <c r="AA187" s="874"/>
      <c r="AB187" s="875"/>
      <c r="AC187" s="875"/>
      <c r="AD187" s="875"/>
      <c r="AE187" s="875"/>
      <c r="AF187" s="876"/>
      <c r="AG187" s="876"/>
      <c r="AH187" s="876"/>
      <c r="AI187" s="876"/>
      <c r="AJ187" s="876"/>
      <c r="AK187" s="876"/>
      <c r="AL187" s="876"/>
      <c r="AM187" s="876"/>
      <c r="AN187" s="876"/>
      <c r="AO187" s="876"/>
      <c r="AP187" s="876"/>
      <c r="AQ187" s="876"/>
      <c r="AR187" s="876"/>
      <c r="AS187" s="876"/>
      <c r="AT187" s="876"/>
      <c r="AU187" s="876"/>
      <c r="AV187" s="876"/>
      <c r="AW187" s="876"/>
      <c r="AX187" s="876"/>
      <c r="AY187" s="876"/>
      <c r="AZ187" s="876"/>
      <c r="BA187" s="876"/>
      <c r="BB187" s="876"/>
      <c r="BC187" s="876"/>
      <c r="BD187" s="876"/>
      <c r="BE187" s="876"/>
      <c r="BF187" s="876"/>
      <c r="BG187" s="876"/>
      <c r="BH187" s="876"/>
      <c r="BI187" s="876"/>
      <c r="BJ187" s="876"/>
      <c r="BK187" s="876"/>
      <c r="BL187" s="876"/>
      <c r="BM187" s="876"/>
      <c r="BN187" s="876"/>
      <c r="BO187" s="876"/>
      <c r="BP187" s="876"/>
      <c r="BQ187" s="876"/>
      <c r="BR187" s="876"/>
      <c r="BS187" s="876"/>
      <c r="BT187" s="876"/>
      <c r="BU187" s="876"/>
      <c r="BV187" s="876"/>
      <c r="BW187" s="876"/>
      <c r="BX187" s="876"/>
      <c r="BY187" s="876"/>
      <c r="BZ187" s="876"/>
      <c r="CA187" s="876"/>
      <c r="CB187" s="876"/>
      <c r="CC187" s="876"/>
      <c r="CD187" s="876"/>
      <c r="CE187" s="876"/>
      <c r="CF187" s="876"/>
      <c r="CG187" s="876"/>
      <c r="CH187" s="876"/>
      <c r="CI187" s="876"/>
      <c r="CJ187" s="876"/>
      <c r="CK187" s="876"/>
      <c r="CL187" s="876"/>
      <c r="CM187" s="876"/>
      <c r="CN187" s="876"/>
      <c r="CO187" s="876"/>
      <c r="CP187" s="876"/>
      <c r="CQ187" s="876"/>
      <c r="CR187" s="876"/>
      <c r="CS187" s="876"/>
      <c r="CT187" s="876"/>
      <c r="CU187" s="876"/>
      <c r="CV187" s="876"/>
      <c r="CW187" s="876"/>
      <c r="CX187" s="876"/>
      <c r="CY187" s="876"/>
      <c r="CZ187" s="876"/>
      <c r="DA187" s="876"/>
      <c r="DB187" s="876"/>
      <c r="DC187" s="876"/>
      <c r="DD187" s="876"/>
      <c r="DE187" s="876"/>
      <c r="DF187" s="876"/>
      <c r="DG187" s="876"/>
      <c r="DH187" s="876"/>
      <c r="DI187" s="876"/>
      <c r="DJ187" s="876"/>
      <c r="DK187" s="876"/>
      <c r="DL187" s="876"/>
      <c r="DM187" s="876"/>
      <c r="DN187" s="876"/>
      <c r="DO187" s="876"/>
      <c r="DP187" s="876"/>
      <c r="DQ187" s="876"/>
      <c r="DR187" s="876"/>
      <c r="DS187" s="876"/>
      <c r="DT187" s="876"/>
      <c r="DU187" s="876"/>
      <c r="DV187" s="876"/>
      <c r="DW187" s="876"/>
      <c r="DX187" s="876"/>
      <c r="DY187" s="876"/>
      <c r="DZ187" s="876"/>
      <c r="EA187" s="876"/>
      <c r="EB187" s="876"/>
      <c r="EC187" s="876"/>
      <c r="ED187" s="876"/>
      <c r="EE187" s="876"/>
      <c r="EF187" s="876"/>
      <c r="EG187" s="876"/>
      <c r="EH187" s="876"/>
      <c r="EI187" s="876"/>
      <c r="EJ187" s="876"/>
      <c r="EK187" s="876"/>
      <c r="EL187" s="876"/>
      <c r="EM187" s="876"/>
      <c r="EN187" s="876"/>
      <c r="EO187" s="876"/>
      <c r="EP187" s="876"/>
      <c r="EQ187" s="876"/>
      <c r="ER187" s="876"/>
      <c r="ES187" s="876"/>
      <c r="ET187" s="876"/>
      <c r="EU187" s="876"/>
    </row>
    <row r="188" spans="1:151" s="715" customFormat="1" ht="43.5" customHeight="1">
      <c r="A188" s="700">
        <v>169</v>
      </c>
      <c r="B188" s="854">
        <v>7000020198</v>
      </c>
      <c r="C188" s="854">
        <v>50</v>
      </c>
      <c r="D188" s="854">
        <v>1433</v>
      </c>
      <c r="E188" s="854">
        <v>60</v>
      </c>
      <c r="F188" s="854" t="s">
        <v>562</v>
      </c>
      <c r="G188" s="854">
        <v>100017117</v>
      </c>
      <c r="H188" s="854">
        <v>998731</v>
      </c>
      <c r="I188" s="535"/>
      <c r="J188" s="856">
        <v>18</v>
      </c>
      <c r="K188" s="534"/>
      <c r="L188" s="854" t="s">
        <v>599</v>
      </c>
      <c r="M188" s="854" t="s">
        <v>297</v>
      </c>
      <c r="N188" s="854">
        <v>15</v>
      </c>
      <c r="O188" s="707"/>
      <c r="P188" s="533" t="str">
        <f t="shared" si="46"/>
        <v>INCLUDED</v>
      </c>
      <c r="Q188" s="712">
        <f t="shared" si="47"/>
        <v>0</v>
      </c>
      <c r="R188" s="444">
        <f t="shared" si="48"/>
        <v>0</v>
      </c>
      <c r="S188" s="603">
        <f>Discount!$J$36</f>
        <v>0</v>
      </c>
      <c r="T188" s="444">
        <f t="shared" si="49"/>
        <v>0</v>
      </c>
      <c r="U188" s="445">
        <f t="shared" si="50"/>
        <v>0</v>
      </c>
      <c r="V188" s="713">
        <f t="shared" si="51"/>
        <v>0</v>
      </c>
      <c r="W188" s="843">
        <f t="shared" si="52"/>
        <v>0</v>
      </c>
      <c r="X188" s="713">
        <f t="shared" si="53"/>
        <v>0</v>
      </c>
      <c r="Y188" s="714">
        <f t="shared" si="54"/>
        <v>0.18</v>
      </c>
      <c r="Z188" s="713">
        <f t="shared" si="55"/>
        <v>0</v>
      </c>
      <c r="AA188" s="874"/>
      <c r="AB188" s="875"/>
      <c r="AC188" s="875"/>
      <c r="AD188" s="875"/>
      <c r="AE188" s="875"/>
      <c r="AF188" s="876"/>
      <c r="AG188" s="876"/>
      <c r="AH188" s="876"/>
      <c r="AI188" s="876"/>
      <c r="AJ188" s="876"/>
      <c r="AK188" s="876"/>
      <c r="AL188" s="876"/>
      <c r="AM188" s="876"/>
      <c r="AN188" s="876"/>
      <c r="AO188" s="876"/>
      <c r="AP188" s="876"/>
      <c r="AQ188" s="876"/>
      <c r="AR188" s="876"/>
      <c r="AS188" s="876"/>
      <c r="AT188" s="876"/>
      <c r="AU188" s="876"/>
      <c r="AV188" s="876"/>
      <c r="AW188" s="876"/>
      <c r="AX188" s="876"/>
      <c r="AY188" s="876"/>
      <c r="AZ188" s="876"/>
      <c r="BA188" s="876"/>
      <c r="BB188" s="876"/>
      <c r="BC188" s="876"/>
      <c r="BD188" s="876"/>
      <c r="BE188" s="876"/>
      <c r="BF188" s="876"/>
      <c r="BG188" s="876"/>
      <c r="BH188" s="876"/>
      <c r="BI188" s="876"/>
      <c r="BJ188" s="876"/>
      <c r="BK188" s="876"/>
      <c r="BL188" s="876"/>
      <c r="BM188" s="876"/>
      <c r="BN188" s="876"/>
      <c r="BO188" s="876"/>
      <c r="BP188" s="876"/>
      <c r="BQ188" s="876"/>
      <c r="BR188" s="876"/>
      <c r="BS188" s="876"/>
      <c r="BT188" s="876"/>
      <c r="BU188" s="876"/>
      <c r="BV188" s="876"/>
      <c r="BW188" s="876"/>
      <c r="BX188" s="876"/>
      <c r="BY188" s="876"/>
      <c r="BZ188" s="876"/>
      <c r="CA188" s="876"/>
      <c r="CB188" s="876"/>
      <c r="CC188" s="876"/>
      <c r="CD188" s="876"/>
      <c r="CE188" s="876"/>
      <c r="CF188" s="876"/>
      <c r="CG188" s="876"/>
      <c r="CH188" s="876"/>
      <c r="CI188" s="876"/>
      <c r="CJ188" s="876"/>
      <c r="CK188" s="876"/>
      <c r="CL188" s="876"/>
      <c r="CM188" s="876"/>
      <c r="CN188" s="876"/>
      <c r="CO188" s="876"/>
      <c r="CP188" s="876"/>
      <c r="CQ188" s="876"/>
      <c r="CR188" s="876"/>
      <c r="CS188" s="876"/>
      <c r="CT188" s="876"/>
      <c r="CU188" s="876"/>
      <c r="CV188" s="876"/>
      <c r="CW188" s="876"/>
      <c r="CX188" s="876"/>
      <c r="CY188" s="876"/>
      <c r="CZ188" s="876"/>
      <c r="DA188" s="876"/>
      <c r="DB188" s="876"/>
      <c r="DC188" s="876"/>
      <c r="DD188" s="876"/>
      <c r="DE188" s="876"/>
      <c r="DF188" s="876"/>
      <c r="DG188" s="876"/>
      <c r="DH188" s="876"/>
      <c r="DI188" s="876"/>
      <c r="DJ188" s="876"/>
      <c r="DK188" s="876"/>
      <c r="DL188" s="876"/>
      <c r="DM188" s="876"/>
      <c r="DN188" s="876"/>
      <c r="DO188" s="876"/>
      <c r="DP188" s="876"/>
      <c r="DQ188" s="876"/>
      <c r="DR188" s="876"/>
      <c r="DS188" s="876"/>
      <c r="DT188" s="876"/>
      <c r="DU188" s="876"/>
      <c r="DV188" s="876"/>
      <c r="DW188" s="876"/>
      <c r="DX188" s="876"/>
      <c r="DY188" s="876"/>
      <c r="DZ188" s="876"/>
      <c r="EA188" s="876"/>
      <c r="EB188" s="876"/>
      <c r="EC188" s="876"/>
      <c r="ED188" s="876"/>
      <c r="EE188" s="876"/>
      <c r="EF188" s="876"/>
      <c r="EG188" s="876"/>
      <c r="EH188" s="876"/>
      <c r="EI188" s="876"/>
      <c r="EJ188" s="876"/>
      <c r="EK188" s="876"/>
      <c r="EL188" s="876"/>
      <c r="EM188" s="876"/>
      <c r="EN188" s="876"/>
      <c r="EO188" s="876"/>
      <c r="EP188" s="876"/>
      <c r="EQ188" s="876"/>
      <c r="ER188" s="876"/>
      <c r="ES188" s="876"/>
      <c r="ET188" s="876"/>
      <c r="EU188" s="876"/>
    </row>
    <row r="189" spans="1:151" s="715" customFormat="1" ht="43.5" customHeight="1">
      <c r="A189" s="700">
        <v>170</v>
      </c>
      <c r="B189" s="854">
        <v>7000020198</v>
      </c>
      <c r="C189" s="854">
        <v>60</v>
      </c>
      <c r="D189" s="854">
        <v>1451</v>
      </c>
      <c r="E189" s="854">
        <v>10</v>
      </c>
      <c r="F189" s="854" t="s">
        <v>523</v>
      </c>
      <c r="G189" s="854">
        <v>100003103</v>
      </c>
      <c r="H189" s="854">
        <v>998731</v>
      </c>
      <c r="I189" s="535"/>
      <c r="J189" s="856">
        <v>18</v>
      </c>
      <c r="K189" s="534"/>
      <c r="L189" s="854" t="s">
        <v>603</v>
      </c>
      <c r="M189" s="854" t="s">
        <v>542</v>
      </c>
      <c r="N189" s="854">
        <v>5</v>
      </c>
      <c r="O189" s="707"/>
      <c r="P189" s="533" t="str">
        <f t="shared" si="46"/>
        <v>INCLUDED</v>
      </c>
      <c r="Q189" s="712">
        <f t="shared" si="47"/>
        <v>0</v>
      </c>
      <c r="R189" s="444">
        <f t="shared" si="48"/>
        <v>0</v>
      </c>
      <c r="S189" s="603">
        <f>Discount!$J$36</f>
        <v>0</v>
      </c>
      <c r="T189" s="444">
        <f t="shared" si="49"/>
        <v>0</v>
      </c>
      <c r="U189" s="445">
        <f t="shared" si="50"/>
        <v>0</v>
      </c>
      <c r="V189" s="713">
        <f t="shared" si="51"/>
        <v>0</v>
      </c>
      <c r="W189" s="843">
        <f t="shared" si="52"/>
        <v>0</v>
      </c>
      <c r="X189" s="713">
        <f t="shared" si="53"/>
        <v>0</v>
      </c>
      <c r="Y189" s="714">
        <f t="shared" si="54"/>
        <v>0.18</v>
      </c>
      <c r="Z189" s="713">
        <f t="shared" si="55"/>
        <v>0</v>
      </c>
      <c r="AA189" s="874"/>
      <c r="AB189" s="875"/>
      <c r="AC189" s="875"/>
      <c r="AD189" s="875"/>
      <c r="AE189" s="875"/>
      <c r="AF189" s="876"/>
      <c r="AG189" s="876"/>
      <c r="AH189" s="876"/>
      <c r="AI189" s="876"/>
      <c r="AJ189" s="876"/>
      <c r="AK189" s="876"/>
      <c r="AL189" s="876"/>
      <c r="AM189" s="876"/>
      <c r="AN189" s="876"/>
      <c r="AO189" s="876"/>
      <c r="AP189" s="876"/>
      <c r="AQ189" s="876"/>
      <c r="AR189" s="876"/>
      <c r="AS189" s="876"/>
      <c r="AT189" s="876"/>
      <c r="AU189" s="876"/>
      <c r="AV189" s="876"/>
      <c r="AW189" s="876"/>
      <c r="AX189" s="876"/>
      <c r="AY189" s="876"/>
      <c r="AZ189" s="876"/>
      <c r="BA189" s="876"/>
      <c r="BB189" s="876"/>
      <c r="BC189" s="876"/>
      <c r="BD189" s="876"/>
      <c r="BE189" s="876"/>
      <c r="BF189" s="876"/>
      <c r="BG189" s="876"/>
      <c r="BH189" s="876"/>
      <c r="BI189" s="876"/>
      <c r="BJ189" s="876"/>
      <c r="BK189" s="876"/>
      <c r="BL189" s="876"/>
      <c r="BM189" s="876"/>
      <c r="BN189" s="876"/>
      <c r="BO189" s="876"/>
      <c r="BP189" s="876"/>
      <c r="BQ189" s="876"/>
      <c r="BR189" s="876"/>
      <c r="BS189" s="876"/>
      <c r="BT189" s="876"/>
      <c r="BU189" s="876"/>
      <c r="BV189" s="876"/>
      <c r="BW189" s="876"/>
      <c r="BX189" s="876"/>
      <c r="BY189" s="876"/>
      <c r="BZ189" s="876"/>
      <c r="CA189" s="876"/>
      <c r="CB189" s="876"/>
      <c r="CC189" s="876"/>
      <c r="CD189" s="876"/>
      <c r="CE189" s="876"/>
      <c r="CF189" s="876"/>
      <c r="CG189" s="876"/>
      <c r="CH189" s="876"/>
      <c r="CI189" s="876"/>
      <c r="CJ189" s="876"/>
      <c r="CK189" s="876"/>
      <c r="CL189" s="876"/>
      <c r="CM189" s="876"/>
      <c r="CN189" s="876"/>
      <c r="CO189" s="876"/>
      <c r="CP189" s="876"/>
      <c r="CQ189" s="876"/>
      <c r="CR189" s="876"/>
      <c r="CS189" s="876"/>
      <c r="CT189" s="876"/>
      <c r="CU189" s="876"/>
      <c r="CV189" s="876"/>
      <c r="CW189" s="876"/>
      <c r="CX189" s="876"/>
      <c r="CY189" s="876"/>
      <c r="CZ189" s="876"/>
      <c r="DA189" s="876"/>
      <c r="DB189" s="876"/>
      <c r="DC189" s="876"/>
      <c r="DD189" s="876"/>
      <c r="DE189" s="876"/>
      <c r="DF189" s="876"/>
      <c r="DG189" s="876"/>
      <c r="DH189" s="876"/>
      <c r="DI189" s="876"/>
      <c r="DJ189" s="876"/>
      <c r="DK189" s="876"/>
      <c r="DL189" s="876"/>
      <c r="DM189" s="876"/>
      <c r="DN189" s="876"/>
      <c r="DO189" s="876"/>
      <c r="DP189" s="876"/>
      <c r="DQ189" s="876"/>
      <c r="DR189" s="876"/>
      <c r="DS189" s="876"/>
      <c r="DT189" s="876"/>
      <c r="DU189" s="876"/>
      <c r="DV189" s="876"/>
      <c r="DW189" s="876"/>
      <c r="DX189" s="876"/>
      <c r="DY189" s="876"/>
      <c r="DZ189" s="876"/>
      <c r="EA189" s="876"/>
      <c r="EB189" s="876"/>
      <c r="EC189" s="876"/>
      <c r="ED189" s="876"/>
      <c r="EE189" s="876"/>
      <c r="EF189" s="876"/>
      <c r="EG189" s="876"/>
      <c r="EH189" s="876"/>
      <c r="EI189" s="876"/>
      <c r="EJ189" s="876"/>
      <c r="EK189" s="876"/>
      <c r="EL189" s="876"/>
      <c r="EM189" s="876"/>
      <c r="EN189" s="876"/>
      <c r="EO189" s="876"/>
      <c r="EP189" s="876"/>
      <c r="EQ189" s="876"/>
      <c r="ER189" s="876"/>
      <c r="ES189" s="876"/>
      <c r="ET189" s="876"/>
      <c r="EU189" s="876"/>
    </row>
    <row r="190" spans="1:151" s="715" customFormat="1" ht="43.5" customHeight="1">
      <c r="A190" s="700">
        <v>171</v>
      </c>
      <c r="B190" s="854">
        <v>7000020198</v>
      </c>
      <c r="C190" s="854">
        <v>70</v>
      </c>
      <c r="D190" s="854">
        <v>1470</v>
      </c>
      <c r="E190" s="854">
        <v>10</v>
      </c>
      <c r="F190" s="854" t="s">
        <v>633</v>
      </c>
      <c r="G190" s="854">
        <v>100016779</v>
      </c>
      <c r="H190" s="854">
        <v>998736</v>
      </c>
      <c r="I190" s="535"/>
      <c r="J190" s="856">
        <v>18</v>
      </c>
      <c r="K190" s="534"/>
      <c r="L190" s="854" t="s">
        <v>637</v>
      </c>
      <c r="M190" s="854" t="s">
        <v>297</v>
      </c>
      <c r="N190" s="854">
        <v>2</v>
      </c>
      <c r="O190" s="707"/>
      <c r="P190" s="533" t="str">
        <f t="shared" si="46"/>
        <v>INCLUDED</v>
      </c>
      <c r="Q190" s="712">
        <f t="shared" si="47"/>
        <v>0</v>
      </c>
      <c r="R190" s="444">
        <f t="shared" si="48"/>
        <v>0</v>
      </c>
      <c r="S190" s="603">
        <f>Discount!$J$36</f>
        <v>0</v>
      </c>
      <c r="T190" s="444">
        <f t="shared" si="49"/>
        <v>0</v>
      </c>
      <c r="U190" s="445">
        <f t="shared" si="50"/>
        <v>0</v>
      </c>
      <c r="V190" s="713">
        <f t="shared" si="51"/>
        <v>0</v>
      </c>
      <c r="W190" s="843">
        <f t="shared" si="52"/>
        <v>0</v>
      </c>
      <c r="X190" s="713">
        <f t="shared" si="53"/>
        <v>0</v>
      </c>
      <c r="Y190" s="714">
        <f t="shared" si="54"/>
        <v>0.18</v>
      </c>
      <c r="Z190" s="713">
        <f t="shared" si="55"/>
        <v>0</v>
      </c>
      <c r="AA190" s="874"/>
      <c r="AB190" s="875"/>
      <c r="AC190" s="875"/>
      <c r="AD190" s="875"/>
      <c r="AE190" s="875"/>
      <c r="AF190" s="876"/>
      <c r="AG190" s="876"/>
      <c r="AH190" s="876"/>
      <c r="AI190" s="876"/>
      <c r="AJ190" s="876"/>
      <c r="AK190" s="876"/>
      <c r="AL190" s="876"/>
      <c r="AM190" s="876"/>
      <c r="AN190" s="876"/>
      <c r="AO190" s="876"/>
      <c r="AP190" s="876"/>
      <c r="AQ190" s="876"/>
      <c r="AR190" s="876"/>
      <c r="AS190" s="876"/>
      <c r="AT190" s="876"/>
      <c r="AU190" s="876"/>
      <c r="AV190" s="876"/>
      <c r="AW190" s="876"/>
      <c r="AX190" s="876"/>
      <c r="AY190" s="876"/>
      <c r="AZ190" s="876"/>
      <c r="BA190" s="876"/>
      <c r="BB190" s="876"/>
      <c r="BC190" s="876"/>
      <c r="BD190" s="876"/>
      <c r="BE190" s="876"/>
      <c r="BF190" s="876"/>
      <c r="BG190" s="876"/>
      <c r="BH190" s="876"/>
      <c r="BI190" s="876"/>
      <c r="BJ190" s="876"/>
      <c r="BK190" s="876"/>
      <c r="BL190" s="876"/>
      <c r="BM190" s="876"/>
      <c r="BN190" s="876"/>
      <c r="BO190" s="876"/>
      <c r="BP190" s="876"/>
      <c r="BQ190" s="876"/>
      <c r="BR190" s="876"/>
      <c r="BS190" s="876"/>
      <c r="BT190" s="876"/>
      <c r="BU190" s="876"/>
      <c r="BV190" s="876"/>
      <c r="BW190" s="876"/>
      <c r="BX190" s="876"/>
      <c r="BY190" s="876"/>
      <c r="BZ190" s="876"/>
      <c r="CA190" s="876"/>
      <c r="CB190" s="876"/>
      <c r="CC190" s="876"/>
      <c r="CD190" s="876"/>
      <c r="CE190" s="876"/>
      <c r="CF190" s="876"/>
      <c r="CG190" s="876"/>
      <c r="CH190" s="876"/>
      <c r="CI190" s="876"/>
      <c r="CJ190" s="876"/>
      <c r="CK190" s="876"/>
      <c r="CL190" s="876"/>
      <c r="CM190" s="876"/>
      <c r="CN190" s="876"/>
      <c r="CO190" s="876"/>
      <c r="CP190" s="876"/>
      <c r="CQ190" s="876"/>
      <c r="CR190" s="876"/>
      <c r="CS190" s="876"/>
      <c r="CT190" s="876"/>
      <c r="CU190" s="876"/>
      <c r="CV190" s="876"/>
      <c r="CW190" s="876"/>
      <c r="CX190" s="876"/>
      <c r="CY190" s="876"/>
      <c r="CZ190" s="876"/>
      <c r="DA190" s="876"/>
      <c r="DB190" s="876"/>
      <c r="DC190" s="876"/>
      <c r="DD190" s="876"/>
      <c r="DE190" s="876"/>
      <c r="DF190" s="876"/>
      <c r="DG190" s="876"/>
      <c r="DH190" s="876"/>
      <c r="DI190" s="876"/>
      <c r="DJ190" s="876"/>
      <c r="DK190" s="876"/>
      <c r="DL190" s="876"/>
      <c r="DM190" s="876"/>
      <c r="DN190" s="876"/>
      <c r="DO190" s="876"/>
      <c r="DP190" s="876"/>
      <c r="DQ190" s="876"/>
      <c r="DR190" s="876"/>
      <c r="DS190" s="876"/>
      <c r="DT190" s="876"/>
      <c r="DU190" s="876"/>
      <c r="DV190" s="876"/>
      <c r="DW190" s="876"/>
      <c r="DX190" s="876"/>
      <c r="DY190" s="876"/>
      <c r="DZ190" s="876"/>
      <c r="EA190" s="876"/>
      <c r="EB190" s="876"/>
      <c r="EC190" s="876"/>
      <c r="ED190" s="876"/>
      <c r="EE190" s="876"/>
      <c r="EF190" s="876"/>
      <c r="EG190" s="876"/>
      <c r="EH190" s="876"/>
      <c r="EI190" s="876"/>
      <c r="EJ190" s="876"/>
      <c r="EK190" s="876"/>
      <c r="EL190" s="876"/>
      <c r="EM190" s="876"/>
      <c r="EN190" s="876"/>
      <c r="EO190" s="876"/>
      <c r="EP190" s="876"/>
      <c r="EQ190" s="876"/>
      <c r="ER190" s="876"/>
      <c r="ES190" s="876"/>
      <c r="ET190" s="876"/>
      <c r="EU190" s="876"/>
    </row>
    <row r="191" spans="1:151" s="715" customFormat="1" ht="43.5" customHeight="1">
      <c r="A191" s="700">
        <v>172</v>
      </c>
      <c r="B191" s="854">
        <v>7000020198</v>
      </c>
      <c r="C191" s="854">
        <v>70</v>
      </c>
      <c r="D191" s="854">
        <v>1470</v>
      </c>
      <c r="E191" s="854">
        <v>20</v>
      </c>
      <c r="F191" s="854" t="s">
        <v>633</v>
      </c>
      <c r="G191" s="854">
        <v>100000731</v>
      </c>
      <c r="H191" s="854">
        <v>998736</v>
      </c>
      <c r="I191" s="535"/>
      <c r="J191" s="856">
        <v>18</v>
      </c>
      <c r="K191" s="534"/>
      <c r="L191" s="854" t="s">
        <v>605</v>
      </c>
      <c r="M191" s="854" t="s">
        <v>297</v>
      </c>
      <c r="N191" s="854">
        <v>1</v>
      </c>
      <c r="O191" s="707"/>
      <c r="P191" s="533" t="str">
        <f t="shared" si="46"/>
        <v>INCLUDED</v>
      </c>
      <c r="Q191" s="712">
        <f t="shared" si="47"/>
        <v>0</v>
      </c>
      <c r="R191" s="444">
        <f t="shared" si="48"/>
        <v>0</v>
      </c>
      <c r="S191" s="603">
        <f>Discount!$J$36</f>
        <v>0</v>
      </c>
      <c r="T191" s="444">
        <f t="shared" si="49"/>
        <v>0</v>
      </c>
      <c r="U191" s="445">
        <f t="shared" si="50"/>
        <v>0</v>
      </c>
      <c r="V191" s="713">
        <f t="shared" si="51"/>
        <v>0</v>
      </c>
      <c r="W191" s="843">
        <f t="shared" si="52"/>
        <v>0</v>
      </c>
      <c r="X191" s="713">
        <f t="shared" si="53"/>
        <v>0</v>
      </c>
      <c r="Y191" s="714">
        <f t="shared" si="54"/>
        <v>0.18</v>
      </c>
      <c r="Z191" s="713">
        <f t="shared" si="55"/>
        <v>0</v>
      </c>
      <c r="AA191" s="874"/>
      <c r="AB191" s="875"/>
      <c r="AC191" s="875"/>
      <c r="AD191" s="875"/>
      <c r="AE191" s="875"/>
      <c r="AF191" s="876"/>
      <c r="AG191" s="876"/>
      <c r="AH191" s="876"/>
      <c r="AI191" s="876"/>
      <c r="AJ191" s="876"/>
      <c r="AK191" s="876"/>
      <c r="AL191" s="876"/>
      <c r="AM191" s="876"/>
      <c r="AN191" s="876"/>
      <c r="AO191" s="876"/>
      <c r="AP191" s="876"/>
      <c r="AQ191" s="876"/>
      <c r="AR191" s="876"/>
      <c r="AS191" s="876"/>
      <c r="AT191" s="876"/>
      <c r="AU191" s="876"/>
      <c r="AV191" s="876"/>
      <c r="AW191" s="876"/>
      <c r="AX191" s="876"/>
      <c r="AY191" s="876"/>
      <c r="AZ191" s="876"/>
      <c r="BA191" s="876"/>
      <c r="BB191" s="876"/>
      <c r="BC191" s="876"/>
      <c r="BD191" s="876"/>
      <c r="BE191" s="876"/>
      <c r="BF191" s="876"/>
      <c r="BG191" s="876"/>
      <c r="BH191" s="876"/>
      <c r="BI191" s="876"/>
      <c r="BJ191" s="876"/>
      <c r="BK191" s="876"/>
      <c r="BL191" s="876"/>
      <c r="BM191" s="876"/>
      <c r="BN191" s="876"/>
      <c r="BO191" s="876"/>
      <c r="BP191" s="876"/>
      <c r="BQ191" s="876"/>
      <c r="BR191" s="876"/>
      <c r="BS191" s="876"/>
      <c r="BT191" s="876"/>
      <c r="BU191" s="876"/>
      <c r="BV191" s="876"/>
      <c r="BW191" s="876"/>
      <c r="BX191" s="876"/>
      <c r="BY191" s="876"/>
      <c r="BZ191" s="876"/>
      <c r="CA191" s="876"/>
      <c r="CB191" s="876"/>
      <c r="CC191" s="876"/>
      <c r="CD191" s="876"/>
      <c r="CE191" s="876"/>
      <c r="CF191" s="876"/>
      <c r="CG191" s="876"/>
      <c r="CH191" s="876"/>
      <c r="CI191" s="876"/>
      <c r="CJ191" s="876"/>
      <c r="CK191" s="876"/>
      <c r="CL191" s="876"/>
      <c r="CM191" s="876"/>
      <c r="CN191" s="876"/>
      <c r="CO191" s="876"/>
      <c r="CP191" s="876"/>
      <c r="CQ191" s="876"/>
      <c r="CR191" s="876"/>
      <c r="CS191" s="876"/>
      <c r="CT191" s="876"/>
      <c r="CU191" s="876"/>
      <c r="CV191" s="876"/>
      <c r="CW191" s="876"/>
      <c r="CX191" s="876"/>
      <c r="CY191" s="876"/>
      <c r="CZ191" s="876"/>
      <c r="DA191" s="876"/>
      <c r="DB191" s="876"/>
      <c r="DC191" s="876"/>
      <c r="DD191" s="876"/>
      <c r="DE191" s="876"/>
      <c r="DF191" s="876"/>
      <c r="DG191" s="876"/>
      <c r="DH191" s="876"/>
      <c r="DI191" s="876"/>
      <c r="DJ191" s="876"/>
      <c r="DK191" s="876"/>
      <c r="DL191" s="876"/>
      <c r="DM191" s="876"/>
      <c r="DN191" s="876"/>
      <c r="DO191" s="876"/>
      <c r="DP191" s="876"/>
      <c r="DQ191" s="876"/>
      <c r="DR191" s="876"/>
      <c r="DS191" s="876"/>
      <c r="DT191" s="876"/>
      <c r="DU191" s="876"/>
      <c r="DV191" s="876"/>
      <c r="DW191" s="876"/>
      <c r="DX191" s="876"/>
      <c r="DY191" s="876"/>
      <c r="DZ191" s="876"/>
      <c r="EA191" s="876"/>
      <c r="EB191" s="876"/>
      <c r="EC191" s="876"/>
      <c r="ED191" s="876"/>
      <c r="EE191" s="876"/>
      <c r="EF191" s="876"/>
      <c r="EG191" s="876"/>
      <c r="EH191" s="876"/>
      <c r="EI191" s="876"/>
      <c r="EJ191" s="876"/>
      <c r="EK191" s="876"/>
      <c r="EL191" s="876"/>
      <c r="EM191" s="876"/>
      <c r="EN191" s="876"/>
      <c r="EO191" s="876"/>
      <c r="EP191" s="876"/>
      <c r="EQ191" s="876"/>
      <c r="ER191" s="876"/>
      <c r="ES191" s="876"/>
      <c r="ET191" s="876"/>
      <c r="EU191" s="876"/>
    </row>
    <row r="192" spans="1:151" s="715" customFormat="1" ht="43.5" customHeight="1">
      <c r="A192" s="700">
        <v>173</v>
      </c>
      <c r="B192" s="854">
        <v>7000020198</v>
      </c>
      <c r="C192" s="854">
        <v>70</v>
      </c>
      <c r="D192" s="854">
        <v>1470</v>
      </c>
      <c r="E192" s="854">
        <v>30</v>
      </c>
      <c r="F192" s="854" t="s">
        <v>633</v>
      </c>
      <c r="G192" s="854">
        <v>100000735</v>
      </c>
      <c r="H192" s="854">
        <v>998736</v>
      </c>
      <c r="I192" s="535"/>
      <c r="J192" s="856">
        <v>18</v>
      </c>
      <c r="K192" s="534"/>
      <c r="L192" s="854" t="s">
        <v>604</v>
      </c>
      <c r="M192" s="854" t="s">
        <v>298</v>
      </c>
      <c r="N192" s="854">
        <v>1</v>
      </c>
      <c r="O192" s="707"/>
      <c r="P192" s="533" t="str">
        <f t="shared" si="46"/>
        <v>INCLUDED</v>
      </c>
      <c r="Q192" s="712">
        <f t="shared" si="47"/>
        <v>0</v>
      </c>
      <c r="R192" s="444">
        <f t="shared" si="48"/>
        <v>0</v>
      </c>
      <c r="S192" s="603">
        <f>Discount!$J$36</f>
        <v>0</v>
      </c>
      <c r="T192" s="444">
        <f t="shared" si="49"/>
        <v>0</v>
      </c>
      <c r="U192" s="445">
        <f t="shared" si="50"/>
        <v>0</v>
      </c>
      <c r="V192" s="713">
        <f t="shared" si="51"/>
        <v>0</v>
      </c>
      <c r="W192" s="843">
        <f t="shared" si="52"/>
        <v>0</v>
      </c>
      <c r="X192" s="713">
        <f t="shared" si="53"/>
        <v>0</v>
      </c>
      <c r="Y192" s="714">
        <f t="shared" si="54"/>
        <v>0.18</v>
      </c>
      <c r="Z192" s="713">
        <f t="shared" si="55"/>
        <v>0</v>
      </c>
      <c r="AA192" s="874"/>
      <c r="AB192" s="875"/>
      <c r="AC192" s="875"/>
      <c r="AD192" s="875"/>
      <c r="AE192" s="875"/>
      <c r="AF192" s="876"/>
      <c r="AG192" s="876"/>
      <c r="AH192" s="876"/>
      <c r="AI192" s="876"/>
      <c r="AJ192" s="876"/>
      <c r="AK192" s="876"/>
      <c r="AL192" s="876"/>
      <c r="AM192" s="876"/>
      <c r="AN192" s="876"/>
      <c r="AO192" s="876"/>
      <c r="AP192" s="876"/>
      <c r="AQ192" s="876"/>
      <c r="AR192" s="876"/>
      <c r="AS192" s="876"/>
      <c r="AT192" s="876"/>
      <c r="AU192" s="876"/>
      <c r="AV192" s="876"/>
      <c r="AW192" s="876"/>
      <c r="AX192" s="876"/>
      <c r="AY192" s="876"/>
      <c r="AZ192" s="876"/>
      <c r="BA192" s="876"/>
      <c r="BB192" s="876"/>
      <c r="BC192" s="876"/>
      <c r="BD192" s="876"/>
      <c r="BE192" s="876"/>
      <c r="BF192" s="876"/>
      <c r="BG192" s="876"/>
      <c r="BH192" s="876"/>
      <c r="BI192" s="876"/>
      <c r="BJ192" s="876"/>
      <c r="BK192" s="876"/>
      <c r="BL192" s="876"/>
      <c r="BM192" s="876"/>
      <c r="BN192" s="876"/>
      <c r="BO192" s="876"/>
      <c r="BP192" s="876"/>
      <c r="BQ192" s="876"/>
      <c r="BR192" s="876"/>
      <c r="BS192" s="876"/>
      <c r="BT192" s="876"/>
      <c r="BU192" s="876"/>
      <c r="BV192" s="876"/>
      <c r="BW192" s="876"/>
      <c r="BX192" s="876"/>
      <c r="BY192" s="876"/>
      <c r="BZ192" s="876"/>
      <c r="CA192" s="876"/>
      <c r="CB192" s="876"/>
      <c r="CC192" s="876"/>
      <c r="CD192" s="876"/>
      <c r="CE192" s="876"/>
      <c r="CF192" s="876"/>
      <c r="CG192" s="876"/>
      <c r="CH192" s="876"/>
      <c r="CI192" s="876"/>
      <c r="CJ192" s="876"/>
      <c r="CK192" s="876"/>
      <c r="CL192" s="876"/>
      <c r="CM192" s="876"/>
      <c r="CN192" s="876"/>
      <c r="CO192" s="876"/>
      <c r="CP192" s="876"/>
      <c r="CQ192" s="876"/>
      <c r="CR192" s="876"/>
      <c r="CS192" s="876"/>
      <c r="CT192" s="876"/>
      <c r="CU192" s="876"/>
      <c r="CV192" s="876"/>
      <c r="CW192" s="876"/>
      <c r="CX192" s="876"/>
      <c r="CY192" s="876"/>
      <c r="CZ192" s="876"/>
      <c r="DA192" s="876"/>
      <c r="DB192" s="876"/>
      <c r="DC192" s="876"/>
      <c r="DD192" s="876"/>
      <c r="DE192" s="876"/>
      <c r="DF192" s="876"/>
      <c r="DG192" s="876"/>
      <c r="DH192" s="876"/>
      <c r="DI192" s="876"/>
      <c r="DJ192" s="876"/>
      <c r="DK192" s="876"/>
      <c r="DL192" s="876"/>
      <c r="DM192" s="876"/>
      <c r="DN192" s="876"/>
      <c r="DO192" s="876"/>
      <c r="DP192" s="876"/>
      <c r="DQ192" s="876"/>
      <c r="DR192" s="876"/>
      <c r="DS192" s="876"/>
      <c r="DT192" s="876"/>
      <c r="DU192" s="876"/>
      <c r="DV192" s="876"/>
      <c r="DW192" s="876"/>
      <c r="DX192" s="876"/>
      <c r="DY192" s="876"/>
      <c r="DZ192" s="876"/>
      <c r="EA192" s="876"/>
      <c r="EB192" s="876"/>
      <c r="EC192" s="876"/>
      <c r="ED192" s="876"/>
      <c r="EE192" s="876"/>
      <c r="EF192" s="876"/>
      <c r="EG192" s="876"/>
      <c r="EH192" s="876"/>
      <c r="EI192" s="876"/>
      <c r="EJ192" s="876"/>
      <c r="EK192" s="876"/>
      <c r="EL192" s="876"/>
      <c r="EM192" s="876"/>
      <c r="EN192" s="876"/>
      <c r="EO192" s="876"/>
      <c r="EP192" s="876"/>
      <c r="EQ192" s="876"/>
      <c r="ER192" s="876"/>
      <c r="ES192" s="876"/>
      <c r="ET192" s="876"/>
      <c r="EU192" s="876"/>
    </row>
    <row r="193" spans="1:151" s="715" customFormat="1" ht="43.5" customHeight="1">
      <c r="A193" s="700">
        <v>174</v>
      </c>
      <c r="B193" s="854">
        <v>7000020198</v>
      </c>
      <c r="C193" s="854">
        <v>80</v>
      </c>
      <c r="D193" s="854">
        <v>1490</v>
      </c>
      <c r="E193" s="854">
        <v>10</v>
      </c>
      <c r="F193" s="854" t="s">
        <v>525</v>
      </c>
      <c r="G193" s="854">
        <v>100016778</v>
      </c>
      <c r="H193" s="854">
        <v>998736</v>
      </c>
      <c r="I193" s="535"/>
      <c r="J193" s="856">
        <v>18</v>
      </c>
      <c r="K193" s="534"/>
      <c r="L193" s="854" t="s">
        <v>638</v>
      </c>
      <c r="M193" s="854" t="s">
        <v>297</v>
      </c>
      <c r="N193" s="854">
        <v>1</v>
      </c>
      <c r="O193" s="707"/>
      <c r="P193" s="533" t="str">
        <f t="shared" si="46"/>
        <v>INCLUDED</v>
      </c>
      <c r="Q193" s="712">
        <f t="shared" si="47"/>
        <v>0</v>
      </c>
      <c r="R193" s="444">
        <f t="shared" si="48"/>
        <v>0</v>
      </c>
      <c r="S193" s="603">
        <f>Discount!$J$36</f>
        <v>0</v>
      </c>
      <c r="T193" s="444">
        <f t="shared" si="49"/>
        <v>0</v>
      </c>
      <c r="U193" s="445">
        <f t="shared" si="50"/>
        <v>0</v>
      </c>
      <c r="V193" s="713">
        <f t="shared" si="51"/>
        <v>0</v>
      </c>
      <c r="W193" s="843">
        <f t="shared" si="52"/>
        <v>0</v>
      </c>
      <c r="X193" s="713">
        <f t="shared" si="53"/>
        <v>0</v>
      </c>
      <c r="Y193" s="714">
        <f t="shared" si="54"/>
        <v>0.18</v>
      </c>
      <c r="Z193" s="713">
        <f t="shared" si="55"/>
        <v>0</v>
      </c>
      <c r="AA193" s="874"/>
      <c r="AB193" s="875"/>
      <c r="AC193" s="875"/>
      <c r="AD193" s="875"/>
      <c r="AE193" s="875"/>
      <c r="AF193" s="876"/>
      <c r="AG193" s="876"/>
      <c r="AH193" s="876"/>
      <c r="AI193" s="876"/>
      <c r="AJ193" s="876"/>
      <c r="AK193" s="876"/>
      <c r="AL193" s="876"/>
      <c r="AM193" s="876"/>
      <c r="AN193" s="876"/>
      <c r="AO193" s="876"/>
      <c r="AP193" s="876"/>
      <c r="AQ193" s="876"/>
      <c r="AR193" s="876"/>
      <c r="AS193" s="876"/>
      <c r="AT193" s="876"/>
      <c r="AU193" s="876"/>
      <c r="AV193" s="876"/>
      <c r="AW193" s="876"/>
      <c r="AX193" s="876"/>
      <c r="AY193" s="876"/>
      <c r="AZ193" s="876"/>
      <c r="BA193" s="876"/>
      <c r="BB193" s="876"/>
      <c r="BC193" s="876"/>
      <c r="BD193" s="876"/>
      <c r="BE193" s="876"/>
      <c r="BF193" s="876"/>
      <c r="BG193" s="876"/>
      <c r="BH193" s="876"/>
      <c r="BI193" s="876"/>
      <c r="BJ193" s="876"/>
      <c r="BK193" s="876"/>
      <c r="BL193" s="876"/>
      <c r="BM193" s="876"/>
      <c r="BN193" s="876"/>
      <c r="BO193" s="876"/>
      <c r="BP193" s="876"/>
      <c r="BQ193" s="876"/>
      <c r="BR193" s="876"/>
      <c r="BS193" s="876"/>
      <c r="BT193" s="876"/>
      <c r="BU193" s="876"/>
      <c r="BV193" s="876"/>
      <c r="BW193" s="876"/>
      <c r="BX193" s="876"/>
      <c r="BY193" s="876"/>
      <c r="BZ193" s="876"/>
      <c r="CA193" s="876"/>
      <c r="CB193" s="876"/>
      <c r="CC193" s="876"/>
      <c r="CD193" s="876"/>
      <c r="CE193" s="876"/>
      <c r="CF193" s="876"/>
      <c r="CG193" s="876"/>
      <c r="CH193" s="876"/>
      <c r="CI193" s="876"/>
      <c r="CJ193" s="876"/>
      <c r="CK193" s="876"/>
      <c r="CL193" s="876"/>
      <c r="CM193" s="876"/>
      <c r="CN193" s="876"/>
      <c r="CO193" s="876"/>
      <c r="CP193" s="876"/>
      <c r="CQ193" s="876"/>
      <c r="CR193" s="876"/>
      <c r="CS193" s="876"/>
      <c r="CT193" s="876"/>
      <c r="CU193" s="876"/>
      <c r="CV193" s="876"/>
      <c r="CW193" s="876"/>
      <c r="CX193" s="876"/>
      <c r="CY193" s="876"/>
      <c r="CZ193" s="876"/>
      <c r="DA193" s="876"/>
      <c r="DB193" s="876"/>
      <c r="DC193" s="876"/>
      <c r="DD193" s="876"/>
      <c r="DE193" s="876"/>
      <c r="DF193" s="876"/>
      <c r="DG193" s="876"/>
      <c r="DH193" s="876"/>
      <c r="DI193" s="876"/>
      <c r="DJ193" s="876"/>
      <c r="DK193" s="876"/>
      <c r="DL193" s="876"/>
      <c r="DM193" s="876"/>
      <c r="DN193" s="876"/>
      <c r="DO193" s="876"/>
      <c r="DP193" s="876"/>
      <c r="DQ193" s="876"/>
      <c r="DR193" s="876"/>
      <c r="DS193" s="876"/>
      <c r="DT193" s="876"/>
      <c r="DU193" s="876"/>
      <c r="DV193" s="876"/>
      <c r="DW193" s="876"/>
      <c r="DX193" s="876"/>
      <c r="DY193" s="876"/>
      <c r="DZ193" s="876"/>
      <c r="EA193" s="876"/>
      <c r="EB193" s="876"/>
      <c r="EC193" s="876"/>
      <c r="ED193" s="876"/>
      <c r="EE193" s="876"/>
      <c r="EF193" s="876"/>
      <c r="EG193" s="876"/>
      <c r="EH193" s="876"/>
      <c r="EI193" s="876"/>
      <c r="EJ193" s="876"/>
      <c r="EK193" s="876"/>
      <c r="EL193" s="876"/>
      <c r="EM193" s="876"/>
      <c r="EN193" s="876"/>
      <c r="EO193" s="876"/>
      <c r="EP193" s="876"/>
      <c r="EQ193" s="876"/>
      <c r="ER193" s="876"/>
      <c r="ES193" s="876"/>
      <c r="ET193" s="876"/>
      <c r="EU193" s="876"/>
    </row>
    <row r="194" spans="1:151" s="715" customFormat="1" ht="43.5" customHeight="1">
      <c r="A194" s="700">
        <v>175</v>
      </c>
      <c r="B194" s="854">
        <v>7000020198</v>
      </c>
      <c r="C194" s="854">
        <v>80</v>
      </c>
      <c r="D194" s="854">
        <v>1490</v>
      </c>
      <c r="E194" s="854">
        <v>20</v>
      </c>
      <c r="F194" s="854" t="s">
        <v>525</v>
      </c>
      <c r="G194" s="854">
        <v>100000743</v>
      </c>
      <c r="H194" s="854">
        <v>998736</v>
      </c>
      <c r="I194" s="535"/>
      <c r="J194" s="856">
        <v>18</v>
      </c>
      <c r="K194" s="534"/>
      <c r="L194" s="854" t="s">
        <v>606</v>
      </c>
      <c r="M194" s="854" t="s">
        <v>298</v>
      </c>
      <c r="N194" s="854">
        <v>1</v>
      </c>
      <c r="O194" s="707"/>
      <c r="P194" s="533" t="str">
        <f t="shared" si="46"/>
        <v>INCLUDED</v>
      </c>
      <c r="Q194" s="712">
        <f t="shared" si="47"/>
        <v>0</v>
      </c>
      <c r="R194" s="444">
        <f t="shared" si="48"/>
        <v>0</v>
      </c>
      <c r="S194" s="603">
        <f>Discount!$J$36</f>
        <v>0</v>
      </c>
      <c r="T194" s="444">
        <f t="shared" si="49"/>
        <v>0</v>
      </c>
      <c r="U194" s="445">
        <f t="shared" si="50"/>
        <v>0</v>
      </c>
      <c r="V194" s="713">
        <f t="shared" si="51"/>
        <v>0</v>
      </c>
      <c r="W194" s="843">
        <f t="shared" si="52"/>
        <v>0</v>
      </c>
      <c r="X194" s="713">
        <f t="shared" si="53"/>
        <v>0</v>
      </c>
      <c r="Y194" s="714">
        <f t="shared" si="54"/>
        <v>0.18</v>
      </c>
      <c r="Z194" s="713">
        <f t="shared" si="55"/>
        <v>0</v>
      </c>
      <c r="AA194" s="874"/>
      <c r="AB194" s="875"/>
      <c r="AC194" s="875"/>
      <c r="AD194" s="875"/>
      <c r="AE194" s="875"/>
      <c r="AF194" s="876"/>
      <c r="AG194" s="876"/>
      <c r="AH194" s="876"/>
      <c r="AI194" s="876"/>
      <c r="AJ194" s="876"/>
      <c r="AK194" s="876"/>
      <c r="AL194" s="876"/>
      <c r="AM194" s="876"/>
      <c r="AN194" s="876"/>
      <c r="AO194" s="876"/>
      <c r="AP194" s="876"/>
      <c r="AQ194" s="876"/>
      <c r="AR194" s="876"/>
      <c r="AS194" s="876"/>
      <c r="AT194" s="876"/>
      <c r="AU194" s="876"/>
      <c r="AV194" s="876"/>
      <c r="AW194" s="876"/>
      <c r="AX194" s="876"/>
      <c r="AY194" s="876"/>
      <c r="AZ194" s="876"/>
      <c r="BA194" s="876"/>
      <c r="BB194" s="876"/>
      <c r="BC194" s="876"/>
      <c r="BD194" s="876"/>
      <c r="BE194" s="876"/>
      <c r="BF194" s="876"/>
      <c r="BG194" s="876"/>
      <c r="BH194" s="876"/>
      <c r="BI194" s="876"/>
      <c r="BJ194" s="876"/>
      <c r="BK194" s="876"/>
      <c r="BL194" s="876"/>
      <c r="BM194" s="876"/>
      <c r="BN194" s="876"/>
      <c r="BO194" s="876"/>
      <c r="BP194" s="876"/>
      <c r="BQ194" s="876"/>
      <c r="BR194" s="876"/>
      <c r="BS194" s="876"/>
      <c r="BT194" s="876"/>
      <c r="BU194" s="876"/>
      <c r="BV194" s="876"/>
      <c r="BW194" s="876"/>
      <c r="BX194" s="876"/>
      <c r="BY194" s="876"/>
      <c r="BZ194" s="876"/>
      <c r="CA194" s="876"/>
      <c r="CB194" s="876"/>
      <c r="CC194" s="876"/>
      <c r="CD194" s="876"/>
      <c r="CE194" s="876"/>
      <c r="CF194" s="876"/>
      <c r="CG194" s="876"/>
      <c r="CH194" s="876"/>
      <c r="CI194" s="876"/>
      <c r="CJ194" s="876"/>
      <c r="CK194" s="876"/>
      <c r="CL194" s="876"/>
      <c r="CM194" s="876"/>
      <c r="CN194" s="876"/>
      <c r="CO194" s="876"/>
      <c r="CP194" s="876"/>
      <c r="CQ194" s="876"/>
      <c r="CR194" s="876"/>
      <c r="CS194" s="876"/>
      <c r="CT194" s="876"/>
      <c r="CU194" s="876"/>
      <c r="CV194" s="876"/>
      <c r="CW194" s="876"/>
      <c r="CX194" s="876"/>
      <c r="CY194" s="876"/>
      <c r="CZ194" s="876"/>
      <c r="DA194" s="876"/>
      <c r="DB194" s="876"/>
      <c r="DC194" s="876"/>
      <c r="DD194" s="876"/>
      <c r="DE194" s="876"/>
      <c r="DF194" s="876"/>
      <c r="DG194" s="876"/>
      <c r="DH194" s="876"/>
      <c r="DI194" s="876"/>
      <c r="DJ194" s="876"/>
      <c r="DK194" s="876"/>
      <c r="DL194" s="876"/>
      <c r="DM194" s="876"/>
      <c r="DN194" s="876"/>
      <c r="DO194" s="876"/>
      <c r="DP194" s="876"/>
      <c r="DQ194" s="876"/>
      <c r="DR194" s="876"/>
      <c r="DS194" s="876"/>
      <c r="DT194" s="876"/>
      <c r="DU194" s="876"/>
      <c r="DV194" s="876"/>
      <c r="DW194" s="876"/>
      <c r="DX194" s="876"/>
      <c r="DY194" s="876"/>
      <c r="DZ194" s="876"/>
      <c r="EA194" s="876"/>
      <c r="EB194" s="876"/>
      <c r="EC194" s="876"/>
      <c r="ED194" s="876"/>
      <c r="EE194" s="876"/>
      <c r="EF194" s="876"/>
      <c r="EG194" s="876"/>
      <c r="EH194" s="876"/>
      <c r="EI194" s="876"/>
      <c r="EJ194" s="876"/>
      <c r="EK194" s="876"/>
      <c r="EL194" s="876"/>
      <c r="EM194" s="876"/>
      <c r="EN194" s="876"/>
      <c r="EO194" s="876"/>
      <c r="EP194" s="876"/>
      <c r="EQ194" s="876"/>
      <c r="ER194" s="876"/>
      <c r="ES194" s="876"/>
      <c r="ET194" s="876"/>
      <c r="EU194" s="876"/>
    </row>
    <row r="195" spans="1:151" s="715" customFormat="1" ht="43.5" customHeight="1">
      <c r="A195" s="700">
        <v>176</v>
      </c>
      <c r="B195" s="854">
        <v>7000020198</v>
      </c>
      <c r="C195" s="854">
        <v>90</v>
      </c>
      <c r="D195" s="854">
        <v>1512</v>
      </c>
      <c r="E195" s="854">
        <v>10</v>
      </c>
      <c r="F195" s="854" t="s">
        <v>565</v>
      </c>
      <c r="G195" s="854">
        <v>100002069</v>
      </c>
      <c r="H195" s="854">
        <v>998736</v>
      </c>
      <c r="I195" s="535"/>
      <c r="J195" s="856">
        <v>18</v>
      </c>
      <c r="K195" s="534"/>
      <c r="L195" s="854" t="s">
        <v>607</v>
      </c>
      <c r="M195" s="854" t="s">
        <v>297</v>
      </c>
      <c r="N195" s="854">
        <v>1</v>
      </c>
      <c r="O195" s="707"/>
      <c r="P195" s="533" t="str">
        <f t="shared" si="46"/>
        <v>INCLUDED</v>
      </c>
      <c r="Q195" s="712">
        <f t="shared" si="47"/>
        <v>0</v>
      </c>
      <c r="R195" s="444">
        <f t="shared" si="48"/>
        <v>0</v>
      </c>
      <c r="S195" s="603">
        <f>Discount!$J$36</f>
        <v>0</v>
      </c>
      <c r="T195" s="444">
        <f t="shared" si="49"/>
        <v>0</v>
      </c>
      <c r="U195" s="445">
        <f t="shared" si="50"/>
        <v>0</v>
      </c>
      <c r="V195" s="713">
        <f t="shared" si="51"/>
        <v>0</v>
      </c>
      <c r="W195" s="843">
        <f t="shared" si="52"/>
        <v>0</v>
      </c>
      <c r="X195" s="713">
        <f t="shared" si="53"/>
        <v>0</v>
      </c>
      <c r="Y195" s="714">
        <f t="shared" si="54"/>
        <v>0.18</v>
      </c>
      <c r="Z195" s="713">
        <f t="shared" si="55"/>
        <v>0</v>
      </c>
      <c r="AA195" s="874"/>
      <c r="AB195" s="875"/>
      <c r="AC195" s="875"/>
      <c r="AD195" s="875"/>
      <c r="AE195" s="875"/>
      <c r="AF195" s="876"/>
      <c r="AG195" s="876"/>
      <c r="AH195" s="876"/>
      <c r="AI195" s="876"/>
      <c r="AJ195" s="876"/>
      <c r="AK195" s="876"/>
      <c r="AL195" s="876"/>
      <c r="AM195" s="876"/>
      <c r="AN195" s="876"/>
      <c r="AO195" s="876"/>
      <c r="AP195" s="876"/>
      <c r="AQ195" s="876"/>
      <c r="AR195" s="876"/>
      <c r="AS195" s="876"/>
      <c r="AT195" s="876"/>
      <c r="AU195" s="876"/>
      <c r="AV195" s="876"/>
      <c r="AW195" s="876"/>
      <c r="AX195" s="876"/>
      <c r="AY195" s="876"/>
      <c r="AZ195" s="876"/>
      <c r="BA195" s="876"/>
      <c r="BB195" s="876"/>
      <c r="BC195" s="876"/>
      <c r="BD195" s="876"/>
      <c r="BE195" s="876"/>
      <c r="BF195" s="876"/>
      <c r="BG195" s="876"/>
      <c r="BH195" s="876"/>
      <c r="BI195" s="876"/>
      <c r="BJ195" s="876"/>
      <c r="BK195" s="876"/>
      <c r="BL195" s="876"/>
      <c r="BM195" s="876"/>
      <c r="BN195" s="876"/>
      <c r="BO195" s="876"/>
      <c r="BP195" s="876"/>
      <c r="BQ195" s="876"/>
      <c r="BR195" s="876"/>
      <c r="BS195" s="876"/>
      <c r="BT195" s="876"/>
      <c r="BU195" s="876"/>
      <c r="BV195" s="876"/>
      <c r="BW195" s="876"/>
      <c r="BX195" s="876"/>
      <c r="BY195" s="876"/>
      <c r="BZ195" s="876"/>
      <c r="CA195" s="876"/>
      <c r="CB195" s="876"/>
      <c r="CC195" s="876"/>
      <c r="CD195" s="876"/>
      <c r="CE195" s="876"/>
      <c r="CF195" s="876"/>
      <c r="CG195" s="876"/>
      <c r="CH195" s="876"/>
      <c r="CI195" s="876"/>
      <c r="CJ195" s="876"/>
      <c r="CK195" s="876"/>
      <c r="CL195" s="876"/>
      <c r="CM195" s="876"/>
      <c r="CN195" s="876"/>
      <c r="CO195" s="876"/>
      <c r="CP195" s="876"/>
      <c r="CQ195" s="876"/>
      <c r="CR195" s="876"/>
      <c r="CS195" s="876"/>
      <c r="CT195" s="876"/>
      <c r="CU195" s="876"/>
      <c r="CV195" s="876"/>
      <c r="CW195" s="876"/>
      <c r="CX195" s="876"/>
      <c r="CY195" s="876"/>
      <c r="CZ195" s="876"/>
      <c r="DA195" s="876"/>
      <c r="DB195" s="876"/>
      <c r="DC195" s="876"/>
      <c r="DD195" s="876"/>
      <c r="DE195" s="876"/>
      <c r="DF195" s="876"/>
      <c r="DG195" s="876"/>
      <c r="DH195" s="876"/>
      <c r="DI195" s="876"/>
      <c r="DJ195" s="876"/>
      <c r="DK195" s="876"/>
      <c r="DL195" s="876"/>
      <c r="DM195" s="876"/>
      <c r="DN195" s="876"/>
      <c r="DO195" s="876"/>
      <c r="DP195" s="876"/>
      <c r="DQ195" s="876"/>
      <c r="DR195" s="876"/>
      <c r="DS195" s="876"/>
      <c r="DT195" s="876"/>
      <c r="DU195" s="876"/>
      <c r="DV195" s="876"/>
      <c r="DW195" s="876"/>
      <c r="DX195" s="876"/>
      <c r="DY195" s="876"/>
      <c r="DZ195" s="876"/>
      <c r="EA195" s="876"/>
      <c r="EB195" s="876"/>
      <c r="EC195" s="876"/>
      <c r="ED195" s="876"/>
      <c r="EE195" s="876"/>
      <c r="EF195" s="876"/>
      <c r="EG195" s="876"/>
      <c r="EH195" s="876"/>
      <c r="EI195" s="876"/>
      <c r="EJ195" s="876"/>
      <c r="EK195" s="876"/>
      <c r="EL195" s="876"/>
      <c r="EM195" s="876"/>
      <c r="EN195" s="876"/>
      <c r="EO195" s="876"/>
      <c r="EP195" s="876"/>
      <c r="EQ195" s="876"/>
      <c r="ER195" s="876"/>
      <c r="ES195" s="876"/>
      <c r="ET195" s="876"/>
      <c r="EU195" s="876"/>
    </row>
    <row r="196" spans="1:151" s="715" customFormat="1" ht="43.5" customHeight="1">
      <c r="A196" s="700">
        <v>177</v>
      </c>
      <c r="B196" s="854">
        <v>7000020198</v>
      </c>
      <c r="C196" s="854">
        <v>90</v>
      </c>
      <c r="D196" s="854">
        <v>1512</v>
      </c>
      <c r="E196" s="854">
        <v>20</v>
      </c>
      <c r="F196" s="854" t="s">
        <v>565</v>
      </c>
      <c r="G196" s="854">
        <v>100002075</v>
      </c>
      <c r="H196" s="854">
        <v>998736</v>
      </c>
      <c r="I196" s="535"/>
      <c r="J196" s="856">
        <v>18</v>
      </c>
      <c r="K196" s="534"/>
      <c r="L196" s="854" t="s">
        <v>782</v>
      </c>
      <c r="M196" s="854" t="s">
        <v>297</v>
      </c>
      <c r="N196" s="854">
        <v>1</v>
      </c>
      <c r="O196" s="707"/>
      <c r="P196" s="533" t="str">
        <f t="shared" si="46"/>
        <v>INCLUDED</v>
      </c>
      <c r="Q196" s="712">
        <f t="shared" si="47"/>
        <v>0</v>
      </c>
      <c r="R196" s="444">
        <f t="shared" si="48"/>
        <v>0</v>
      </c>
      <c r="S196" s="603">
        <f>Discount!$J$36</f>
        <v>0</v>
      </c>
      <c r="T196" s="444">
        <f t="shared" si="49"/>
        <v>0</v>
      </c>
      <c r="U196" s="445">
        <f t="shared" si="50"/>
        <v>0</v>
      </c>
      <c r="V196" s="713">
        <f t="shared" si="51"/>
        <v>0</v>
      </c>
      <c r="W196" s="843">
        <f t="shared" si="52"/>
        <v>0</v>
      </c>
      <c r="X196" s="713">
        <f t="shared" si="53"/>
        <v>0</v>
      </c>
      <c r="Y196" s="714">
        <f t="shared" si="54"/>
        <v>0.18</v>
      </c>
      <c r="Z196" s="713">
        <f t="shared" si="55"/>
        <v>0</v>
      </c>
      <c r="AA196" s="874"/>
      <c r="AB196" s="875"/>
      <c r="AC196" s="875"/>
      <c r="AD196" s="875"/>
      <c r="AE196" s="875"/>
      <c r="AF196" s="876"/>
      <c r="AG196" s="876"/>
      <c r="AH196" s="876"/>
      <c r="AI196" s="876"/>
      <c r="AJ196" s="876"/>
      <c r="AK196" s="876"/>
      <c r="AL196" s="876"/>
      <c r="AM196" s="876"/>
      <c r="AN196" s="876"/>
      <c r="AO196" s="876"/>
      <c r="AP196" s="876"/>
      <c r="AQ196" s="876"/>
      <c r="AR196" s="876"/>
      <c r="AS196" s="876"/>
      <c r="AT196" s="876"/>
      <c r="AU196" s="876"/>
      <c r="AV196" s="876"/>
      <c r="AW196" s="876"/>
      <c r="AX196" s="876"/>
      <c r="AY196" s="876"/>
      <c r="AZ196" s="876"/>
      <c r="BA196" s="876"/>
      <c r="BB196" s="876"/>
      <c r="BC196" s="876"/>
      <c r="BD196" s="876"/>
      <c r="BE196" s="876"/>
      <c r="BF196" s="876"/>
      <c r="BG196" s="876"/>
      <c r="BH196" s="876"/>
      <c r="BI196" s="876"/>
      <c r="BJ196" s="876"/>
      <c r="BK196" s="876"/>
      <c r="BL196" s="876"/>
      <c r="BM196" s="876"/>
      <c r="BN196" s="876"/>
      <c r="BO196" s="876"/>
      <c r="BP196" s="876"/>
      <c r="BQ196" s="876"/>
      <c r="BR196" s="876"/>
      <c r="BS196" s="876"/>
      <c r="BT196" s="876"/>
      <c r="BU196" s="876"/>
      <c r="BV196" s="876"/>
      <c r="BW196" s="876"/>
      <c r="BX196" s="876"/>
      <c r="BY196" s="876"/>
      <c r="BZ196" s="876"/>
      <c r="CA196" s="876"/>
      <c r="CB196" s="876"/>
      <c r="CC196" s="876"/>
      <c r="CD196" s="876"/>
      <c r="CE196" s="876"/>
      <c r="CF196" s="876"/>
      <c r="CG196" s="876"/>
      <c r="CH196" s="876"/>
      <c r="CI196" s="876"/>
      <c r="CJ196" s="876"/>
      <c r="CK196" s="876"/>
      <c r="CL196" s="876"/>
      <c r="CM196" s="876"/>
      <c r="CN196" s="876"/>
      <c r="CO196" s="876"/>
      <c r="CP196" s="876"/>
      <c r="CQ196" s="876"/>
      <c r="CR196" s="876"/>
      <c r="CS196" s="876"/>
      <c r="CT196" s="876"/>
      <c r="CU196" s="876"/>
      <c r="CV196" s="876"/>
      <c r="CW196" s="876"/>
      <c r="CX196" s="876"/>
      <c r="CY196" s="876"/>
      <c r="CZ196" s="876"/>
      <c r="DA196" s="876"/>
      <c r="DB196" s="876"/>
      <c r="DC196" s="876"/>
      <c r="DD196" s="876"/>
      <c r="DE196" s="876"/>
      <c r="DF196" s="876"/>
      <c r="DG196" s="876"/>
      <c r="DH196" s="876"/>
      <c r="DI196" s="876"/>
      <c r="DJ196" s="876"/>
      <c r="DK196" s="876"/>
      <c r="DL196" s="876"/>
      <c r="DM196" s="876"/>
      <c r="DN196" s="876"/>
      <c r="DO196" s="876"/>
      <c r="DP196" s="876"/>
      <c r="DQ196" s="876"/>
      <c r="DR196" s="876"/>
      <c r="DS196" s="876"/>
      <c r="DT196" s="876"/>
      <c r="DU196" s="876"/>
      <c r="DV196" s="876"/>
      <c r="DW196" s="876"/>
      <c r="DX196" s="876"/>
      <c r="DY196" s="876"/>
      <c r="DZ196" s="876"/>
      <c r="EA196" s="876"/>
      <c r="EB196" s="876"/>
      <c r="EC196" s="876"/>
      <c r="ED196" s="876"/>
      <c r="EE196" s="876"/>
      <c r="EF196" s="876"/>
      <c r="EG196" s="876"/>
      <c r="EH196" s="876"/>
      <c r="EI196" s="876"/>
      <c r="EJ196" s="876"/>
      <c r="EK196" s="876"/>
      <c r="EL196" s="876"/>
      <c r="EM196" s="876"/>
      <c r="EN196" s="876"/>
      <c r="EO196" s="876"/>
      <c r="EP196" s="876"/>
      <c r="EQ196" s="876"/>
      <c r="ER196" s="876"/>
      <c r="ES196" s="876"/>
      <c r="ET196" s="876"/>
      <c r="EU196" s="876"/>
    </row>
    <row r="197" spans="1:151" s="715" customFormat="1" ht="43.5" customHeight="1">
      <c r="A197" s="700">
        <v>178</v>
      </c>
      <c r="B197" s="854">
        <v>7000020198</v>
      </c>
      <c r="C197" s="854">
        <v>90</v>
      </c>
      <c r="D197" s="854">
        <v>1512</v>
      </c>
      <c r="E197" s="854">
        <v>30</v>
      </c>
      <c r="F197" s="854" t="s">
        <v>565</v>
      </c>
      <c r="G197" s="854">
        <v>100002070</v>
      </c>
      <c r="H197" s="854">
        <v>998736</v>
      </c>
      <c r="I197" s="535"/>
      <c r="J197" s="856">
        <v>18</v>
      </c>
      <c r="K197" s="534"/>
      <c r="L197" s="854" t="s">
        <v>608</v>
      </c>
      <c r="M197" s="854" t="s">
        <v>297</v>
      </c>
      <c r="N197" s="854">
        <v>1</v>
      </c>
      <c r="O197" s="707"/>
      <c r="P197" s="533" t="str">
        <f t="shared" si="46"/>
        <v>INCLUDED</v>
      </c>
      <c r="Q197" s="712">
        <f t="shared" si="47"/>
        <v>0</v>
      </c>
      <c r="R197" s="444">
        <f t="shared" si="48"/>
        <v>0</v>
      </c>
      <c r="S197" s="603">
        <f>Discount!$J$36</f>
        <v>0</v>
      </c>
      <c r="T197" s="444">
        <f t="shared" si="49"/>
        <v>0</v>
      </c>
      <c r="U197" s="445">
        <f t="shared" si="50"/>
        <v>0</v>
      </c>
      <c r="V197" s="713">
        <f t="shared" si="51"/>
        <v>0</v>
      </c>
      <c r="W197" s="843">
        <f t="shared" si="52"/>
        <v>0</v>
      </c>
      <c r="X197" s="713">
        <f t="shared" si="53"/>
        <v>0</v>
      </c>
      <c r="Y197" s="714">
        <f t="shared" si="54"/>
        <v>0.18</v>
      </c>
      <c r="Z197" s="713">
        <f t="shared" si="55"/>
        <v>0</v>
      </c>
      <c r="AA197" s="874"/>
      <c r="AB197" s="875"/>
      <c r="AC197" s="875"/>
      <c r="AD197" s="875"/>
      <c r="AE197" s="875"/>
      <c r="AF197" s="876"/>
      <c r="AG197" s="876"/>
      <c r="AH197" s="876"/>
      <c r="AI197" s="876"/>
      <c r="AJ197" s="876"/>
      <c r="AK197" s="876"/>
      <c r="AL197" s="876"/>
      <c r="AM197" s="876"/>
      <c r="AN197" s="876"/>
      <c r="AO197" s="876"/>
      <c r="AP197" s="876"/>
      <c r="AQ197" s="876"/>
      <c r="AR197" s="876"/>
      <c r="AS197" s="876"/>
      <c r="AT197" s="876"/>
      <c r="AU197" s="876"/>
      <c r="AV197" s="876"/>
      <c r="AW197" s="876"/>
      <c r="AX197" s="876"/>
      <c r="AY197" s="876"/>
      <c r="AZ197" s="876"/>
      <c r="BA197" s="876"/>
      <c r="BB197" s="876"/>
      <c r="BC197" s="876"/>
      <c r="BD197" s="876"/>
      <c r="BE197" s="876"/>
      <c r="BF197" s="876"/>
      <c r="BG197" s="876"/>
      <c r="BH197" s="876"/>
      <c r="BI197" s="876"/>
      <c r="BJ197" s="876"/>
      <c r="BK197" s="876"/>
      <c r="BL197" s="876"/>
      <c r="BM197" s="876"/>
      <c r="BN197" s="876"/>
      <c r="BO197" s="876"/>
      <c r="BP197" s="876"/>
      <c r="BQ197" s="876"/>
      <c r="BR197" s="876"/>
      <c r="BS197" s="876"/>
      <c r="BT197" s="876"/>
      <c r="BU197" s="876"/>
      <c r="BV197" s="876"/>
      <c r="BW197" s="876"/>
      <c r="BX197" s="876"/>
      <c r="BY197" s="876"/>
      <c r="BZ197" s="876"/>
      <c r="CA197" s="876"/>
      <c r="CB197" s="876"/>
      <c r="CC197" s="876"/>
      <c r="CD197" s="876"/>
      <c r="CE197" s="876"/>
      <c r="CF197" s="876"/>
      <c r="CG197" s="876"/>
      <c r="CH197" s="876"/>
      <c r="CI197" s="876"/>
      <c r="CJ197" s="876"/>
      <c r="CK197" s="876"/>
      <c r="CL197" s="876"/>
      <c r="CM197" s="876"/>
      <c r="CN197" s="876"/>
      <c r="CO197" s="876"/>
      <c r="CP197" s="876"/>
      <c r="CQ197" s="876"/>
      <c r="CR197" s="876"/>
      <c r="CS197" s="876"/>
      <c r="CT197" s="876"/>
      <c r="CU197" s="876"/>
      <c r="CV197" s="876"/>
      <c r="CW197" s="876"/>
      <c r="CX197" s="876"/>
      <c r="CY197" s="876"/>
      <c r="CZ197" s="876"/>
      <c r="DA197" s="876"/>
      <c r="DB197" s="876"/>
      <c r="DC197" s="876"/>
      <c r="DD197" s="876"/>
      <c r="DE197" s="876"/>
      <c r="DF197" s="876"/>
      <c r="DG197" s="876"/>
      <c r="DH197" s="876"/>
      <c r="DI197" s="876"/>
      <c r="DJ197" s="876"/>
      <c r="DK197" s="876"/>
      <c r="DL197" s="876"/>
      <c r="DM197" s="876"/>
      <c r="DN197" s="876"/>
      <c r="DO197" s="876"/>
      <c r="DP197" s="876"/>
      <c r="DQ197" s="876"/>
      <c r="DR197" s="876"/>
      <c r="DS197" s="876"/>
      <c r="DT197" s="876"/>
      <c r="DU197" s="876"/>
      <c r="DV197" s="876"/>
      <c r="DW197" s="876"/>
      <c r="DX197" s="876"/>
      <c r="DY197" s="876"/>
      <c r="DZ197" s="876"/>
      <c r="EA197" s="876"/>
      <c r="EB197" s="876"/>
      <c r="EC197" s="876"/>
      <c r="ED197" s="876"/>
      <c r="EE197" s="876"/>
      <c r="EF197" s="876"/>
      <c r="EG197" s="876"/>
      <c r="EH197" s="876"/>
      <c r="EI197" s="876"/>
      <c r="EJ197" s="876"/>
      <c r="EK197" s="876"/>
      <c r="EL197" s="876"/>
      <c r="EM197" s="876"/>
      <c r="EN197" s="876"/>
      <c r="EO197" s="876"/>
      <c r="EP197" s="876"/>
      <c r="EQ197" s="876"/>
      <c r="ER197" s="876"/>
      <c r="ES197" s="876"/>
      <c r="ET197" s="876"/>
      <c r="EU197" s="876"/>
    </row>
    <row r="198" spans="1:151" s="715" customFormat="1" ht="112.8" customHeight="1">
      <c r="A198" s="700">
        <v>179</v>
      </c>
      <c r="B198" s="854">
        <v>7000020198</v>
      </c>
      <c r="C198" s="854">
        <v>100</v>
      </c>
      <c r="D198" s="854">
        <v>1520</v>
      </c>
      <c r="E198" s="854">
        <v>10</v>
      </c>
      <c r="F198" s="854" t="s">
        <v>563</v>
      </c>
      <c r="G198" s="854">
        <v>100002500</v>
      </c>
      <c r="H198" s="854">
        <v>998731</v>
      </c>
      <c r="I198" s="535"/>
      <c r="J198" s="856">
        <v>18</v>
      </c>
      <c r="K198" s="534"/>
      <c r="L198" s="854" t="s">
        <v>639</v>
      </c>
      <c r="M198" s="854" t="s">
        <v>298</v>
      </c>
      <c r="N198" s="854">
        <v>1</v>
      </c>
      <c r="O198" s="707"/>
      <c r="P198" s="533" t="str">
        <f t="shared" si="46"/>
        <v>INCLUDED</v>
      </c>
      <c r="Q198" s="712">
        <f t="shared" si="47"/>
        <v>0</v>
      </c>
      <c r="R198" s="444">
        <f t="shared" si="48"/>
        <v>0</v>
      </c>
      <c r="S198" s="603">
        <f>Discount!$J$36</f>
        <v>0</v>
      </c>
      <c r="T198" s="444">
        <f t="shared" si="49"/>
        <v>0</v>
      </c>
      <c r="U198" s="445">
        <f t="shared" si="50"/>
        <v>0</v>
      </c>
      <c r="V198" s="713">
        <f t="shared" si="51"/>
        <v>0</v>
      </c>
      <c r="W198" s="843">
        <f t="shared" si="52"/>
        <v>0</v>
      </c>
      <c r="X198" s="713">
        <f t="shared" si="53"/>
        <v>0</v>
      </c>
      <c r="Y198" s="714">
        <f t="shared" si="54"/>
        <v>0.18</v>
      </c>
      <c r="Z198" s="713">
        <f t="shared" si="55"/>
        <v>0</v>
      </c>
      <c r="AA198" s="874"/>
      <c r="AB198" s="875"/>
      <c r="AC198" s="875"/>
      <c r="AD198" s="875"/>
      <c r="AE198" s="875"/>
      <c r="AF198" s="876"/>
      <c r="AG198" s="876"/>
      <c r="AH198" s="876"/>
      <c r="AI198" s="876"/>
      <c r="AJ198" s="876"/>
      <c r="AK198" s="876"/>
      <c r="AL198" s="876"/>
      <c r="AM198" s="876"/>
      <c r="AN198" s="876"/>
      <c r="AO198" s="876"/>
      <c r="AP198" s="876"/>
      <c r="AQ198" s="876"/>
      <c r="AR198" s="876"/>
      <c r="AS198" s="876"/>
      <c r="AT198" s="876"/>
      <c r="AU198" s="876"/>
      <c r="AV198" s="876"/>
      <c r="AW198" s="876"/>
      <c r="AX198" s="876"/>
      <c r="AY198" s="876"/>
      <c r="AZ198" s="876"/>
      <c r="BA198" s="876"/>
      <c r="BB198" s="876"/>
      <c r="BC198" s="876"/>
      <c r="BD198" s="876"/>
      <c r="BE198" s="876"/>
      <c r="BF198" s="876"/>
      <c r="BG198" s="876"/>
      <c r="BH198" s="876"/>
      <c r="BI198" s="876"/>
      <c r="BJ198" s="876"/>
      <c r="BK198" s="876"/>
      <c r="BL198" s="876"/>
      <c r="BM198" s="876"/>
      <c r="BN198" s="876"/>
      <c r="BO198" s="876"/>
      <c r="BP198" s="876"/>
      <c r="BQ198" s="876"/>
      <c r="BR198" s="876"/>
      <c r="BS198" s="876"/>
      <c r="BT198" s="876"/>
      <c r="BU198" s="876"/>
      <c r="BV198" s="876"/>
      <c r="BW198" s="876"/>
      <c r="BX198" s="876"/>
      <c r="BY198" s="876"/>
      <c r="BZ198" s="876"/>
      <c r="CA198" s="876"/>
      <c r="CB198" s="876"/>
      <c r="CC198" s="876"/>
      <c r="CD198" s="876"/>
      <c r="CE198" s="876"/>
      <c r="CF198" s="876"/>
      <c r="CG198" s="876"/>
      <c r="CH198" s="876"/>
      <c r="CI198" s="876"/>
      <c r="CJ198" s="876"/>
      <c r="CK198" s="876"/>
      <c r="CL198" s="876"/>
      <c r="CM198" s="876"/>
      <c r="CN198" s="876"/>
      <c r="CO198" s="876"/>
      <c r="CP198" s="876"/>
      <c r="CQ198" s="876"/>
      <c r="CR198" s="876"/>
      <c r="CS198" s="876"/>
      <c r="CT198" s="876"/>
      <c r="CU198" s="876"/>
      <c r="CV198" s="876"/>
      <c r="CW198" s="876"/>
      <c r="CX198" s="876"/>
      <c r="CY198" s="876"/>
      <c r="CZ198" s="876"/>
      <c r="DA198" s="876"/>
      <c r="DB198" s="876"/>
      <c r="DC198" s="876"/>
      <c r="DD198" s="876"/>
      <c r="DE198" s="876"/>
      <c r="DF198" s="876"/>
      <c r="DG198" s="876"/>
      <c r="DH198" s="876"/>
      <c r="DI198" s="876"/>
      <c r="DJ198" s="876"/>
      <c r="DK198" s="876"/>
      <c r="DL198" s="876"/>
      <c r="DM198" s="876"/>
      <c r="DN198" s="876"/>
      <c r="DO198" s="876"/>
      <c r="DP198" s="876"/>
      <c r="DQ198" s="876"/>
      <c r="DR198" s="876"/>
      <c r="DS198" s="876"/>
      <c r="DT198" s="876"/>
      <c r="DU198" s="876"/>
      <c r="DV198" s="876"/>
      <c r="DW198" s="876"/>
      <c r="DX198" s="876"/>
      <c r="DY198" s="876"/>
      <c r="DZ198" s="876"/>
      <c r="EA198" s="876"/>
      <c r="EB198" s="876"/>
      <c r="EC198" s="876"/>
      <c r="ED198" s="876"/>
      <c r="EE198" s="876"/>
      <c r="EF198" s="876"/>
      <c r="EG198" s="876"/>
      <c r="EH198" s="876"/>
      <c r="EI198" s="876"/>
      <c r="EJ198" s="876"/>
      <c r="EK198" s="876"/>
      <c r="EL198" s="876"/>
      <c r="EM198" s="876"/>
      <c r="EN198" s="876"/>
      <c r="EO198" s="876"/>
      <c r="EP198" s="876"/>
      <c r="EQ198" s="876"/>
      <c r="ER198" s="876"/>
      <c r="ES198" s="876"/>
      <c r="ET198" s="876"/>
      <c r="EU198" s="876"/>
    </row>
    <row r="199" spans="1:151" s="715" customFormat="1" ht="43.5" customHeight="1">
      <c r="A199" s="700">
        <v>180</v>
      </c>
      <c r="B199" s="854">
        <v>7000020198</v>
      </c>
      <c r="C199" s="854">
        <v>110</v>
      </c>
      <c r="D199" s="854">
        <v>1590</v>
      </c>
      <c r="E199" s="854">
        <v>10</v>
      </c>
      <c r="F199" s="854" t="s">
        <v>527</v>
      </c>
      <c r="G199" s="854">
        <v>100002182</v>
      </c>
      <c r="H199" s="854">
        <v>998736</v>
      </c>
      <c r="I199" s="535"/>
      <c r="J199" s="856">
        <v>18</v>
      </c>
      <c r="K199" s="534"/>
      <c r="L199" s="854" t="s">
        <v>610</v>
      </c>
      <c r="M199" s="854" t="s">
        <v>579</v>
      </c>
      <c r="N199" s="854">
        <v>1</v>
      </c>
      <c r="O199" s="707"/>
      <c r="P199" s="533" t="str">
        <f t="shared" si="46"/>
        <v>INCLUDED</v>
      </c>
      <c r="Q199" s="712">
        <f t="shared" si="47"/>
        <v>0</v>
      </c>
      <c r="R199" s="444">
        <f t="shared" si="48"/>
        <v>0</v>
      </c>
      <c r="S199" s="603">
        <f>Discount!$J$36</f>
        <v>0</v>
      </c>
      <c r="T199" s="444">
        <f t="shared" si="49"/>
        <v>0</v>
      </c>
      <c r="U199" s="445">
        <f t="shared" si="50"/>
        <v>0</v>
      </c>
      <c r="V199" s="713">
        <f t="shared" si="51"/>
        <v>0</v>
      </c>
      <c r="W199" s="843">
        <f t="shared" si="52"/>
        <v>0</v>
      </c>
      <c r="X199" s="713">
        <f t="shared" si="53"/>
        <v>0</v>
      </c>
      <c r="Y199" s="714">
        <f t="shared" si="54"/>
        <v>0.18</v>
      </c>
      <c r="Z199" s="713">
        <f t="shared" si="55"/>
        <v>0</v>
      </c>
      <c r="AA199" s="874"/>
      <c r="AB199" s="875"/>
      <c r="AC199" s="875"/>
      <c r="AD199" s="875"/>
      <c r="AE199" s="875"/>
      <c r="AF199" s="876"/>
      <c r="AG199" s="876"/>
      <c r="AH199" s="876"/>
      <c r="AI199" s="876"/>
      <c r="AJ199" s="876"/>
      <c r="AK199" s="876"/>
      <c r="AL199" s="876"/>
      <c r="AM199" s="876"/>
      <c r="AN199" s="876"/>
      <c r="AO199" s="876"/>
      <c r="AP199" s="876"/>
      <c r="AQ199" s="876"/>
      <c r="AR199" s="876"/>
      <c r="AS199" s="876"/>
      <c r="AT199" s="876"/>
      <c r="AU199" s="876"/>
      <c r="AV199" s="876"/>
      <c r="AW199" s="876"/>
      <c r="AX199" s="876"/>
      <c r="AY199" s="876"/>
      <c r="AZ199" s="876"/>
      <c r="BA199" s="876"/>
      <c r="BB199" s="876"/>
      <c r="BC199" s="876"/>
      <c r="BD199" s="876"/>
      <c r="BE199" s="876"/>
      <c r="BF199" s="876"/>
      <c r="BG199" s="876"/>
      <c r="BH199" s="876"/>
      <c r="BI199" s="876"/>
      <c r="BJ199" s="876"/>
      <c r="BK199" s="876"/>
      <c r="BL199" s="876"/>
      <c r="BM199" s="876"/>
      <c r="BN199" s="876"/>
      <c r="BO199" s="876"/>
      <c r="BP199" s="876"/>
      <c r="BQ199" s="876"/>
      <c r="BR199" s="876"/>
      <c r="BS199" s="876"/>
      <c r="BT199" s="876"/>
      <c r="BU199" s="876"/>
      <c r="BV199" s="876"/>
      <c r="BW199" s="876"/>
      <c r="BX199" s="876"/>
      <c r="BY199" s="876"/>
      <c r="BZ199" s="876"/>
      <c r="CA199" s="876"/>
      <c r="CB199" s="876"/>
      <c r="CC199" s="876"/>
      <c r="CD199" s="876"/>
      <c r="CE199" s="876"/>
      <c r="CF199" s="876"/>
      <c r="CG199" s="876"/>
      <c r="CH199" s="876"/>
      <c r="CI199" s="876"/>
      <c r="CJ199" s="876"/>
      <c r="CK199" s="876"/>
      <c r="CL199" s="876"/>
      <c r="CM199" s="876"/>
      <c r="CN199" s="876"/>
      <c r="CO199" s="876"/>
      <c r="CP199" s="876"/>
      <c r="CQ199" s="876"/>
      <c r="CR199" s="876"/>
      <c r="CS199" s="876"/>
      <c r="CT199" s="876"/>
      <c r="CU199" s="876"/>
      <c r="CV199" s="876"/>
      <c r="CW199" s="876"/>
      <c r="CX199" s="876"/>
      <c r="CY199" s="876"/>
      <c r="CZ199" s="876"/>
      <c r="DA199" s="876"/>
      <c r="DB199" s="876"/>
      <c r="DC199" s="876"/>
      <c r="DD199" s="876"/>
      <c r="DE199" s="876"/>
      <c r="DF199" s="876"/>
      <c r="DG199" s="876"/>
      <c r="DH199" s="876"/>
      <c r="DI199" s="876"/>
      <c r="DJ199" s="876"/>
      <c r="DK199" s="876"/>
      <c r="DL199" s="876"/>
      <c r="DM199" s="876"/>
      <c r="DN199" s="876"/>
      <c r="DO199" s="876"/>
      <c r="DP199" s="876"/>
      <c r="DQ199" s="876"/>
      <c r="DR199" s="876"/>
      <c r="DS199" s="876"/>
      <c r="DT199" s="876"/>
      <c r="DU199" s="876"/>
      <c r="DV199" s="876"/>
      <c r="DW199" s="876"/>
      <c r="DX199" s="876"/>
      <c r="DY199" s="876"/>
      <c r="DZ199" s="876"/>
      <c r="EA199" s="876"/>
      <c r="EB199" s="876"/>
      <c r="EC199" s="876"/>
      <c r="ED199" s="876"/>
      <c r="EE199" s="876"/>
      <c r="EF199" s="876"/>
      <c r="EG199" s="876"/>
      <c r="EH199" s="876"/>
      <c r="EI199" s="876"/>
      <c r="EJ199" s="876"/>
      <c r="EK199" s="876"/>
      <c r="EL199" s="876"/>
      <c r="EM199" s="876"/>
      <c r="EN199" s="876"/>
      <c r="EO199" s="876"/>
      <c r="EP199" s="876"/>
      <c r="EQ199" s="876"/>
      <c r="ER199" s="876"/>
      <c r="ES199" s="876"/>
      <c r="ET199" s="876"/>
      <c r="EU199" s="876"/>
    </row>
    <row r="200" spans="1:151" s="715" customFormat="1" ht="43.5" customHeight="1">
      <c r="A200" s="700">
        <v>181</v>
      </c>
      <c r="B200" s="854">
        <v>7000020198</v>
      </c>
      <c r="C200" s="854">
        <v>110</v>
      </c>
      <c r="D200" s="854">
        <v>1590</v>
      </c>
      <c r="E200" s="854">
        <v>20</v>
      </c>
      <c r="F200" s="854" t="s">
        <v>527</v>
      </c>
      <c r="G200" s="854">
        <v>100002181</v>
      </c>
      <c r="H200" s="854">
        <v>998736</v>
      </c>
      <c r="I200" s="535"/>
      <c r="J200" s="856">
        <v>18</v>
      </c>
      <c r="K200" s="534"/>
      <c r="L200" s="854" t="s">
        <v>609</v>
      </c>
      <c r="M200" s="854" t="s">
        <v>579</v>
      </c>
      <c r="N200" s="854">
        <v>1</v>
      </c>
      <c r="O200" s="707"/>
      <c r="P200" s="533" t="str">
        <f t="shared" si="46"/>
        <v>INCLUDED</v>
      </c>
      <c r="Q200" s="712">
        <f t="shared" si="47"/>
        <v>0</v>
      </c>
      <c r="R200" s="444">
        <f t="shared" si="48"/>
        <v>0</v>
      </c>
      <c r="S200" s="603">
        <f>Discount!$J$36</f>
        <v>0</v>
      </c>
      <c r="T200" s="444">
        <f t="shared" si="49"/>
        <v>0</v>
      </c>
      <c r="U200" s="445">
        <f t="shared" si="50"/>
        <v>0</v>
      </c>
      <c r="V200" s="713">
        <f t="shared" si="51"/>
        <v>0</v>
      </c>
      <c r="W200" s="843">
        <f t="shared" si="52"/>
        <v>0</v>
      </c>
      <c r="X200" s="713">
        <f t="shared" si="53"/>
        <v>0</v>
      </c>
      <c r="Y200" s="714">
        <f t="shared" si="54"/>
        <v>0.18</v>
      </c>
      <c r="Z200" s="713">
        <f t="shared" si="55"/>
        <v>0</v>
      </c>
      <c r="AA200" s="874"/>
      <c r="AB200" s="875"/>
      <c r="AC200" s="875"/>
      <c r="AD200" s="875"/>
      <c r="AE200" s="875"/>
      <c r="AF200" s="876"/>
      <c r="AG200" s="876"/>
      <c r="AH200" s="876"/>
      <c r="AI200" s="876"/>
      <c r="AJ200" s="876"/>
      <c r="AK200" s="876"/>
      <c r="AL200" s="876"/>
      <c r="AM200" s="876"/>
      <c r="AN200" s="876"/>
      <c r="AO200" s="876"/>
      <c r="AP200" s="876"/>
      <c r="AQ200" s="876"/>
      <c r="AR200" s="876"/>
      <c r="AS200" s="876"/>
      <c r="AT200" s="876"/>
      <c r="AU200" s="876"/>
      <c r="AV200" s="876"/>
      <c r="AW200" s="876"/>
      <c r="AX200" s="876"/>
      <c r="AY200" s="876"/>
      <c r="AZ200" s="876"/>
      <c r="BA200" s="876"/>
      <c r="BB200" s="876"/>
      <c r="BC200" s="876"/>
      <c r="BD200" s="876"/>
      <c r="BE200" s="876"/>
      <c r="BF200" s="876"/>
      <c r="BG200" s="876"/>
      <c r="BH200" s="876"/>
      <c r="BI200" s="876"/>
      <c r="BJ200" s="876"/>
      <c r="BK200" s="876"/>
      <c r="BL200" s="876"/>
      <c r="BM200" s="876"/>
      <c r="BN200" s="876"/>
      <c r="BO200" s="876"/>
      <c r="BP200" s="876"/>
      <c r="BQ200" s="876"/>
      <c r="BR200" s="876"/>
      <c r="BS200" s="876"/>
      <c r="BT200" s="876"/>
      <c r="BU200" s="876"/>
      <c r="BV200" s="876"/>
      <c r="BW200" s="876"/>
      <c r="BX200" s="876"/>
      <c r="BY200" s="876"/>
      <c r="BZ200" s="876"/>
      <c r="CA200" s="876"/>
      <c r="CB200" s="876"/>
      <c r="CC200" s="876"/>
      <c r="CD200" s="876"/>
      <c r="CE200" s="876"/>
      <c r="CF200" s="876"/>
      <c r="CG200" s="876"/>
      <c r="CH200" s="876"/>
      <c r="CI200" s="876"/>
      <c r="CJ200" s="876"/>
      <c r="CK200" s="876"/>
      <c r="CL200" s="876"/>
      <c r="CM200" s="876"/>
      <c r="CN200" s="876"/>
      <c r="CO200" s="876"/>
      <c r="CP200" s="876"/>
      <c r="CQ200" s="876"/>
      <c r="CR200" s="876"/>
      <c r="CS200" s="876"/>
      <c r="CT200" s="876"/>
      <c r="CU200" s="876"/>
      <c r="CV200" s="876"/>
      <c r="CW200" s="876"/>
      <c r="CX200" s="876"/>
      <c r="CY200" s="876"/>
      <c r="CZ200" s="876"/>
      <c r="DA200" s="876"/>
      <c r="DB200" s="876"/>
      <c r="DC200" s="876"/>
      <c r="DD200" s="876"/>
      <c r="DE200" s="876"/>
      <c r="DF200" s="876"/>
      <c r="DG200" s="876"/>
      <c r="DH200" s="876"/>
      <c r="DI200" s="876"/>
      <c r="DJ200" s="876"/>
      <c r="DK200" s="876"/>
      <c r="DL200" s="876"/>
      <c r="DM200" s="876"/>
      <c r="DN200" s="876"/>
      <c r="DO200" s="876"/>
      <c r="DP200" s="876"/>
      <c r="DQ200" s="876"/>
      <c r="DR200" s="876"/>
      <c r="DS200" s="876"/>
      <c r="DT200" s="876"/>
      <c r="DU200" s="876"/>
      <c r="DV200" s="876"/>
      <c r="DW200" s="876"/>
      <c r="DX200" s="876"/>
      <c r="DY200" s="876"/>
      <c r="DZ200" s="876"/>
      <c r="EA200" s="876"/>
      <c r="EB200" s="876"/>
      <c r="EC200" s="876"/>
      <c r="ED200" s="876"/>
      <c r="EE200" s="876"/>
      <c r="EF200" s="876"/>
      <c r="EG200" s="876"/>
      <c r="EH200" s="876"/>
      <c r="EI200" s="876"/>
      <c r="EJ200" s="876"/>
      <c r="EK200" s="876"/>
      <c r="EL200" s="876"/>
      <c r="EM200" s="876"/>
      <c r="EN200" s="876"/>
      <c r="EO200" s="876"/>
      <c r="EP200" s="876"/>
      <c r="EQ200" s="876"/>
      <c r="ER200" s="876"/>
      <c r="ES200" s="876"/>
      <c r="ET200" s="876"/>
      <c r="EU200" s="876"/>
    </row>
    <row r="201" spans="1:151" s="715" customFormat="1" ht="43.5" customHeight="1">
      <c r="A201" s="700">
        <v>182</v>
      </c>
      <c r="B201" s="854">
        <v>7000020198</v>
      </c>
      <c r="C201" s="854">
        <v>110</v>
      </c>
      <c r="D201" s="854">
        <v>1590</v>
      </c>
      <c r="E201" s="854">
        <v>30</v>
      </c>
      <c r="F201" s="854" t="s">
        <v>527</v>
      </c>
      <c r="G201" s="854">
        <v>100002180</v>
      </c>
      <c r="H201" s="854">
        <v>998736</v>
      </c>
      <c r="I201" s="535"/>
      <c r="J201" s="856">
        <v>18</v>
      </c>
      <c r="K201" s="534"/>
      <c r="L201" s="854" t="s">
        <v>640</v>
      </c>
      <c r="M201" s="854" t="s">
        <v>579</v>
      </c>
      <c r="N201" s="854">
        <v>1</v>
      </c>
      <c r="O201" s="707"/>
      <c r="P201" s="533" t="str">
        <f t="shared" si="46"/>
        <v>INCLUDED</v>
      </c>
      <c r="Q201" s="712">
        <f t="shared" si="47"/>
        <v>0</v>
      </c>
      <c r="R201" s="444">
        <f t="shared" si="48"/>
        <v>0</v>
      </c>
      <c r="S201" s="603">
        <f>Discount!$J$36</f>
        <v>0</v>
      </c>
      <c r="T201" s="444">
        <f t="shared" si="49"/>
        <v>0</v>
      </c>
      <c r="U201" s="445">
        <f t="shared" si="50"/>
        <v>0</v>
      </c>
      <c r="V201" s="713">
        <f t="shared" si="51"/>
        <v>0</v>
      </c>
      <c r="W201" s="843">
        <f t="shared" si="52"/>
        <v>0</v>
      </c>
      <c r="X201" s="713">
        <f t="shared" si="53"/>
        <v>0</v>
      </c>
      <c r="Y201" s="714">
        <f t="shared" si="54"/>
        <v>0.18</v>
      </c>
      <c r="Z201" s="713">
        <f t="shared" si="55"/>
        <v>0</v>
      </c>
      <c r="AA201" s="874"/>
      <c r="AB201" s="875"/>
      <c r="AC201" s="875"/>
      <c r="AD201" s="875"/>
      <c r="AE201" s="875"/>
      <c r="AF201" s="876"/>
      <c r="AG201" s="876"/>
      <c r="AH201" s="876"/>
      <c r="AI201" s="876"/>
      <c r="AJ201" s="876"/>
      <c r="AK201" s="876"/>
      <c r="AL201" s="876"/>
      <c r="AM201" s="876"/>
      <c r="AN201" s="876"/>
      <c r="AO201" s="876"/>
      <c r="AP201" s="876"/>
      <c r="AQ201" s="876"/>
      <c r="AR201" s="876"/>
      <c r="AS201" s="876"/>
      <c r="AT201" s="876"/>
      <c r="AU201" s="876"/>
      <c r="AV201" s="876"/>
      <c r="AW201" s="876"/>
      <c r="AX201" s="876"/>
      <c r="AY201" s="876"/>
      <c r="AZ201" s="876"/>
      <c r="BA201" s="876"/>
      <c r="BB201" s="876"/>
      <c r="BC201" s="876"/>
      <c r="BD201" s="876"/>
      <c r="BE201" s="876"/>
      <c r="BF201" s="876"/>
      <c r="BG201" s="876"/>
      <c r="BH201" s="876"/>
      <c r="BI201" s="876"/>
      <c r="BJ201" s="876"/>
      <c r="BK201" s="876"/>
      <c r="BL201" s="876"/>
      <c r="BM201" s="876"/>
      <c r="BN201" s="876"/>
      <c r="BO201" s="876"/>
      <c r="BP201" s="876"/>
      <c r="BQ201" s="876"/>
      <c r="BR201" s="876"/>
      <c r="BS201" s="876"/>
      <c r="BT201" s="876"/>
      <c r="BU201" s="876"/>
      <c r="BV201" s="876"/>
      <c r="BW201" s="876"/>
      <c r="BX201" s="876"/>
      <c r="BY201" s="876"/>
      <c r="BZ201" s="876"/>
      <c r="CA201" s="876"/>
      <c r="CB201" s="876"/>
      <c r="CC201" s="876"/>
      <c r="CD201" s="876"/>
      <c r="CE201" s="876"/>
      <c r="CF201" s="876"/>
      <c r="CG201" s="876"/>
      <c r="CH201" s="876"/>
      <c r="CI201" s="876"/>
      <c r="CJ201" s="876"/>
      <c r="CK201" s="876"/>
      <c r="CL201" s="876"/>
      <c r="CM201" s="876"/>
      <c r="CN201" s="876"/>
      <c r="CO201" s="876"/>
      <c r="CP201" s="876"/>
      <c r="CQ201" s="876"/>
      <c r="CR201" s="876"/>
      <c r="CS201" s="876"/>
      <c r="CT201" s="876"/>
      <c r="CU201" s="876"/>
      <c r="CV201" s="876"/>
      <c r="CW201" s="876"/>
      <c r="CX201" s="876"/>
      <c r="CY201" s="876"/>
      <c r="CZ201" s="876"/>
      <c r="DA201" s="876"/>
      <c r="DB201" s="876"/>
      <c r="DC201" s="876"/>
      <c r="DD201" s="876"/>
      <c r="DE201" s="876"/>
      <c r="DF201" s="876"/>
      <c r="DG201" s="876"/>
      <c r="DH201" s="876"/>
      <c r="DI201" s="876"/>
      <c r="DJ201" s="876"/>
      <c r="DK201" s="876"/>
      <c r="DL201" s="876"/>
      <c r="DM201" s="876"/>
      <c r="DN201" s="876"/>
      <c r="DO201" s="876"/>
      <c r="DP201" s="876"/>
      <c r="DQ201" s="876"/>
      <c r="DR201" s="876"/>
      <c r="DS201" s="876"/>
      <c r="DT201" s="876"/>
      <c r="DU201" s="876"/>
      <c r="DV201" s="876"/>
      <c r="DW201" s="876"/>
      <c r="DX201" s="876"/>
      <c r="DY201" s="876"/>
      <c r="DZ201" s="876"/>
      <c r="EA201" s="876"/>
      <c r="EB201" s="876"/>
      <c r="EC201" s="876"/>
      <c r="ED201" s="876"/>
      <c r="EE201" s="876"/>
      <c r="EF201" s="876"/>
      <c r="EG201" s="876"/>
      <c r="EH201" s="876"/>
      <c r="EI201" s="876"/>
      <c r="EJ201" s="876"/>
      <c r="EK201" s="876"/>
      <c r="EL201" s="876"/>
      <c r="EM201" s="876"/>
      <c r="EN201" s="876"/>
      <c r="EO201" s="876"/>
      <c r="EP201" s="876"/>
      <c r="EQ201" s="876"/>
      <c r="ER201" s="876"/>
      <c r="ES201" s="876"/>
      <c r="ET201" s="876"/>
      <c r="EU201" s="876"/>
    </row>
    <row r="202" spans="1:151" s="715" customFormat="1" ht="43.5" customHeight="1">
      <c r="A202" s="700">
        <v>183</v>
      </c>
      <c r="B202" s="854">
        <v>7000020198</v>
      </c>
      <c r="C202" s="854">
        <v>120</v>
      </c>
      <c r="D202" s="854">
        <v>1600</v>
      </c>
      <c r="E202" s="854">
        <v>10</v>
      </c>
      <c r="F202" s="854" t="s">
        <v>564</v>
      </c>
      <c r="G202" s="854">
        <v>100001882</v>
      </c>
      <c r="H202" s="854">
        <v>995463</v>
      </c>
      <c r="I202" s="535"/>
      <c r="J202" s="856">
        <v>18</v>
      </c>
      <c r="K202" s="534"/>
      <c r="L202" s="854" t="s">
        <v>575</v>
      </c>
      <c r="M202" s="854" t="s">
        <v>298</v>
      </c>
      <c r="N202" s="854">
        <v>2</v>
      </c>
      <c r="O202" s="707"/>
      <c r="P202" s="533" t="str">
        <f t="shared" si="46"/>
        <v>INCLUDED</v>
      </c>
      <c r="Q202" s="712">
        <f t="shared" si="47"/>
        <v>0</v>
      </c>
      <c r="R202" s="444">
        <f t="shared" si="48"/>
        <v>0</v>
      </c>
      <c r="S202" s="603">
        <f>Discount!$J$36</f>
        <v>0</v>
      </c>
      <c r="T202" s="444">
        <f t="shared" si="49"/>
        <v>0</v>
      </c>
      <c r="U202" s="445">
        <f t="shared" si="50"/>
        <v>0</v>
      </c>
      <c r="V202" s="713">
        <f t="shared" si="51"/>
        <v>0</v>
      </c>
      <c r="W202" s="843">
        <f t="shared" si="52"/>
        <v>0</v>
      </c>
      <c r="X202" s="713">
        <f t="shared" si="53"/>
        <v>0</v>
      </c>
      <c r="Y202" s="714">
        <f t="shared" si="54"/>
        <v>0.18</v>
      </c>
      <c r="Z202" s="713">
        <f t="shared" si="55"/>
        <v>0</v>
      </c>
      <c r="AA202" s="874"/>
      <c r="AB202" s="875"/>
      <c r="AC202" s="875"/>
      <c r="AD202" s="875"/>
      <c r="AE202" s="875"/>
      <c r="AF202" s="876"/>
      <c r="AG202" s="876"/>
      <c r="AH202" s="876"/>
      <c r="AI202" s="876"/>
      <c r="AJ202" s="876"/>
      <c r="AK202" s="876"/>
      <c r="AL202" s="876"/>
      <c r="AM202" s="876"/>
      <c r="AN202" s="876"/>
      <c r="AO202" s="876"/>
      <c r="AP202" s="876"/>
      <c r="AQ202" s="876"/>
      <c r="AR202" s="876"/>
      <c r="AS202" s="876"/>
      <c r="AT202" s="876"/>
      <c r="AU202" s="876"/>
      <c r="AV202" s="876"/>
      <c r="AW202" s="876"/>
      <c r="AX202" s="876"/>
      <c r="AY202" s="876"/>
      <c r="AZ202" s="876"/>
      <c r="BA202" s="876"/>
      <c r="BB202" s="876"/>
      <c r="BC202" s="876"/>
      <c r="BD202" s="876"/>
      <c r="BE202" s="876"/>
      <c r="BF202" s="876"/>
      <c r="BG202" s="876"/>
      <c r="BH202" s="876"/>
      <c r="BI202" s="876"/>
      <c r="BJ202" s="876"/>
      <c r="BK202" s="876"/>
      <c r="BL202" s="876"/>
      <c r="BM202" s="876"/>
      <c r="BN202" s="876"/>
      <c r="BO202" s="876"/>
      <c r="BP202" s="876"/>
      <c r="BQ202" s="876"/>
      <c r="BR202" s="876"/>
      <c r="BS202" s="876"/>
      <c r="BT202" s="876"/>
      <c r="BU202" s="876"/>
      <c r="BV202" s="876"/>
      <c r="BW202" s="876"/>
      <c r="BX202" s="876"/>
      <c r="BY202" s="876"/>
      <c r="BZ202" s="876"/>
      <c r="CA202" s="876"/>
      <c r="CB202" s="876"/>
      <c r="CC202" s="876"/>
      <c r="CD202" s="876"/>
      <c r="CE202" s="876"/>
      <c r="CF202" s="876"/>
      <c r="CG202" s="876"/>
      <c r="CH202" s="876"/>
      <c r="CI202" s="876"/>
      <c r="CJ202" s="876"/>
      <c r="CK202" s="876"/>
      <c r="CL202" s="876"/>
      <c r="CM202" s="876"/>
      <c r="CN202" s="876"/>
      <c r="CO202" s="876"/>
      <c r="CP202" s="876"/>
      <c r="CQ202" s="876"/>
      <c r="CR202" s="876"/>
      <c r="CS202" s="876"/>
      <c r="CT202" s="876"/>
      <c r="CU202" s="876"/>
      <c r="CV202" s="876"/>
      <c r="CW202" s="876"/>
      <c r="CX202" s="876"/>
      <c r="CY202" s="876"/>
      <c r="CZ202" s="876"/>
      <c r="DA202" s="876"/>
      <c r="DB202" s="876"/>
      <c r="DC202" s="876"/>
      <c r="DD202" s="876"/>
      <c r="DE202" s="876"/>
      <c r="DF202" s="876"/>
      <c r="DG202" s="876"/>
      <c r="DH202" s="876"/>
      <c r="DI202" s="876"/>
      <c r="DJ202" s="876"/>
      <c r="DK202" s="876"/>
      <c r="DL202" s="876"/>
      <c r="DM202" s="876"/>
      <c r="DN202" s="876"/>
      <c r="DO202" s="876"/>
      <c r="DP202" s="876"/>
      <c r="DQ202" s="876"/>
      <c r="DR202" s="876"/>
      <c r="DS202" s="876"/>
      <c r="DT202" s="876"/>
      <c r="DU202" s="876"/>
      <c r="DV202" s="876"/>
      <c r="DW202" s="876"/>
      <c r="DX202" s="876"/>
      <c r="DY202" s="876"/>
      <c r="DZ202" s="876"/>
      <c r="EA202" s="876"/>
      <c r="EB202" s="876"/>
      <c r="EC202" s="876"/>
      <c r="ED202" s="876"/>
      <c r="EE202" s="876"/>
      <c r="EF202" s="876"/>
      <c r="EG202" s="876"/>
      <c r="EH202" s="876"/>
      <c r="EI202" s="876"/>
      <c r="EJ202" s="876"/>
      <c r="EK202" s="876"/>
      <c r="EL202" s="876"/>
      <c r="EM202" s="876"/>
      <c r="EN202" s="876"/>
      <c r="EO202" s="876"/>
      <c r="EP202" s="876"/>
      <c r="EQ202" s="876"/>
      <c r="ER202" s="876"/>
      <c r="ES202" s="876"/>
      <c r="ET202" s="876"/>
      <c r="EU202" s="876"/>
    </row>
    <row r="203" spans="1:151" s="715" customFormat="1" ht="58.8" customHeight="1">
      <c r="A203" s="700">
        <v>184</v>
      </c>
      <c r="B203" s="854">
        <v>7000020198</v>
      </c>
      <c r="C203" s="854">
        <v>130</v>
      </c>
      <c r="D203" s="854">
        <v>1610</v>
      </c>
      <c r="E203" s="854">
        <v>10</v>
      </c>
      <c r="F203" s="854" t="s">
        <v>528</v>
      </c>
      <c r="G203" s="854">
        <v>100016783</v>
      </c>
      <c r="H203" s="854">
        <v>998736</v>
      </c>
      <c r="I203" s="535"/>
      <c r="J203" s="856">
        <v>18</v>
      </c>
      <c r="K203" s="534"/>
      <c r="L203" s="854" t="s">
        <v>611</v>
      </c>
      <c r="M203" s="854" t="s">
        <v>298</v>
      </c>
      <c r="N203" s="854">
        <v>1</v>
      </c>
      <c r="O203" s="707"/>
      <c r="P203" s="533" t="str">
        <f t="shared" si="46"/>
        <v>INCLUDED</v>
      </c>
      <c r="Q203" s="712">
        <f t="shared" si="47"/>
        <v>0</v>
      </c>
      <c r="R203" s="444">
        <f t="shared" si="48"/>
        <v>0</v>
      </c>
      <c r="S203" s="603">
        <f>Discount!$J$36</f>
        <v>0</v>
      </c>
      <c r="T203" s="444">
        <f t="shared" si="49"/>
        <v>0</v>
      </c>
      <c r="U203" s="445">
        <f t="shared" si="50"/>
        <v>0</v>
      </c>
      <c r="V203" s="713">
        <f t="shared" si="51"/>
        <v>0</v>
      </c>
      <c r="W203" s="843">
        <f t="shared" si="52"/>
        <v>0</v>
      </c>
      <c r="X203" s="713">
        <f t="shared" si="53"/>
        <v>0</v>
      </c>
      <c r="Y203" s="714">
        <f t="shared" si="54"/>
        <v>0.18</v>
      </c>
      <c r="Z203" s="713">
        <f t="shared" si="55"/>
        <v>0</v>
      </c>
      <c r="AA203" s="874"/>
      <c r="AB203" s="875"/>
      <c r="AC203" s="875"/>
      <c r="AD203" s="875"/>
      <c r="AE203" s="875"/>
      <c r="AF203" s="876"/>
      <c r="AG203" s="876"/>
      <c r="AH203" s="876"/>
      <c r="AI203" s="876"/>
      <c r="AJ203" s="876"/>
      <c r="AK203" s="876"/>
      <c r="AL203" s="876"/>
      <c r="AM203" s="876"/>
      <c r="AN203" s="876"/>
      <c r="AO203" s="876"/>
      <c r="AP203" s="876"/>
      <c r="AQ203" s="876"/>
      <c r="AR203" s="876"/>
      <c r="AS203" s="876"/>
      <c r="AT203" s="876"/>
      <c r="AU203" s="876"/>
      <c r="AV203" s="876"/>
      <c r="AW203" s="876"/>
      <c r="AX203" s="876"/>
      <c r="AY203" s="876"/>
      <c r="AZ203" s="876"/>
      <c r="BA203" s="876"/>
      <c r="BB203" s="876"/>
      <c r="BC203" s="876"/>
      <c r="BD203" s="876"/>
      <c r="BE203" s="876"/>
      <c r="BF203" s="876"/>
      <c r="BG203" s="876"/>
      <c r="BH203" s="876"/>
      <c r="BI203" s="876"/>
      <c r="BJ203" s="876"/>
      <c r="BK203" s="876"/>
      <c r="BL203" s="876"/>
      <c r="BM203" s="876"/>
      <c r="BN203" s="876"/>
      <c r="BO203" s="876"/>
      <c r="BP203" s="876"/>
      <c r="BQ203" s="876"/>
      <c r="BR203" s="876"/>
      <c r="BS203" s="876"/>
      <c r="BT203" s="876"/>
      <c r="BU203" s="876"/>
      <c r="BV203" s="876"/>
      <c r="BW203" s="876"/>
      <c r="BX203" s="876"/>
      <c r="BY203" s="876"/>
      <c r="BZ203" s="876"/>
      <c r="CA203" s="876"/>
      <c r="CB203" s="876"/>
      <c r="CC203" s="876"/>
      <c r="CD203" s="876"/>
      <c r="CE203" s="876"/>
      <c r="CF203" s="876"/>
      <c r="CG203" s="876"/>
      <c r="CH203" s="876"/>
      <c r="CI203" s="876"/>
      <c r="CJ203" s="876"/>
      <c r="CK203" s="876"/>
      <c r="CL203" s="876"/>
      <c r="CM203" s="876"/>
      <c r="CN203" s="876"/>
      <c r="CO203" s="876"/>
      <c r="CP203" s="876"/>
      <c r="CQ203" s="876"/>
      <c r="CR203" s="876"/>
      <c r="CS203" s="876"/>
      <c r="CT203" s="876"/>
      <c r="CU203" s="876"/>
      <c r="CV203" s="876"/>
      <c r="CW203" s="876"/>
      <c r="CX203" s="876"/>
      <c r="CY203" s="876"/>
      <c r="CZ203" s="876"/>
      <c r="DA203" s="876"/>
      <c r="DB203" s="876"/>
      <c r="DC203" s="876"/>
      <c r="DD203" s="876"/>
      <c r="DE203" s="876"/>
      <c r="DF203" s="876"/>
      <c r="DG203" s="876"/>
      <c r="DH203" s="876"/>
      <c r="DI203" s="876"/>
      <c r="DJ203" s="876"/>
      <c r="DK203" s="876"/>
      <c r="DL203" s="876"/>
      <c r="DM203" s="876"/>
      <c r="DN203" s="876"/>
      <c r="DO203" s="876"/>
      <c r="DP203" s="876"/>
      <c r="DQ203" s="876"/>
      <c r="DR203" s="876"/>
      <c r="DS203" s="876"/>
      <c r="DT203" s="876"/>
      <c r="DU203" s="876"/>
      <c r="DV203" s="876"/>
      <c r="DW203" s="876"/>
      <c r="DX203" s="876"/>
      <c r="DY203" s="876"/>
      <c r="DZ203" s="876"/>
      <c r="EA203" s="876"/>
      <c r="EB203" s="876"/>
      <c r="EC203" s="876"/>
      <c r="ED203" s="876"/>
      <c r="EE203" s="876"/>
      <c r="EF203" s="876"/>
      <c r="EG203" s="876"/>
      <c r="EH203" s="876"/>
      <c r="EI203" s="876"/>
      <c r="EJ203" s="876"/>
      <c r="EK203" s="876"/>
      <c r="EL203" s="876"/>
      <c r="EM203" s="876"/>
      <c r="EN203" s="876"/>
      <c r="EO203" s="876"/>
      <c r="EP203" s="876"/>
      <c r="EQ203" s="876"/>
      <c r="ER203" s="876"/>
      <c r="ES203" s="876"/>
      <c r="ET203" s="876"/>
      <c r="EU203" s="876"/>
    </row>
    <row r="204" spans="1:151" s="715" customFormat="1" ht="43.5" customHeight="1">
      <c r="A204" s="700">
        <v>185</v>
      </c>
      <c r="B204" s="854">
        <v>7000020198</v>
      </c>
      <c r="C204" s="854">
        <v>130</v>
      </c>
      <c r="D204" s="854">
        <v>1610</v>
      </c>
      <c r="E204" s="854">
        <v>20</v>
      </c>
      <c r="F204" s="854" t="s">
        <v>528</v>
      </c>
      <c r="G204" s="854">
        <v>100002062</v>
      </c>
      <c r="H204" s="854">
        <v>995461</v>
      </c>
      <c r="I204" s="535"/>
      <c r="J204" s="856">
        <v>18</v>
      </c>
      <c r="K204" s="534"/>
      <c r="L204" s="854" t="s">
        <v>641</v>
      </c>
      <c r="M204" s="854" t="s">
        <v>298</v>
      </c>
      <c r="N204" s="854">
        <v>2</v>
      </c>
      <c r="O204" s="707"/>
      <c r="P204" s="533" t="str">
        <f t="shared" si="46"/>
        <v>INCLUDED</v>
      </c>
      <c r="Q204" s="712">
        <f t="shared" si="47"/>
        <v>0</v>
      </c>
      <c r="R204" s="444">
        <f t="shared" si="48"/>
        <v>0</v>
      </c>
      <c r="S204" s="603">
        <f>Discount!$J$36</f>
        <v>0</v>
      </c>
      <c r="T204" s="444">
        <f t="shared" si="49"/>
        <v>0</v>
      </c>
      <c r="U204" s="445">
        <f t="shared" si="50"/>
        <v>0</v>
      </c>
      <c r="V204" s="713">
        <f t="shared" si="51"/>
        <v>0</v>
      </c>
      <c r="W204" s="843">
        <f t="shared" si="52"/>
        <v>0</v>
      </c>
      <c r="X204" s="713">
        <f t="shared" si="53"/>
        <v>0</v>
      </c>
      <c r="Y204" s="714">
        <f t="shared" si="54"/>
        <v>0.18</v>
      </c>
      <c r="Z204" s="713">
        <f t="shared" si="55"/>
        <v>0</v>
      </c>
      <c r="AA204" s="874"/>
      <c r="AB204" s="875"/>
      <c r="AC204" s="875"/>
      <c r="AD204" s="875"/>
      <c r="AE204" s="875"/>
      <c r="AF204" s="876"/>
      <c r="AG204" s="876"/>
      <c r="AH204" s="876"/>
      <c r="AI204" s="876"/>
      <c r="AJ204" s="876"/>
      <c r="AK204" s="876"/>
      <c r="AL204" s="876"/>
      <c r="AM204" s="876"/>
      <c r="AN204" s="876"/>
      <c r="AO204" s="876"/>
      <c r="AP204" s="876"/>
      <c r="AQ204" s="876"/>
      <c r="AR204" s="876"/>
      <c r="AS204" s="876"/>
      <c r="AT204" s="876"/>
      <c r="AU204" s="876"/>
      <c r="AV204" s="876"/>
      <c r="AW204" s="876"/>
      <c r="AX204" s="876"/>
      <c r="AY204" s="876"/>
      <c r="AZ204" s="876"/>
      <c r="BA204" s="876"/>
      <c r="BB204" s="876"/>
      <c r="BC204" s="876"/>
      <c r="BD204" s="876"/>
      <c r="BE204" s="876"/>
      <c r="BF204" s="876"/>
      <c r="BG204" s="876"/>
      <c r="BH204" s="876"/>
      <c r="BI204" s="876"/>
      <c r="BJ204" s="876"/>
      <c r="BK204" s="876"/>
      <c r="BL204" s="876"/>
      <c r="BM204" s="876"/>
      <c r="BN204" s="876"/>
      <c r="BO204" s="876"/>
      <c r="BP204" s="876"/>
      <c r="BQ204" s="876"/>
      <c r="BR204" s="876"/>
      <c r="BS204" s="876"/>
      <c r="BT204" s="876"/>
      <c r="BU204" s="876"/>
      <c r="BV204" s="876"/>
      <c r="BW204" s="876"/>
      <c r="BX204" s="876"/>
      <c r="BY204" s="876"/>
      <c r="BZ204" s="876"/>
      <c r="CA204" s="876"/>
      <c r="CB204" s="876"/>
      <c r="CC204" s="876"/>
      <c r="CD204" s="876"/>
      <c r="CE204" s="876"/>
      <c r="CF204" s="876"/>
      <c r="CG204" s="876"/>
      <c r="CH204" s="876"/>
      <c r="CI204" s="876"/>
      <c r="CJ204" s="876"/>
      <c r="CK204" s="876"/>
      <c r="CL204" s="876"/>
      <c r="CM204" s="876"/>
      <c r="CN204" s="876"/>
      <c r="CO204" s="876"/>
      <c r="CP204" s="876"/>
      <c r="CQ204" s="876"/>
      <c r="CR204" s="876"/>
      <c r="CS204" s="876"/>
      <c r="CT204" s="876"/>
      <c r="CU204" s="876"/>
      <c r="CV204" s="876"/>
      <c r="CW204" s="876"/>
      <c r="CX204" s="876"/>
      <c r="CY204" s="876"/>
      <c r="CZ204" s="876"/>
      <c r="DA204" s="876"/>
      <c r="DB204" s="876"/>
      <c r="DC204" s="876"/>
      <c r="DD204" s="876"/>
      <c r="DE204" s="876"/>
      <c r="DF204" s="876"/>
      <c r="DG204" s="876"/>
      <c r="DH204" s="876"/>
      <c r="DI204" s="876"/>
      <c r="DJ204" s="876"/>
      <c r="DK204" s="876"/>
      <c r="DL204" s="876"/>
      <c r="DM204" s="876"/>
      <c r="DN204" s="876"/>
      <c r="DO204" s="876"/>
      <c r="DP204" s="876"/>
      <c r="DQ204" s="876"/>
      <c r="DR204" s="876"/>
      <c r="DS204" s="876"/>
      <c r="DT204" s="876"/>
      <c r="DU204" s="876"/>
      <c r="DV204" s="876"/>
      <c r="DW204" s="876"/>
      <c r="DX204" s="876"/>
      <c r="DY204" s="876"/>
      <c r="DZ204" s="876"/>
      <c r="EA204" s="876"/>
      <c r="EB204" s="876"/>
      <c r="EC204" s="876"/>
      <c r="ED204" s="876"/>
      <c r="EE204" s="876"/>
      <c r="EF204" s="876"/>
      <c r="EG204" s="876"/>
      <c r="EH204" s="876"/>
      <c r="EI204" s="876"/>
      <c r="EJ204" s="876"/>
      <c r="EK204" s="876"/>
      <c r="EL204" s="876"/>
      <c r="EM204" s="876"/>
      <c r="EN204" s="876"/>
      <c r="EO204" s="876"/>
      <c r="EP204" s="876"/>
      <c r="EQ204" s="876"/>
      <c r="ER204" s="876"/>
      <c r="ES204" s="876"/>
      <c r="ET204" s="876"/>
      <c r="EU204" s="876"/>
    </row>
    <row r="205" spans="1:151" s="715" customFormat="1" ht="43.5" customHeight="1">
      <c r="A205" s="700">
        <v>186</v>
      </c>
      <c r="B205" s="854">
        <v>7000020198</v>
      </c>
      <c r="C205" s="854">
        <v>130</v>
      </c>
      <c r="D205" s="854">
        <v>1610</v>
      </c>
      <c r="E205" s="854">
        <v>30</v>
      </c>
      <c r="F205" s="854" t="s">
        <v>528</v>
      </c>
      <c r="G205" s="854">
        <v>100000975</v>
      </c>
      <c r="H205" s="854">
        <v>995461</v>
      </c>
      <c r="I205" s="535"/>
      <c r="J205" s="856">
        <v>18</v>
      </c>
      <c r="K205" s="534"/>
      <c r="L205" s="854" t="s">
        <v>577</v>
      </c>
      <c r="M205" s="854" t="s">
        <v>297</v>
      </c>
      <c r="N205" s="854">
        <v>2</v>
      </c>
      <c r="O205" s="707"/>
      <c r="P205" s="533" t="str">
        <f t="shared" si="46"/>
        <v>INCLUDED</v>
      </c>
      <c r="Q205" s="712">
        <f t="shared" si="47"/>
        <v>0</v>
      </c>
      <c r="R205" s="444">
        <f t="shared" si="48"/>
        <v>0</v>
      </c>
      <c r="S205" s="603">
        <f>Discount!$J$36</f>
        <v>0</v>
      </c>
      <c r="T205" s="444">
        <f t="shared" si="49"/>
        <v>0</v>
      </c>
      <c r="U205" s="445">
        <f t="shared" si="50"/>
        <v>0</v>
      </c>
      <c r="V205" s="713">
        <f t="shared" si="51"/>
        <v>0</v>
      </c>
      <c r="W205" s="843">
        <f t="shared" si="52"/>
        <v>0</v>
      </c>
      <c r="X205" s="713">
        <f t="shared" si="53"/>
        <v>0</v>
      </c>
      <c r="Y205" s="714">
        <f t="shared" si="54"/>
        <v>0.18</v>
      </c>
      <c r="Z205" s="713">
        <f t="shared" si="55"/>
        <v>0</v>
      </c>
      <c r="AA205" s="874"/>
      <c r="AB205" s="875"/>
      <c r="AC205" s="875"/>
      <c r="AD205" s="875"/>
      <c r="AE205" s="875"/>
      <c r="AF205" s="876"/>
      <c r="AG205" s="876"/>
      <c r="AH205" s="876"/>
      <c r="AI205" s="876"/>
      <c r="AJ205" s="876"/>
      <c r="AK205" s="876"/>
      <c r="AL205" s="876"/>
      <c r="AM205" s="876"/>
      <c r="AN205" s="876"/>
      <c r="AO205" s="876"/>
      <c r="AP205" s="876"/>
      <c r="AQ205" s="876"/>
      <c r="AR205" s="876"/>
      <c r="AS205" s="876"/>
      <c r="AT205" s="876"/>
      <c r="AU205" s="876"/>
      <c r="AV205" s="876"/>
      <c r="AW205" s="876"/>
      <c r="AX205" s="876"/>
      <c r="AY205" s="876"/>
      <c r="AZ205" s="876"/>
      <c r="BA205" s="876"/>
      <c r="BB205" s="876"/>
      <c r="BC205" s="876"/>
      <c r="BD205" s="876"/>
      <c r="BE205" s="876"/>
      <c r="BF205" s="876"/>
      <c r="BG205" s="876"/>
      <c r="BH205" s="876"/>
      <c r="BI205" s="876"/>
      <c r="BJ205" s="876"/>
      <c r="BK205" s="876"/>
      <c r="BL205" s="876"/>
      <c r="BM205" s="876"/>
      <c r="BN205" s="876"/>
      <c r="BO205" s="876"/>
      <c r="BP205" s="876"/>
      <c r="BQ205" s="876"/>
      <c r="BR205" s="876"/>
      <c r="BS205" s="876"/>
      <c r="BT205" s="876"/>
      <c r="BU205" s="876"/>
      <c r="BV205" s="876"/>
      <c r="BW205" s="876"/>
      <c r="BX205" s="876"/>
      <c r="BY205" s="876"/>
      <c r="BZ205" s="876"/>
      <c r="CA205" s="876"/>
      <c r="CB205" s="876"/>
      <c r="CC205" s="876"/>
      <c r="CD205" s="876"/>
      <c r="CE205" s="876"/>
      <c r="CF205" s="876"/>
      <c r="CG205" s="876"/>
      <c r="CH205" s="876"/>
      <c r="CI205" s="876"/>
      <c r="CJ205" s="876"/>
      <c r="CK205" s="876"/>
      <c r="CL205" s="876"/>
      <c r="CM205" s="876"/>
      <c r="CN205" s="876"/>
      <c r="CO205" s="876"/>
      <c r="CP205" s="876"/>
      <c r="CQ205" s="876"/>
      <c r="CR205" s="876"/>
      <c r="CS205" s="876"/>
      <c r="CT205" s="876"/>
      <c r="CU205" s="876"/>
      <c r="CV205" s="876"/>
      <c r="CW205" s="876"/>
      <c r="CX205" s="876"/>
      <c r="CY205" s="876"/>
      <c r="CZ205" s="876"/>
      <c r="DA205" s="876"/>
      <c r="DB205" s="876"/>
      <c r="DC205" s="876"/>
      <c r="DD205" s="876"/>
      <c r="DE205" s="876"/>
      <c r="DF205" s="876"/>
      <c r="DG205" s="876"/>
      <c r="DH205" s="876"/>
      <c r="DI205" s="876"/>
      <c r="DJ205" s="876"/>
      <c r="DK205" s="876"/>
      <c r="DL205" s="876"/>
      <c r="DM205" s="876"/>
      <c r="DN205" s="876"/>
      <c r="DO205" s="876"/>
      <c r="DP205" s="876"/>
      <c r="DQ205" s="876"/>
      <c r="DR205" s="876"/>
      <c r="DS205" s="876"/>
      <c r="DT205" s="876"/>
      <c r="DU205" s="876"/>
      <c r="DV205" s="876"/>
      <c r="DW205" s="876"/>
      <c r="DX205" s="876"/>
      <c r="DY205" s="876"/>
      <c r="DZ205" s="876"/>
      <c r="EA205" s="876"/>
      <c r="EB205" s="876"/>
      <c r="EC205" s="876"/>
      <c r="ED205" s="876"/>
      <c r="EE205" s="876"/>
      <c r="EF205" s="876"/>
      <c r="EG205" s="876"/>
      <c r="EH205" s="876"/>
      <c r="EI205" s="876"/>
      <c r="EJ205" s="876"/>
      <c r="EK205" s="876"/>
      <c r="EL205" s="876"/>
      <c r="EM205" s="876"/>
      <c r="EN205" s="876"/>
      <c r="EO205" s="876"/>
      <c r="EP205" s="876"/>
      <c r="EQ205" s="876"/>
      <c r="ER205" s="876"/>
      <c r="ES205" s="876"/>
      <c r="ET205" s="876"/>
      <c r="EU205" s="876"/>
    </row>
    <row r="206" spans="1:151" s="715" customFormat="1" ht="43.5" customHeight="1">
      <c r="A206" s="700">
        <v>187</v>
      </c>
      <c r="B206" s="854">
        <v>7000020198</v>
      </c>
      <c r="C206" s="854">
        <v>140</v>
      </c>
      <c r="D206" s="854">
        <v>1620</v>
      </c>
      <c r="E206" s="854">
        <v>10</v>
      </c>
      <c r="F206" s="854" t="s">
        <v>529</v>
      </c>
      <c r="G206" s="854">
        <v>100001020</v>
      </c>
      <c r="H206" s="854">
        <v>998731</v>
      </c>
      <c r="I206" s="535"/>
      <c r="J206" s="856">
        <v>18</v>
      </c>
      <c r="K206" s="534"/>
      <c r="L206" s="854" t="s">
        <v>746</v>
      </c>
      <c r="M206" s="854" t="s">
        <v>297</v>
      </c>
      <c r="N206" s="854">
        <v>2</v>
      </c>
      <c r="O206" s="707"/>
      <c r="P206" s="533" t="str">
        <f t="shared" si="46"/>
        <v>INCLUDED</v>
      </c>
      <c r="Q206" s="712">
        <f t="shared" si="47"/>
        <v>0</v>
      </c>
      <c r="R206" s="444">
        <f t="shared" si="48"/>
        <v>0</v>
      </c>
      <c r="S206" s="603">
        <f>Discount!$J$36</f>
        <v>0</v>
      </c>
      <c r="T206" s="444">
        <f t="shared" si="49"/>
        <v>0</v>
      </c>
      <c r="U206" s="445">
        <f t="shared" si="50"/>
        <v>0</v>
      </c>
      <c r="V206" s="713">
        <f t="shared" si="51"/>
        <v>0</v>
      </c>
      <c r="W206" s="843">
        <f t="shared" si="52"/>
        <v>0</v>
      </c>
      <c r="X206" s="713">
        <f t="shared" si="53"/>
        <v>0</v>
      </c>
      <c r="Y206" s="714">
        <f t="shared" si="54"/>
        <v>0.18</v>
      </c>
      <c r="Z206" s="713">
        <f t="shared" si="55"/>
        <v>0</v>
      </c>
      <c r="AA206" s="874"/>
      <c r="AB206" s="875"/>
      <c r="AC206" s="875"/>
      <c r="AD206" s="875"/>
      <c r="AE206" s="875"/>
      <c r="AF206" s="876"/>
      <c r="AG206" s="876"/>
      <c r="AH206" s="876"/>
      <c r="AI206" s="876"/>
      <c r="AJ206" s="876"/>
      <c r="AK206" s="876"/>
      <c r="AL206" s="876"/>
      <c r="AM206" s="876"/>
      <c r="AN206" s="876"/>
      <c r="AO206" s="876"/>
      <c r="AP206" s="876"/>
      <c r="AQ206" s="876"/>
      <c r="AR206" s="876"/>
      <c r="AS206" s="876"/>
      <c r="AT206" s="876"/>
      <c r="AU206" s="876"/>
      <c r="AV206" s="876"/>
      <c r="AW206" s="876"/>
      <c r="AX206" s="876"/>
      <c r="AY206" s="876"/>
      <c r="AZ206" s="876"/>
      <c r="BA206" s="876"/>
      <c r="BB206" s="876"/>
      <c r="BC206" s="876"/>
      <c r="BD206" s="876"/>
      <c r="BE206" s="876"/>
      <c r="BF206" s="876"/>
      <c r="BG206" s="876"/>
      <c r="BH206" s="876"/>
      <c r="BI206" s="876"/>
      <c r="BJ206" s="876"/>
      <c r="BK206" s="876"/>
      <c r="BL206" s="876"/>
      <c r="BM206" s="876"/>
      <c r="BN206" s="876"/>
      <c r="BO206" s="876"/>
      <c r="BP206" s="876"/>
      <c r="BQ206" s="876"/>
      <c r="BR206" s="876"/>
      <c r="BS206" s="876"/>
      <c r="BT206" s="876"/>
      <c r="BU206" s="876"/>
      <c r="BV206" s="876"/>
      <c r="BW206" s="876"/>
      <c r="BX206" s="876"/>
      <c r="BY206" s="876"/>
      <c r="BZ206" s="876"/>
      <c r="CA206" s="876"/>
      <c r="CB206" s="876"/>
      <c r="CC206" s="876"/>
      <c r="CD206" s="876"/>
      <c r="CE206" s="876"/>
      <c r="CF206" s="876"/>
      <c r="CG206" s="876"/>
      <c r="CH206" s="876"/>
      <c r="CI206" s="876"/>
      <c r="CJ206" s="876"/>
      <c r="CK206" s="876"/>
      <c r="CL206" s="876"/>
      <c r="CM206" s="876"/>
      <c r="CN206" s="876"/>
      <c r="CO206" s="876"/>
      <c r="CP206" s="876"/>
      <c r="CQ206" s="876"/>
      <c r="CR206" s="876"/>
      <c r="CS206" s="876"/>
      <c r="CT206" s="876"/>
      <c r="CU206" s="876"/>
      <c r="CV206" s="876"/>
      <c r="CW206" s="876"/>
      <c r="CX206" s="876"/>
      <c r="CY206" s="876"/>
      <c r="CZ206" s="876"/>
      <c r="DA206" s="876"/>
      <c r="DB206" s="876"/>
      <c r="DC206" s="876"/>
      <c r="DD206" s="876"/>
      <c r="DE206" s="876"/>
      <c r="DF206" s="876"/>
      <c r="DG206" s="876"/>
      <c r="DH206" s="876"/>
      <c r="DI206" s="876"/>
      <c r="DJ206" s="876"/>
      <c r="DK206" s="876"/>
      <c r="DL206" s="876"/>
      <c r="DM206" s="876"/>
      <c r="DN206" s="876"/>
      <c r="DO206" s="876"/>
      <c r="DP206" s="876"/>
      <c r="DQ206" s="876"/>
      <c r="DR206" s="876"/>
      <c r="DS206" s="876"/>
      <c r="DT206" s="876"/>
      <c r="DU206" s="876"/>
      <c r="DV206" s="876"/>
      <c r="DW206" s="876"/>
      <c r="DX206" s="876"/>
      <c r="DY206" s="876"/>
      <c r="DZ206" s="876"/>
      <c r="EA206" s="876"/>
      <c r="EB206" s="876"/>
      <c r="EC206" s="876"/>
      <c r="ED206" s="876"/>
      <c r="EE206" s="876"/>
      <c r="EF206" s="876"/>
      <c r="EG206" s="876"/>
      <c r="EH206" s="876"/>
      <c r="EI206" s="876"/>
      <c r="EJ206" s="876"/>
      <c r="EK206" s="876"/>
      <c r="EL206" s="876"/>
      <c r="EM206" s="876"/>
      <c r="EN206" s="876"/>
      <c r="EO206" s="876"/>
      <c r="EP206" s="876"/>
      <c r="EQ206" s="876"/>
      <c r="ER206" s="876"/>
      <c r="ES206" s="876"/>
      <c r="ET206" s="876"/>
      <c r="EU206" s="876"/>
    </row>
    <row r="207" spans="1:151" s="715" customFormat="1" ht="43.5" customHeight="1">
      <c r="A207" s="700">
        <v>188</v>
      </c>
      <c r="B207" s="854">
        <v>7000020198</v>
      </c>
      <c r="C207" s="854">
        <v>140</v>
      </c>
      <c r="D207" s="854">
        <v>1620</v>
      </c>
      <c r="E207" s="854">
        <v>20</v>
      </c>
      <c r="F207" s="854" t="s">
        <v>529</v>
      </c>
      <c r="G207" s="854">
        <v>100001024</v>
      </c>
      <c r="H207" s="854">
        <v>998731</v>
      </c>
      <c r="I207" s="535"/>
      <c r="J207" s="856">
        <v>18</v>
      </c>
      <c r="K207" s="534"/>
      <c r="L207" s="854" t="s">
        <v>686</v>
      </c>
      <c r="M207" s="854" t="s">
        <v>297</v>
      </c>
      <c r="N207" s="854">
        <v>2</v>
      </c>
      <c r="O207" s="707"/>
      <c r="P207" s="533" t="str">
        <f t="shared" si="46"/>
        <v>INCLUDED</v>
      </c>
      <c r="Q207" s="712">
        <f t="shared" si="47"/>
        <v>0</v>
      </c>
      <c r="R207" s="444">
        <f t="shared" si="48"/>
        <v>0</v>
      </c>
      <c r="S207" s="603">
        <f>Discount!$J$36</f>
        <v>0</v>
      </c>
      <c r="T207" s="444">
        <f t="shared" si="49"/>
        <v>0</v>
      </c>
      <c r="U207" s="445">
        <f t="shared" si="50"/>
        <v>0</v>
      </c>
      <c r="V207" s="713">
        <f t="shared" si="51"/>
        <v>0</v>
      </c>
      <c r="W207" s="843">
        <f t="shared" si="52"/>
        <v>0</v>
      </c>
      <c r="X207" s="713">
        <f t="shared" si="53"/>
        <v>0</v>
      </c>
      <c r="Y207" s="714">
        <f t="shared" si="54"/>
        <v>0.18</v>
      </c>
      <c r="Z207" s="713">
        <f t="shared" si="55"/>
        <v>0</v>
      </c>
      <c r="AA207" s="874"/>
      <c r="AB207" s="875"/>
      <c r="AC207" s="875"/>
      <c r="AD207" s="875"/>
      <c r="AE207" s="875"/>
      <c r="AF207" s="876"/>
      <c r="AG207" s="876"/>
      <c r="AH207" s="876"/>
      <c r="AI207" s="876"/>
      <c r="AJ207" s="876"/>
      <c r="AK207" s="876"/>
      <c r="AL207" s="876"/>
      <c r="AM207" s="876"/>
      <c r="AN207" s="876"/>
      <c r="AO207" s="876"/>
      <c r="AP207" s="876"/>
      <c r="AQ207" s="876"/>
      <c r="AR207" s="876"/>
      <c r="AS207" s="876"/>
      <c r="AT207" s="876"/>
      <c r="AU207" s="876"/>
      <c r="AV207" s="876"/>
      <c r="AW207" s="876"/>
      <c r="AX207" s="876"/>
      <c r="AY207" s="876"/>
      <c r="AZ207" s="876"/>
      <c r="BA207" s="876"/>
      <c r="BB207" s="876"/>
      <c r="BC207" s="876"/>
      <c r="BD207" s="876"/>
      <c r="BE207" s="876"/>
      <c r="BF207" s="876"/>
      <c r="BG207" s="876"/>
      <c r="BH207" s="876"/>
      <c r="BI207" s="876"/>
      <c r="BJ207" s="876"/>
      <c r="BK207" s="876"/>
      <c r="BL207" s="876"/>
      <c r="BM207" s="876"/>
      <c r="BN207" s="876"/>
      <c r="BO207" s="876"/>
      <c r="BP207" s="876"/>
      <c r="BQ207" s="876"/>
      <c r="BR207" s="876"/>
      <c r="BS207" s="876"/>
      <c r="BT207" s="876"/>
      <c r="BU207" s="876"/>
      <c r="BV207" s="876"/>
      <c r="BW207" s="876"/>
      <c r="BX207" s="876"/>
      <c r="BY207" s="876"/>
      <c r="BZ207" s="876"/>
      <c r="CA207" s="876"/>
      <c r="CB207" s="876"/>
      <c r="CC207" s="876"/>
      <c r="CD207" s="876"/>
      <c r="CE207" s="876"/>
      <c r="CF207" s="876"/>
      <c r="CG207" s="876"/>
      <c r="CH207" s="876"/>
      <c r="CI207" s="876"/>
      <c r="CJ207" s="876"/>
      <c r="CK207" s="876"/>
      <c r="CL207" s="876"/>
      <c r="CM207" s="876"/>
      <c r="CN207" s="876"/>
      <c r="CO207" s="876"/>
      <c r="CP207" s="876"/>
      <c r="CQ207" s="876"/>
      <c r="CR207" s="876"/>
      <c r="CS207" s="876"/>
      <c r="CT207" s="876"/>
      <c r="CU207" s="876"/>
      <c r="CV207" s="876"/>
      <c r="CW207" s="876"/>
      <c r="CX207" s="876"/>
      <c r="CY207" s="876"/>
      <c r="CZ207" s="876"/>
      <c r="DA207" s="876"/>
      <c r="DB207" s="876"/>
      <c r="DC207" s="876"/>
      <c r="DD207" s="876"/>
      <c r="DE207" s="876"/>
      <c r="DF207" s="876"/>
      <c r="DG207" s="876"/>
      <c r="DH207" s="876"/>
      <c r="DI207" s="876"/>
      <c r="DJ207" s="876"/>
      <c r="DK207" s="876"/>
      <c r="DL207" s="876"/>
      <c r="DM207" s="876"/>
      <c r="DN207" s="876"/>
      <c r="DO207" s="876"/>
      <c r="DP207" s="876"/>
      <c r="DQ207" s="876"/>
      <c r="DR207" s="876"/>
      <c r="DS207" s="876"/>
      <c r="DT207" s="876"/>
      <c r="DU207" s="876"/>
      <c r="DV207" s="876"/>
      <c r="DW207" s="876"/>
      <c r="DX207" s="876"/>
      <c r="DY207" s="876"/>
      <c r="DZ207" s="876"/>
      <c r="EA207" s="876"/>
      <c r="EB207" s="876"/>
      <c r="EC207" s="876"/>
      <c r="ED207" s="876"/>
      <c r="EE207" s="876"/>
      <c r="EF207" s="876"/>
      <c r="EG207" s="876"/>
      <c r="EH207" s="876"/>
      <c r="EI207" s="876"/>
      <c r="EJ207" s="876"/>
      <c r="EK207" s="876"/>
      <c r="EL207" s="876"/>
      <c r="EM207" s="876"/>
      <c r="EN207" s="876"/>
      <c r="EO207" s="876"/>
      <c r="EP207" s="876"/>
      <c r="EQ207" s="876"/>
      <c r="ER207" s="876"/>
      <c r="ES207" s="876"/>
      <c r="ET207" s="876"/>
      <c r="EU207" s="876"/>
    </row>
    <row r="208" spans="1:151" s="715" customFormat="1" ht="43.5" customHeight="1">
      <c r="A208" s="700">
        <v>189</v>
      </c>
      <c r="B208" s="854">
        <v>7000020198</v>
      </c>
      <c r="C208" s="854">
        <v>140</v>
      </c>
      <c r="D208" s="854">
        <v>1620</v>
      </c>
      <c r="E208" s="854">
        <v>30</v>
      </c>
      <c r="F208" s="854" t="s">
        <v>529</v>
      </c>
      <c r="G208" s="854">
        <v>100004852</v>
      </c>
      <c r="H208" s="854">
        <v>998731</v>
      </c>
      <c r="I208" s="535"/>
      <c r="J208" s="856">
        <v>18</v>
      </c>
      <c r="K208" s="534"/>
      <c r="L208" s="854" t="s">
        <v>612</v>
      </c>
      <c r="M208" s="854" t="s">
        <v>297</v>
      </c>
      <c r="N208" s="854">
        <v>20</v>
      </c>
      <c r="O208" s="707"/>
      <c r="P208" s="533" t="str">
        <f t="shared" si="46"/>
        <v>INCLUDED</v>
      </c>
      <c r="Q208" s="712">
        <f t="shared" si="47"/>
        <v>0</v>
      </c>
      <c r="R208" s="444">
        <f t="shared" si="48"/>
        <v>0</v>
      </c>
      <c r="S208" s="603">
        <f>Discount!$J$36</f>
        <v>0</v>
      </c>
      <c r="T208" s="444">
        <f t="shared" si="49"/>
        <v>0</v>
      </c>
      <c r="U208" s="445">
        <f t="shared" si="50"/>
        <v>0</v>
      </c>
      <c r="V208" s="713">
        <f t="shared" si="51"/>
        <v>0</v>
      </c>
      <c r="W208" s="843">
        <f t="shared" si="52"/>
        <v>0</v>
      </c>
      <c r="X208" s="713">
        <f t="shared" si="53"/>
        <v>0</v>
      </c>
      <c r="Y208" s="714">
        <f t="shared" si="54"/>
        <v>0.18</v>
      </c>
      <c r="Z208" s="713">
        <f t="shared" si="55"/>
        <v>0</v>
      </c>
      <c r="AA208" s="874"/>
      <c r="AB208" s="875"/>
      <c r="AC208" s="875"/>
      <c r="AD208" s="875"/>
      <c r="AE208" s="875"/>
      <c r="AF208" s="876"/>
      <c r="AG208" s="876"/>
      <c r="AH208" s="876"/>
      <c r="AI208" s="876"/>
      <c r="AJ208" s="876"/>
      <c r="AK208" s="876"/>
      <c r="AL208" s="876"/>
      <c r="AM208" s="876"/>
      <c r="AN208" s="876"/>
      <c r="AO208" s="876"/>
      <c r="AP208" s="876"/>
      <c r="AQ208" s="876"/>
      <c r="AR208" s="876"/>
      <c r="AS208" s="876"/>
      <c r="AT208" s="876"/>
      <c r="AU208" s="876"/>
      <c r="AV208" s="876"/>
      <c r="AW208" s="876"/>
      <c r="AX208" s="876"/>
      <c r="AY208" s="876"/>
      <c r="AZ208" s="876"/>
      <c r="BA208" s="876"/>
      <c r="BB208" s="876"/>
      <c r="BC208" s="876"/>
      <c r="BD208" s="876"/>
      <c r="BE208" s="876"/>
      <c r="BF208" s="876"/>
      <c r="BG208" s="876"/>
      <c r="BH208" s="876"/>
      <c r="BI208" s="876"/>
      <c r="BJ208" s="876"/>
      <c r="BK208" s="876"/>
      <c r="BL208" s="876"/>
      <c r="BM208" s="876"/>
      <c r="BN208" s="876"/>
      <c r="BO208" s="876"/>
      <c r="BP208" s="876"/>
      <c r="BQ208" s="876"/>
      <c r="BR208" s="876"/>
      <c r="BS208" s="876"/>
      <c r="BT208" s="876"/>
      <c r="BU208" s="876"/>
      <c r="BV208" s="876"/>
      <c r="BW208" s="876"/>
      <c r="BX208" s="876"/>
      <c r="BY208" s="876"/>
      <c r="BZ208" s="876"/>
      <c r="CA208" s="876"/>
      <c r="CB208" s="876"/>
      <c r="CC208" s="876"/>
      <c r="CD208" s="876"/>
      <c r="CE208" s="876"/>
      <c r="CF208" s="876"/>
      <c r="CG208" s="876"/>
      <c r="CH208" s="876"/>
      <c r="CI208" s="876"/>
      <c r="CJ208" s="876"/>
      <c r="CK208" s="876"/>
      <c r="CL208" s="876"/>
      <c r="CM208" s="876"/>
      <c r="CN208" s="876"/>
      <c r="CO208" s="876"/>
      <c r="CP208" s="876"/>
      <c r="CQ208" s="876"/>
      <c r="CR208" s="876"/>
      <c r="CS208" s="876"/>
      <c r="CT208" s="876"/>
      <c r="CU208" s="876"/>
      <c r="CV208" s="876"/>
      <c r="CW208" s="876"/>
      <c r="CX208" s="876"/>
      <c r="CY208" s="876"/>
      <c r="CZ208" s="876"/>
      <c r="DA208" s="876"/>
      <c r="DB208" s="876"/>
      <c r="DC208" s="876"/>
      <c r="DD208" s="876"/>
      <c r="DE208" s="876"/>
      <c r="DF208" s="876"/>
      <c r="DG208" s="876"/>
      <c r="DH208" s="876"/>
      <c r="DI208" s="876"/>
      <c r="DJ208" s="876"/>
      <c r="DK208" s="876"/>
      <c r="DL208" s="876"/>
      <c r="DM208" s="876"/>
      <c r="DN208" s="876"/>
      <c r="DO208" s="876"/>
      <c r="DP208" s="876"/>
      <c r="DQ208" s="876"/>
      <c r="DR208" s="876"/>
      <c r="DS208" s="876"/>
      <c r="DT208" s="876"/>
      <c r="DU208" s="876"/>
      <c r="DV208" s="876"/>
      <c r="DW208" s="876"/>
      <c r="DX208" s="876"/>
      <c r="DY208" s="876"/>
      <c r="DZ208" s="876"/>
      <c r="EA208" s="876"/>
      <c r="EB208" s="876"/>
      <c r="EC208" s="876"/>
      <c r="ED208" s="876"/>
      <c r="EE208" s="876"/>
      <c r="EF208" s="876"/>
      <c r="EG208" s="876"/>
      <c r="EH208" s="876"/>
      <c r="EI208" s="876"/>
      <c r="EJ208" s="876"/>
      <c r="EK208" s="876"/>
      <c r="EL208" s="876"/>
      <c r="EM208" s="876"/>
      <c r="EN208" s="876"/>
      <c r="EO208" s="876"/>
      <c r="EP208" s="876"/>
      <c r="EQ208" s="876"/>
      <c r="ER208" s="876"/>
      <c r="ES208" s="876"/>
      <c r="ET208" s="876"/>
      <c r="EU208" s="876"/>
    </row>
    <row r="209" spans="1:151" s="715" customFormat="1" ht="43.5" customHeight="1">
      <c r="A209" s="700">
        <v>190</v>
      </c>
      <c r="B209" s="854">
        <v>7000020198</v>
      </c>
      <c r="C209" s="854">
        <v>140</v>
      </c>
      <c r="D209" s="854">
        <v>1620</v>
      </c>
      <c r="E209" s="854">
        <v>40</v>
      </c>
      <c r="F209" s="854" t="s">
        <v>529</v>
      </c>
      <c r="G209" s="854">
        <v>100004926</v>
      </c>
      <c r="H209" s="854">
        <v>998731</v>
      </c>
      <c r="I209" s="535"/>
      <c r="J209" s="856">
        <v>18</v>
      </c>
      <c r="K209" s="534"/>
      <c r="L209" s="854" t="s">
        <v>613</v>
      </c>
      <c r="M209" s="854" t="s">
        <v>297</v>
      </c>
      <c r="N209" s="854">
        <v>20</v>
      </c>
      <c r="O209" s="707"/>
      <c r="P209" s="533" t="str">
        <f t="shared" si="46"/>
        <v>INCLUDED</v>
      </c>
      <c r="Q209" s="712">
        <f t="shared" si="47"/>
        <v>0</v>
      </c>
      <c r="R209" s="444">
        <f t="shared" si="48"/>
        <v>0</v>
      </c>
      <c r="S209" s="603">
        <f>Discount!$J$36</f>
        <v>0</v>
      </c>
      <c r="T209" s="444">
        <f t="shared" si="49"/>
        <v>0</v>
      </c>
      <c r="U209" s="445">
        <f t="shared" si="50"/>
        <v>0</v>
      </c>
      <c r="V209" s="713">
        <f t="shared" si="51"/>
        <v>0</v>
      </c>
      <c r="W209" s="843">
        <f t="shared" si="52"/>
        <v>0</v>
      </c>
      <c r="X209" s="713">
        <f t="shared" si="53"/>
        <v>0</v>
      </c>
      <c r="Y209" s="714">
        <f t="shared" si="54"/>
        <v>0.18</v>
      </c>
      <c r="Z209" s="713">
        <f t="shared" si="55"/>
        <v>0</v>
      </c>
      <c r="AA209" s="874"/>
      <c r="AB209" s="875"/>
      <c r="AC209" s="875"/>
      <c r="AD209" s="875"/>
      <c r="AE209" s="875"/>
      <c r="AF209" s="876"/>
      <c r="AG209" s="876"/>
      <c r="AH209" s="876"/>
      <c r="AI209" s="876"/>
      <c r="AJ209" s="876"/>
      <c r="AK209" s="876"/>
      <c r="AL209" s="876"/>
      <c r="AM209" s="876"/>
      <c r="AN209" s="876"/>
      <c r="AO209" s="876"/>
      <c r="AP209" s="876"/>
      <c r="AQ209" s="876"/>
      <c r="AR209" s="876"/>
      <c r="AS209" s="876"/>
      <c r="AT209" s="876"/>
      <c r="AU209" s="876"/>
      <c r="AV209" s="876"/>
      <c r="AW209" s="876"/>
      <c r="AX209" s="876"/>
      <c r="AY209" s="876"/>
      <c r="AZ209" s="876"/>
      <c r="BA209" s="876"/>
      <c r="BB209" s="876"/>
      <c r="BC209" s="876"/>
      <c r="BD209" s="876"/>
      <c r="BE209" s="876"/>
      <c r="BF209" s="876"/>
      <c r="BG209" s="876"/>
      <c r="BH209" s="876"/>
      <c r="BI209" s="876"/>
      <c r="BJ209" s="876"/>
      <c r="BK209" s="876"/>
      <c r="BL209" s="876"/>
      <c r="BM209" s="876"/>
      <c r="BN209" s="876"/>
      <c r="BO209" s="876"/>
      <c r="BP209" s="876"/>
      <c r="BQ209" s="876"/>
      <c r="BR209" s="876"/>
      <c r="BS209" s="876"/>
      <c r="BT209" s="876"/>
      <c r="BU209" s="876"/>
      <c r="BV209" s="876"/>
      <c r="BW209" s="876"/>
      <c r="BX209" s="876"/>
      <c r="BY209" s="876"/>
      <c r="BZ209" s="876"/>
      <c r="CA209" s="876"/>
      <c r="CB209" s="876"/>
      <c r="CC209" s="876"/>
      <c r="CD209" s="876"/>
      <c r="CE209" s="876"/>
      <c r="CF209" s="876"/>
      <c r="CG209" s="876"/>
      <c r="CH209" s="876"/>
      <c r="CI209" s="876"/>
      <c r="CJ209" s="876"/>
      <c r="CK209" s="876"/>
      <c r="CL209" s="876"/>
      <c r="CM209" s="876"/>
      <c r="CN209" s="876"/>
      <c r="CO209" s="876"/>
      <c r="CP209" s="876"/>
      <c r="CQ209" s="876"/>
      <c r="CR209" s="876"/>
      <c r="CS209" s="876"/>
      <c r="CT209" s="876"/>
      <c r="CU209" s="876"/>
      <c r="CV209" s="876"/>
      <c r="CW209" s="876"/>
      <c r="CX209" s="876"/>
      <c r="CY209" s="876"/>
      <c r="CZ209" s="876"/>
      <c r="DA209" s="876"/>
      <c r="DB209" s="876"/>
      <c r="DC209" s="876"/>
      <c r="DD209" s="876"/>
      <c r="DE209" s="876"/>
      <c r="DF209" s="876"/>
      <c r="DG209" s="876"/>
      <c r="DH209" s="876"/>
      <c r="DI209" s="876"/>
      <c r="DJ209" s="876"/>
      <c r="DK209" s="876"/>
      <c r="DL209" s="876"/>
      <c r="DM209" s="876"/>
      <c r="DN209" s="876"/>
      <c r="DO209" s="876"/>
      <c r="DP209" s="876"/>
      <c r="DQ209" s="876"/>
      <c r="DR209" s="876"/>
      <c r="DS209" s="876"/>
      <c r="DT209" s="876"/>
      <c r="DU209" s="876"/>
      <c r="DV209" s="876"/>
      <c r="DW209" s="876"/>
      <c r="DX209" s="876"/>
      <c r="DY209" s="876"/>
      <c r="DZ209" s="876"/>
      <c r="EA209" s="876"/>
      <c r="EB209" s="876"/>
      <c r="EC209" s="876"/>
      <c r="ED209" s="876"/>
      <c r="EE209" s="876"/>
      <c r="EF209" s="876"/>
      <c r="EG209" s="876"/>
      <c r="EH209" s="876"/>
      <c r="EI209" s="876"/>
      <c r="EJ209" s="876"/>
      <c r="EK209" s="876"/>
      <c r="EL209" s="876"/>
      <c r="EM209" s="876"/>
      <c r="EN209" s="876"/>
      <c r="EO209" s="876"/>
      <c r="EP209" s="876"/>
      <c r="EQ209" s="876"/>
      <c r="ER209" s="876"/>
      <c r="ES209" s="876"/>
      <c r="ET209" s="876"/>
      <c r="EU209" s="876"/>
    </row>
    <row r="210" spans="1:151" s="715" customFormat="1" ht="43.5" customHeight="1">
      <c r="A210" s="700">
        <v>191</v>
      </c>
      <c r="B210" s="854">
        <v>7000020198</v>
      </c>
      <c r="C210" s="854">
        <v>140</v>
      </c>
      <c r="D210" s="854">
        <v>1620</v>
      </c>
      <c r="E210" s="854">
        <v>50</v>
      </c>
      <c r="F210" s="854" t="s">
        <v>529</v>
      </c>
      <c r="G210" s="854">
        <v>100004937</v>
      </c>
      <c r="H210" s="854">
        <v>998731</v>
      </c>
      <c r="I210" s="535"/>
      <c r="J210" s="856">
        <v>18</v>
      </c>
      <c r="K210" s="534"/>
      <c r="L210" s="854" t="s">
        <v>642</v>
      </c>
      <c r="M210" s="854" t="s">
        <v>297</v>
      </c>
      <c r="N210" s="854">
        <v>2</v>
      </c>
      <c r="O210" s="707"/>
      <c r="P210" s="533" t="str">
        <f t="shared" si="46"/>
        <v>INCLUDED</v>
      </c>
      <c r="Q210" s="712">
        <f t="shared" si="47"/>
        <v>0</v>
      </c>
      <c r="R210" s="444">
        <f t="shared" si="48"/>
        <v>0</v>
      </c>
      <c r="S210" s="603">
        <f>Discount!$J$36</f>
        <v>0</v>
      </c>
      <c r="T210" s="444">
        <f t="shared" si="49"/>
        <v>0</v>
      </c>
      <c r="U210" s="445">
        <f t="shared" si="50"/>
        <v>0</v>
      </c>
      <c r="V210" s="713">
        <f t="shared" si="51"/>
        <v>0</v>
      </c>
      <c r="W210" s="843">
        <f t="shared" si="52"/>
        <v>0</v>
      </c>
      <c r="X210" s="713">
        <f t="shared" si="53"/>
        <v>0</v>
      </c>
      <c r="Y210" s="714">
        <f t="shared" si="54"/>
        <v>0.18</v>
      </c>
      <c r="Z210" s="713">
        <f t="shared" si="55"/>
        <v>0</v>
      </c>
      <c r="AA210" s="874"/>
      <c r="AB210" s="875"/>
      <c r="AC210" s="875"/>
      <c r="AD210" s="875"/>
      <c r="AE210" s="875"/>
      <c r="AF210" s="876"/>
      <c r="AG210" s="876"/>
      <c r="AH210" s="876"/>
      <c r="AI210" s="876"/>
      <c r="AJ210" s="876"/>
      <c r="AK210" s="876"/>
      <c r="AL210" s="876"/>
      <c r="AM210" s="876"/>
      <c r="AN210" s="876"/>
      <c r="AO210" s="876"/>
      <c r="AP210" s="876"/>
      <c r="AQ210" s="876"/>
      <c r="AR210" s="876"/>
      <c r="AS210" s="876"/>
      <c r="AT210" s="876"/>
      <c r="AU210" s="876"/>
      <c r="AV210" s="876"/>
      <c r="AW210" s="876"/>
      <c r="AX210" s="876"/>
      <c r="AY210" s="876"/>
      <c r="AZ210" s="876"/>
      <c r="BA210" s="876"/>
      <c r="BB210" s="876"/>
      <c r="BC210" s="876"/>
      <c r="BD210" s="876"/>
      <c r="BE210" s="876"/>
      <c r="BF210" s="876"/>
      <c r="BG210" s="876"/>
      <c r="BH210" s="876"/>
      <c r="BI210" s="876"/>
      <c r="BJ210" s="876"/>
      <c r="BK210" s="876"/>
      <c r="BL210" s="876"/>
      <c r="BM210" s="876"/>
      <c r="BN210" s="876"/>
      <c r="BO210" s="876"/>
      <c r="BP210" s="876"/>
      <c r="BQ210" s="876"/>
      <c r="BR210" s="876"/>
      <c r="BS210" s="876"/>
      <c r="BT210" s="876"/>
      <c r="BU210" s="876"/>
      <c r="BV210" s="876"/>
      <c r="BW210" s="876"/>
      <c r="BX210" s="876"/>
      <c r="BY210" s="876"/>
      <c r="BZ210" s="876"/>
      <c r="CA210" s="876"/>
      <c r="CB210" s="876"/>
      <c r="CC210" s="876"/>
      <c r="CD210" s="876"/>
      <c r="CE210" s="876"/>
      <c r="CF210" s="876"/>
      <c r="CG210" s="876"/>
      <c r="CH210" s="876"/>
      <c r="CI210" s="876"/>
      <c r="CJ210" s="876"/>
      <c r="CK210" s="876"/>
      <c r="CL210" s="876"/>
      <c r="CM210" s="876"/>
      <c r="CN210" s="876"/>
      <c r="CO210" s="876"/>
      <c r="CP210" s="876"/>
      <c r="CQ210" s="876"/>
      <c r="CR210" s="876"/>
      <c r="CS210" s="876"/>
      <c r="CT210" s="876"/>
      <c r="CU210" s="876"/>
      <c r="CV210" s="876"/>
      <c r="CW210" s="876"/>
      <c r="CX210" s="876"/>
      <c r="CY210" s="876"/>
      <c r="CZ210" s="876"/>
      <c r="DA210" s="876"/>
      <c r="DB210" s="876"/>
      <c r="DC210" s="876"/>
      <c r="DD210" s="876"/>
      <c r="DE210" s="876"/>
      <c r="DF210" s="876"/>
      <c r="DG210" s="876"/>
      <c r="DH210" s="876"/>
      <c r="DI210" s="876"/>
      <c r="DJ210" s="876"/>
      <c r="DK210" s="876"/>
      <c r="DL210" s="876"/>
      <c r="DM210" s="876"/>
      <c r="DN210" s="876"/>
      <c r="DO210" s="876"/>
      <c r="DP210" s="876"/>
      <c r="DQ210" s="876"/>
      <c r="DR210" s="876"/>
      <c r="DS210" s="876"/>
      <c r="DT210" s="876"/>
      <c r="DU210" s="876"/>
      <c r="DV210" s="876"/>
      <c r="DW210" s="876"/>
      <c r="DX210" s="876"/>
      <c r="DY210" s="876"/>
      <c r="DZ210" s="876"/>
      <c r="EA210" s="876"/>
      <c r="EB210" s="876"/>
      <c r="EC210" s="876"/>
      <c r="ED210" s="876"/>
      <c r="EE210" s="876"/>
      <c r="EF210" s="876"/>
      <c r="EG210" s="876"/>
      <c r="EH210" s="876"/>
      <c r="EI210" s="876"/>
      <c r="EJ210" s="876"/>
      <c r="EK210" s="876"/>
      <c r="EL210" s="876"/>
      <c r="EM210" s="876"/>
      <c r="EN210" s="876"/>
      <c r="EO210" s="876"/>
      <c r="EP210" s="876"/>
      <c r="EQ210" s="876"/>
      <c r="ER210" s="876"/>
      <c r="ES210" s="876"/>
      <c r="ET210" s="876"/>
      <c r="EU210" s="876"/>
    </row>
    <row r="211" spans="1:151" s="715" customFormat="1" ht="43.5" customHeight="1">
      <c r="A211" s="700">
        <v>192</v>
      </c>
      <c r="B211" s="854">
        <v>7000020198</v>
      </c>
      <c r="C211" s="854">
        <v>140</v>
      </c>
      <c r="D211" s="854">
        <v>1620</v>
      </c>
      <c r="E211" s="854">
        <v>60</v>
      </c>
      <c r="F211" s="854" t="s">
        <v>529</v>
      </c>
      <c r="G211" s="854">
        <v>100001116</v>
      </c>
      <c r="H211" s="854">
        <v>998739</v>
      </c>
      <c r="I211" s="535"/>
      <c r="J211" s="856">
        <v>18</v>
      </c>
      <c r="K211" s="534"/>
      <c r="L211" s="854" t="s">
        <v>578</v>
      </c>
      <c r="M211" s="854" t="s">
        <v>298</v>
      </c>
      <c r="N211" s="854">
        <v>2</v>
      </c>
      <c r="O211" s="707"/>
      <c r="P211" s="533" t="str">
        <f t="shared" si="46"/>
        <v>INCLUDED</v>
      </c>
      <c r="Q211" s="712">
        <f t="shared" si="47"/>
        <v>0</v>
      </c>
      <c r="R211" s="444">
        <f t="shared" si="48"/>
        <v>0</v>
      </c>
      <c r="S211" s="603">
        <f>Discount!$J$36</f>
        <v>0</v>
      </c>
      <c r="T211" s="444">
        <f t="shared" si="49"/>
        <v>0</v>
      </c>
      <c r="U211" s="445">
        <f t="shared" si="50"/>
        <v>0</v>
      </c>
      <c r="V211" s="713">
        <f t="shared" si="51"/>
        <v>0</v>
      </c>
      <c r="W211" s="843">
        <f t="shared" si="52"/>
        <v>0</v>
      </c>
      <c r="X211" s="713">
        <f t="shared" si="53"/>
        <v>0</v>
      </c>
      <c r="Y211" s="714">
        <f t="shared" si="54"/>
        <v>0.18</v>
      </c>
      <c r="Z211" s="713">
        <f t="shared" si="55"/>
        <v>0</v>
      </c>
      <c r="AA211" s="874"/>
      <c r="AB211" s="875"/>
      <c r="AC211" s="875"/>
      <c r="AD211" s="875"/>
      <c r="AE211" s="875"/>
      <c r="AF211" s="876"/>
      <c r="AG211" s="876"/>
      <c r="AH211" s="876"/>
      <c r="AI211" s="876"/>
      <c r="AJ211" s="876"/>
      <c r="AK211" s="876"/>
      <c r="AL211" s="876"/>
      <c r="AM211" s="876"/>
      <c r="AN211" s="876"/>
      <c r="AO211" s="876"/>
      <c r="AP211" s="876"/>
      <c r="AQ211" s="876"/>
      <c r="AR211" s="876"/>
      <c r="AS211" s="876"/>
      <c r="AT211" s="876"/>
      <c r="AU211" s="876"/>
      <c r="AV211" s="876"/>
      <c r="AW211" s="876"/>
      <c r="AX211" s="876"/>
      <c r="AY211" s="876"/>
      <c r="AZ211" s="876"/>
      <c r="BA211" s="876"/>
      <c r="BB211" s="876"/>
      <c r="BC211" s="876"/>
      <c r="BD211" s="876"/>
      <c r="BE211" s="876"/>
      <c r="BF211" s="876"/>
      <c r="BG211" s="876"/>
      <c r="BH211" s="876"/>
      <c r="BI211" s="876"/>
      <c r="BJ211" s="876"/>
      <c r="BK211" s="876"/>
      <c r="BL211" s="876"/>
      <c r="BM211" s="876"/>
      <c r="BN211" s="876"/>
      <c r="BO211" s="876"/>
      <c r="BP211" s="876"/>
      <c r="BQ211" s="876"/>
      <c r="BR211" s="876"/>
      <c r="BS211" s="876"/>
      <c r="BT211" s="876"/>
      <c r="BU211" s="876"/>
      <c r="BV211" s="876"/>
      <c r="BW211" s="876"/>
      <c r="BX211" s="876"/>
      <c r="BY211" s="876"/>
      <c r="BZ211" s="876"/>
      <c r="CA211" s="876"/>
      <c r="CB211" s="876"/>
      <c r="CC211" s="876"/>
      <c r="CD211" s="876"/>
      <c r="CE211" s="876"/>
      <c r="CF211" s="876"/>
      <c r="CG211" s="876"/>
      <c r="CH211" s="876"/>
      <c r="CI211" s="876"/>
      <c r="CJ211" s="876"/>
      <c r="CK211" s="876"/>
      <c r="CL211" s="876"/>
      <c r="CM211" s="876"/>
      <c r="CN211" s="876"/>
      <c r="CO211" s="876"/>
      <c r="CP211" s="876"/>
      <c r="CQ211" s="876"/>
      <c r="CR211" s="876"/>
      <c r="CS211" s="876"/>
      <c r="CT211" s="876"/>
      <c r="CU211" s="876"/>
      <c r="CV211" s="876"/>
      <c r="CW211" s="876"/>
      <c r="CX211" s="876"/>
      <c r="CY211" s="876"/>
      <c r="CZ211" s="876"/>
      <c r="DA211" s="876"/>
      <c r="DB211" s="876"/>
      <c r="DC211" s="876"/>
      <c r="DD211" s="876"/>
      <c r="DE211" s="876"/>
      <c r="DF211" s="876"/>
      <c r="DG211" s="876"/>
      <c r="DH211" s="876"/>
      <c r="DI211" s="876"/>
      <c r="DJ211" s="876"/>
      <c r="DK211" s="876"/>
      <c r="DL211" s="876"/>
      <c r="DM211" s="876"/>
      <c r="DN211" s="876"/>
      <c r="DO211" s="876"/>
      <c r="DP211" s="876"/>
      <c r="DQ211" s="876"/>
      <c r="DR211" s="876"/>
      <c r="DS211" s="876"/>
      <c r="DT211" s="876"/>
      <c r="DU211" s="876"/>
      <c r="DV211" s="876"/>
      <c r="DW211" s="876"/>
      <c r="DX211" s="876"/>
      <c r="DY211" s="876"/>
      <c r="DZ211" s="876"/>
      <c r="EA211" s="876"/>
      <c r="EB211" s="876"/>
      <c r="EC211" s="876"/>
      <c r="ED211" s="876"/>
      <c r="EE211" s="876"/>
      <c r="EF211" s="876"/>
      <c r="EG211" s="876"/>
      <c r="EH211" s="876"/>
      <c r="EI211" s="876"/>
      <c r="EJ211" s="876"/>
      <c r="EK211" s="876"/>
      <c r="EL211" s="876"/>
      <c r="EM211" s="876"/>
      <c r="EN211" s="876"/>
      <c r="EO211" s="876"/>
      <c r="EP211" s="876"/>
      <c r="EQ211" s="876"/>
      <c r="ER211" s="876"/>
      <c r="ES211" s="876"/>
      <c r="ET211" s="876"/>
      <c r="EU211" s="876"/>
    </row>
    <row r="212" spans="1:151" s="715" customFormat="1" ht="67.8" customHeight="1">
      <c r="A212" s="700">
        <v>193</v>
      </c>
      <c r="B212" s="854">
        <v>7000020198</v>
      </c>
      <c r="C212" s="854">
        <v>860</v>
      </c>
      <c r="D212" s="854">
        <v>1651</v>
      </c>
      <c r="E212" s="854">
        <v>10</v>
      </c>
      <c r="F212" s="854" t="s">
        <v>786</v>
      </c>
      <c r="G212" s="854">
        <v>100001210</v>
      </c>
      <c r="H212" s="854">
        <v>995455</v>
      </c>
      <c r="I212" s="535"/>
      <c r="J212" s="856">
        <v>18</v>
      </c>
      <c r="K212" s="534"/>
      <c r="L212" s="854" t="s">
        <v>643</v>
      </c>
      <c r="M212" s="854" t="s">
        <v>584</v>
      </c>
      <c r="N212" s="854">
        <v>96</v>
      </c>
      <c r="O212" s="707"/>
      <c r="P212" s="533" t="str">
        <f t="shared" si="46"/>
        <v>INCLUDED</v>
      </c>
      <c r="Q212" s="712">
        <f t="shared" si="47"/>
        <v>0</v>
      </c>
      <c r="R212" s="444">
        <f t="shared" si="48"/>
        <v>0</v>
      </c>
      <c r="S212" s="603">
        <f>Discount!$J$36</f>
        <v>0</v>
      </c>
      <c r="T212" s="444">
        <f t="shared" si="49"/>
        <v>0</v>
      </c>
      <c r="U212" s="445">
        <f t="shared" si="50"/>
        <v>0</v>
      </c>
      <c r="V212" s="713">
        <f t="shared" si="51"/>
        <v>0</v>
      </c>
      <c r="W212" s="843">
        <f t="shared" si="52"/>
        <v>0</v>
      </c>
      <c r="X212" s="713">
        <f t="shared" si="53"/>
        <v>0</v>
      </c>
      <c r="Y212" s="714">
        <f t="shared" si="54"/>
        <v>0.18</v>
      </c>
      <c r="Z212" s="713">
        <f t="shared" si="55"/>
        <v>0</v>
      </c>
      <c r="AA212" s="874"/>
      <c r="AB212" s="875"/>
      <c r="AC212" s="875"/>
      <c r="AD212" s="875"/>
      <c r="AE212" s="875"/>
      <c r="AF212" s="876"/>
      <c r="AG212" s="876"/>
      <c r="AH212" s="876"/>
      <c r="AI212" s="876"/>
      <c r="AJ212" s="876"/>
      <c r="AK212" s="876"/>
      <c r="AL212" s="876"/>
      <c r="AM212" s="876"/>
      <c r="AN212" s="876"/>
      <c r="AO212" s="876"/>
      <c r="AP212" s="876"/>
      <c r="AQ212" s="876"/>
      <c r="AR212" s="876"/>
      <c r="AS212" s="876"/>
      <c r="AT212" s="876"/>
      <c r="AU212" s="876"/>
      <c r="AV212" s="876"/>
      <c r="AW212" s="876"/>
      <c r="AX212" s="876"/>
      <c r="AY212" s="876"/>
      <c r="AZ212" s="876"/>
      <c r="BA212" s="876"/>
      <c r="BB212" s="876"/>
      <c r="BC212" s="876"/>
      <c r="BD212" s="876"/>
      <c r="BE212" s="876"/>
      <c r="BF212" s="876"/>
      <c r="BG212" s="876"/>
      <c r="BH212" s="876"/>
      <c r="BI212" s="876"/>
      <c r="BJ212" s="876"/>
      <c r="BK212" s="876"/>
      <c r="BL212" s="876"/>
      <c r="BM212" s="876"/>
      <c r="BN212" s="876"/>
      <c r="BO212" s="876"/>
      <c r="BP212" s="876"/>
      <c r="BQ212" s="876"/>
      <c r="BR212" s="876"/>
      <c r="BS212" s="876"/>
      <c r="BT212" s="876"/>
      <c r="BU212" s="876"/>
      <c r="BV212" s="876"/>
      <c r="BW212" s="876"/>
      <c r="BX212" s="876"/>
      <c r="BY212" s="876"/>
      <c r="BZ212" s="876"/>
      <c r="CA212" s="876"/>
      <c r="CB212" s="876"/>
      <c r="CC212" s="876"/>
      <c r="CD212" s="876"/>
      <c r="CE212" s="876"/>
      <c r="CF212" s="876"/>
      <c r="CG212" s="876"/>
      <c r="CH212" s="876"/>
      <c r="CI212" s="876"/>
      <c r="CJ212" s="876"/>
      <c r="CK212" s="876"/>
      <c r="CL212" s="876"/>
      <c r="CM212" s="876"/>
      <c r="CN212" s="876"/>
      <c r="CO212" s="876"/>
      <c r="CP212" s="876"/>
      <c r="CQ212" s="876"/>
      <c r="CR212" s="876"/>
      <c r="CS212" s="876"/>
      <c r="CT212" s="876"/>
      <c r="CU212" s="876"/>
      <c r="CV212" s="876"/>
      <c r="CW212" s="876"/>
      <c r="CX212" s="876"/>
      <c r="CY212" s="876"/>
      <c r="CZ212" s="876"/>
      <c r="DA212" s="876"/>
      <c r="DB212" s="876"/>
      <c r="DC212" s="876"/>
      <c r="DD212" s="876"/>
      <c r="DE212" s="876"/>
      <c r="DF212" s="876"/>
      <c r="DG212" s="876"/>
      <c r="DH212" s="876"/>
      <c r="DI212" s="876"/>
      <c r="DJ212" s="876"/>
      <c r="DK212" s="876"/>
      <c r="DL212" s="876"/>
      <c r="DM212" s="876"/>
      <c r="DN212" s="876"/>
      <c r="DO212" s="876"/>
      <c r="DP212" s="876"/>
      <c r="DQ212" s="876"/>
      <c r="DR212" s="876"/>
      <c r="DS212" s="876"/>
      <c r="DT212" s="876"/>
      <c r="DU212" s="876"/>
      <c r="DV212" s="876"/>
      <c r="DW212" s="876"/>
      <c r="DX212" s="876"/>
      <c r="DY212" s="876"/>
      <c r="DZ212" s="876"/>
      <c r="EA212" s="876"/>
      <c r="EB212" s="876"/>
      <c r="EC212" s="876"/>
      <c r="ED212" s="876"/>
      <c r="EE212" s="876"/>
      <c r="EF212" s="876"/>
      <c r="EG212" s="876"/>
      <c r="EH212" s="876"/>
      <c r="EI212" s="876"/>
      <c r="EJ212" s="876"/>
      <c r="EK212" s="876"/>
      <c r="EL212" s="876"/>
      <c r="EM212" s="876"/>
      <c r="EN212" s="876"/>
      <c r="EO212" s="876"/>
      <c r="EP212" s="876"/>
      <c r="EQ212" s="876"/>
      <c r="ER212" s="876"/>
      <c r="ES212" s="876"/>
      <c r="ET212" s="876"/>
      <c r="EU212" s="876"/>
    </row>
    <row r="213" spans="1:151" s="715" customFormat="1" ht="63" customHeight="1">
      <c r="A213" s="700">
        <v>194</v>
      </c>
      <c r="B213" s="854">
        <v>7000020198</v>
      </c>
      <c r="C213" s="854">
        <v>860</v>
      </c>
      <c r="D213" s="854">
        <v>1651</v>
      </c>
      <c r="E213" s="854">
        <v>20</v>
      </c>
      <c r="F213" s="854" t="s">
        <v>786</v>
      </c>
      <c r="G213" s="854">
        <v>100001680</v>
      </c>
      <c r="H213" s="854">
        <v>995455</v>
      </c>
      <c r="I213" s="535"/>
      <c r="J213" s="856">
        <v>18</v>
      </c>
      <c r="K213" s="534"/>
      <c r="L213" s="854" t="s">
        <v>644</v>
      </c>
      <c r="M213" s="854" t="s">
        <v>584</v>
      </c>
      <c r="N213" s="854">
        <v>5</v>
      </c>
      <c r="O213" s="707"/>
      <c r="P213" s="533" t="str">
        <f t="shared" si="46"/>
        <v>INCLUDED</v>
      </c>
      <c r="Q213" s="712">
        <f t="shared" si="47"/>
        <v>0</v>
      </c>
      <c r="R213" s="444">
        <f t="shared" si="48"/>
        <v>0</v>
      </c>
      <c r="S213" s="603">
        <f>Discount!$J$36</f>
        <v>0</v>
      </c>
      <c r="T213" s="444">
        <f t="shared" si="49"/>
        <v>0</v>
      </c>
      <c r="U213" s="445">
        <f t="shared" si="50"/>
        <v>0</v>
      </c>
      <c r="V213" s="713">
        <f t="shared" si="51"/>
        <v>0</v>
      </c>
      <c r="W213" s="843">
        <f t="shared" si="52"/>
        <v>0</v>
      </c>
      <c r="X213" s="713">
        <f t="shared" si="53"/>
        <v>0</v>
      </c>
      <c r="Y213" s="714">
        <f t="shared" si="54"/>
        <v>0.18</v>
      </c>
      <c r="Z213" s="713">
        <f t="shared" si="55"/>
        <v>0</v>
      </c>
      <c r="AA213" s="874"/>
      <c r="AB213" s="875"/>
      <c r="AC213" s="875"/>
      <c r="AD213" s="875"/>
      <c r="AE213" s="875"/>
      <c r="AF213" s="876"/>
      <c r="AG213" s="876"/>
      <c r="AH213" s="876"/>
      <c r="AI213" s="876"/>
      <c r="AJ213" s="876"/>
      <c r="AK213" s="876"/>
      <c r="AL213" s="876"/>
      <c r="AM213" s="876"/>
      <c r="AN213" s="876"/>
      <c r="AO213" s="876"/>
      <c r="AP213" s="876"/>
      <c r="AQ213" s="876"/>
      <c r="AR213" s="876"/>
      <c r="AS213" s="876"/>
      <c r="AT213" s="876"/>
      <c r="AU213" s="876"/>
      <c r="AV213" s="876"/>
      <c r="AW213" s="876"/>
      <c r="AX213" s="876"/>
      <c r="AY213" s="876"/>
      <c r="AZ213" s="876"/>
      <c r="BA213" s="876"/>
      <c r="BB213" s="876"/>
      <c r="BC213" s="876"/>
      <c r="BD213" s="876"/>
      <c r="BE213" s="876"/>
      <c r="BF213" s="876"/>
      <c r="BG213" s="876"/>
      <c r="BH213" s="876"/>
      <c r="BI213" s="876"/>
      <c r="BJ213" s="876"/>
      <c r="BK213" s="876"/>
      <c r="BL213" s="876"/>
      <c r="BM213" s="876"/>
      <c r="BN213" s="876"/>
      <c r="BO213" s="876"/>
      <c r="BP213" s="876"/>
      <c r="BQ213" s="876"/>
      <c r="BR213" s="876"/>
      <c r="BS213" s="876"/>
      <c r="BT213" s="876"/>
      <c r="BU213" s="876"/>
      <c r="BV213" s="876"/>
      <c r="BW213" s="876"/>
      <c r="BX213" s="876"/>
      <c r="BY213" s="876"/>
      <c r="BZ213" s="876"/>
      <c r="CA213" s="876"/>
      <c r="CB213" s="876"/>
      <c r="CC213" s="876"/>
      <c r="CD213" s="876"/>
      <c r="CE213" s="876"/>
      <c r="CF213" s="876"/>
      <c r="CG213" s="876"/>
      <c r="CH213" s="876"/>
      <c r="CI213" s="876"/>
      <c r="CJ213" s="876"/>
      <c r="CK213" s="876"/>
      <c r="CL213" s="876"/>
      <c r="CM213" s="876"/>
      <c r="CN213" s="876"/>
      <c r="CO213" s="876"/>
      <c r="CP213" s="876"/>
      <c r="CQ213" s="876"/>
      <c r="CR213" s="876"/>
      <c r="CS213" s="876"/>
      <c r="CT213" s="876"/>
      <c r="CU213" s="876"/>
      <c r="CV213" s="876"/>
      <c r="CW213" s="876"/>
      <c r="CX213" s="876"/>
      <c r="CY213" s="876"/>
      <c r="CZ213" s="876"/>
      <c r="DA213" s="876"/>
      <c r="DB213" s="876"/>
      <c r="DC213" s="876"/>
      <c r="DD213" s="876"/>
      <c r="DE213" s="876"/>
      <c r="DF213" s="876"/>
      <c r="DG213" s="876"/>
      <c r="DH213" s="876"/>
      <c r="DI213" s="876"/>
      <c r="DJ213" s="876"/>
      <c r="DK213" s="876"/>
      <c r="DL213" s="876"/>
      <c r="DM213" s="876"/>
      <c r="DN213" s="876"/>
      <c r="DO213" s="876"/>
      <c r="DP213" s="876"/>
      <c r="DQ213" s="876"/>
      <c r="DR213" s="876"/>
      <c r="DS213" s="876"/>
      <c r="DT213" s="876"/>
      <c r="DU213" s="876"/>
      <c r="DV213" s="876"/>
      <c r="DW213" s="876"/>
      <c r="DX213" s="876"/>
      <c r="DY213" s="876"/>
      <c r="DZ213" s="876"/>
      <c r="EA213" s="876"/>
      <c r="EB213" s="876"/>
      <c r="EC213" s="876"/>
      <c r="ED213" s="876"/>
      <c r="EE213" s="876"/>
      <c r="EF213" s="876"/>
      <c r="EG213" s="876"/>
      <c r="EH213" s="876"/>
      <c r="EI213" s="876"/>
      <c r="EJ213" s="876"/>
      <c r="EK213" s="876"/>
      <c r="EL213" s="876"/>
      <c r="EM213" s="876"/>
      <c r="EN213" s="876"/>
      <c r="EO213" s="876"/>
      <c r="EP213" s="876"/>
      <c r="EQ213" s="876"/>
      <c r="ER213" s="876"/>
      <c r="ES213" s="876"/>
      <c r="ET213" s="876"/>
      <c r="EU213" s="876"/>
    </row>
    <row r="214" spans="1:151" s="715" customFormat="1" ht="90.6" customHeight="1">
      <c r="A214" s="700">
        <v>195</v>
      </c>
      <c r="B214" s="854">
        <v>7000020198</v>
      </c>
      <c r="C214" s="854">
        <v>870</v>
      </c>
      <c r="D214" s="854">
        <v>1661</v>
      </c>
      <c r="E214" s="854">
        <v>10</v>
      </c>
      <c r="F214" s="854" t="s">
        <v>774</v>
      </c>
      <c r="G214" s="854">
        <v>100001210</v>
      </c>
      <c r="H214" s="854">
        <v>995455</v>
      </c>
      <c r="I214" s="535"/>
      <c r="J214" s="856">
        <v>18</v>
      </c>
      <c r="K214" s="534"/>
      <c r="L214" s="854" t="s">
        <v>643</v>
      </c>
      <c r="M214" s="854" t="s">
        <v>584</v>
      </c>
      <c r="N214" s="854">
        <v>12</v>
      </c>
      <c r="O214" s="707"/>
      <c r="P214" s="533" t="str">
        <f t="shared" si="46"/>
        <v>INCLUDED</v>
      </c>
      <c r="Q214" s="712">
        <f t="shared" si="47"/>
        <v>0</v>
      </c>
      <c r="R214" s="444">
        <f t="shared" si="48"/>
        <v>0</v>
      </c>
      <c r="S214" s="603">
        <f>Discount!$J$36</f>
        <v>0</v>
      </c>
      <c r="T214" s="444">
        <f t="shared" si="49"/>
        <v>0</v>
      </c>
      <c r="U214" s="445">
        <f t="shared" si="50"/>
        <v>0</v>
      </c>
      <c r="V214" s="713">
        <f t="shared" si="51"/>
        <v>0</v>
      </c>
      <c r="W214" s="843">
        <f t="shared" si="52"/>
        <v>0</v>
      </c>
      <c r="X214" s="713">
        <f t="shared" si="53"/>
        <v>0</v>
      </c>
      <c r="Y214" s="714">
        <f t="shared" si="54"/>
        <v>0.18</v>
      </c>
      <c r="Z214" s="713">
        <f t="shared" si="55"/>
        <v>0</v>
      </c>
      <c r="AA214" s="874"/>
      <c r="AB214" s="875"/>
      <c r="AC214" s="875"/>
      <c r="AD214" s="875"/>
      <c r="AE214" s="875"/>
      <c r="AF214" s="876"/>
      <c r="AG214" s="876"/>
      <c r="AH214" s="876"/>
      <c r="AI214" s="876"/>
      <c r="AJ214" s="876"/>
      <c r="AK214" s="876"/>
      <c r="AL214" s="876"/>
      <c r="AM214" s="876"/>
      <c r="AN214" s="876"/>
      <c r="AO214" s="876"/>
      <c r="AP214" s="876"/>
      <c r="AQ214" s="876"/>
      <c r="AR214" s="876"/>
      <c r="AS214" s="876"/>
      <c r="AT214" s="876"/>
      <c r="AU214" s="876"/>
      <c r="AV214" s="876"/>
      <c r="AW214" s="876"/>
      <c r="AX214" s="876"/>
      <c r="AY214" s="876"/>
      <c r="AZ214" s="876"/>
      <c r="BA214" s="876"/>
      <c r="BB214" s="876"/>
      <c r="BC214" s="876"/>
      <c r="BD214" s="876"/>
      <c r="BE214" s="876"/>
      <c r="BF214" s="876"/>
      <c r="BG214" s="876"/>
      <c r="BH214" s="876"/>
      <c r="BI214" s="876"/>
      <c r="BJ214" s="876"/>
      <c r="BK214" s="876"/>
      <c r="BL214" s="876"/>
      <c r="BM214" s="876"/>
      <c r="BN214" s="876"/>
      <c r="BO214" s="876"/>
      <c r="BP214" s="876"/>
      <c r="BQ214" s="876"/>
      <c r="BR214" s="876"/>
      <c r="BS214" s="876"/>
      <c r="BT214" s="876"/>
      <c r="BU214" s="876"/>
      <c r="BV214" s="876"/>
      <c r="BW214" s="876"/>
      <c r="BX214" s="876"/>
      <c r="BY214" s="876"/>
      <c r="BZ214" s="876"/>
      <c r="CA214" s="876"/>
      <c r="CB214" s="876"/>
      <c r="CC214" s="876"/>
      <c r="CD214" s="876"/>
      <c r="CE214" s="876"/>
      <c r="CF214" s="876"/>
      <c r="CG214" s="876"/>
      <c r="CH214" s="876"/>
      <c r="CI214" s="876"/>
      <c r="CJ214" s="876"/>
      <c r="CK214" s="876"/>
      <c r="CL214" s="876"/>
      <c r="CM214" s="876"/>
      <c r="CN214" s="876"/>
      <c r="CO214" s="876"/>
      <c r="CP214" s="876"/>
      <c r="CQ214" s="876"/>
      <c r="CR214" s="876"/>
      <c r="CS214" s="876"/>
      <c r="CT214" s="876"/>
      <c r="CU214" s="876"/>
      <c r="CV214" s="876"/>
      <c r="CW214" s="876"/>
      <c r="CX214" s="876"/>
      <c r="CY214" s="876"/>
      <c r="CZ214" s="876"/>
      <c r="DA214" s="876"/>
      <c r="DB214" s="876"/>
      <c r="DC214" s="876"/>
      <c r="DD214" s="876"/>
      <c r="DE214" s="876"/>
      <c r="DF214" s="876"/>
      <c r="DG214" s="876"/>
      <c r="DH214" s="876"/>
      <c r="DI214" s="876"/>
      <c r="DJ214" s="876"/>
      <c r="DK214" s="876"/>
      <c r="DL214" s="876"/>
      <c r="DM214" s="876"/>
      <c r="DN214" s="876"/>
      <c r="DO214" s="876"/>
      <c r="DP214" s="876"/>
      <c r="DQ214" s="876"/>
      <c r="DR214" s="876"/>
      <c r="DS214" s="876"/>
      <c r="DT214" s="876"/>
      <c r="DU214" s="876"/>
      <c r="DV214" s="876"/>
      <c r="DW214" s="876"/>
      <c r="DX214" s="876"/>
      <c r="DY214" s="876"/>
      <c r="DZ214" s="876"/>
      <c r="EA214" s="876"/>
      <c r="EB214" s="876"/>
      <c r="EC214" s="876"/>
      <c r="ED214" s="876"/>
      <c r="EE214" s="876"/>
      <c r="EF214" s="876"/>
      <c r="EG214" s="876"/>
      <c r="EH214" s="876"/>
      <c r="EI214" s="876"/>
      <c r="EJ214" s="876"/>
      <c r="EK214" s="876"/>
      <c r="EL214" s="876"/>
      <c r="EM214" s="876"/>
      <c r="EN214" s="876"/>
      <c r="EO214" s="876"/>
      <c r="EP214" s="876"/>
      <c r="EQ214" s="876"/>
      <c r="ER214" s="876"/>
      <c r="ES214" s="876"/>
      <c r="ET214" s="876"/>
      <c r="EU214" s="876"/>
    </row>
    <row r="215" spans="1:151" s="715" customFormat="1" ht="64.8" customHeight="1">
      <c r="A215" s="700">
        <v>196</v>
      </c>
      <c r="B215" s="854">
        <v>7000020198</v>
      </c>
      <c r="C215" s="854">
        <v>870</v>
      </c>
      <c r="D215" s="854">
        <v>1661</v>
      </c>
      <c r="E215" s="854">
        <v>20</v>
      </c>
      <c r="F215" s="854" t="s">
        <v>774</v>
      </c>
      <c r="G215" s="854">
        <v>100001680</v>
      </c>
      <c r="H215" s="854">
        <v>995455</v>
      </c>
      <c r="I215" s="535"/>
      <c r="J215" s="856">
        <v>18</v>
      </c>
      <c r="K215" s="534"/>
      <c r="L215" s="854" t="s">
        <v>644</v>
      </c>
      <c r="M215" s="854" t="s">
        <v>584</v>
      </c>
      <c r="N215" s="854">
        <v>1</v>
      </c>
      <c r="O215" s="707"/>
      <c r="P215" s="533" t="str">
        <f t="shared" si="46"/>
        <v>INCLUDED</v>
      </c>
      <c r="Q215" s="712">
        <f t="shared" si="47"/>
        <v>0</v>
      </c>
      <c r="R215" s="444">
        <f t="shared" si="48"/>
        <v>0</v>
      </c>
      <c r="S215" s="603">
        <f>Discount!$J$36</f>
        <v>0</v>
      </c>
      <c r="T215" s="444">
        <f t="shared" si="49"/>
        <v>0</v>
      </c>
      <c r="U215" s="445">
        <f t="shared" si="50"/>
        <v>0</v>
      </c>
      <c r="V215" s="713">
        <f t="shared" si="51"/>
        <v>0</v>
      </c>
      <c r="W215" s="843">
        <f t="shared" si="52"/>
        <v>0</v>
      </c>
      <c r="X215" s="713">
        <f t="shared" si="53"/>
        <v>0</v>
      </c>
      <c r="Y215" s="714">
        <f t="shared" si="54"/>
        <v>0.18</v>
      </c>
      <c r="Z215" s="713">
        <f t="shared" si="55"/>
        <v>0</v>
      </c>
      <c r="AA215" s="874"/>
      <c r="AB215" s="875"/>
      <c r="AC215" s="875"/>
      <c r="AD215" s="875"/>
      <c r="AE215" s="875"/>
      <c r="AF215" s="876"/>
      <c r="AG215" s="876"/>
      <c r="AH215" s="876"/>
      <c r="AI215" s="876"/>
      <c r="AJ215" s="876"/>
      <c r="AK215" s="876"/>
      <c r="AL215" s="876"/>
      <c r="AM215" s="876"/>
      <c r="AN215" s="876"/>
      <c r="AO215" s="876"/>
      <c r="AP215" s="876"/>
      <c r="AQ215" s="876"/>
      <c r="AR215" s="876"/>
      <c r="AS215" s="876"/>
      <c r="AT215" s="876"/>
      <c r="AU215" s="876"/>
      <c r="AV215" s="876"/>
      <c r="AW215" s="876"/>
      <c r="AX215" s="876"/>
      <c r="AY215" s="876"/>
      <c r="AZ215" s="876"/>
      <c r="BA215" s="876"/>
      <c r="BB215" s="876"/>
      <c r="BC215" s="876"/>
      <c r="BD215" s="876"/>
      <c r="BE215" s="876"/>
      <c r="BF215" s="876"/>
      <c r="BG215" s="876"/>
      <c r="BH215" s="876"/>
      <c r="BI215" s="876"/>
      <c r="BJ215" s="876"/>
      <c r="BK215" s="876"/>
      <c r="BL215" s="876"/>
      <c r="BM215" s="876"/>
      <c r="BN215" s="876"/>
      <c r="BO215" s="876"/>
      <c r="BP215" s="876"/>
      <c r="BQ215" s="876"/>
      <c r="BR215" s="876"/>
      <c r="BS215" s="876"/>
      <c r="BT215" s="876"/>
      <c r="BU215" s="876"/>
      <c r="BV215" s="876"/>
      <c r="BW215" s="876"/>
      <c r="BX215" s="876"/>
      <c r="BY215" s="876"/>
      <c r="BZ215" s="876"/>
      <c r="CA215" s="876"/>
      <c r="CB215" s="876"/>
      <c r="CC215" s="876"/>
      <c r="CD215" s="876"/>
      <c r="CE215" s="876"/>
      <c r="CF215" s="876"/>
      <c r="CG215" s="876"/>
      <c r="CH215" s="876"/>
      <c r="CI215" s="876"/>
      <c r="CJ215" s="876"/>
      <c r="CK215" s="876"/>
      <c r="CL215" s="876"/>
      <c r="CM215" s="876"/>
      <c r="CN215" s="876"/>
      <c r="CO215" s="876"/>
      <c r="CP215" s="876"/>
      <c r="CQ215" s="876"/>
      <c r="CR215" s="876"/>
      <c r="CS215" s="876"/>
      <c r="CT215" s="876"/>
      <c r="CU215" s="876"/>
      <c r="CV215" s="876"/>
      <c r="CW215" s="876"/>
      <c r="CX215" s="876"/>
      <c r="CY215" s="876"/>
      <c r="CZ215" s="876"/>
      <c r="DA215" s="876"/>
      <c r="DB215" s="876"/>
      <c r="DC215" s="876"/>
      <c r="DD215" s="876"/>
      <c r="DE215" s="876"/>
      <c r="DF215" s="876"/>
      <c r="DG215" s="876"/>
      <c r="DH215" s="876"/>
      <c r="DI215" s="876"/>
      <c r="DJ215" s="876"/>
      <c r="DK215" s="876"/>
      <c r="DL215" s="876"/>
      <c r="DM215" s="876"/>
      <c r="DN215" s="876"/>
      <c r="DO215" s="876"/>
      <c r="DP215" s="876"/>
      <c r="DQ215" s="876"/>
      <c r="DR215" s="876"/>
      <c r="DS215" s="876"/>
      <c r="DT215" s="876"/>
      <c r="DU215" s="876"/>
      <c r="DV215" s="876"/>
      <c r="DW215" s="876"/>
      <c r="DX215" s="876"/>
      <c r="DY215" s="876"/>
      <c r="DZ215" s="876"/>
      <c r="EA215" s="876"/>
      <c r="EB215" s="876"/>
      <c r="EC215" s="876"/>
      <c r="ED215" s="876"/>
      <c r="EE215" s="876"/>
      <c r="EF215" s="876"/>
      <c r="EG215" s="876"/>
      <c r="EH215" s="876"/>
      <c r="EI215" s="876"/>
      <c r="EJ215" s="876"/>
      <c r="EK215" s="876"/>
      <c r="EL215" s="876"/>
      <c r="EM215" s="876"/>
      <c r="EN215" s="876"/>
      <c r="EO215" s="876"/>
      <c r="EP215" s="876"/>
      <c r="EQ215" s="876"/>
      <c r="ER215" s="876"/>
      <c r="ES215" s="876"/>
      <c r="ET215" s="876"/>
      <c r="EU215" s="876"/>
    </row>
    <row r="216" spans="1:151" s="715" customFormat="1" ht="84" customHeight="1">
      <c r="A216" s="700">
        <v>197</v>
      </c>
      <c r="B216" s="854">
        <v>7000020198</v>
      </c>
      <c r="C216" s="854">
        <v>880</v>
      </c>
      <c r="D216" s="854">
        <v>1671</v>
      </c>
      <c r="E216" s="854">
        <v>10</v>
      </c>
      <c r="F216" s="854" t="s">
        <v>787</v>
      </c>
      <c r="G216" s="854">
        <v>100001210</v>
      </c>
      <c r="H216" s="854">
        <v>995455</v>
      </c>
      <c r="I216" s="535"/>
      <c r="J216" s="856">
        <v>18</v>
      </c>
      <c r="K216" s="534"/>
      <c r="L216" s="854" t="s">
        <v>643</v>
      </c>
      <c r="M216" s="854" t="s">
        <v>584</v>
      </c>
      <c r="N216" s="854">
        <v>47</v>
      </c>
      <c r="O216" s="707"/>
      <c r="P216" s="533" t="str">
        <f t="shared" si="46"/>
        <v>INCLUDED</v>
      </c>
      <c r="Q216" s="712">
        <f t="shared" si="47"/>
        <v>0</v>
      </c>
      <c r="R216" s="444">
        <f t="shared" si="48"/>
        <v>0</v>
      </c>
      <c r="S216" s="603">
        <f>Discount!$J$36</f>
        <v>0</v>
      </c>
      <c r="T216" s="444">
        <f t="shared" si="49"/>
        <v>0</v>
      </c>
      <c r="U216" s="445">
        <f t="shared" si="50"/>
        <v>0</v>
      </c>
      <c r="V216" s="713">
        <f t="shared" si="51"/>
        <v>0</v>
      </c>
      <c r="W216" s="843">
        <f t="shared" si="52"/>
        <v>0</v>
      </c>
      <c r="X216" s="713">
        <f t="shared" si="53"/>
        <v>0</v>
      </c>
      <c r="Y216" s="714">
        <f t="shared" si="54"/>
        <v>0.18</v>
      </c>
      <c r="Z216" s="713">
        <f t="shared" si="55"/>
        <v>0</v>
      </c>
      <c r="AA216" s="874"/>
      <c r="AB216" s="875"/>
      <c r="AC216" s="875"/>
      <c r="AD216" s="875"/>
      <c r="AE216" s="875"/>
      <c r="AF216" s="876"/>
      <c r="AG216" s="876"/>
      <c r="AH216" s="876"/>
      <c r="AI216" s="876"/>
      <c r="AJ216" s="876"/>
      <c r="AK216" s="876"/>
      <c r="AL216" s="876"/>
      <c r="AM216" s="876"/>
      <c r="AN216" s="876"/>
      <c r="AO216" s="876"/>
      <c r="AP216" s="876"/>
      <c r="AQ216" s="876"/>
      <c r="AR216" s="876"/>
      <c r="AS216" s="876"/>
      <c r="AT216" s="876"/>
      <c r="AU216" s="876"/>
      <c r="AV216" s="876"/>
      <c r="AW216" s="876"/>
      <c r="AX216" s="876"/>
      <c r="AY216" s="876"/>
      <c r="AZ216" s="876"/>
      <c r="BA216" s="876"/>
      <c r="BB216" s="876"/>
      <c r="BC216" s="876"/>
      <c r="BD216" s="876"/>
      <c r="BE216" s="876"/>
      <c r="BF216" s="876"/>
      <c r="BG216" s="876"/>
      <c r="BH216" s="876"/>
      <c r="BI216" s="876"/>
      <c r="BJ216" s="876"/>
      <c r="BK216" s="876"/>
      <c r="BL216" s="876"/>
      <c r="BM216" s="876"/>
      <c r="BN216" s="876"/>
      <c r="BO216" s="876"/>
      <c r="BP216" s="876"/>
      <c r="BQ216" s="876"/>
      <c r="BR216" s="876"/>
      <c r="BS216" s="876"/>
      <c r="BT216" s="876"/>
      <c r="BU216" s="876"/>
      <c r="BV216" s="876"/>
      <c r="BW216" s="876"/>
      <c r="BX216" s="876"/>
      <c r="BY216" s="876"/>
      <c r="BZ216" s="876"/>
      <c r="CA216" s="876"/>
      <c r="CB216" s="876"/>
      <c r="CC216" s="876"/>
      <c r="CD216" s="876"/>
      <c r="CE216" s="876"/>
      <c r="CF216" s="876"/>
      <c r="CG216" s="876"/>
      <c r="CH216" s="876"/>
      <c r="CI216" s="876"/>
      <c r="CJ216" s="876"/>
      <c r="CK216" s="876"/>
      <c r="CL216" s="876"/>
      <c r="CM216" s="876"/>
      <c r="CN216" s="876"/>
      <c r="CO216" s="876"/>
      <c r="CP216" s="876"/>
      <c r="CQ216" s="876"/>
      <c r="CR216" s="876"/>
      <c r="CS216" s="876"/>
      <c r="CT216" s="876"/>
      <c r="CU216" s="876"/>
      <c r="CV216" s="876"/>
      <c r="CW216" s="876"/>
      <c r="CX216" s="876"/>
      <c r="CY216" s="876"/>
      <c r="CZ216" s="876"/>
      <c r="DA216" s="876"/>
      <c r="DB216" s="876"/>
      <c r="DC216" s="876"/>
      <c r="DD216" s="876"/>
      <c r="DE216" s="876"/>
      <c r="DF216" s="876"/>
      <c r="DG216" s="876"/>
      <c r="DH216" s="876"/>
      <c r="DI216" s="876"/>
      <c r="DJ216" s="876"/>
      <c r="DK216" s="876"/>
      <c r="DL216" s="876"/>
      <c r="DM216" s="876"/>
      <c r="DN216" s="876"/>
      <c r="DO216" s="876"/>
      <c r="DP216" s="876"/>
      <c r="DQ216" s="876"/>
      <c r="DR216" s="876"/>
      <c r="DS216" s="876"/>
      <c r="DT216" s="876"/>
      <c r="DU216" s="876"/>
      <c r="DV216" s="876"/>
      <c r="DW216" s="876"/>
      <c r="DX216" s="876"/>
      <c r="DY216" s="876"/>
      <c r="DZ216" s="876"/>
      <c r="EA216" s="876"/>
      <c r="EB216" s="876"/>
      <c r="EC216" s="876"/>
      <c r="ED216" s="876"/>
      <c r="EE216" s="876"/>
      <c r="EF216" s="876"/>
      <c r="EG216" s="876"/>
      <c r="EH216" s="876"/>
      <c r="EI216" s="876"/>
      <c r="EJ216" s="876"/>
      <c r="EK216" s="876"/>
      <c r="EL216" s="876"/>
      <c r="EM216" s="876"/>
      <c r="EN216" s="876"/>
      <c r="EO216" s="876"/>
      <c r="EP216" s="876"/>
      <c r="EQ216" s="876"/>
      <c r="ER216" s="876"/>
      <c r="ES216" s="876"/>
      <c r="ET216" s="876"/>
      <c r="EU216" s="876"/>
    </row>
    <row r="217" spans="1:151" s="715" customFormat="1" ht="60.6" customHeight="1">
      <c r="A217" s="700">
        <v>198</v>
      </c>
      <c r="B217" s="854">
        <v>7000020198</v>
      </c>
      <c r="C217" s="854">
        <v>880</v>
      </c>
      <c r="D217" s="854">
        <v>1671</v>
      </c>
      <c r="E217" s="854">
        <v>20</v>
      </c>
      <c r="F217" s="854" t="s">
        <v>787</v>
      </c>
      <c r="G217" s="854">
        <v>100001680</v>
      </c>
      <c r="H217" s="854">
        <v>995455</v>
      </c>
      <c r="I217" s="535"/>
      <c r="J217" s="856">
        <v>18</v>
      </c>
      <c r="K217" s="534"/>
      <c r="L217" s="854" t="s">
        <v>644</v>
      </c>
      <c r="M217" s="854" t="s">
        <v>584</v>
      </c>
      <c r="N217" s="854">
        <v>3</v>
      </c>
      <c r="O217" s="707"/>
      <c r="P217" s="533" t="str">
        <f t="shared" si="46"/>
        <v>INCLUDED</v>
      </c>
      <c r="Q217" s="712">
        <f t="shared" si="47"/>
        <v>0</v>
      </c>
      <c r="R217" s="444">
        <f t="shared" si="48"/>
        <v>0</v>
      </c>
      <c r="S217" s="603">
        <f>Discount!$J$36</f>
        <v>0</v>
      </c>
      <c r="T217" s="444">
        <f t="shared" si="49"/>
        <v>0</v>
      </c>
      <c r="U217" s="445">
        <f t="shared" si="50"/>
        <v>0</v>
      </c>
      <c r="V217" s="713">
        <f t="shared" si="51"/>
        <v>0</v>
      </c>
      <c r="W217" s="843">
        <f t="shared" si="52"/>
        <v>0</v>
      </c>
      <c r="X217" s="713">
        <f t="shared" si="53"/>
        <v>0</v>
      </c>
      <c r="Y217" s="714">
        <f t="shared" si="54"/>
        <v>0.18</v>
      </c>
      <c r="Z217" s="713">
        <f t="shared" si="55"/>
        <v>0</v>
      </c>
      <c r="AA217" s="874"/>
      <c r="AB217" s="875"/>
      <c r="AC217" s="875"/>
      <c r="AD217" s="875"/>
      <c r="AE217" s="875"/>
      <c r="AF217" s="876"/>
      <c r="AG217" s="876"/>
      <c r="AH217" s="876"/>
      <c r="AI217" s="876"/>
      <c r="AJ217" s="876"/>
      <c r="AK217" s="876"/>
      <c r="AL217" s="876"/>
      <c r="AM217" s="876"/>
      <c r="AN217" s="876"/>
      <c r="AO217" s="876"/>
      <c r="AP217" s="876"/>
      <c r="AQ217" s="876"/>
      <c r="AR217" s="876"/>
      <c r="AS217" s="876"/>
      <c r="AT217" s="876"/>
      <c r="AU217" s="876"/>
      <c r="AV217" s="876"/>
      <c r="AW217" s="876"/>
      <c r="AX217" s="876"/>
      <c r="AY217" s="876"/>
      <c r="AZ217" s="876"/>
      <c r="BA217" s="876"/>
      <c r="BB217" s="876"/>
      <c r="BC217" s="876"/>
      <c r="BD217" s="876"/>
      <c r="BE217" s="876"/>
      <c r="BF217" s="876"/>
      <c r="BG217" s="876"/>
      <c r="BH217" s="876"/>
      <c r="BI217" s="876"/>
      <c r="BJ217" s="876"/>
      <c r="BK217" s="876"/>
      <c r="BL217" s="876"/>
      <c r="BM217" s="876"/>
      <c r="BN217" s="876"/>
      <c r="BO217" s="876"/>
      <c r="BP217" s="876"/>
      <c r="BQ217" s="876"/>
      <c r="BR217" s="876"/>
      <c r="BS217" s="876"/>
      <c r="BT217" s="876"/>
      <c r="BU217" s="876"/>
      <c r="BV217" s="876"/>
      <c r="BW217" s="876"/>
      <c r="BX217" s="876"/>
      <c r="BY217" s="876"/>
      <c r="BZ217" s="876"/>
      <c r="CA217" s="876"/>
      <c r="CB217" s="876"/>
      <c r="CC217" s="876"/>
      <c r="CD217" s="876"/>
      <c r="CE217" s="876"/>
      <c r="CF217" s="876"/>
      <c r="CG217" s="876"/>
      <c r="CH217" s="876"/>
      <c r="CI217" s="876"/>
      <c r="CJ217" s="876"/>
      <c r="CK217" s="876"/>
      <c r="CL217" s="876"/>
      <c r="CM217" s="876"/>
      <c r="CN217" s="876"/>
      <c r="CO217" s="876"/>
      <c r="CP217" s="876"/>
      <c r="CQ217" s="876"/>
      <c r="CR217" s="876"/>
      <c r="CS217" s="876"/>
      <c r="CT217" s="876"/>
      <c r="CU217" s="876"/>
      <c r="CV217" s="876"/>
      <c r="CW217" s="876"/>
      <c r="CX217" s="876"/>
      <c r="CY217" s="876"/>
      <c r="CZ217" s="876"/>
      <c r="DA217" s="876"/>
      <c r="DB217" s="876"/>
      <c r="DC217" s="876"/>
      <c r="DD217" s="876"/>
      <c r="DE217" s="876"/>
      <c r="DF217" s="876"/>
      <c r="DG217" s="876"/>
      <c r="DH217" s="876"/>
      <c r="DI217" s="876"/>
      <c r="DJ217" s="876"/>
      <c r="DK217" s="876"/>
      <c r="DL217" s="876"/>
      <c r="DM217" s="876"/>
      <c r="DN217" s="876"/>
      <c r="DO217" s="876"/>
      <c r="DP217" s="876"/>
      <c r="DQ217" s="876"/>
      <c r="DR217" s="876"/>
      <c r="DS217" s="876"/>
      <c r="DT217" s="876"/>
      <c r="DU217" s="876"/>
      <c r="DV217" s="876"/>
      <c r="DW217" s="876"/>
      <c r="DX217" s="876"/>
      <c r="DY217" s="876"/>
      <c r="DZ217" s="876"/>
      <c r="EA217" s="876"/>
      <c r="EB217" s="876"/>
      <c r="EC217" s="876"/>
      <c r="ED217" s="876"/>
      <c r="EE217" s="876"/>
      <c r="EF217" s="876"/>
      <c r="EG217" s="876"/>
      <c r="EH217" s="876"/>
      <c r="EI217" s="876"/>
      <c r="EJ217" s="876"/>
      <c r="EK217" s="876"/>
      <c r="EL217" s="876"/>
      <c r="EM217" s="876"/>
      <c r="EN217" s="876"/>
      <c r="EO217" s="876"/>
      <c r="EP217" s="876"/>
      <c r="EQ217" s="876"/>
      <c r="ER217" s="876"/>
      <c r="ES217" s="876"/>
      <c r="ET217" s="876"/>
      <c r="EU217" s="876"/>
    </row>
    <row r="218" spans="1:151" s="715" customFormat="1" ht="78.599999999999994" customHeight="1">
      <c r="A218" s="700">
        <v>199</v>
      </c>
      <c r="B218" s="854">
        <v>7000020198</v>
      </c>
      <c r="C218" s="854">
        <v>890</v>
      </c>
      <c r="D218" s="854">
        <v>1681</v>
      </c>
      <c r="E218" s="854">
        <v>10</v>
      </c>
      <c r="F218" s="854" t="s">
        <v>755</v>
      </c>
      <c r="G218" s="854">
        <v>100001210</v>
      </c>
      <c r="H218" s="854">
        <v>995455</v>
      </c>
      <c r="I218" s="535"/>
      <c r="J218" s="856">
        <v>18</v>
      </c>
      <c r="K218" s="534"/>
      <c r="L218" s="854" t="s">
        <v>643</v>
      </c>
      <c r="M218" s="854" t="s">
        <v>584</v>
      </c>
      <c r="N218" s="854">
        <v>14</v>
      </c>
      <c r="O218" s="707"/>
      <c r="P218" s="533" t="str">
        <f t="shared" si="46"/>
        <v>INCLUDED</v>
      </c>
      <c r="Q218" s="712">
        <f t="shared" si="47"/>
        <v>0</v>
      </c>
      <c r="R218" s="444">
        <f t="shared" si="48"/>
        <v>0</v>
      </c>
      <c r="S218" s="603">
        <f>Discount!$J$36</f>
        <v>0</v>
      </c>
      <c r="T218" s="444">
        <f t="shared" si="49"/>
        <v>0</v>
      </c>
      <c r="U218" s="445">
        <f t="shared" si="50"/>
        <v>0</v>
      </c>
      <c r="V218" s="713">
        <f t="shared" si="51"/>
        <v>0</v>
      </c>
      <c r="W218" s="843">
        <f t="shared" si="52"/>
        <v>0</v>
      </c>
      <c r="X218" s="713">
        <f t="shared" si="53"/>
        <v>0</v>
      </c>
      <c r="Y218" s="714">
        <f t="shared" si="54"/>
        <v>0.18</v>
      </c>
      <c r="Z218" s="713">
        <f t="shared" si="55"/>
        <v>0</v>
      </c>
      <c r="AA218" s="874"/>
      <c r="AB218" s="875"/>
      <c r="AC218" s="875"/>
      <c r="AD218" s="875"/>
      <c r="AE218" s="875"/>
      <c r="AF218" s="876"/>
      <c r="AG218" s="876"/>
      <c r="AH218" s="876"/>
      <c r="AI218" s="876"/>
      <c r="AJ218" s="876"/>
      <c r="AK218" s="876"/>
      <c r="AL218" s="876"/>
      <c r="AM218" s="876"/>
      <c r="AN218" s="876"/>
      <c r="AO218" s="876"/>
      <c r="AP218" s="876"/>
      <c r="AQ218" s="876"/>
      <c r="AR218" s="876"/>
      <c r="AS218" s="876"/>
      <c r="AT218" s="876"/>
      <c r="AU218" s="876"/>
      <c r="AV218" s="876"/>
      <c r="AW218" s="876"/>
      <c r="AX218" s="876"/>
      <c r="AY218" s="876"/>
      <c r="AZ218" s="876"/>
      <c r="BA218" s="876"/>
      <c r="BB218" s="876"/>
      <c r="BC218" s="876"/>
      <c r="BD218" s="876"/>
      <c r="BE218" s="876"/>
      <c r="BF218" s="876"/>
      <c r="BG218" s="876"/>
      <c r="BH218" s="876"/>
      <c r="BI218" s="876"/>
      <c r="BJ218" s="876"/>
      <c r="BK218" s="876"/>
      <c r="BL218" s="876"/>
      <c r="BM218" s="876"/>
      <c r="BN218" s="876"/>
      <c r="BO218" s="876"/>
      <c r="BP218" s="876"/>
      <c r="BQ218" s="876"/>
      <c r="BR218" s="876"/>
      <c r="BS218" s="876"/>
      <c r="BT218" s="876"/>
      <c r="BU218" s="876"/>
      <c r="BV218" s="876"/>
      <c r="BW218" s="876"/>
      <c r="BX218" s="876"/>
      <c r="BY218" s="876"/>
      <c r="BZ218" s="876"/>
      <c r="CA218" s="876"/>
      <c r="CB218" s="876"/>
      <c r="CC218" s="876"/>
      <c r="CD218" s="876"/>
      <c r="CE218" s="876"/>
      <c r="CF218" s="876"/>
      <c r="CG218" s="876"/>
      <c r="CH218" s="876"/>
      <c r="CI218" s="876"/>
      <c r="CJ218" s="876"/>
      <c r="CK218" s="876"/>
      <c r="CL218" s="876"/>
      <c r="CM218" s="876"/>
      <c r="CN218" s="876"/>
      <c r="CO218" s="876"/>
      <c r="CP218" s="876"/>
      <c r="CQ218" s="876"/>
      <c r="CR218" s="876"/>
      <c r="CS218" s="876"/>
      <c r="CT218" s="876"/>
      <c r="CU218" s="876"/>
      <c r="CV218" s="876"/>
      <c r="CW218" s="876"/>
      <c r="CX218" s="876"/>
      <c r="CY218" s="876"/>
      <c r="CZ218" s="876"/>
      <c r="DA218" s="876"/>
      <c r="DB218" s="876"/>
      <c r="DC218" s="876"/>
      <c r="DD218" s="876"/>
      <c r="DE218" s="876"/>
      <c r="DF218" s="876"/>
      <c r="DG218" s="876"/>
      <c r="DH218" s="876"/>
      <c r="DI218" s="876"/>
      <c r="DJ218" s="876"/>
      <c r="DK218" s="876"/>
      <c r="DL218" s="876"/>
      <c r="DM218" s="876"/>
      <c r="DN218" s="876"/>
      <c r="DO218" s="876"/>
      <c r="DP218" s="876"/>
      <c r="DQ218" s="876"/>
      <c r="DR218" s="876"/>
      <c r="DS218" s="876"/>
      <c r="DT218" s="876"/>
      <c r="DU218" s="876"/>
      <c r="DV218" s="876"/>
      <c r="DW218" s="876"/>
      <c r="DX218" s="876"/>
      <c r="DY218" s="876"/>
      <c r="DZ218" s="876"/>
      <c r="EA218" s="876"/>
      <c r="EB218" s="876"/>
      <c r="EC218" s="876"/>
      <c r="ED218" s="876"/>
      <c r="EE218" s="876"/>
      <c r="EF218" s="876"/>
      <c r="EG218" s="876"/>
      <c r="EH218" s="876"/>
      <c r="EI218" s="876"/>
      <c r="EJ218" s="876"/>
      <c r="EK218" s="876"/>
      <c r="EL218" s="876"/>
      <c r="EM218" s="876"/>
      <c r="EN218" s="876"/>
      <c r="EO218" s="876"/>
      <c r="EP218" s="876"/>
      <c r="EQ218" s="876"/>
      <c r="ER218" s="876"/>
      <c r="ES218" s="876"/>
      <c r="ET218" s="876"/>
      <c r="EU218" s="876"/>
    </row>
    <row r="219" spans="1:151" s="715" customFormat="1" ht="58.8" customHeight="1">
      <c r="A219" s="700">
        <v>200</v>
      </c>
      <c r="B219" s="854">
        <v>7000020198</v>
      </c>
      <c r="C219" s="854">
        <v>890</v>
      </c>
      <c r="D219" s="854">
        <v>1681</v>
      </c>
      <c r="E219" s="854">
        <v>20</v>
      </c>
      <c r="F219" s="854" t="s">
        <v>755</v>
      </c>
      <c r="G219" s="854">
        <v>100001680</v>
      </c>
      <c r="H219" s="854">
        <v>995455</v>
      </c>
      <c r="I219" s="535"/>
      <c r="J219" s="856">
        <v>18</v>
      </c>
      <c r="K219" s="534"/>
      <c r="L219" s="854" t="s">
        <v>644</v>
      </c>
      <c r="M219" s="854" t="s">
        <v>584</v>
      </c>
      <c r="N219" s="854">
        <v>2</v>
      </c>
      <c r="O219" s="707"/>
      <c r="P219" s="533" t="str">
        <f t="shared" si="46"/>
        <v>INCLUDED</v>
      </c>
      <c r="Q219" s="712">
        <f t="shared" si="47"/>
        <v>0</v>
      </c>
      <c r="R219" s="444">
        <f t="shared" si="48"/>
        <v>0</v>
      </c>
      <c r="S219" s="603">
        <f>Discount!$J$36</f>
        <v>0</v>
      </c>
      <c r="T219" s="444">
        <f t="shared" si="49"/>
        <v>0</v>
      </c>
      <c r="U219" s="445">
        <f t="shared" si="50"/>
        <v>0</v>
      </c>
      <c r="V219" s="713">
        <f t="shared" si="51"/>
        <v>0</v>
      </c>
      <c r="W219" s="843">
        <f t="shared" si="52"/>
        <v>0</v>
      </c>
      <c r="X219" s="713">
        <f t="shared" si="53"/>
        <v>0</v>
      </c>
      <c r="Y219" s="714">
        <f t="shared" si="54"/>
        <v>0.18</v>
      </c>
      <c r="Z219" s="713">
        <f t="shared" si="55"/>
        <v>0</v>
      </c>
      <c r="AA219" s="874"/>
      <c r="AB219" s="875"/>
      <c r="AC219" s="875"/>
      <c r="AD219" s="875"/>
      <c r="AE219" s="875"/>
      <c r="AF219" s="876"/>
      <c r="AG219" s="876"/>
      <c r="AH219" s="876"/>
      <c r="AI219" s="876"/>
      <c r="AJ219" s="876"/>
      <c r="AK219" s="876"/>
      <c r="AL219" s="876"/>
      <c r="AM219" s="876"/>
      <c r="AN219" s="876"/>
      <c r="AO219" s="876"/>
      <c r="AP219" s="876"/>
      <c r="AQ219" s="876"/>
      <c r="AR219" s="876"/>
      <c r="AS219" s="876"/>
      <c r="AT219" s="876"/>
      <c r="AU219" s="876"/>
      <c r="AV219" s="876"/>
      <c r="AW219" s="876"/>
      <c r="AX219" s="876"/>
      <c r="AY219" s="876"/>
      <c r="AZ219" s="876"/>
      <c r="BA219" s="876"/>
      <c r="BB219" s="876"/>
      <c r="BC219" s="876"/>
      <c r="BD219" s="876"/>
      <c r="BE219" s="876"/>
      <c r="BF219" s="876"/>
      <c r="BG219" s="876"/>
      <c r="BH219" s="876"/>
      <c r="BI219" s="876"/>
      <c r="BJ219" s="876"/>
      <c r="BK219" s="876"/>
      <c r="BL219" s="876"/>
      <c r="BM219" s="876"/>
      <c r="BN219" s="876"/>
      <c r="BO219" s="876"/>
      <c r="BP219" s="876"/>
      <c r="BQ219" s="876"/>
      <c r="BR219" s="876"/>
      <c r="BS219" s="876"/>
      <c r="BT219" s="876"/>
      <c r="BU219" s="876"/>
      <c r="BV219" s="876"/>
      <c r="BW219" s="876"/>
      <c r="BX219" s="876"/>
      <c r="BY219" s="876"/>
      <c r="BZ219" s="876"/>
      <c r="CA219" s="876"/>
      <c r="CB219" s="876"/>
      <c r="CC219" s="876"/>
      <c r="CD219" s="876"/>
      <c r="CE219" s="876"/>
      <c r="CF219" s="876"/>
      <c r="CG219" s="876"/>
      <c r="CH219" s="876"/>
      <c r="CI219" s="876"/>
      <c r="CJ219" s="876"/>
      <c r="CK219" s="876"/>
      <c r="CL219" s="876"/>
      <c r="CM219" s="876"/>
      <c r="CN219" s="876"/>
      <c r="CO219" s="876"/>
      <c r="CP219" s="876"/>
      <c r="CQ219" s="876"/>
      <c r="CR219" s="876"/>
      <c r="CS219" s="876"/>
      <c r="CT219" s="876"/>
      <c r="CU219" s="876"/>
      <c r="CV219" s="876"/>
      <c r="CW219" s="876"/>
      <c r="CX219" s="876"/>
      <c r="CY219" s="876"/>
      <c r="CZ219" s="876"/>
      <c r="DA219" s="876"/>
      <c r="DB219" s="876"/>
      <c r="DC219" s="876"/>
      <c r="DD219" s="876"/>
      <c r="DE219" s="876"/>
      <c r="DF219" s="876"/>
      <c r="DG219" s="876"/>
      <c r="DH219" s="876"/>
      <c r="DI219" s="876"/>
      <c r="DJ219" s="876"/>
      <c r="DK219" s="876"/>
      <c r="DL219" s="876"/>
      <c r="DM219" s="876"/>
      <c r="DN219" s="876"/>
      <c r="DO219" s="876"/>
      <c r="DP219" s="876"/>
      <c r="DQ219" s="876"/>
      <c r="DR219" s="876"/>
      <c r="DS219" s="876"/>
      <c r="DT219" s="876"/>
      <c r="DU219" s="876"/>
      <c r="DV219" s="876"/>
      <c r="DW219" s="876"/>
      <c r="DX219" s="876"/>
      <c r="DY219" s="876"/>
      <c r="DZ219" s="876"/>
      <c r="EA219" s="876"/>
      <c r="EB219" s="876"/>
      <c r="EC219" s="876"/>
      <c r="ED219" s="876"/>
      <c r="EE219" s="876"/>
      <c r="EF219" s="876"/>
      <c r="EG219" s="876"/>
      <c r="EH219" s="876"/>
      <c r="EI219" s="876"/>
      <c r="EJ219" s="876"/>
      <c r="EK219" s="876"/>
      <c r="EL219" s="876"/>
      <c r="EM219" s="876"/>
      <c r="EN219" s="876"/>
      <c r="EO219" s="876"/>
      <c r="EP219" s="876"/>
      <c r="EQ219" s="876"/>
      <c r="ER219" s="876"/>
      <c r="ES219" s="876"/>
      <c r="ET219" s="876"/>
      <c r="EU219" s="876"/>
    </row>
    <row r="220" spans="1:151" s="715" customFormat="1" ht="43.5" customHeight="1">
      <c r="A220" s="700">
        <v>201</v>
      </c>
      <c r="B220" s="854">
        <v>7000020198</v>
      </c>
      <c r="C220" s="854">
        <v>820</v>
      </c>
      <c r="D220" s="854">
        <v>1690</v>
      </c>
      <c r="E220" s="854">
        <v>10</v>
      </c>
      <c r="F220" s="854" t="s">
        <v>775</v>
      </c>
      <c r="G220" s="854">
        <v>100001674</v>
      </c>
      <c r="H220" s="854">
        <v>995455</v>
      </c>
      <c r="I220" s="535"/>
      <c r="J220" s="856">
        <v>18</v>
      </c>
      <c r="K220" s="534"/>
      <c r="L220" s="854" t="s">
        <v>645</v>
      </c>
      <c r="M220" s="854" t="s">
        <v>297</v>
      </c>
      <c r="N220" s="854">
        <v>592</v>
      </c>
      <c r="O220" s="707"/>
      <c r="P220" s="533" t="str">
        <f t="shared" si="46"/>
        <v>INCLUDED</v>
      </c>
      <c r="Q220" s="712">
        <f t="shared" si="47"/>
        <v>0</v>
      </c>
      <c r="R220" s="444">
        <f t="shared" si="48"/>
        <v>0</v>
      </c>
      <c r="S220" s="603">
        <f>Discount!$J$36</f>
        <v>0</v>
      </c>
      <c r="T220" s="444">
        <f t="shared" si="49"/>
        <v>0</v>
      </c>
      <c r="U220" s="445">
        <f t="shared" si="50"/>
        <v>0</v>
      </c>
      <c r="V220" s="713">
        <f t="shared" si="51"/>
        <v>0</v>
      </c>
      <c r="W220" s="843">
        <f t="shared" si="52"/>
        <v>0</v>
      </c>
      <c r="X220" s="713">
        <f t="shared" si="53"/>
        <v>0</v>
      </c>
      <c r="Y220" s="714">
        <f t="shared" si="54"/>
        <v>0.18</v>
      </c>
      <c r="Z220" s="713">
        <f t="shared" si="55"/>
        <v>0</v>
      </c>
      <c r="AA220" s="874"/>
      <c r="AB220" s="875"/>
      <c r="AC220" s="875"/>
      <c r="AD220" s="875"/>
      <c r="AE220" s="875"/>
      <c r="AF220" s="876"/>
      <c r="AG220" s="876"/>
      <c r="AH220" s="876"/>
      <c r="AI220" s="876"/>
      <c r="AJ220" s="876"/>
      <c r="AK220" s="876"/>
      <c r="AL220" s="876"/>
      <c r="AM220" s="876"/>
      <c r="AN220" s="876"/>
      <c r="AO220" s="876"/>
      <c r="AP220" s="876"/>
      <c r="AQ220" s="876"/>
      <c r="AR220" s="876"/>
      <c r="AS220" s="876"/>
      <c r="AT220" s="876"/>
      <c r="AU220" s="876"/>
      <c r="AV220" s="876"/>
      <c r="AW220" s="876"/>
      <c r="AX220" s="876"/>
      <c r="AY220" s="876"/>
      <c r="AZ220" s="876"/>
      <c r="BA220" s="876"/>
      <c r="BB220" s="876"/>
      <c r="BC220" s="876"/>
      <c r="BD220" s="876"/>
      <c r="BE220" s="876"/>
      <c r="BF220" s="876"/>
      <c r="BG220" s="876"/>
      <c r="BH220" s="876"/>
      <c r="BI220" s="876"/>
      <c r="BJ220" s="876"/>
      <c r="BK220" s="876"/>
      <c r="BL220" s="876"/>
      <c r="BM220" s="876"/>
      <c r="BN220" s="876"/>
      <c r="BO220" s="876"/>
      <c r="BP220" s="876"/>
      <c r="BQ220" s="876"/>
      <c r="BR220" s="876"/>
      <c r="BS220" s="876"/>
      <c r="BT220" s="876"/>
      <c r="BU220" s="876"/>
      <c r="BV220" s="876"/>
      <c r="BW220" s="876"/>
      <c r="BX220" s="876"/>
      <c r="BY220" s="876"/>
      <c r="BZ220" s="876"/>
      <c r="CA220" s="876"/>
      <c r="CB220" s="876"/>
      <c r="CC220" s="876"/>
      <c r="CD220" s="876"/>
      <c r="CE220" s="876"/>
      <c r="CF220" s="876"/>
      <c r="CG220" s="876"/>
      <c r="CH220" s="876"/>
      <c r="CI220" s="876"/>
      <c r="CJ220" s="876"/>
      <c r="CK220" s="876"/>
      <c r="CL220" s="876"/>
      <c r="CM220" s="876"/>
      <c r="CN220" s="876"/>
      <c r="CO220" s="876"/>
      <c r="CP220" s="876"/>
      <c r="CQ220" s="876"/>
      <c r="CR220" s="876"/>
      <c r="CS220" s="876"/>
      <c r="CT220" s="876"/>
      <c r="CU220" s="876"/>
      <c r="CV220" s="876"/>
      <c r="CW220" s="876"/>
      <c r="CX220" s="876"/>
      <c r="CY220" s="876"/>
      <c r="CZ220" s="876"/>
      <c r="DA220" s="876"/>
      <c r="DB220" s="876"/>
      <c r="DC220" s="876"/>
      <c r="DD220" s="876"/>
      <c r="DE220" s="876"/>
      <c r="DF220" s="876"/>
      <c r="DG220" s="876"/>
      <c r="DH220" s="876"/>
      <c r="DI220" s="876"/>
      <c r="DJ220" s="876"/>
      <c r="DK220" s="876"/>
      <c r="DL220" s="876"/>
      <c r="DM220" s="876"/>
      <c r="DN220" s="876"/>
      <c r="DO220" s="876"/>
      <c r="DP220" s="876"/>
      <c r="DQ220" s="876"/>
      <c r="DR220" s="876"/>
      <c r="DS220" s="876"/>
      <c r="DT220" s="876"/>
      <c r="DU220" s="876"/>
      <c r="DV220" s="876"/>
      <c r="DW220" s="876"/>
      <c r="DX220" s="876"/>
      <c r="DY220" s="876"/>
      <c r="DZ220" s="876"/>
      <c r="EA220" s="876"/>
      <c r="EB220" s="876"/>
      <c r="EC220" s="876"/>
      <c r="ED220" s="876"/>
      <c r="EE220" s="876"/>
      <c r="EF220" s="876"/>
      <c r="EG220" s="876"/>
      <c r="EH220" s="876"/>
      <c r="EI220" s="876"/>
      <c r="EJ220" s="876"/>
      <c r="EK220" s="876"/>
      <c r="EL220" s="876"/>
      <c r="EM220" s="876"/>
      <c r="EN220" s="876"/>
      <c r="EO220" s="876"/>
      <c r="EP220" s="876"/>
      <c r="EQ220" s="876"/>
      <c r="ER220" s="876"/>
      <c r="ES220" s="876"/>
      <c r="ET220" s="876"/>
      <c r="EU220" s="876"/>
    </row>
    <row r="221" spans="1:151" s="715" customFormat="1" ht="43.5" customHeight="1">
      <c r="A221" s="700">
        <v>202</v>
      </c>
      <c r="B221" s="854">
        <v>7000020198</v>
      </c>
      <c r="C221" s="854">
        <v>820</v>
      </c>
      <c r="D221" s="854">
        <v>1690</v>
      </c>
      <c r="E221" s="854">
        <v>20</v>
      </c>
      <c r="F221" s="854" t="s">
        <v>775</v>
      </c>
      <c r="G221" s="854">
        <v>100001676</v>
      </c>
      <c r="H221" s="854">
        <v>995455</v>
      </c>
      <c r="I221" s="535"/>
      <c r="J221" s="856">
        <v>18</v>
      </c>
      <c r="K221" s="534"/>
      <c r="L221" s="854" t="s">
        <v>646</v>
      </c>
      <c r="M221" s="854" t="s">
        <v>297</v>
      </c>
      <c r="N221" s="854">
        <v>104</v>
      </c>
      <c r="O221" s="707"/>
      <c r="P221" s="533" t="str">
        <f t="shared" si="46"/>
        <v>INCLUDED</v>
      </c>
      <c r="Q221" s="712">
        <f t="shared" si="47"/>
        <v>0</v>
      </c>
      <c r="R221" s="444">
        <f t="shared" si="48"/>
        <v>0</v>
      </c>
      <c r="S221" s="603">
        <f>Discount!$J$36</f>
        <v>0</v>
      </c>
      <c r="T221" s="444">
        <f t="shared" si="49"/>
        <v>0</v>
      </c>
      <c r="U221" s="445">
        <f t="shared" si="50"/>
        <v>0</v>
      </c>
      <c r="V221" s="713">
        <f t="shared" si="51"/>
        <v>0</v>
      </c>
      <c r="W221" s="843">
        <f t="shared" si="52"/>
        <v>0</v>
      </c>
      <c r="X221" s="713">
        <f t="shared" si="53"/>
        <v>0</v>
      </c>
      <c r="Y221" s="714">
        <f t="shared" si="54"/>
        <v>0.18</v>
      </c>
      <c r="Z221" s="713">
        <f t="shared" si="55"/>
        <v>0</v>
      </c>
      <c r="AA221" s="874"/>
      <c r="AB221" s="875"/>
      <c r="AC221" s="875"/>
      <c r="AD221" s="875"/>
      <c r="AE221" s="875"/>
      <c r="AF221" s="876"/>
      <c r="AG221" s="876"/>
      <c r="AH221" s="876"/>
      <c r="AI221" s="876"/>
      <c r="AJ221" s="876"/>
      <c r="AK221" s="876"/>
      <c r="AL221" s="876"/>
      <c r="AM221" s="876"/>
      <c r="AN221" s="876"/>
      <c r="AO221" s="876"/>
      <c r="AP221" s="876"/>
      <c r="AQ221" s="876"/>
      <c r="AR221" s="876"/>
      <c r="AS221" s="876"/>
      <c r="AT221" s="876"/>
      <c r="AU221" s="876"/>
      <c r="AV221" s="876"/>
      <c r="AW221" s="876"/>
      <c r="AX221" s="876"/>
      <c r="AY221" s="876"/>
      <c r="AZ221" s="876"/>
      <c r="BA221" s="876"/>
      <c r="BB221" s="876"/>
      <c r="BC221" s="876"/>
      <c r="BD221" s="876"/>
      <c r="BE221" s="876"/>
      <c r="BF221" s="876"/>
      <c r="BG221" s="876"/>
      <c r="BH221" s="876"/>
      <c r="BI221" s="876"/>
      <c r="BJ221" s="876"/>
      <c r="BK221" s="876"/>
      <c r="BL221" s="876"/>
      <c r="BM221" s="876"/>
      <c r="BN221" s="876"/>
      <c r="BO221" s="876"/>
      <c r="BP221" s="876"/>
      <c r="BQ221" s="876"/>
      <c r="BR221" s="876"/>
      <c r="BS221" s="876"/>
      <c r="BT221" s="876"/>
      <c r="BU221" s="876"/>
      <c r="BV221" s="876"/>
      <c r="BW221" s="876"/>
      <c r="BX221" s="876"/>
      <c r="BY221" s="876"/>
      <c r="BZ221" s="876"/>
      <c r="CA221" s="876"/>
      <c r="CB221" s="876"/>
      <c r="CC221" s="876"/>
      <c r="CD221" s="876"/>
      <c r="CE221" s="876"/>
      <c r="CF221" s="876"/>
      <c r="CG221" s="876"/>
      <c r="CH221" s="876"/>
      <c r="CI221" s="876"/>
      <c r="CJ221" s="876"/>
      <c r="CK221" s="876"/>
      <c r="CL221" s="876"/>
      <c r="CM221" s="876"/>
      <c r="CN221" s="876"/>
      <c r="CO221" s="876"/>
      <c r="CP221" s="876"/>
      <c r="CQ221" s="876"/>
      <c r="CR221" s="876"/>
      <c r="CS221" s="876"/>
      <c r="CT221" s="876"/>
      <c r="CU221" s="876"/>
      <c r="CV221" s="876"/>
      <c r="CW221" s="876"/>
      <c r="CX221" s="876"/>
      <c r="CY221" s="876"/>
      <c r="CZ221" s="876"/>
      <c r="DA221" s="876"/>
      <c r="DB221" s="876"/>
      <c r="DC221" s="876"/>
      <c r="DD221" s="876"/>
      <c r="DE221" s="876"/>
      <c r="DF221" s="876"/>
      <c r="DG221" s="876"/>
      <c r="DH221" s="876"/>
      <c r="DI221" s="876"/>
      <c r="DJ221" s="876"/>
      <c r="DK221" s="876"/>
      <c r="DL221" s="876"/>
      <c r="DM221" s="876"/>
      <c r="DN221" s="876"/>
      <c r="DO221" s="876"/>
      <c r="DP221" s="876"/>
      <c r="DQ221" s="876"/>
      <c r="DR221" s="876"/>
      <c r="DS221" s="876"/>
      <c r="DT221" s="876"/>
      <c r="DU221" s="876"/>
      <c r="DV221" s="876"/>
      <c r="DW221" s="876"/>
      <c r="DX221" s="876"/>
      <c r="DY221" s="876"/>
      <c r="DZ221" s="876"/>
      <c r="EA221" s="876"/>
      <c r="EB221" s="876"/>
      <c r="EC221" s="876"/>
      <c r="ED221" s="876"/>
      <c r="EE221" s="876"/>
      <c r="EF221" s="876"/>
      <c r="EG221" s="876"/>
      <c r="EH221" s="876"/>
      <c r="EI221" s="876"/>
      <c r="EJ221" s="876"/>
      <c r="EK221" s="876"/>
      <c r="EL221" s="876"/>
      <c r="EM221" s="876"/>
      <c r="EN221" s="876"/>
      <c r="EO221" s="876"/>
      <c r="EP221" s="876"/>
      <c r="EQ221" s="876"/>
      <c r="ER221" s="876"/>
      <c r="ES221" s="876"/>
      <c r="ET221" s="876"/>
      <c r="EU221" s="876"/>
    </row>
    <row r="222" spans="1:151" s="715" customFormat="1" ht="43.5" customHeight="1">
      <c r="A222" s="700">
        <v>203</v>
      </c>
      <c r="B222" s="854">
        <v>7000020198</v>
      </c>
      <c r="C222" s="854">
        <v>820</v>
      </c>
      <c r="D222" s="854">
        <v>1690</v>
      </c>
      <c r="E222" s="854">
        <v>30</v>
      </c>
      <c r="F222" s="854" t="s">
        <v>775</v>
      </c>
      <c r="G222" s="854">
        <v>100001677</v>
      </c>
      <c r="H222" s="854">
        <v>995455</v>
      </c>
      <c r="I222" s="535"/>
      <c r="J222" s="856">
        <v>18</v>
      </c>
      <c r="K222" s="534"/>
      <c r="L222" s="854" t="s">
        <v>647</v>
      </c>
      <c r="M222" s="854" t="s">
        <v>297</v>
      </c>
      <c r="N222" s="854">
        <v>168</v>
      </c>
      <c r="O222" s="707"/>
      <c r="P222" s="533" t="str">
        <f t="shared" si="46"/>
        <v>INCLUDED</v>
      </c>
      <c r="Q222" s="712">
        <f t="shared" si="47"/>
        <v>0</v>
      </c>
      <c r="R222" s="444">
        <f t="shared" si="48"/>
        <v>0</v>
      </c>
      <c r="S222" s="603">
        <f>Discount!$J$36</f>
        <v>0</v>
      </c>
      <c r="T222" s="444">
        <f t="shared" si="49"/>
        <v>0</v>
      </c>
      <c r="U222" s="445">
        <f t="shared" si="50"/>
        <v>0</v>
      </c>
      <c r="V222" s="713">
        <f t="shared" si="51"/>
        <v>0</v>
      </c>
      <c r="W222" s="843">
        <f t="shared" si="52"/>
        <v>0</v>
      </c>
      <c r="X222" s="713">
        <f t="shared" si="53"/>
        <v>0</v>
      </c>
      <c r="Y222" s="714">
        <f t="shared" si="54"/>
        <v>0.18</v>
      </c>
      <c r="Z222" s="713">
        <f t="shared" si="55"/>
        <v>0</v>
      </c>
      <c r="AA222" s="874"/>
      <c r="AB222" s="875"/>
      <c r="AC222" s="875"/>
      <c r="AD222" s="875"/>
      <c r="AE222" s="875"/>
      <c r="AF222" s="876"/>
      <c r="AG222" s="876"/>
      <c r="AH222" s="876"/>
      <c r="AI222" s="876"/>
      <c r="AJ222" s="876"/>
      <c r="AK222" s="876"/>
      <c r="AL222" s="876"/>
      <c r="AM222" s="876"/>
      <c r="AN222" s="876"/>
      <c r="AO222" s="876"/>
      <c r="AP222" s="876"/>
      <c r="AQ222" s="876"/>
      <c r="AR222" s="876"/>
      <c r="AS222" s="876"/>
      <c r="AT222" s="876"/>
      <c r="AU222" s="876"/>
      <c r="AV222" s="876"/>
      <c r="AW222" s="876"/>
      <c r="AX222" s="876"/>
      <c r="AY222" s="876"/>
      <c r="AZ222" s="876"/>
      <c r="BA222" s="876"/>
      <c r="BB222" s="876"/>
      <c r="BC222" s="876"/>
      <c r="BD222" s="876"/>
      <c r="BE222" s="876"/>
      <c r="BF222" s="876"/>
      <c r="BG222" s="876"/>
      <c r="BH222" s="876"/>
      <c r="BI222" s="876"/>
      <c r="BJ222" s="876"/>
      <c r="BK222" s="876"/>
      <c r="BL222" s="876"/>
      <c r="BM222" s="876"/>
      <c r="BN222" s="876"/>
      <c r="BO222" s="876"/>
      <c r="BP222" s="876"/>
      <c r="BQ222" s="876"/>
      <c r="BR222" s="876"/>
      <c r="BS222" s="876"/>
      <c r="BT222" s="876"/>
      <c r="BU222" s="876"/>
      <c r="BV222" s="876"/>
      <c r="BW222" s="876"/>
      <c r="BX222" s="876"/>
      <c r="BY222" s="876"/>
      <c r="BZ222" s="876"/>
      <c r="CA222" s="876"/>
      <c r="CB222" s="876"/>
      <c r="CC222" s="876"/>
      <c r="CD222" s="876"/>
      <c r="CE222" s="876"/>
      <c r="CF222" s="876"/>
      <c r="CG222" s="876"/>
      <c r="CH222" s="876"/>
      <c r="CI222" s="876"/>
      <c r="CJ222" s="876"/>
      <c r="CK222" s="876"/>
      <c r="CL222" s="876"/>
      <c r="CM222" s="876"/>
      <c r="CN222" s="876"/>
      <c r="CO222" s="876"/>
      <c r="CP222" s="876"/>
      <c r="CQ222" s="876"/>
      <c r="CR222" s="876"/>
      <c r="CS222" s="876"/>
      <c r="CT222" s="876"/>
      <c r="CU222" s="876"/>
      <c r="CV222" s="876"/>
      <c r="CW222" s="876"/>
      <c r="CX222" s="876"/>
      <c r="CY222" s="876"/>
      <c r="CZ222" s="876"/>
      <c r="DA222" s="876"/>
      <c r="DB222" s="876"/>
      <c r="DC222" s="876"/>
      <c r="DD222" s="876"/>
      <c r="DE222" s="876"/>
      <c r="DF222" s="876"/>
      <c r="DG222" s="876"/>
      <c r="DH222" s="876"/>
      <c r="DI222" s="876"/>
      <c r="DJ222" s="876"/>
      <c r="DK222" s="876"/>
      <c r="DL222" s="876"/>
      <c r="DM222" s="876"/>
      <c r="DN222" s="876"/>
      <c r="DO222" s="876"/>
      <c r="DP222" s="876"/>
      <c r="DQ222" s="876"/>
      <c r="DR222" s="876"/>
      <c r="DS222" s="876"/>
      <c r="DT222" s="876"/>
      <c r="DU222" s="876"/>
      <c r="DV222" s="876"/>
      <c r="DW222" s="876"/>
      <c r="DX222" s="876"/>
      <c r="DY222" s="876"/>
      <c r="DZ222" s="876"/>
      <c r="EA222" s="876"/>
      <c r="EB222" s="876"/>
      <c r="EC222" s="876"/>
      <c r="ED222" s="876"/>
      <c r="EE222" s="876"/>
      <c r="EF222" s="876"/>
      <c r="EG222" s="876"/>
      <c r="EH222" s="876"/>
      <c r="EI222" s="876"/>
      <c r="EJ222" s="876"/>
      <c r="EK222" s="876"/>
      <c r="EL222" s="876"/>
      <c r="EM222" s="876"/>
      <c r="EN222" s="876"/>
      <c r="EO222" s="876"/>
      <c r="EP222" s="876"/>
      <c r="EQ222" s="876"/>
      <c r="ER222" s="876"/>
      <c r="ES222" s="876"/>
      <c r="ET222" s="876"/>
      <c r="EU222" s="876"/>
    </row>
    <row r="223" spans="1:151" s="715" customFormat="1" ht="69.599999999999994" customHeight="1">
      <c r="A223" s="700">
        <v>204</v>
      </c>
      <c r="B223" s="854">
        <v>7000020198</v>
      </c>
      <c r="C223" s="854">
        <v>910</v>
      </c>
      <c r="D223" s="854">
        <v>10</v>
      </c>
      <c r="E223" s="854">
        <v>10</v>
      </c>
      <c r="F223" s="854" t="s">
        <v>654</v>
      </c>
      <c r="G223" s="854">
        <v>100004518</v>
      </c>
      <c r="H223" s="854">
        <v>995433</v>
      </c>
      <c r="I223" s="535"/>
      <c r="J223" s="856">
        <v>18</v>
      </c>
      <c r="K223" s="534"/>
      <c r="L223" s="854" t="s">
        <v>614</v>
      </c>
      <c r="M223" s="854" t="s">
        <v>615</v>
      </c>
      <c r="N223" s="854">
        <v>3879</v>
      </c>
      <c r="O223" s="707"/>
      <c r="P223" s="533" t="str">
        <f t="shared" si="46"/>
        <v>INCLUDED</v>
      </c>
      <c r="Q223" s="712">
        <f t="shared" si="47"/>
        <v>0</v>
      </c>
      <c r="R223" s="444">
        <f t="shared" si="48"/>
        <v>0</v>
      </c>
      <c r="S223" s="603">
        <f>Discount!$J$36</f>
        <v>0</v>
      </c>
      <c r="T223" s="444">
        <f t="shared" si="49"/>
        <v>0</v>
      </c>
      <c r="U223" s="445">
        <f t="shared" si="50"/>
        <v>0</v>
      </c>
      <c r="V223" s="713">
        <f t="shared" si="51"/>
        <v>0</v>
      </c>
      <c r="W223" s="843">
        <f t="shared" si="52"/>
        <v>0</v>
      </c>
      <c r="X223" s="713">
        <f t="shared" si="53"/>
        <v>0</v>
      </c>
      <c r="Y223" s="714">
        <f t="shared" si="54"/>
        <v>0.18</v>
      </c>
      <c r="Z223" s="713">
        <f t="shared" si="55"/>
        <v>0</v>
      </c>
      <c r="AA223" s="874"/>
      <c r="AB223" s="875"/>
      <c r="AC223" s="875"/>
      <c r="AD223" s="875"/>
      <c r="AE223" s="875"/>
      <c r="AF223" s="876"/>
      <c r="AG223" s="876"/>
      <c r="AH223" s="876"/>
      <c r="AI223" s="876"/>
      <c r="AJ223" s="876"/>
      <c r="AK223" s="876"/>
      <c r="AL223" s="876"/>
      <c r="AM223" s="876"/>
      <c r="AN223" s="876"/>
      <c r="AO223" s="876"/>
      <c r="AP223" s="876"/>
      <c r="AQ223" s="876"/>
      <c r="AR223" s="876"/>
      <c r="AS223" s="876"/>
      <c r="AT223" s="876"/>
      <c r="AU223" s="876"/>
      <c r="AV223" s="876"/>
      <c r="AW223" s="876"/>
      <c r="AX223" s="876"/>
      <c r="AY223" s="876"/>
      <c r="AZ223" s="876"/>
      <c r="BA223" s="876"/>
      <c r="BB223" s="876"/>
      <c r="BC223" s="876"/>
      <c r="BD223" s="876"/>
      <c r="BE223" s="876"/>
      <c r="BF223" s="876"/>
      <c r="BG223" s="876"/>
      <c r="BH223" s="876"/>
      <c r="BI223" s="876"/>
      <c r="BJ223" s="876"/>
      <c r="BK223" s="876"/>
      <c r="BL223" s="876"/>
      <c r="BM223" s="876"/>
      <c r="BN223" s="876"/>
      <c r="BO223" s="876"/>
      <c r="BP223" s="876"/>
      <c r="BQ223" s="876"/>
      <c r="BR223" s="876"/>
      <c r="BS223" s="876"/>
      <c r="BT223" s="876"/>
      <c r="BU223" s="876"/>
      <c r="BV223" s="876"/>
      <c r="BW223" s="876"/>
      <c r="BX223" s="876"/>
      <c r="BY223" s="876"/>
      <c r="BZ223" s="876"/>
      <c r="CA223" s="876"/>
      <c r="CB223" s="876"/>
      <c r="CC223" s="876"/>
      <c r="CD223" s="876"/>
      <c r="CE223" s="876"/>
      <c r="CF223" s="876"/>
      <c r="CG223" s="876"/>
      <c r="CH223" s="876"/>
      <c r="CI223" s="876"/>
      <c r="CJ223" s="876"/>
      <c r="CK223" s="876"/>
      <c r="CL223" s="876"/>
      <c r="CM223" s="876"/>
      <c r="CN223" s="876"/>
      <c r="CO223" s="876"/>
      <c r="CP223" s="876"/>
      <c r="CQ223" s="876"/>
      <c r="CR223" s="876"/>
      <c r="CS223" s="876"/>
      <c r="CT223" s="876"/>
      <c r="CU223" s="876"/>
      <c r="CV223" s="876"/>
      <c r="CW223" s="876"/>
      <c r="CX223" s="876"/>
      <c r="CY223" s="876"/>
      <c r="CZ223" s="876"/>
      <c r="DA223" s="876"/>
      <c r="DB223" s="876"/>
      <c r="DC223" s="876"/>
      <c r="DD223" s="876"/>
      <c r="DE223" s="876"/>
      <c r="DF223" s="876"/>
      <c r="DG223" s="876"/>
      <c r="DH223" s="876"/>
      <c r="DI223" s="876"/>
      <c r="DJ223" s="876"/>
      <c r="DK223" s="876"/>
      <c r="DL223" s="876"/>
      <c r="DM223" s="876"/>
      <c r="DN223" s="876"/>
      <c r="DO223" s="876"/>
      <c r="DP223" s="876"/>
      <c r="DQ223" s="876"/>
      <c r="DR223" s="876"/>
      <c r="DS223" s="876"/>
      <c r="DT223" s="876"/>
      <c r="DU223" s="876"/>
      <c r="DV223" s="876"/>
      <c r="DW223" s="876"/>
      <c r="DX223" s="876"/>
      <c r="DY223" s="876"/>
      <c r="DZ223" s="876"/>
      <c r="EA223" s="876"/>
      <c r="EB223" s="876"/>
      <c r="EC223" s="876"/>
      <c r="ED223" s="876"/>
      <c r="EE223" s="876"/>
      <c r="EF223" s="876"/>
      <c r="EG223" s="876"/>
      <c r="EH223" s="876"/>
      <c r="EI223" s="876"/>
      <c r="EJ223" s="876"/>
      <c r="EK223" s="876"/>
      <c r="EL223" s="876"/>
      <c r="EM223" s="876"/>
      <c r="EN223" s="876"/>
      <c r="EO223" s="876"/>
      <c r="EP223" s="876"/>
      <c r="EQ223" s="876"/>
      <c r="ER223" s="876"/>
      <c r="ES223" s="876"/>
      <c r="ET223" s="876"/>
      <c r="EU223" s="876"/>
    </row>
    <row r="224" spans="1:151" s="715" customFormat="1" ht="60.6" customHeight="1">
      <c r="A224" s="700">
        <v>205</v>
      </c>
      <c r="B224" s="854">
        <v>7000020198</v>
      </c>
      <c r="C224" s="854">
        <v>910</v>
      </c>
      <c r="D224" s="854">
        <v>10</v>
      </c>
      <c r="E224" s="854">
        <v>20</v>
      </c>
      <c r="F224" s="854" t="s">
        <v>654</v>
      </c>
      <c r="G224" s="854">
        <v>100011662</v>
      </c>
      <c r="H224" s="854">
        <v>995433</v>
      </c>
      <c r="I224" s="535"/>
      <c r="J224" s="856">
        <v>18</v>
      </c>
      <c r="K224" s="534"/>
      <c r="L224" s="854" t="s">
        <v>648</v>
      </c>
      <c r="M224" s="854" t="s">
        <v>615</v>
      </c>
      <c r="N224" s="854">
        <v>1663</v>
      </c>
      <c r="O224" s="707"/>
      <c r="P224" s="533" t="str">
        <f t="shared" si="46"/>
        <v>INCLUDED</v>
      </c>
      <c r="Q224" s="712">
        <f t="shared" si="47"/>
        <v>0</v>
      </c>
      <c r="R224" s="444">
        <f t="shared" si="48"/>
        <v>0</v>
      </c>
      <c r="S224" s="603">
        <f>Discount!$J$36</f>
        <v>0</v>
      </c>
      <c r="T224" s="444">
        <f t="shared" si="49"/>
        <v>0</v>
      </c>
      <c r="U224" s="445">
        <f t="shared" si="50"/>
        <v>0</v>
      </c>
      <c r="V224" s="713">
        <f t="shared" si="51"/>
        <v>0</v>
      </c>
      <c r="W224" s="843">
        <f t="shared" si="52"/>
        <v>0</v>
      </c>
      <c r="X224" s="713">
        <f t="shared" si="53"/>
        <v>0</v>
      </c>
      <c r="Y224" s="714">
        <f t="shared" si="54"/>
        <v>0.18</v>
      </c>
      <c r="Z224" s="713">
        <f t="shared" si="55"/>
        <v>0</v>
      </c>
      <c r="AA224" s="874"/>
      <c r="AB224" s="875"/>
      <c r="AC224" s="875"/>
      <c r="AD224" s="875"/>
      <c r="AE224" s="875"/>
      <c r="AF224" s="876"/>
      <c r="AG224" s="876"/>
      <c r="AH224" s="876"/>
      <c r="AI224" s="876"/>
      <c r="AJ224" s="876"/>
      <c r="AK224" s="876"/>
      <c r="AL224" s="876"/>
      <c r="AM224" s="876"/>
      <c r="AN224" s="876"/>
      <c r="AO224" s="876"/>
      <c r="AP224" s="876"/>
      <c r="AQ224" s="876"/>
      <c r="AR224" s="876"/>
      <c r="AS224" s="876"/>
      <c r="AT224" s="876"/>
      <c r="AU224" s="876"/>
      <c r="AV224" s="876"/>
      <c r="AW224" s="876"/>
      <c r="AX224" s="876"/>
      <c r="AY224" s="876"/>
      <c r="AZ224" s="876"/>
      <c r="BA224" s="876"/>
      <c r="BB224" s="876"/>
      <c r="BC224" s="876"/>
      <c r="BD224" s="876"/>
      <c r="BE224" s="876"/>
      <c r="BF224" s="876"/>
      <c r="BG224" s="876"/>
      <c r="BH224" s="876"/>
      <c r="BI224" s="876"/>
      <c r="BJ224" s="876"/>
      <c r="BK224" s="876"/>
      <c r="BL224" s="876"/>
      <c r="BM224" s="876"/>
      <c r="BN224" s="876"/>
      <c r="BO224" s="876"/>
      <c r="BP224" s="876"/>
      <c r="BQ224" s="876"/>
      <c r="BR224" s="876"/>
      <c r="BS224" s="876"/>
      <c r="BT224" s="876"/>
      <c r="BU224" s="876"/>
      <c r="BV224" s="876"/>
      <c r="BW224" s="876"/>
      <c r="BX224" s="876"/>
      <c r="BY224" s="876"/>
      <c r="BZ224" s="876"/>
      <c r="CA224" s="876"/>
      <c r="CB224" s="876"/>
      <c r="CC224" s="876"/>
      <c r="CD224" s="876"/>
      <c r="CE224" s="876"/>
      <c r="CF224" s="876"/>
      <c r="CG224" s="876"/>
      <c r="CH224" s="876"/>
      <c r="CI224" s="876"/>
      <c r="CJ224" s="876"/>
      <c r="CK224" s="876"/>
      <c r="CL224" s="876"/>
      <c r="CM224" s="876"/>
      <c r="CN224" s="876"/>
      <c r="CO224" s="876"/>
      <c r="CP224" s="876"/>
      <c r="CQ224" s="876"/>
      <c r="CR224" s="876"/>
      <c r="CS224" s="876"/>
      <c r="CT224" s="876"/>
      <c r="CU224" s="876"/>
      <c r="CV224" s="876"/>
      <c r="CW224" s="876"/>
      <c r="CX224" s="876"/>
      <c r="CY224" s="876"/>
      <c r="CZ224" s="876"/>
      <c r="DA224" s="876"/>
      <c r="DB224" s="876"/>
      <c r="DC224" s="876"/>
      <c r="DD224" s="876"/>
      <c r="DE224" s="876"/>
      <c r="DF224" s="876"/>
      <c r="DG224" s="876"/>
      <c r="DH224" s="876"/>
      <c r="DI224" s="876"/>
      <c r="DJ224" s="876"/>
      <c r="DK224" s="876"/>
      <c r="DL224" s="876"/>
      <c r="DM224" s="876"/>
      <c r="DN224" s="876"/>
      <c r="DO224" s="876"/>
      <c r="DP224" s="876"/>
      <c r="DQ224" s="876"/>
      <c r="DR224" s="876"/>
      <c r="DS224" s="876"/>
      <c r="DT224" s="876"/>
      <c r="DU224" s="876"/>
      <c r="DV224" s="876"/>
      <c r="DW224" s="876"/>
      <c r="DX224" s="876"/>
      <c r="DY224" s="876"/>
      <c r="DZ224" s="876"/>
      <c r="EA224" s="876"/>
      <c r="EB224" s="876"/>
      <c r="EC224" s="876"/>
      <c r="ED224" s="876"/>
      <c r="EE224" s="876"/>
      <c r="EF224" s="876"/>
      <c r="EG224" s="876"/>
      <c r="EH224" s="876"/>
      <c r="EI224" s="876"/>
      <c r="EJ224" s="876"/>
      <c r="EK224" s="876"/>
      <c r="EL224" s="876"/>
      <c r="EM224" s="876"/>
      <c r="EN224" s="876"/>
      <c r="EO224" s="876"/>
      <c r="EP224" s="876"/>
      <c r="EQ224" s="876"/>
      <c r="ER224" s="876"/>
      <c r="ES224" s="876"/>
      <c r="ET224" s="876"/>
      <c r="EU224" s="876"/>
    </row>
    <row r="225" spans="1:151" s="715" customFormat="1" ht="43.5" customHeight="1">
      <c r="A225" s="700">
        <v>206</v>
      </c>
      <c r="B225" s="854">
        <v>7000020198</v>
      </c>
      <c r="C225" s="854">
        <v>910</v>
      </c>
      <c r="D225" s="854">
        <v>10</v>
      </c>
      <c r="E225" s="854">
        <v>30</v>
      </c>
      <c r="F225" s="854" t="s">
        <v>654</v>
      </c>
      <c r="G225" s="854">
        <v>100001325</v>
      </c>
      <c r="H225" s="854">
        <v>995454</v>
      </c>
      <c r="I225" s="535"/>
      <c r="J225" s="856">
        <v>18</v>
      </c>
      <c r="K225" s="534"/>
      <c r="L225" s="854" t="s">
        <v>616</v>
      </c>
      <c r="M225" s="854" t="s">
        <v>615</v>
      </c>
      <c r="N225" s="854">
        <v>221</v>
      </c>
      <c r="O225" s="707"/>
      <c r="P225" s="533" t="str">
        <f t="shared" si="46"/>
        <v>INCLUDED</v>
      </c>
      <c r="Q225" s="712">
        <f t="shared" si="47"/>
        <v>0</v>
      </c>
      <c r="R225" s="444">
        <f t="shared" si="48"/>
        <v>0</v>
      </c>
      <c r="S225" s="603">
        <f>Discount!$J$36</f>
        <v>0</v>
      </c>
      <c r="T225" s="444">
        <f t="shared" si="49"/>
        <v>0</v>
      </c>
      <c r="U225" s="445">
        <f t="shared" si="50"/>
        <v>0</v>
      </c>
      <c r="V225" s="713">
        <f t="shared" si="51"/>
        <v>0</v>
      </c>
      <c r="W225" s="843">
        <f t="shared" si="52"/>
        <v>0</v>
      </c>
      <c r="X225" s="713">
        <f t="shared" si="53"/>
        <v>0</v>
      </c>
      <c r="Y225" s="714">
        <f t="shared" si="54"/>
        <v>0.18</v>
      </c>
      <c r="Z225" s="713">
        <f t="shared" si="55"/>
        <v>0</v>
      </c>
      <c r="AA225" s="874"/>
      <c r="AB225" s="875"/>
      <c r="AC225" s="875"/>
      <c r="AD225" s="875"/>
      <c r="AE225" s="875"/>
      <c r="AF225" s="876"/>
      <c r="AG225" s="876"/>
      <c r="AH225" s="876"/>
      <c r="AI225" s="876"/>
      <c r="AJ225" s="876"/>
      <c r="AK225" s="876"/>
      <c r="AL225" s="876"/>
      <c r="AM225" s="876"/>
      <c r="AN225" s="876"/>
      <c r="AO225" s="876"/>
      <c r="AP225" s="876"/>
      <c r="AQ225" s="876"/>
      <c r="AR225" s="876"/>
      <c r="AS225" s="876"/>
      <c r="AT225" s="876"/>
      <c r="AU225" s="876"/>
      <c r="AV225" s="876"/>
      <c r="AW225" s="876"/>
      <c r="AX225" s="876"/>
      <c r="AY225" s="876"/>
      <c r="AZ225" s="876"/>
      <c r="BA225" s="876"/>
      <c r="BB225" s="876"/>
      <c r="BC225" s="876"/>
      <c r="BD225" s="876"/>
      <c r="BE225" s="876"/>
      <c r="BF225" s="876"/>
      <c r="BG225" s="876"/>
      <c r="BH225" s="876"/>
      <c r="BI225" s="876"/>
      <c r="BJ225" s="876"/>
      <c r="BK225" s="876"/>
      <c r="BL225" s="876"/>
      <c r="BM225" s="876"/>
      <c r="BN225" s="876"/>
      <c r="BO225" s="876"/>
      <c r="BP225" s="876"/>
      <c r="BQ225" s="876"/>
      <c r="BR225" s="876"/>
      <c r="BS225" s="876"/>
      <c r="BT225" s="876"/>
      <c r="BU225" s="876"/>
      <c r="BV225" s="876"/>
      <c r="BW225" s="876"/>
      <c r="BX225" s="876"/>
      <c r="BY225" s="876"/>
      <c r="BZ225" s="876"/>
      <c r="CA225" s="876"/>
      <c r="CB225" s="876"/>
      <c r="CC225" s="876"/>
      <c r="CD225" s="876"/>
      <c r="CE225" s="876"/>
      <c r="CF225" s="876"/>
      <c r="CG225" s="876"/>
      <c r="CH225" s="876"/>
      <c r="CI225" s="876"/>
      <c r="CJ225" s="876"/>
      <c r="CK225" s="876"/>
      <c r="CL225" s="876"/>
      <c r="CM225" s="876"/>
      <c r="CN225" s="876"/>
      <c r="CO225" s="876"/>
      <c r="CP225" s="876"/>
      <c r="CQ225" s="876"/>
      <c r="CR225" s="876"/>
      <c r="CS225" s="876"/>
      <c r="CT225" s="876"/>
      <c r="CU225" s="876"/>
      <c r="CV225" s="876"/>
      <c r="CW225" s="876"/>
      <c r="CX225" s="876"/>
      <c r="CY225" s="876"/>
      <c r="CZ225" s="876"/>
      <c r="DA225" s="876"/>
      <c r="DB225" s="876"/>
      <c r="DC225" s="876"/>
      <c r="DD225" s="876"/>
      <c r="DE225" s="876"/>
      <c r="DF225" s="876"/>
      <c r="DG225" s="876"/>
      <c r="DH225" s="876"/>
      <c r="DI225" s="876"/>
      <c r="DJ225" s="876"/>
      <c r="DK225" s="876"/>
      <c r="DL225" s="876"/>
      <c r="DM225" s="876"/>
      <c r="DN225" s="876"/>
      <c r="DO225" s="876"/>
      <c r="DP225" s="876"/>
      <c r="DQ225" s="876"/>
      <c r="DR225" s="876"/>
      <c r="DS225" s="876"/>
      <c r="DT225" s="876"/>
      <c r="DU225" s="876"/>
      <c r="DV225" s="876"/>
      <c r="DW225" s="876"/>
      <c r="DX225" s="876"/>
      <c r="DY225" s="876"/>
      <c r="DZ225" s="876"/>
      <c r="EA225" s="876"/>
      <c r="EB225" s="876"/>
      <c r="EC225" s="876"/>
      <c r="ED225" s="876"/>
      <c r="EE225" s="876"/>
      <c r="EF225" s="876"/>
      <c r="EG225" s="876"/>
      <c r="EH225" s="876"/>
      <c r="EI225" s="876"/>
      <c r="EJ225" s="876"/>
      <c r="EK225" s="876"/>
      <c r="EL225" s="876"/>
      <c r="EM225" s="876"/>
      <c r="EN225" s="876"/>
      <c r="EO225" s="876"/>
      <c r="EP225" s="876"/>
      <c r="EQ225" s="876"/>
      <c r="ER225" s="876"/>
      <c r="ES225" s="876"/>
      <c r="ET225" s="876"/>
      <c r="EU225" s="876"/>
    </row>
    <row r="226" spans="1:151" s="715" customFormat="1" ht="43.5" customHeight="1">
      <c r="A226" s="700">
        <v>207</v>
      </c>
      <c r="B226" s="854">
        <v>7000020198</v>
      </c>
      <c r="C226" s="854">
        <v>910</v>
      </c>
      <c r="D226" s="854">
        <v>10</v>
      </c>
      <c r="E226" s="854">
        <v>40</v>
      </c>
      <c r="F226" s="854" t="s">
        <v>654</v>
      </c>
      <c r="G226" s="854">
        <v>100001326</v>
      </c>
      <c r="H226" s="854">
        <v>995454</v>
      </c>
      <c r="I226" s="535"/>
      <c r="J226" s="856">
        <v>18</v>
      </c>
      <c r="K226" s="534"/>
      <c r="L226" s="854" t="s">
        <v>649</v>
      </c>
      <c r="M226" s="854" t="s">
        <v>615</v>
      </c>
      <c r="N226" s="854">
        <v>30</v>
      </c>
      <c r="O226" s="707"/>
      <c r="P226" s="533" t="str">
        <f t="shared" si="46"/>
        <v>INCLUDED</v>
      </c>
      <c r="Q226" s="712">
        <f t="shared" si="47"/>
        <v>0</v>
      </c>
      <c r="R226" s="444">
        <f t="shared" si="48"/>
        <v>0</v>
      </c>
      <c r="S226" s="603">
        <f>Discount!$J$36</f>
        <v>0</v>
      </c>
      <c r="T226" s="444">
        <f t="shared" si="49"/>
        <v>0</v>
      </c>
      <c r="U226" s="445">
        <f t="shared" si="50"/>
        <v>0</v>
      </c>
      <c r="V226" s="713">
        <f t="shared" si="51"/>
        <v>0</v>
      </c>
      <c r="W226" s="843">
        <f t="shared" si="52"/>
        <v>0</v>
      </c>
      <c r="X226" s="713">
        <f t="shared" si="53"/>
        <v>0</v>
      </c>
      <c r="Y226" s="714">
        <f t="shared" si="54"/>
        <v>0.18</v>
      </c>
      <c r="Z226" s="713">
        <f t="shared" si="55"/>
        <v>0</v>
      </c>
      <c r="AA226" s="874"/>
      <c r="AB226" s="875"/>
      <c r="AC226" s="875"/>
      <c r="AD226" s="875"/>
      <c r="AE226" s="875"/>
      <c r="AF226" s="876"/>
      <c r="AG226" s="876"/>
      <c r="AH226" s="876"/>
      <c r="AI226" s="876"/>
      <c r="AJ226" s="876"/>
      <c r="AK226" s="876"/>
      <c r="AL226" s="876"/>
      <c r="AM226" s="876"/>
      <c r="AN226" s="876"/>
      <c r="AO226" s="876"/>
      <c r="AP226" s="876"/>
      <c r="AQ226" s="876"/>
      <c r="AR226" s="876"/>
      <c r="AS226" s="876"/>
      <c r="AT226" s="876"/>
      <c r="AU226" s="876"/>
      <c r="AV226" s="876"/>
      <c r="AW226" s="876"/>
      <c r="AX226" s="876"/>
      <c r="AY226" s="876"/>
      <c r="AZ226" s="876"/>
      <c r="BA226" s="876"/>
      <c r="BB226" s="876"/>
      <c r="BC226" s="876"/>
      <c r="BD226" s="876"/>
      <c r="BE226" s="876"/>
      <c r="BF226" s="876"/>
      <c r="BG226" s="876"/>
      <c r="BH226" s="876"/>
      <c r="BI226" s="876"/>
      <c r="BJ226" s="876"/>
      <c r="BK226" s="876"/>
      <c r="BL226" s="876"/>
      <c r="BM226" s="876"/>
      <c r="BN226" s="876"/>
      <c r="BO226" s="876"/>
      <c r="BP226" s="876"/>
      <c r="BQ226" s="876"/>
      <c r="BR226" s="876"/>
      <c r="BS226" s="876"/>
      <c r="BT226" s="876"/>
      <c r="BU226" s="876"/>
      <c r="BV226" s="876"/>
      <c r="BW226" s="876"/>
      <c r="BX226" s="876"/>
      <c r="BY226" s="876"/>
      <c r="BZ226" s="876"/>
      <c r="CA226" s="876"/>
      <c r="CB226" s="876"/>
      <c r="CC226" s="876"/>
      <c r="CD226" s="876"/>
      <c r="CE226" s="876"/>
      <c r="CF226" s="876"/>
      <c r="CG226" s="876"/>
      <c r="CH226" s="876"/>
      <c r="CI226" s="876"/>
      <c r="CJ226" s="876"/>
      <c r="CK226" s="876"/>
      <c r="CL226" s="876"/>
      <c r="CM226" s="876"/>
      <c r="CN226" s="876"/>
      <c r="CO226" s="876"/>
      <c r="CP226" s="876"/>
      <c r="CQ226" s="876"/>
      <c r="CR226" s="876"/>
      <c r="CS226" s="876"/>
      <c r="CT226" s="876"/>
      <c r="CU226" s="876"/>
      <c r="CV226" s="876"/>
      <c r="CW226" s="876"/>
      <c r="CX226" s="876"/>
      <c r="CY226" s="876"/>
      <c r="CZ226" s="876"/>
      <c r="DA226" s="876"/>
      <c r="DB226" s="876"/>
      <c r="DC226" s="876"/>
      <c r="DD226" s="876"/>
      <c r="DE226" s="876"/>
      <c r="DF226" s="876"/>
      <c r="DG226" s="876"/>
      <c r="DH226" s="876"/>
      <c r="DI226" s="876"/>
      <c r="DJ226" s="876"/>
      <c r="DK226" s="876"/>
      <c r="DL226" s="876"/>
      <c r="DM226" s="876"/>
      <c r="DN226" s="876"/>
      <c r="DO226" s="876"/>
      <c r="DP226" s="876"/>
      <c r="DQ226" s="876"/>
      <c r="DR226" s="876"/>
      <c r="DS226" s="876"/>
      <c r="DT226" s="876"/>
      <c r="DU226" s="876"/>
      <c r="DV226" s="876"/>
      <c r="DW226" s="876"/>
      <c r="DX226" s="876"/>
      <c r="DY226" s="876"/>
      <c r="DZ226" s="876"/>
      <c r="EA226" s="876"/>
      <c r="EB226" s="876"/>
      <c r="EC226" s="876"/>
      <c r="ED226" s="876"/>
      <c r="EE226" s="876"/>
      <c r="EF226" s="876"/>
      <c r="EG226" s="876"/>
      <c r="EH226" s="876"/>
      <c r="EI226" s="876"/>
      <c r="EJ226" s="876"/>
      <c r="EK226" s="876"/>
      <c r="EL226" s="876"/>
      <c r="EM226" s="876"/>
      <c r="EN226" s="876"/>
      <c r="EO226" s="876"/>
      <c r="EP226" s="876"/>
      <c r="EQ226" s="876"/>
      <c r="ER226" s="876"/>
      <c r="ES226" s="876"/>
      <c r="ET226" s="876"/>
      <c r="EU226" s="876"/>
    </row>
    <row r="227" spans="1:151" s="715" customFormat="1" ht="43.5" customHeight="1">
      <c r="A227" s="700">
        <v>208</v>
      </c>
      <c r="B227" s="854">
        <v>7000020198</v>
      </c>
      <c r="C227" s="854">
        <v>910</v>
      </c>
      <c r="D227" s="854">
        <v>10</v>
      </c>
      <c r="E227" s="854">
        <v>50</v>
      </c>
      <c r="F227" s="854" t="s">
        <v>654</v>
      </c>
      <c r="G227" s="854">
        <v>100001327</v>
      </c>
      <c r="H227" s="854">
        <v>995454</v>
      </c>
      <c r="I227" s="535"/>
      <c r="J227" s="856">
        <v>18</v>
      </c>
      <c r="K227" s="534"/>
      <c r="L227" s="854" t="s">
        <v>617</v>
      </c>
      <c r="M227" s="854" t="s">
        <v>615</v>
      </c>
      <c r="N227" s="854">
        <v>1099</v>
      </c>
      <c r="O227" s="707"/>
      <c r="P227" s="533" t="str">
        <f t="shared" si="46"/>
        <v>INCLUDED</v>
      </c>
      <c r="Q227" s="712">
        <f t="shared" si="47"/>
        <v>0</v>
      </c>
      <c r="R227" s="444">
        <f t="shared" si="48"/>
        <v>0</v>
      </c>
      <c r="S227" s="603">
        <f>Discount!$J$36</f>
        <v>0</v>
      </c>
      <c r="T227" s="444">
        <f t="shared" si="49"/>
        <v>0</v>
      </c>
      <c r="U227" s="445">
        <f t="shared" si="50"/>
        <v>0</v>
      </c>
      <c r="V227" s="713">
        <f t="shared" si="51"/>
        <v>0</v>
      </c>
      <c r="W227" s="843">
        <f t="shared" si="52"/>
        <v>0</v>
      </c>
      <c r="X227" s="713">
        <f t="shared" si="53"/>
        <v>0</v>
      </c>
      <c r="Y227" s="714">
        <f t="shared" si="54"/>
        <v>0.18</v>
      </c>
      <c r="Z227" s="713">
        <f t="shared" si="55"/>
        <v>0</v>
      </c>
      <c r="AA227" s="874"/>
      <c r="AB227" s="875"/>
      <c r="AC227" s="875"/>
      <c r="AD227" s="875"/>
      <c r="AE227" s="875"/>
      <c r="AF227" s="876"/>
      <c r="AG227" s="876"/>
      <c r="AH227" s="876"/>
      <c r="AI227" s="876"/>
      <c r="AJ227" s="876"/>
      <c r="AK227" s="876"/>
      <c r="AL227" s="876"/>
      <c r="AM227" s="876"/>
      <c r="AN227" s="876"/>
      <c r="AO227" s="876"/>
      <c r="AP227" s="876"/>
      <c r="AQ227" s="876"/>
      <c r="AR227" s="876"/>
      <c r="AS227" s="876"/>
      <c r="AT227" s="876"/>
      <c r="AU227" s="876"/>
      <c r="AV227" s="876"/>
      <c r="AW227" s="876"/>
      <c r="AX227" s="876"/>
      <c r="AY227" s="876"/>
      <c r="AZ227" s="876"/>
      <c r="BA227" s="876"/>
      <c r="BB227" s="876"/>
      <c r="BC227" s="876"/>
      <c r="BD227" s="876"/>
      <c r="BE227" s="876"/>
      <c r="BF227" s="876"/>
      <c r="BG227" s="876"/>
      <c r="BH227" s="876"/>
      <c r="BI227" s="876"/>
      <c r="BJ227" s="876"/>
      <c r="BK227" s="876"/>
      <c r="BL227" s="876"/>
      <c r="BM227" s="876"/>
      <c r="BN227" s="876"/>
      <c r="BO227" s="876"/>
      <c r="BP227" s="876"/>
      <c r="BQ227" s="876"/>
      <c r="BR227" s="876"/>
      <c r="BS227" s="876"/>
      <c r="BT227" s="876"/>
      <c r="BU227" s="876"/>
      <c r="BV227" s="876"/>
      <c r="BW227" s="876"/>
      <c r="BX227" s="876"/>
      <c r="BY227" s="876"/>
      <c r="BZ227" s="876"/>
      <c r="CA227" s="876"/>
      <c r="CB227" s="876"/>
      <c r="CC227" s="876"/>
      <c r="CD227" s="876"/>
      <c r="CE227" s="876"/>
      <c r="CF227" s="876"/>
      <c r="CG227" s="876"/>
      <c r="CH227" s="876"/>
      <c r="CI227" s="876"/>
      <c r="CJ227" s="876"/>
      <c r="CK227" s="876"/>
      <c r="CL227" s="876"/>
      <c r="CM227" s="876"/>
      <c r="CN227" s="876"/>
      <c r="CO227" s="876"/>
      <c r="CP227" s="876"/>
      <c r="CQ227" s="876"/>
      <c r="CR227" s="876"/>
      <c r="CS227" s="876"/>
      <c r="CT227" s="876"/>
      <c r="CU227" s="876"/>
      <c r="CV227" s="876"/>
      <c r="CW227" s="876"/>
      <c r="CX227" s="876"/>
      <c r="CY227" s="876"/>
      <c r="CZ227" s="876"/>
      <c r="DA227" s="876"/>
      <c r="DB227" s="876"/>
      <c r="DC227" s="876"/>
      <c r="DD227" s="876"/>
      <c r="DE227" s="876"/>
      <c r="DF227" s="876"/>
      <c r="DG227" s="876"/>
      <c r="DH227" s="876"/>
      <c r="DI227" s="876"/>
      <c r="DJ227" s="876"/>
      <c r="DK227" s="876"/>
      <c r="DL227" s="876"/>
      <c r="DM227" s="876"/>
      <c r="DN227" s="876"/>
      <c r="DO227" s="876"/>
      <c r="DP227" s="876"/>
      <c r="DQ227" s="876"/>
      <c r="DR227" s="876"/>
      <c r="DS227" s="876"/>
      <c r="DT227" s="876"/>
      <c r="DU227" s="876"/>
      <c r="DV227" s="876"/>
      <c r="DW227" s="876"/>
      <c r="DX227" s="876"/>
      <c r="DY227" s="876"/>
      <c r="DZ227" s="876"/>
      <c r="EA227" s="876"/>
      <c r="EB227" s="876"/>
      <c r="EC227" s="876"/>
      <c r="ED227" s="876"/>
      <c r="EE227" s="876"/>
      <c r="EF227" s="876"/>
      <c r="EG227" s="876"/>
      <c r="EH227" s="876"/>
      <c r="EI227" s="876"/>
      <c r="EJ227" s="876"/>
      <c r="EK227" s="876"/>
      <c r="EL227" s="876"/>
      <c r="EM227" s="876"/>
      <c r="EN227" s="876"/>
      <c r="EO227" s="876"/>
      <c r="EP227" s="876"/>
      <c r="EQ227" s="876"/>
      <c r="ER227" s="876"/>
      <c r="ES227" s="876"/>
      <c r="ET227" s="876"/>
      <c r="EU227" s="876"/>
    </row>
    <row r="228" spans="1:151" s="715" customFormat="1" ht="43.5" customHeight="1">
      <c r="A228" s="700">
        <v>209</v>
      </c>
      <c r="B228" s="854">
        <v>7000020198</v>
      </c>
      <c r="C228" s="854">
        <v>910</v>
      </c>
      <c r="D228" s="854">
        <v>10</v>
      </c>
      <c r="E228" s="854">
        <v>60</v>
      </c>
      <c r="F228" s="854" t="s">
        <v>654</v>
      </c>
      <c r="G228" s="854">
        <v>100001329</v>
      </c>
      <c r="H228" s="854">
        <v>995454</v>
      </c>
      <c r="I228" s="535"/>
      <c r="J228" s="856">
        <v>18</v>
      </c>
      <c r="K228" s="534"/>
      <c r="L228" s="854" t="s">
        <v>618</v>
      </c>
      <c r="M228" s="854" t="s">
        <v>584</v>
      </c>
      <c r="N228" s="854">
        <v>91</v>
      </c>
      <c r="O228" s="707"/>
      <c r="P228" s="533" t="str">
        <f t="shared" si="46"/>
        <v>INCLUDED</v>
      </c>
      <c r="Q228" s="712">
        <f t="shared" si="47"/>
        <v>0</v>
      </c>
      <c r="R228" s="444">
        <f t="shared" si="48"/>
        <v>0</v>
      </c>
      <c r="S228" s="603">
        <f>Discount!$J$36</f>
        <v>0</v>
      </c>
      <c r="T228" s="444">
        <f t="shared" si="49"/>
        <v>0</v>
      </c>
      <c r="U228" s="445">
        <f t="shared" si="50"/>
        <v>0</v>
      </c>
      <c r="V228" s="713">
        <f t="shared" si="51"/>
        <v>0</v>
      </c>
      <c r="W228" s="843">
        <f t="shared" si="52"/>
        <v>0</v>
      </c>
      <c r="X228" s="713">
        <f t="shared" si="53"/>
        <v>0</v>
      </c>
      <c r="Y228" s="714">
        <f t="shared" si="54"/>
        <v>0.18</v>
      </c>
      <c r="Z228" s="713">
        <f t="shared" si="55"/>
        <v>0</v>
      </c>
      <c r="AA228" s="874"/>
      <c r="AB228" s="875"/>
      <c r="AC228" s="875"/>
      <c r="AD228" s="875"/>
      <c r="AE228" s="875"/>
      <c r="AF228" s="876"/>
      <c r="AG228" s="876"/>
      <c r="AH228" s="876"/>
      <c r="AI228" s="876"/>
      <c r="AJ228" s="876"/>
      <c r="AK228" s="876"/>
      <c r="AL228" s="876"/>
      <c r="AM228" s="876"/>
      <c r="AN228" s="876"/>
      <c r="AO228" s="876"/>
      <c r="AP228" s="876"/>
      <c r="AQ228" s="876"/>
      <c r="AR228" s="876"/>
      <c r="AS228" s="876"/>
      <c r="AT228" s="876"/>
      <c r="AU228" s="876"/>
      <c r="AV228" s="876"/>
      <c r="AW228" s="876"/>
      <c r="AX228" s="876"/>
      <c r="AY228" s="876"/>
      <c r="AZ228" s="876"/>
      <c r="BA228" s="876"/>
      <c r="BB228" s="876"/>
      <c r="BC228" s="876"/>
      <c r="BD228" s="876"/>
      <c r="BE228" s="876"/>
      <c r="BF228" s="876"/>
      <c r="BG228" s="876"/>
      <c r="BH228" s="876"/>
      <c r="BI228" s="876"/>
      <c r="BJ228" s="876"/>
      <c r="BK228" s="876"/>
      <c r="BL228" s="876"/>
      <c r="BM228" s="876"/>
      <c r="BN228" s="876"/>
      <c r="BO228" s="876"/>
      <c r="BP228" s="876"/>
      <c r="BQ228" s="876"/>
      <c r="BR228" s="876"/>
      <c r="BS228" s="876"/>
      <c r="BT228" s="876"/>
      <c r="BU228" s="876"/>
      <c r="BV228" s="876"/>
      <c r="BW228" s="876"/>
      <c r="BX228" s="876"/>
      <c r="BY228" s="876"/>
      <c r="BZ228" s="876"/>
      <c r="CA228" s="876"/>
      <c r="CB228" s="876"/>
      <c r="CC228" s="876"/>
      <c r="CD228" s="876"/>
      <c r="CE228" s="876"/>
      <c r="CF228" s="876"/>
      <c r="CG228" s="876"/>
      <c r="CH228" s="876"/>
      <c r="CI228" s="876"/>
      <c r="CJ228" s="876"/>
      <c r="CK228" s="876"/>
      <c r="CL228" s="876"/>
      <c r="CM228" s="876"/>
      <c r="CN228" s="876"/>
      <c r="CO228" s="876"/>
      <c r="CP228" s="876"/>
      <c r="CQ228" s="876"/>
      <c r="CR228" s="876"/>
      <c r="CS228" s="876"/>
      <c r="CT228" s="876"/>
      <c r="CU228" s="876"/>
      <c r="CV228" s="876"/>
      <c r="CW228" s="876"/>
      <c r="CX228" s="876"/>
      <c r="CY228" s="876"/>
      <c r="CZ228" s="876"/>
      <c r="DA228" s="876"/>
      <c r="DB228" s="876"/>
      <c r="DC228" s="876"/>
      <c r="DD228" s="876"/>
      <c r="DE228" s="876"/>
      <c r="DF228" s="876"/>
      <c r="DG228" s="876"/>
      <c r="DH228" s="876"/>
      <c r="DI228" s="876"/>
      <c r="DJ228" s="876"/>
      <c r="DK228" s="876"/>
      <c r="DL228" s="876"/>
      <c r="DM228" s="876"/>
      <c r="DN228" s="876"/>
      <c r="DO228" s="876"/>
      <c r="DP228" s="876"/>
      <c r="DQ228" s="876"/>
      <c r="DR228" s="876"/>
      <c r="DS228" s="876"/>
      <c r="DT228" s="876"/>
      <c r="DU228" s="876"/>
      <c r="DV228" s="876"/>
      <c r="DW228" s="876"/>
      <c r="DX228" s="876"/>
      <c r="DY228" s="876"/>
      <c r="DZ228" s="876"/>
      <c r="EA228" s="876"/>
      <c r="EB228" s="876"/>
      <c r="EC228" s="876"/>
      <c r="ED228" s="876"/>
      <c r="EE228" s="876"/>
      <c r="EF228" s="876"/>
      <c r="EG228" s="876"/>
      <c r="EH228" s="876"/>
      <c r="EI228" s="876"/>
      <c r="EJ228" s="876"/>
      <c r="EK228" s="876"/>
      <c r="EL228" s="876"/>
      <c r="EM228" s="876"/>
      <c r="EN228" s="876"/>
      <c r="EO228" s="876"/>
      <c r="EP228" s="876"/>
      <c r="EQ228" s="876"/>
      <c r="ER228" s="876"/>
      <c r="ES228" s="876"/>
      <c r="ET228" s="876"/>
      <c r="EU228" s="876"/>
    </row>
    <row r="229" spans="1:151" s="715" customFormat="1" ht="58.8" customHeight="1">
      <c r="A229" s="700">
        <v>210</v>
      </c>
      <c r="B229" s="854">
        <v>7000020198</v>
      </c>
      <c r="C229" s="854">
        <v>910</v>
      </c>
      <c r="D229" s="854">
        <v>10</v>
      </c>
      <c r="E229" s="854">
        <v>70</v>
      </c>
      <c r="F229" s="854" t="s">
        <v>654</v>
      </c>
      <c r="G229" s="854">
        <v>100001331</v>
      </c>
      <c r="H229" s="854">
        <v>995455</v>
      </c>
      <c r="I229" s="535"/>
      <c r="J229" s="856">
        <v>18</v>
      </c>
      <c r="K229" s="534"/>
      <c r="L229" s="854" t="s">
        <v>620</v>
      </c>
      <c r="M229" s="854" t="s">
        <v>584</v>
      </c>
      <c r="N229" s="854">
        <v>21</v>
      </c>
      <c r="O229" s="707"/>
      <c r="P229" s="533" t="str">
        <f t="shared" si="46"/>
        <v>INCLUDED</v>
      </c>
      <c r="Q229" s="712">
        <f t="shared" si="47"/>
        <v>0</v>
      </c>
      <c r="R229" s="444">
        <f t="shared" si="48"/>
        <v>0</v>
      </c>
      <c r="S229" s="603">
        <f>Discount!$J$36</f>
        <v>0</v>
      </c>
      <c r="T229" s="444">
        <f t="shared" si="49"/>
        <v>0</v>
      </c>
      <c r="U229" s="445">
        <f t="shared" si="50"/>
        <v>0</v>
      </c>
      <c r="V229" s="713">
        <f t="shared" si="51"/>
        <v>0</v>
      </c>
      <c r="W229" s="843">
        <f t="shared" si="52"/>
        <v>0</v>
      </c>
      <c r="X229" s="713">
        <f t="shared" si="53"/>
        <v>0</v>
      </c>
      <c r="Y229" s="714">
        <f t="shared" si="54"/>
        <v>0.18</v>
      </c>
      <c r="Z229" s="713">
        <f t="shared" si="55"/>
        <v>0</v>
      </c>
      <c r="AA229" s="874"/>
      <c r="AB229" s="875"/>
      <c r="AC229" s="875"/>
      <c r="AD229" s="875"/>
      <c r="AE229" s="875"/>
      <c r="AF229" s="876"/>
      <c r="AG229" s="876"/>
      <c r="AH229" s="876"/>
      <c r="AI229" s="876"/>
      <c r="AJ229" s="876"/>
      <c r="AK229" s="876"/>
      <c r="AL229" s="876"/>
      <c r="AM229" s="876"/>
      <c r="AN229" s="876"/>
      <c r="AO229" s="876"/>
      <c r="AP229" s="876"/>
      <c r="AQ229" s="876"/>
      <c r="AR229" s="876"/>
      <c r="AS229" s="876"/>
      <c r="AT229" s="876"/>
      <c r="AU229" s="876"/>
      <c r="AV229" s="876"/>
      <c r="AW229" s="876"/>
      <c r="AX229" s="876"/>
      <c r="AY229" s="876"/>
      <c r="AZ229" s="876"/>
      <c r="BA229" s="876"/>
      <c r="BB229" s="876"/>
      <c r="BC229" s="876"/>
      <c r="BD229" s="876"/>
      <c r="BE229" s="876"/>
      <c r="BF229" s="876"/>
      <c r="BG229" s="876"/>
      <c r="BH229" s="876"/>
      <c r="BI229" s="876"/>
      <c r="BJ229" s="876"/>
      <c r="BK229" s="876"/>
      <c r="BL229" s="876"/>
      <c r="BM229" s="876"/>
      <c r="BN229" s="876"/>
      <c r="BO229" s="876"/>
      <c r="BP229" s="876"/>
      <c r="BQ229" s="876"/>
      <c r="BR229" s="876"/>
      <c r="BS229" s="876"/>
      <c r="BT229" s="876"/>
      <c r="BU229" s="876"/>
      <c r="BV229" s="876"/>
      <c r="BW229" s="876"/>
      <c r="BX229" s="876"/>
      <c r="BY229" s="876"/>
      <c r="BZ229" s="876"/>
      <c r="CA229" s="876"/>
      <c r="CB229" s="876"/>
      <c r="CC229" s="876"/>
      <c r="CD229" s="876"/>
      <c r="CE229" s="876"/>
      <c r="CF229" s="876"/>
      <c r="CG229" s="876"/>
      <c r="CH229" s="876"/>
      <c r="CI229" s="876"/>
      <c r="CJ229" s="876"/>
      <c r="CK229" s="876"/>
      <c r="CL229" s="876"/>
      <c r="CM229" s="876"/>
      <c r="CN229" s="876"/>
      <c r="CO229" s="876"/>
      <c r="CP229" s="876"/>
      <c r="CQ229" s="876"/>
      <c r="CR229" s="876"/>
      <c r="CS229" s="876"/>
      <c r="CT229" s="876"/>
      <c r="CU229" s="876"/>
      <c r="CV229" s="876"/>
      <c r="CW229" s="876"/>
      <c r="CX229" s="876"/>
      <c r="CY229" s="876"/>
      <c r="CZ229" s="876"/>
      <c r="DA229" s="876"/>
      <c r="DB229" s="876"/>
      <c r="DC229" s="876"/>
      <c r="DD229" s="876"/>
      <c r="DE229" s="876"/>
      <c r="DF229" s="876"/>
      <c r="DG229" s="876"/>
      <c r="DH229" s="876"/>
      <c r="DI229" s="876"/>
      <c r="DJ229" s="876"/>
      <c r="DK229" s="876"/>
      <c r="DL229" s="876"/>
      <c r="DM229" s="876"/>
      <c r="DN229" s="876"/>
      <c r="DO229" s="876"/>
      <c r="DP229" s="876"/>
      <c r="DQ229" s="876"/>
      <c r="DR229" s="876"/>
      <c r="DS229" s="876"/>
      <c r="DT229" s="876"/>
      <c r="DU229" s="876"/>
      <c r="DV229" s="876"/>
      <c r="DW229" s="876"/>
      <c r="DX229" s="876"/>
      <c r="DY229" s="876"/>
      <c r="DZ229" s="876"/>
      <c r="EA229" s="876"/>
      <c r="EB229" s="876"/>
      <c r="EC229" s="876"/>
      <c r="ED229" s="876"/>
      <c r="EE229" s="876"/>
      <c r="EF229" s="876"/>
      <c r="EG229" s="876"/>
      <c r="EH229" s="876"/>
      <c r="EI229" s="876"/>
      <c r="EJ229" s="876"/>
      <c r="EK229" s="876"/>
      <c r="EL229" s="876"/>
      <c r="EM229" s="876"/>
      <c r="EN229" s="876"/>
      <c r="EO229" s="876"/>
      <c r="EP229" s="876"/>
      <c r="EQ229" s="876"/>
      <c r="ER229" s="876"/>
      <c r="ES229" s="876"/>
      <c r="ET229" s="876"/>
      <c r="EU229" s="876"/>
    </row>
    <row r="230" spans="1:151" s="715" customFormat="1" ht="68.400000000000006" customHeight="1">
      <c r="A230" s="700">
        <v>211</v>
      </c>
      <c r="B230" s="854">
        <v>7000020198</v>
      </c>
      <c r="C230" s="854">
        <v>910</v>
      </c>
      <c r="D230" s="854">
        <v>10</v>
      </c>
      <c r="E230" s="854">
        <v>80</v>
      </c>
      <c r="F230" s="854" t="s">
        <v>654</v>
      </c>
      <c r="G230" s="854">
        <v>100001721</v>
      </c>
      <c r="H230" s="854">
        <v>995428</v>
      </c>
      <c r="I230" s="535"/>
      <c r="J230" s="856">
        <v>18</v>
      </c>
      <c r="K230" s="534"/>
      <c r="L230" s="854" t="s">
        <v>761</v>
      </c>
      <c r="M230" s="854" t="s">
        <v>615</v>
      </c>
      <c r="N230" s="854">
        <v>362</v>
      </c>
      <c r="O230" s="707"/>
      <c r="P230" s="533" t="str">
        <f t="shared" si="46"/>
        <v>INCLUDED</v>
      </c>
      <c r="Q230" s="712">
        <f t="shared" si="47"/>
        <v>0</v>
      </c>
      <c r="R230" s="444">
        <f t="shared" si="48"/>
        <v>0</v>
      </c>
      <c r="S230" s="603">
        <f>Discount!$J$36</f>
        <v>0</v>
      </c>
      <c r="T230" s="444">
        <f t="shared" si="49"/>
        <v>0</v>
      </c>
      <c r="U230" s="445">
        <f t="shared" si="50"/>
        <v>0</v>
      </c>
      <c r="V230" s="713">
        <f t="shared" si="51"/>
        <v>0</v>
      </c>
      <c r="W230" s="843">
        <f t="shared" si="52"/>
        <v>0</v>
      </c>
      <c r="X230" s="713">
        <f t="shared" si="53"/>
        <v>0</v>
      </c>
      <c r="Y230" s="714">
        <f t="shared" si="54"/>
        <v>0.18</v>
      </c>
      <c r="Z230" s="713">
        <f t="shared" si="55"/>
        <v>0</v>
      </c>
      <c r="AA230" s="874"/>
      <c r="AB230" s="875"/>
      <c r="AC230" s="875"/>
      <c r="AD230" s="875"/>
      <c r="AE230" s="875"/>
      <c r="AF230" s="876"/>
      <c r="AG230" s="876"/>
      <c r="AH230" s="876"/>
      <c r="AI230" s="876"/>
      <c r="AJ230" s="876"/>
      <c r="AK230" s="876"/>
      <c r="AL230" s="876"/>
      <c r="AM230" s="876"/>
      <c r="AN230" s="876"/>
      <c r="AO230" s="876"/>
      <c r="AP230" s="876"/>
      <c r="AQ230" s="876"/>
      <c r="AR230" s="876"/>
      <c r="AS230" s="876"/>
      <c r="AT230" s="876"/>
      <c r="AU230" s="876"/>
      <c r="AV230" s="876"/>
      <c r="AW230" s="876"/>
      <c r="AX230" s="876"/>
      <c r="AY230" s="876"/>
      <c r="AZ230" s="876"/>
      <c r="BA230" s="876"/>
      <c r="BB230" s="876"/>
      <c r="BC230" s="876"/>
      <c r="BD230" s="876"/>
      <c r="BE230" s="876"/>
      <c r="BF230" s="876"/>
      <c r="BG230" s="876"/>
      <c r="BH230" s="876"/>
      <c r="BI230" s="876"/>
      <c r="BJ230" s="876"/>
      <c r="BK230" s="876"/>
      <c r="BL230" s="876"/>
      <c r="BM230" s="876"/>
      <c r="BN230" s="876"/>
      <c r="BO230" s="876"/>
      <c r="BP230" s="876"/>
      <c r="BQ230" s="876"/>
      <c r="BR230" s="876"/>
      <c r="BS230" s="876"/>
      <c r="BT230" s="876"/>
      <c r="BU230" s="876"/>
      <c r="BV230" s="876"/>
      <c r="BW230" s="876"/>
      <c r="BX230" s="876"/>
      <c r="BY230" s="876"/>
      <c r="BZ230" s="876"/>
      <c r="CA230" s="876"/>
      <c r="CB230" s="876"/>
      <c r="CC230" s="876"/>
      <c r="CD230" s="876"/>
      <c r="CE230" s="876"/>
      <c r="CF230" s="876"/>
      <c r="CG230" s="876"/>
      <c r="CH230" s="876"/>
      <c r="CI230" s="876"/>
      <c r="CJ230" s="876"/>
      <c r="CK230" s="876"/>
      <c r="CL230" s="876"/>
      <c r="CM230" s="876"/>
      <c r="CN230" s="876"/>
      <c r="CO230" s="876"/>
      <c r="CP230" s="876"/>
      <c r="CQ230" s="876"/>
      <c r="CR230" s="876"/>
      <c r="CS230" s="876"/>
      <c r="CT230" s="876"/>
      <c r="CU230" s="876"/>
      <c r="CV230" s="876"/>
      <c r="CW230" s="876"/>
      <c r="CX230" s="876"/>
      <c r="CY230" s="876"/>
      <c r="CZ230" s="876"/>
      <c r="DA230" s="876"/>
      <c r="DB230" s="876"/>
      <c r="DC230" s="876"/>
      <c r="DD230" s="876"/>
      <c r="DE230" s="876"/>
      <c r="DF230" s="876"/>
      <c r="DG230" s="876"/>
      <c r="DH230" s="876"/>
      <c r="DI230" s="876"/>
      <c r="DJ230" s="876"/>
      <c r="DK230" s="876"/>
      <c r="DL230" s="876"/>
      <c r="DM230" s="876"/>
      <c r="DN230" s="876"/>
      <c r="DO230" s="876"/>
      <c r="DP230" s="876"/>
      <c r="DQ230" s="876"/>
      <c r="DR230" s="876"/>
      <c r="DS230" s="876"/>
      <c r="DT230" s="876"/>
      <c r="DU230" s="876"/>
      <c r="DV230" s="876"/>
      <c r="DW230" s="876"/>
      <c r="DX230" s="876"/>
      <c r="DY230" s="876"/>
      <c r="DZ230" s="876"/>
      <c r="EA230" s="876"/>
      <c r="EB230" s="876"/>
      <c r="EC230" s="876"/>
      <c r="ED230" s="876"/>
      <c r="EE230" s="876"/>
      <c r="EF230" s="876"/>
      <c r="EG230" s="876"/>
      <c r="EH230" s="876"/>
      <c r="EI230" s="876"/>
      <c r="EJ230" s="876"/>
      <c r="EK230" s="876"/>
      <c r="EL230" s="876"/>
      <c r="EM230" s="876"/>
      <c r="EN230" s="876"/>
      <c r="EO230" s="876"/>
      <c r="EP230" s="876"/>
      <c r="EQ230" s="876"/>
      <c r="ER230" s="876"/>
      <c r="ES230" s="876"/>
      <c r="ET230" s="876"/>
      <c r="EU230" s="876"/>
    </row>
    <row r="231" spans="1:151" s="715" customFormat="1" ht="43.5" customHeight="1">
      <c r="A231" s="700">
        <v>212</v>
      </c>
      <c r="B231" s="854">
        <v>7000020198</v>
      </c>
      <c r="C231" s="854">
        <v>910</v>
      </c>
      <c r="D231" s="854">
        <v>10</v>
      </c>
      <c r="E231" s="854">
        <v>90</v>
      </c>
      <c r="F231" s="854" t="s">
        <v>654</v>
      </c>
      <c r="G231" s="854">
        <v>100001330</v>
      </c>
      <c r="H231" s="854">
        <v>995428</v>
      </c>
      <c r="I231" s="535"/>
      <c r="J231" s="856">
        <v>18</v>
      </c>
      <c r="K231" s="534"/>
      <c r="L231" s="854" t="s">
        <v>619</v>
      </c>
      <c r="M231" s="854" t="s">
        <v>615</v>
      </c>
      <c r="N231" s="854">
        <v>21</v>
      </c>
      <c r="O231" s="707"/>
      <c r="P231" s="533" t="str">
        <f t="shared" si="46"/>
        <v>INCLUDED</v>
      </c>
      <c r="Q231" s="712">
        <f t="shared" si="47"/>
        <v>0</v>
      </c>
      <c r="R231" s="444">
        <f t="shared" si="48"/>
        <v>0</v>
      </c>
      <c r="S231" s="603">
        <f>Discount!$J$36</f>
        <v>0</v>
      </c>
      <c r="T231" s="444">
        <f t="shared" si="49"/>
        <v>0</v>
      </c>
      <c r="U231" s="445">
        <f t="shared" si="50"/>
        <v>0</v>
      </c>
      <c r="V231" s="713">
        <f t="shared" si="51"/>
        <v>0</v>
      </c>
      <c r="W231" s="843">
        <f t="shared" si="52"/>
        <v>0</v>
      </c>
      <c r="X231" s="713">
        <f t="shared" si="53"/>
        <v>0</v>
      </c>
      <c r="Y231" s="714">
        <f t="shared" si="54"/>
        <v>0.18</v>
      </c>
      <c r="Z231" s="713">
        <f t="shared" si="55"/>
        <v>0</v>
      </c>
      <c r="AA231" s="874"/>
      <c r="AB231" s="875"/>
      <c r="AC231" s="875"/>
      <c r="AD231" s="875"/>
      <c r="AE231" s="875"/>
      <c r="AF231" s="876"/>
      <c r="AG231" s="876"/>
      <c r="AH231" s="876"/>
      <c r="AI231" s="876"/>
      <c r="AJ231" s="876"/>
      <c r="AK231" s="876"/>
      <c r="AL231" s="876"/>
      <c r="AM231" s="876"/>
      <c r="AN231" s="876"/>
      <c r="AO231" s="876"/>
      <c r="AP231" s="876"/>
      <c r="AQ231" s="876"/>
      <c r="AR231" s="876"/>
      <c r="AS231" s="876"/>
      <c r="AT231" s="876"/>
      <c r="AU231" s="876"/>
      <c r="AV231" s="876"/>
      <c r="AW231" s="876"/>
      <c r="AX231" s="876"/>
      <c r="AY231" s="876"/>
      <c r="AZ231" s="876"/>
      <c r="BA231" s="876"/>
      <c r="BB231" s="876"/>
      <c r="BC231" s="876"/>
      <c r="BD231" s="876"/>
      <c r="BE231" s="876"/>
      <c r="BF231" s="876"/>
      <c r="BG231" s="876"/>
      <c r="BH231" s="876"/>
      <c r="BI231" s="876"/>
      <c r="BJ231" s="876"/>
      <c r="BK231" s="876"/>
      <c r="BL231" s="876"/>
      <c r="BM231" s="876"/>
      <c r="BN231" s="876"/>
      <c r="BO231" s="876"/>
      <c r="BP231" s="876"/>
      <c r="BQ231" s="876"/>
      <c r="BR231" s="876"/>
      <c r="BS231" s="876"/>
      <c r="BT231" s="876"/>
      <c r="BU231" s="876"/>
      <c r="BV231" s="876"/>
      <c r="BW231" s="876"/>
      <c r="BX231" s="876"/>
      <c r="BY231" s="876"/>
      <c r="BZ231" s="876"/>
      <c r="CA231" s="876"/>
      <c r="CB231" s="876"/>
      <c r="CC231" s="876"/>
      <c r="CD231" s="876"/>
      <c r="CE231" s="876"/>
      <c r="CF231" s="876"/>
      <c r="CG231" s="876"/>
      <c r="CH231" s="876"/>
      <c r="CI231" s="876"/>
      <c r="CJ231" s="876"/>
      <c r="CK231" s="876"/>
      <c r="CL231" s="876"/>
      <c r="CM231" s="876"/>
      <c r="CN231" s="876"/>
      <c r="CO231" s="876"/>
      <c r="CP231" s="876"/>
      <c r="CQ231" s="876"/>
      <c r="CR231" s="876"/>
      <c r="CS231" s="876"/>
      <c r="CT231" s="876"/>
      <c r="CU231" s="876"/>
      <c r="CV231" s="876"/>
      <c r="CW231" s="876"/>
      <c r="CX231" s="876"/>
      <c r="CY231" s="876"/>
      <c r="CZ231" s="876"/>
      <c r="DA231" s="876"/>
      <c r="DB231" s="876"/>
      <c r="DC231" s="876"/>
      <c r="DD231" s="876"/>
      <c r="DE231" s="876"/>
      <c r="DF231" s="876"/>
      <c r="DG231" s="876"/>
      <c r="DH231" s="876"/>
      <c r="DI231" s="876"/>
      <c r="DJ231" s="876"/>
      <c r="DK231" s="876"/>
      <c r="DL231" s="876"/>
      <c r="DM231" s="876"/>
      <c r="DN231" s="876"/>
      <c r="DO231" s="876"/>
      <c r="DP231" s="876"/>
      <c r="DQ231" s="876"/>
      <c r="DR231" s="876"/>
      <c r="DS231" s="876"/>
      <c r="DT231" s="876"/>
      <c r="DU231" s="876"/>
      <c r="DV231" s="876"/>
      <c r="DW231" s="876"/>
      <c r="DX231" s="876"/>
      <c r="DY231" s="876"/>
      <c r="DZ231" s="876"/>
      <c r="EA231" s="876"/>
      <c r="EB231" s="876"/>
      <c r="EC231" s="876"/>
      <c r="ED231" s="876"/>
      <c r="EE231" s="876"/>
      <c r="EF231" s="876"/>
      <c r="EG231" s="876"/>
      <c r="EH231" s="876"/>
      <c r="EI231" s="876"/>
      <c r="EJ231" s="876"/>
      <c r="EK231" s="876"/>
      <c r="EL231" s="876"/>
      <c r="EM231" s="876"/>
      <c r="EN231" s="876"/>
      <c r="EO231" s="876"/>
      <c r="EP231" s="876"/>
      <c r="EQ231" s="876"/>
      <c r="ER231" s="876"/>
      <c r="ES231" s="876"/>
      <c r="ET231" s="876"/>
      <c r="EU231" s="876"/>
    </row>
    <row r="232" spans="1:151" s="715" customFormat="1" ht="86.4" customHeight="1">
      <c r="A232" s="700">
        <v>213</v>
      </c>
      <c r="B232" s="854">
        <v>7000020198</v>
      </c>
      <c r="C232" s="854">
        <v>910</v>
      </c>
      <c r="D232" s="854">
        <v>10</v>
      </c>
      <c r="E232" s="854">
        <v>100</v>
      </c>
      <c r="F232" s="854" t="s">
        <v>654</v>
      </c>
      <c r="G232" s="854">
        <v>100004748</v>
      </c>
      <c r="H232" s="854">
        <v>995454</v>
      </c>
      <c r="I232" s="535"/>
      <c r="J232" s="856">
        <v>18</v>
      </c>
      <c r="K232" s="534"/>
      <c r="L232" s="854" t="s">
        <v>783</v>
      </c>
      <c r="M232" s="854" t="s">
        <v>615</v>
      </c>
      <c r="N232" s="854">
        <v>1088</v>
      </c>
      <c r="O232" s="707"/>
      <c r="P232" s="533" t="str">
        <f t="shared" si="46"/>
        <v>INCLUDED</v>
      </c>
      <c r="Q232" s="712">
        <f t="shared" si="47"/>
        <v>0</v>
      </c>
      <c r="R232" s="444">
        <f t="shared" si="48"/>
        <v>0</v>
      </c>
      <c r="S232" s="603">
        <f>Discount!$J$36</f>
        <v>0</v>
      </c>
      <c r="T232" s="444">
        <f t="shared" si="49"/>
        <v>0</v>
      </c>
      <c r="U232" s="445">
        <f t="shared" si="50"/>
        <v>0</v>
      </c>
      <c r="V232" s="713">
        <f t="shared" si="51"/>
        <v>0</v>
      </c>
      <c r="W232" s="843">
        <f t="shared" si="52"/>
        <v>0</v>
      </c>
      <c r="X232" s="713">
        <f t="shared" si="53"/>
        <v>0</v>
      </c>
      <c r="Y232" s="714">
        <f t="shared" si="54"/>
        <v>0.18</v>
      </c>
      <c r="Z232" s="713">
        <f t="shared" si="55"/>
        <v>0</v>
      </c>
      <c r="AA232" s="874"/>
      <c r="AB232" s="875"/>
      <c r="AC232" s="875"/>
      <c r="AD232" s="875"/>
      <c r="AE232" s="875"/>
      <c r="AF232" s="876"/>
      <c r="AG232" s="876"/>
      <c r="AH232" s="876"/>
      <c r="AI232" s="876"/>
      <c r="AJ232" s="876"/>
      <c r="AK232" s="876"/>
      <c r="AL232" s="876"/>
      <c r="AM232" s="876"/>
      <c r="AN232" s="876"/>
      <c r="AO232" s="876"/>
      <c r="AP232" s="876"/>
      <c r="AQ232" s="876"/>
      <c r="AR232" s="876"/>
      <c r="AS232" s="876"/>
      <c r="AT232" s="876"/>
      <c r="AU232" s="876"/>
      <c r="AV232" s="876"/>
      <c r="AW232" s="876"/>
      <c r="AX232" s="876"/>
      <c r="AY232" s="876"/>
      <c r="AZ232" s="876"/>
      <c r="BA232" s="876"/>
      <c r="BB232" s="876"/>
      <c r="BC232" s="876"/>
      <c r="BD232" s="876"/>
      <c r="BE232" s="876"/>
      <c r="BF232" s="876"/>
      <c r="BG232" s="876"/>
      <c r="BH232" s="876"/>
      <c r="BI232" s="876"/>
      <c r="BJ232" s="876"/>
      <c r="BK232" s="876"/>
      <c r="BL232" s="876"/>
      <c r="BM232" s="876"/>
      <c r="BN232" s="876"/>
      <c r="BO232" s="876"/>
      <c r="BP232" s="876"/>
      <c r="BQ232" s="876"/>
      <c r="BR232" s="876"/>
      <c r="BS232" s="876"/>
      <c r="BT232" s="876"/>
      <c r="BU232" s="876"/>
      <c r="BV232" s="876"/>
      <c r="BW232" s="876"/>
      <c r="BX232" s="876"/>
      <c r="BY232" s="876"/>
      <c r="BZ232" s="876"/>
      <c r="CA232" s="876"/>
      <c r="CB232" s="876"/>
      <c r="CC232" s="876"/>
      <c r="CD232" s="876"/>
      <c r="CE232" s="876"/>
      <c r="CF232" s="876"/>
      <c r="CG232" s="876"/>
      <c r="CH232" s="876"/>
      <c r="CI232" s="876"/>
      <c r="CJ232" s="876"/>
      <c r="CK232" s="876"/>
      <c r="CL232" s="876"/>
      <c r="CM232" s="876"/>
      <c r="CN232" s="876"/>
      <c r="CO232" s="876"/>
      <c r="CP232" s="876"/>
      <c r="CQ232" s="876"/>
      <c r="CR232" s="876"/>
      <c r="CS232" s="876"/>
      <c r="CT232" s="876"/>
      <c r="CU232" s="876"/>
      <c r="CV232" s="876"/>
      <c r="CW232" s="876"/>
      <c r="CX232" s="876"/>
      <c r="CY232" s="876"/>
      <c r="CZ232" s="876"/>
      <c r="DA232" s="876"/>
      <c r="DB232" s="876"/>
      <c r="DC232" s="876"/>
      <c r="DD232" s="876"/>
      <c r="DE232" s="876"/>
      <c r="DF232" s="876"/>
      <c r="DG232" s="876"/>
      <c r="DH232" s="876"/>
      <c r="DI232" s="876"/>
      <c r="DJ232" s="876"/>
      <c r="DK232" s="876"/>
      <c r="DL232" s="876"/>
      <c r="DM232" s="876"/>
      <c r="DN232" s="876"/>
      <c r="DO232" s="876"/>
      <c r="DP232" s="876"/>
      <c r="DQ232" s="876"/>
      <c r="DR232" s="876"/>
      <c r="DS232" s="876"/>
      <c r="DT232" s="876"/>
      <c r="DU232" s="876"/>
      <c r="DV232" s="876"/>
      <c r="DW232" s="876"/>
      <c r="DX232" s="876"/>
      <c r="DY232" s="876"/>
      <c r="DZ232" s="876"/>
      <c r="EA232" s="876"/>
      <c r="EB232" s="876"/>
      <c r="EC232" s="876"/>
      <c r="ED232" s="876"/>
      <c r="EE232" s="876"/>
      <c r="EF232" s="876"/>
      <c r="EG232" s="876"/>
      <c r="EH232" s="876"/>
      <c r="EI232" s="876"/>
      <c r="EJ232" s="876"/>
      <c r="EK232" s="876"/>
      <c r="EL232" s="876"/>
      <c r="EM232" s="876"/>
      <c r="EN232" s="876"/>
      <c r="EO232" s="876"/>
      <c r="EP232" s="876"/>
      <c r="EQ232" s="876"/>
      <c r="ER232" s="876"/>
      <c r="ES232" s="876"/>
      <c r="ET232" s="876"/>
      <c r="EU232" s="876"/>
    </row>
    <row r="233" spans="1:151" s="715" customFormat="1" ht="43.5" customHeight="1">
      <c r="A233" s="700">
        <v>214</v>
      </c>
      <c r="B233" s="854">
        <v>7000020198</v>
      </c>
      <c r="C233" s="854">
        <v>910</v>
      </c>
      <c r="D233" s="854">
        <v>10</v>
      </c>
      <c r="E233" s="854">
        <v>110</v>
      </c>
      <c r="F233" s="854" t="s">
        <v>654</v>
      </c>
      <c r="G233" s="854">
        <v>100001714</v>
      </c>
      <c r="H233" s="854">
        <v>995428</v>
      </c>
      <c r="I233" s="535"/>
      <c r="J233" s="856">
        <v>18</v>
      </c>
      <c r="K233" s="534"/>
      <c r="L233" s="854" t="s">
        <v>650</v>
      </c>
      <c r="M233" s="854" t="s">
        <v>622</v>
      </c>
      <c r="N233" s="854">
        <v>14000</v>
      </c>
      <c r="O233" s="707"/>
      <c r="P233" s="533" t="str">
        <f t="shared" si="46"/>
        <v>INCLUDED</v>
      </c>
      <c r="Q233" s="712">
        <f t="shared" si="47"/>
        <v>0</v>
      </c>
      <c r="R233" s="444">
        <f t="shared" si="48"/>
        <v>0</v>
      </c>
      <c r="S233" s="603">
        <f>Discount!$J$36</f>
        <v>0</v>
      </c>
      <c r="T233" s="444">
        <f t="shared" si="49"/>
        <v>0</v>
      </c>
      <c r="U233" s="445">
        <f t="shared" si="50"/>
        <v>0</v>
      </c>
      <c r="V233" s="713">
        <f t="shared" si="51"/>
        <v>0</v>
      </c>
      <c r="W233" s="843">
        <f t="shared" si="52"/>
        <v>0</v>
      </c>
      <c r="X233" s="713">
        <f t="shared" si="53"/>
        <v>0</v>
      </c>
      <c r="Y233" s="714">
        <f t="shared" si="54"/>
        <v>0.18</v>
      </c>
      <c r="Z233" s="713">
        <f t="shared" si="55"/>
        <v>0</v>
      </c>
      <c r="AA233" s="874"/>
      <c r="AB233" s="875"/>
      <c r="AC233" s="875"/>
      <c r="AD233" s="875"/>
      <c r="AE233" s="875"/>
      <c r="AF233" s="876"/>
      <c r="AG233" s="876"/>
      <c r="AH233" s="876"/>
      <c r="AI233" s="876"/>
      <c r="AJ233" s="876"/>
      <c r="AK233" s="876"/>
      <c r="AL233" s="876"/>
      <c r="AM233" s="876"/>
      <c r="AN233" s="876"/>
      <c r="AO233" s="876"/>
      <c r="AP233" s="876"/>
      <c r="AQ233" s="876"/>
      <c r="AR233" s="876"/>
      <c r="AS233" s="876"/>
      <c r="AT233" s="876"/>
      <c r="AU233" s="876"/>
      <c r="AV233" s="876"/>
      <c r="AW233" s="876"/>
      <c r="AX233" s="876"/>
      <c r="AY233" s="876"/>
      <c r="AZ233" s="876"/>
      <c r="BA233" s="876"/>
      <c r="BB233" s="876"/>
      <c r="BC233" s="876"/>
      <c r="BD233" s="876"/>
      <c r="BE233" s="876"/>
      <c r="BF233" s="876"/>
      <c r="BG233" s="876"/>
      <c r="BH233" s="876"/>
      <c r="BI233" s="876"/>
      <c r="BJ233" s="876"/>
      <c r="BK233" s="876"/>
      <c r="BL233" s="876"/>
      <c r="BM233" s="876"/>
      <c r="BN233" s="876"/>
      <c r="BO233" s="876"/>
      <c r="BP233" s="876"/>
      <c r="BQ233" s="876"/>
      <c r="BR233" s="876"/>
      <c r="BS233" s="876"/>
      <c r="BT233" s="876"/>
      <c r="BU233" s="876"/>
      <c r="BV233" s="876"/>
      <c r="BW233" s="876"/>
      <c r="BX233" s="876"/>
      <c r="BY233" s="876"/>
      <c r="BZ233" s="876"/>
      <c r="CA233" s="876"/>
      <c r="CB233" s="876"/>
      <c r="CC233" s="876"/>
      <c r="CD233" s="876"/>
      <c r="CE233" s="876"/>
      <c r="CF233" s="876"/>
      <c r="CG233" s="876"/>
      <c r="CH233" s="876"/>
      <c r="CI233" s="876"/>
      <c r="CJ233" s="876"/>
      <c r="CK233" s="876"/>
      <c r="CL233" s="876"/>
      <c r="CM233" s="876"/>
      <c r="CN233" s="876"/>
      <c r="CO233" s="876"/>
      <c r="CP233" s="876"/>
      <c r="CQ233" s="876"/>
      <c r="CR233" s="876"/>
      <c r="CS233" s="876"/>
      <c r="CT233" s="876"/>
      <c r="CU233" s="876"/>
      <c r="CV233" s="876"/>
      <c r="CW233" s="876"/>
      <c r="CX233" s="876"/>
      <c r="CY233" s="876"/>
      <c r="CZ233" s="876"/>
      <c r="DA233" s="876"/>
      <c r="DB233" s="876"/>
      <c r="DC233" s="876"/>
      <c r="DD233" s="876"/>
      <c r="DE233" s="876"/>
      <c r="DF233" s="876"/>
      <c r="DG233" s="876"/>
      <c r="DH233" s="876"/>
      <c r="DI233" s="876"/>
      <c r="DJ233" s="876"/>
      <c r="DK233" s="876"/>
      <c r="DL233" s="876"/>
      <c r="DM233" s="876"/>
      <c r="DN233" s="876"/>
      <c r="DO233" s="876"/>
      <c r="DP233" s="876"/>
      <c r="DQ233" s="876"/>
      <c r="DR233" s="876"/>
      <c r="DS233" s="876"/>
      <c r="DT233" s="876"/>
      <c r="DU233" s="876"/>
      <c r="DV233" s="876"/>
      <c r="DW233" s="876"/>
      <c r="DX233" s="876"/>
      <c r="DY233" s="876"/>
      <c r="DZ233" s="876"/>
      <c r="EA233" s="876"/>
      <c r="EB233" s="876"/>
      <c r="EC233" s="876"/>
      <c r="ED233" s="876"/>
      <c r="EE233" s="876"/>
      <c r="EF233" s="876"/>
      <c r="EG233" s="876"/>
      <c r="EH233" s="876"/>
      <c r="EI233" s="876"/>
      <c r="EJ233" s="876"/>
      <c r="EK233" s="876"/>
      <c r="EL233" s="876"/>
      <c r="EM233" s="876"/>
      <c r="EN233" s="876"/>
      <c r="EO233" s="876"/>
      <c r="EP233" s="876"/>
      <c r="EQ233" s="876"/>
      <c r="ER233" s="876"/>
      <c r="ES233" s="876"/>
      <c r="ET233" s="876"/>
      <c r="EU233" s="876"/>
    </row>
    <row r="234" spans="1:151" s="715" customFormat="1" ht="43.5" customHeight="1">
      <c r="A234" s="700">
        <v>215</v>
      </c>
      <c r="B234" s="854">
        <v>7000020198</v>
      </c>
      <c r="C234" s="854">
        <v>910</v>
      </c>
      <c r="D234" s="854">
        <v>10</v>
      </c>
      <c r="E234" s="854">
        <v>120</v>
      </c>
      <c r="F234" s="854" t="s">
        <v>654</v>
      </c>
      <c r="G234" s="854">
        <v>100001713</v>
      </c>
      <c r="H234" s="854">
        <v>995424</v>
      </c>
      <c r="I234" s="535"/>
      <c r="J234" s="856">
        <v>18</v>
      </c>
      <c r="K234" s="534"/>
      <c r="L234" s="854" t="s">
        <v>623</v>
      </c>
      <c r="M234" s="854" t="s">
        <v>622</v>
      </c>
      <c r="N234" s="854">
        <v>15000</v>
      </c>
      <c r="O234" s="707"/>
      <c r="P234" s="533" t="str">
        <f t="shared" si="46"/>
        <v>INCLUDED</v>
      </c>
      <c r="Q234" s="712">
        <f t="shared" si="47"/>
        <v>0</v>
      </c>
      <c r="R234" s="444">
        <f t="shared" si="48"/>
        <v>0</v>
      </c>
      <c r="S234" s="603">
        <f>Discount!$J$36</f>
        <v>0</v>
      </c>
      <c r="T234" s="444">
        <f t="shared" si="49"/>
        <v>0</v>
      </c>
      <c r="U234" s="445">
        <f t="shared" si="50"/>
        <v>0</v>
      </c>
      <c r="V234" s="713">
        <f t="shared" si="51"/>
        <v>0</v>
      </c>
      <c r="W234" s="843">
        <f t="shared" si="52"/>
        <v>0</v>
      </c>
      <c r="X234" s="713">
        <f t="shared" si="53"/>
        <v>0</v>
      </c>
      <c r="Y234" s="714">
        <f t="shared" si="54"/>
        <v>0.18</v>
      </c>
      <c r="Z234" s="713">
        <f t="shared" si="55"/>
        <v>0</v>
      </c>
      <c r="AA234" s="874"/>
      <c r="AB234" s="875"/>
      <c r="AC234" s="875"/>
      <c r="AD234" s="875"/>
      <c r="AE234" s="875"/>
      <c r="AF234" s="876"/>
      <c r="AG234" s="876"/>
      <c r="AH234" s="876"/>
      <c r="AI234" s="876"/>
      <c r="AJ234" s="876"/>
      <c r="AK234" s="876"/>
      <c r="AL234" s="876"/>
      <c r="AM234" s="876"/>
      <c r="AN234" s="876"/>
      <c r="AO234" s="876"/>
      <c r="AP234" s="876"/>
      <c r="AQ234" s="876"/>
      <c r="AR234" s="876"/>
      <c r="AS234" s="876"/>
      <c r="AT234" s="876"/>
      <c r="AU234" s="876"/>
      <c r="AV234" s="876"/>
      <c r="AW234" s="876"/>
      <c r="AX234" s="876"/>
      <c r="AY234" s="876"/>
      <c r="AZ234" s="876"/>
      <c r="BA234" s="876"/>
      <c r="BB234" s="876"/>
      <c r="BC234" s="876"/>
      <c r="BD234" s="876"/>
      <c r="BE234" s="876"/>
      <c r="BF234" s="876"/>
      <c r="BG234" s="876"/>
      <c r="BH234" s="876"/>
      <c r="BI234" s="876"/>
      <c r="BJ234" s="876"/>
      <c r="BK234" s="876"/>
      <c r="BL234" s="876"/>
      <c r="BM234" s="876"/>
      <c r="BN234" s="876"/>
      <c r="BO234" s="876"/>
      <c r="BP234" s="876"/>
      <c r="BQ234" s="876"/>
      <c r="BR234" s="876"/>
      <c r="BS234" s="876"/>
      <c r="BT234" s="876"/>
      <c r="BU234" s="876"/>
      <c r="BV234" s="876"/>
      <c r="BW234" s="876"/>
      <c r="BX234" s="876"/>
      <c r="BY234" s="876"/>
      <c r="BZ234" s="876"/>
      <c r="CA234" s="876"/>
      <c r="CB234" s="876"/>
      <c r="CC234" s="876"/>
      <c r="CD234" s="876"/>
      <c r="CE234" s="876"/>
      <c r="CF234" s="876"/>
      <c r="CG234" s="876"/>
      <c r="CH234" s="876"/>
      <c r="CI234" s="876"/>
      <c r="CJ234" s="876"/>
      <c r="CK234" s="876"/>
      <c r="CL234" s="876"/>
      <c r="CM234" s="876"/>
      <c r="CN234" s="876"/>
      <c r="CO234" s="876"/>
      <c r="CP234" s="876"/>
      <c r="CQ234" s="876"/>
      <c r="CR234" s="876"/>
      <c r="CS234" s="876"/>
      <c r="CT234" s="876"/>
      <c r="CU234" s="876"/>
      <c r="CV234" s="876"/>
      <c r="CW234" s="876"/>
      <c r="CX234" s="876"/>
      <c r="CY234" s="876"/>
      <c r="CZ234" s="876"/>
      <c r="DA234" s="876"/>
      <c r="DB234" s="876"/>
      <c r="DC234" s="876"/>
      <c r="DD234" s="876"/>
      <c r="DE234" s="876"/>
      <c r="DF234" s="876"/>
      <c r="DG234" s="876"/>
      <c r="DH234" s="876"/>
      <c r="DI234" s="876"/>
      <c r="DJ234" s="876"/>
      <c r="DK234" s="876"/>
      <c r="DL234" s="876"/>
      <c r="DM234" s="876"/>
      <c r="DN234" s="876"/>
      <c r="DO234" s="876"/>
      <c r="DP234" s="876"/>
      <c r="DQ234" s="876"/>
      <c r="DR234" s="876"/>
      <c r="DS234" s="876"/>
      <c r="DT234" s="876"/>
      <c r="DU234" s="876"/>
      <c r="DV234" s="876"/>
      <c r="DW234" s="876"/>
      <c r="DX234" s="876"/>
      <c r="DY234" s="876"/>
      <c r="DZ234" s="876"/>
      <c r="EA234" s="876"/>
      <c r="EB234" s="876"/>
      <c r="EC234" s="876"/>
      <c r="ED234" s="876"/>
      <c r="EE234" s="876"/>
      <c r="EF234" s="876"/>
      <c r="EG234" s="876"/>
      <c r="EH234" s="876"/>
      <c r="EI234" s="876"/>
      <c r="EJ234" s="876"/>
      <c r="EK234" s="876"/>
      <c r="EL234" s="876"/>
      <c r="EM234" s="876"/>
      <c r="EN234" s="876"/>
      <c r="EO234" s="876"/>
      <c r="EP234" s="876"/>
      <c r="EQ234" s="876"/>
      <c r="ER234" s="876"/>
      <c r="ES234" s="876"/>
      <c r="ET234" s="876"/>
      <c r="EU234" s="876"/>
    </row>
    <row r="235" spans="1:151" s="715" customFormat="1" ht="43.5" customHeight="1">
      <c r="A235" s="700">
        <v>216</v>
      </c>
      <c r="B235" s="854">
        <v>7000020198</v>
      </c>
      <c r="C235" s="854">
        <v>910</v>
      </c>
      <c r="D235" s="854">
        <v>10</v>
      </c>
      <c r="E235" s="854">
        <v>130</v>
      </c>
      <c r="F235" s="854" t="s">
        <v>654</v>
      </c>
      <c r="G235" s="854">
        <v>100001712</v>
      </c>
      <c r="H235" s="854">
        <v>995428</v>
      </c>
      <c r="I235" s="535"/>
      <c r="J235" s="856">
        <v>18</v>
      </c>
      <c r="K235" s="534"/>
      <c r="L235" s="854" t="s">
        <v>621</v>
      </c>
      <c r="M235" s="854" t="s">
        <v>622</v>
      </c>
      <c r="N235" s="854">
        <v>1000</v>
      </c>
      <c r="O235" s="707"/>
      <c r="P235" s="533" t="str">
        <f t="shared" si="46"/>
        <v>INCLUDED</v>
      </c>
      <c r="Q235" s="712">
        <f t="shared" si="47"/>
        <v>0</v>
      </c>
      <c r="R235" s="444">
        <f t="shared" si="48"/>
        <v>0</v>
      </c>
      <c r="S235" s="603">
        <f>Discount!$J$36</f>
        <v>0</v>
      </c>
      <c r="T235" s="444">
        <f t="shared" si="49"/>
        <v>0</v>
      </c>
      <c r="U235" s="445">
        <f t="shared" si="50"/>
        <v>0</v>
      </c>
      <c r="V235" s="713">
        <f t="shared" si="51"/>
        <v>0</v>
      </c>
      <c r="W235" s="843">
        <f t="shared" si="52"/>
        <v>0</v>
      </c>
      <c r="X235" s="713">
        <f t="shared" si="53"/>
        <v>0</v>
      </c>
      <c r="Y235" s="714">
        <f t="shared" si="54"/>
        <v>0.18</v>
      </c>
      <c r="Z235" s="713">
        <f t="shared" si="55"/>
        <v>0</v>
      </c>
      <c r="AA235" s="874"/>
      <c r="AB235" s="875"/>
      <c r="AC235" s="875"/>
      <c r="AD235" s="875"/>
      <c r="AE235" s="875"/>
      <c r="AF235" s="876"/>
      <c r="AG235" s="876"/>
      <c r="AH235" s="876"/>
      <c r="AI235" s="876"/>
      <c r="AJ235" s="876"/>
      <c r="AK235" s="876"/>
      <c r="AL235" s="876"/>
      <c r="AM235" s="876"/>
      <c r="AN235" s="876"/>
      <c r="AO235" s="876"/>
      <c r="AP235" s="876"/>
      <c r="AQ235" s="876"/>
      <c r="AR235" s="876"/>
      <c r="AS235" s="876"/>
      <c r="AT235" s="876"/>
      <c r="AU235" s="876"/>
      <c r="AV235" s="876"/>
      <c r="AW235" s="876"/>
      <c r="AX235" s="876"/>
      <c r="AY235" s="876"/>
      <c r="AZ235" s="876"/>
      <c r="BA235" s="876"/>
      <c r="BB235" s="876"/>
      <c r="BC235" s="876"/>
      <c r="BD235" s="876"/>
      <c r="BE235" s="876"/>
      <c r="BF235" s="876"/>
      <c r="BG235" s="876"/>
      <c r="BH235" s="876"/>
      <c r="BI235" s="876"/>
      <c r="BJ235" s="876"/>
      <c r="BK235" s="876"/>
      <c r="BL235" s="876"/>
      <c r="BM235" s="876"/>
      <c r="BN235" s="876"/>
      <c r="BO235" s="876"/>
      <c r="BP235" s="876"/>
      <c r="BQ235" s="876"/>
      <c r="BR235" s="876"/>
      <c r="BS235" s="876"/>
      <c r="BT235" s="876"/>
      <c r="BU235" s="876"/>
      <c r="BV235" s="876"/>
      <c r="BW235" s="876"/>
      <c r="BX235" s="876"/>
      <c r="BY235" s="876"/>
      <c r="BZ235" s="876"/>
      <c r="CA235" s="876"/>
      <c r="CB235" s="876"/>
      <c r="CC235" s="876"/>
      <c r="CD235" s="876"/>
      <c r="CE235" s="876"/>
      <c r="CF235" s="876"/>
      <c r="CG235" s="876"/>
      <c r="CH235" s="876"/>
      <c r="CI235" s="876"/>
      <c r="CJ235" s="876"/>
      <c r="CK235" s="876"/>
      <c r="CL235" s="876"/>
      <c r="CM235" s="876"/>
      <c r="CN235" s="876"/>
      <c r="CO235" s="876"/>
      <c r="CP235" s="876"/>
      <c r="CQ235" s="876"/>
      <c r="CR235" s="876"/>
      <c r="CS235" s="876"/>
      <c r="CT235" s="876"/>
      <c r="CU235" s="876"/>
      <c r="CV235" s="876"/>
      <c r="CW235" s="876"/>
      <c r="CX235" s="876"/>
      <c r="CY235" s="876"/>
      <c r="CZ235" s="876"/>
      <c r="DA235" s="876"/>
      <c r="DB235" s="876"/>
      <c r="DC235" s="876"/>
      <c r="DD235" s="876"/>
      <c r="DE235" s="876"/>
      <c r="DF235" s="876"/>
      <c r="DG235" s="876"/>
      <c r="DH235" s="876"/>
      <c r="DI235" s="876"/>
      <c r="DJ235" s="876"/>
      <c r="DK235" s="876"/>
      <c r="DL235" s="876"/>
      <c r="DM235" s="876"/>
      <c r="DN235" s="876"/>
      <c r="DO235" s="876"/>
      <c r="DP235" s="876"/>
      <c r="DQ235" s="876"/>
      <c r="DR235" s="876"/>
      <c r="DS235" s="876"/>
      <c r="DT235" s="876"/>
      <c r="DU235" s="876"/>
      <c r="DV235" s="876"/>
      <c r="DW235" s="876"/>
      <c r="DX235" s="876"/>
      <c r="DY235" s="876"/>
      <c r="DZ235" s="876"/>
      <c r="EA235" s="876"/>
      <c r="EB235" s="876"/>
      <c r="EC235" s="876"/>
      <c r="ED235" s="876"/>
      <c r="EE235" s="876"/>
      <c r="EF235" s="876"/>
      <c r="EG235" s="876"/>
      <c r="EH235" s="876"/>
      <c r="EI235" s="876"/>
      <c r="EJ235" s="876"/>
      <c r="EK235" s="876"/>
      <c r="EL235" s="876"/>
      <c r="EM235" s="876"/>
      <c r="EN235" s="876"/>
      <c r="EO235" s="876"/>
      <c r="EP235" s="876"/>
      <c r="EQ235" s="876"/>
      <c r="ER235" s="876"/>
      <c r="ES235" s="876"/>
      <c r="ET235" s="876"/>
      <c r="EU235" s="876"/>
    </row>
    <row r="236" spans="1:151" s="715" customFormat="1" ht="76.8" customHeight="1">
      <c r="A236" s="700">
        <v>217</v>
      </c>
      <c r="B236" s="854">
        <v>7000020198</v>
      </c>
      <c r="C236" s="854">
        <v>910</v>
      </c>
      <c r="D236" s="854">
        <v>10</v>
      </c>
      <c r="E236" s="854">
        <v>140</v>
      </c>
      <c r="F236" s="854" t="s">
        <v>654</v>
      </c>
      <c r="G236" s="854">
        <v>100001457</v>
      </c>
      <c r="H236" s="854">
        <v>995421</v>
      </c>
      <c r="I236" s="535"/>
      <c r="J236" s="856">
        <v>18</v>
      </c>
      <c r="K236" s="534"/>
      <c r="L236" s="854" t="s">
        <v>625</v>
      </c>
      <c r="M236" s="854" t="s">
        <v>622</v>
      </c>
      <c r="N236" s="854">
        <v>105</v>
      </c>
      <c r="O236" s="707"/>
      <c r="P236" s="533" t="str">
        <f t="shared" si="46"/>
        <v>INCLUDED</v>
      </c>
      <c r="Q236" s="712">
        <f t="shared" si="47"/>
        <v>0</v>
      </c>
      <c r="R236" s="444">
        <f t="shared" si="48"/>
        <v>0</v>
      </c>
      <c r="S236" s="603">
        <f>Discount!$J$36</f>
        <v>0</v>
      </c>
      <c r="T236" s="444">
        <f t="shared" si="49"/>
        <v>0</v>
      </c>
      <c r="U236" s="445">
        <f t="shared" si="50"/>
        <v>0</v>
      </c>
      <c r="V236" s="713">
        <f t="shared" si="51"/>
        <v>0</v>
      </c>
      <c r="W236" s="843">
        <f t="shared" si="52"/>
        <v>0</v>
      </c>
      <c r="X236" s="713">
        <f t="shared" si="53"/>
        <v>0</v>
      </c>
      <c r="Y236" s="714">
        <f t="shared" si="54"/>
        <v>0.18</v>
      </c>
      <c r="Z236" s="713">
        <f t="shared" si="55"/>
        <v>0</v>
      </c>
      <c r="AA236" s="874"/>
      <c r="AB236" s="875"/>
      <c r="AC236" s="875"/>
      <c r="AD236" s="875"/>
      <c r="AE236" s="875"/>
      <c r="AF236" s="876"/>
      <c r="AG236" s="876"/>
      <c r="AH236" s="876"/>
      <c r="AI236" s="876"/>
      <c r="AJ236" s="876"/>
      <c r="AK236" s="876"/>
      <c r="AL236" s="876"/>
      <c r="AM236" s="876"/>
      <c r="AN236" s="876"/>
      <c r="AO236" s="876"/>
      <c r="AP236" s="876"/>
      <c r="AQ236" s="876"/>
      <c r="AR236" s="876"/>
      <c r="AS236" s="876"/>
      <c r="AT236" s="876"/>
      <c r="AU236" s="876"/>
      <c r="AV236" s="876"/>
      <c r="AW236" s="876"/>
      <c r="AX236" s="876"/>
      <c r="AY236" s="876"/>
      <c r="AZ236" s="876"/>
      <c r="BA236" s="876"/>
      <c r="BB236" s="876"/>
      <c r="BC236" s="876"/>
      <c r="BD236" s="876"/>
      <c r="BE236" s="876"/>
      <c r="BF236" s="876"/>
      <c r="BG236" s="876"/>
      <c r="BH236" s="876"/>
      <c r="BI236" s="876"/>
      <c r="BJ236" s="876"/>
      <c r="BK236" s="876"/>
      <c r="BL236" s="876"/>
      <c r="BM236" s="876"/>
      <c r="BN236" s="876"/>
      <c r="BO236" s="876"/>
      <c r="BP236" s="876"/>
      <c r="BQ236" s="876"/>
      <c r="BR236" s="876"/>
      <c r="BS236" s="876"/>
      <c r="BT236" s="876"/>
      <c r="BU236" s="876"/>
      <c r="BV236" s="876"/>
      <c r="BW236" s="876"/>
      <c r="BX236" s="876"/>
      <c r="BY236" s="876"/>
      <c r="BZ236" s="876"/>
      <c r="CA236" s="876"/>
      <c r="CB236" s="876"/>
      <c r="CC236" s="876"/>
      <c r="CD236" s="876"/>
      <c r="CE236" s="876"/>
      <c r="CF236" s="876"/>
      <c r="CG236" s="876"/>
      <c r="CH236" s="876"/>
      <c r="CI236" s="876"/>
      <c r="CJ236" s="876"/>
      <c r="CK236" s="876"/>
      <c r="CL236" s="876"/>
      <c r="CM236" s="876"/>
      <c r="CN236" s="876"/>
      <c r="CO236" s="876"/>
      <c r="CP236" s="876"/>
      <c r="CQ236" s="876"/>
      <c r="CR236" s="876"/>
      <c r="CS236" s="876"/>
      <c r="CT236" s="876"/>
      <c r="CU236" s="876"/>
      <c r="CV236" s="876"/>
      <c r="CW236" s="876"/>
      <c r="CX236" s="876"/>
      <c r="CY236" s="876"/>
      <c r="CZ236" s="876"/>
      <c r="DA236" s="876"/>
      <c r="DB236" s="876"/>
      <c r="DC236" s="876"/>
      <c r="DD236" s="876"/>
      <c r="DE236" s="876"/>
      <c r="DF236" s="876"/>
      <c r="DG236" s="876"/>
      <c r="DH236" s="876"/>
      <c r="DI236" s="876"/>
      <c r="DJ236" s="876"/>
      <c r="DK236" s="876"/>
      <c r="DL236" s="876"/>
      <c r="DM236" s="876"/>
      <c r="DN236" s="876"/>
      <c r="DO236" s="876"/>
      <c r="DP236" s="876"/>
      <c r="DQ236" s="876"/>
      <c r="DR236" s="876"/>
      <c r="DS236" s="876"/>
      <c r="DT236" s="876"/>
      <c r="DU236" s="876"/>
      <c r="DV236" s="876"/>
      <c r="DW236" s="876"/>
      <c r="DX236" s="876"/>
      <c r="DY236" s="876"/>
      <c r="DZ236" s="876"/>
      <c r="EA236" s="876"/>
      <c r="EB236" s="876"/>
      <c r="EC236" s="876"/>
      <c r="ED236" s="876"/>
      <c r="EE236" s="876"/>
      <c r="EF236" s="876"/>
      <c r="EG236" s="876"/>
      <c r="EH236" s="876"/>
      <c r="EI236" s="876"/>
      <c r="EJ236" s="876"/>
      <c r="EK236" s="876"/>
      <c r="EL236" s="876"/>
      <c r="EM236" s="876"/>
      <c r="EN236" s="876"/>
      <c r="EO236" s="876"/>
      <c r="EP236" s="876"/>
      <c r="EQ236" s="876"/>
      <c r="ER236" s="876"/>
      <c r="ES236" s="876"/>
      <c r="ET236" s="876"/>
      <c r="EU236" s="876"/>
    </row>
    <row r="237" spans="1:151" s="715" customFormat="1" ht="43.5" customHeight="1">
      <c r="A237" s="700">
        <v>218</v>
      </c>
      <c r="B237" s="854">
        <v>7000020198</v>
      </c>
      <c r="C237" s="854">
        <v>910</v>
      </c>
      <c r="D237" s="854">
        <v>10</v>
      </c>
      <c r="E237" s="854">
        <v>150</v>
      </c>
      <c r="F237" s="854" t="s">
        <v>654</v>
      </c>
      <c r="G237" s="854">
        <v>100003114</v>
      </c>
      <c r="H237" s="854">
        <v>995454</v>
      </c>
      <c r="I237" s="535"/>
      <c r="J237" s="856">
        <v>18</v>
      </c>
      <c r="K237" s="534"/>
      <c r="L237" s="854" t="s">
        <v>624</v>
      </c>
      <c r="M237" s="854" t="s">
        <v>622</v>
      </c>
      <c r="N237" s="854">
        <v>240</v>
      </c>
      <c r="O237" s="707"/>
      <c r="P237" s="533" t="str">
        <f t="shared" si="46"/>
        <v>INCLUDED</v>
      </c>
      <c r="Q237" s="712">
        <f t="shared" si="47"/>
        <v>0</v>
      </c>
      <c r="R237" s="444">
        <f t="shared" si="48"/>
        <v>0</v>
      </c>
      <c r="S237" s="603">
        <f>Discount!$J$36</f>
        <v>0</v>
      </c>
      <c r="T237" s="444">
        <f t="shared" si="49"/>
        <v>0</v>
      </c>
      <c r="U237" s="445">
        <f t="shared" si="50"/>
        <v>0</v>
      </c>
      <c r="V237" s="713">
        <f t="shared" si="51"/>
        <v>0</v>
      </c>
      <c r="W237" s="843">
        <f t="shared" si="52"/>
        <v>0</v>
      </c>
      <c r="X237" s="713">
        <f t="shared" si="53"/>
        <v>0</v>
      </c>
      <c r="Y237" s="714">
        <f t="shared" si="54"/>
        <v>0.18</v>
      </c>
      <c r="Z237" s="713">
        <f t="shared" si="55"/>
        <v>0</v>
      </c>
      <c r="AA237" s="874"/>
      <c r="AB237" s="875"/>
      <c r="AC237" s="875"/>
      <c r="AD237" s="875"/>
      <c r="AE237" s="875"/>
      <c r="AF237" s="876"/>
      <c r="AG237" s="876"/>
      <c r="AH237" s="876"/>
      <c r="AI237" s="876"/>
      <c r="AJ237" s="876"/>
      <c r="AK237" s="876"/>
      <c r="AL237" s="876"/>
      <c r="AM237" s="876"/>
      <c r="AN237" s="876"/>
      <c r="AO237" s="876"/>
      <c r="AP237" s="876"/>
      <c r="AQ237" s="876"/>
      <c r="AR237" s="876"/>
      <c r="AS237" s="876"/>
      <c r="AT237" s="876"/>
      <c r="AU237" s="876"/>
      <c r="AV237" s="876"/>
      <c r="AW237" s="876"/>
      <c r="AX237" s="876"/>
      <c r="AY237" s="876"/>
      <c r="AZ237" s="876"/>
      <c r="BA237" s="876"/>
      <c r="BB237" s="876"/>
      <c r="BC237" s="876"/>
      <c r="BD237" s="876"/>
      <c r="BE237" s="876"/>
      <c r="BF237" s="876"/>
      <c r="BG237" s="876"/>
      <c r="BH237" s="876"/>
      <c r="BI237" s="876"/>
      <c r="BJ237" s="876"/>
      <c r="BK237" s="876"/>
      <c r="BL237" s="876"/>
      <c r="BM237" s="876"/>
      <c r="BN237" s="876"/>
      <c r="BO237" s="876"/>
      <c r="BP237" s="876"/>
      <c r="BQ237" s="876"/>
      <c r="BR237" s="876"/>
      <c r="BS237" s="876"/>
      <c r="BT237" s="876"/>
      <c r="BU237" s="876"/>
      <c r="BV237" s="876"/>
      <c r="BW237" s="876"/>
      <c r="BX237" s="876"/>
      <c r="BY237" s="876"/>
      <c r="BZ237" s="876"/>
      <c r="CA237" s="876"/>
      <c r="CB237" s="876"/>
      <c r="CC237" s="876"/>
      <c r="CD237" s="876"/>
      <c r="CE237" s="876"/>
      <c r="CF237" s="876"/>
      <c r="CG237" s="876"/>
      <c r="CH237" s="876"/>
      <c r="CI237" s="876"/>
      <c r="CJ237" s="876"/>
      <c r="CK237" s="876"/>
      <c r="CL237" s="876"/>
      <c r="CM237" s="876"/>
      <c r="CN237" s="876"/>
      <c r="CO237" s="876"/>
      <c r="CP237" s="876"/>
      <c r="CQ237" s="876"/>
      <c r="CR237" s="876"/>
      <c r="CS237" s="876"/>
      <c r="CT237" s="876"/>
      <c r="CU237" s="876"/>
      <c r="CV237" s="876"/>
      <c r="CW237" s="876"/>
      <c r="CX237" s="876"/>
      <c r="CY237" s="876"/>
      <c r="CZ237" s="876"/>
      <c r="DA237" s="876"/>
      <c r="DB237" s="876"/>
      <c r="DC237" s="876"/>
      <c r="DD237" s="876"/>
      <c r="DE237" s="876"/>
      <c r="DF237" s="876"/>
      <c r="DG237" s="876"/>
      <c r="DH237" s="876"/>
      <c r="DI237" s="876"/>
      <c r="DJ237" s="876"/>
      <c r="DK237" s="876"/>
      <c r="DL237" s="876"/>
      <c r="DM237" s="876"/>
      <c r="DN237" s="876"/>
      <c r="DO237" s="876"/>
      <c r="DP237" s="876"/>
      <c r="DQ237" s="876"/>
      <c r="DR237" s="876"/>
      <c r="DS237" s="876"/>
      <c r="DT237" s="876"/>
      <c r="DU237" s="876"/>
      <c r="DV237" s="876"/>
      <c r="DW237" s="876"/>
      <c r="DX237" s="876"/>
      <c r="DY237" s="876"/>
      <c r="DZ237" s="876"/>
      <c r="EA237" s="876"/>
      <c r="EB237" s="876"/>
      <c r="EC237" s="876"/>
      <c r="ED237" s="876"/>
      <c r="EE237" s="876"/>
      <c r="EF237" s="876"/>
      <c r="EG237" s="876"/>
      <c r="EH237" s="876"/>
      <c r="EI237" s="876"/>
      <c r="EJ237" s="876"/>
      <c r="EK237" s="876"/>
      <c r="EL237" s="876"/>
      <c r="EM237" s="876"/>
      <c r="EN237" s="876"/>
      <c r="EO237" s="876"/>
      <c r="EP237" s="876"/>
      <c r="EQ237" s="876"/>
      <c r="ER237" s="876"/>
      <c r="ES237" s="876"/>
      <c r="ET237" s="876"/>
      <c r="EU237" s="876"/>
    </row>
    <row r="238" spans="1:151" s="715" customFormat="1" ht="76.2" customHeight="1">
      <c r="A238" s="700">
        <v>219</v>
      </c>
      <c r="B238" s="854">
        <v>7000020198</v>
      </c>
      <c r="C238" s="854">
        <v>910</v>
      </c>
      <c r="D238" s="854">
        <v>10</v>
      </c>
      <c r="E238" s="854">
        <v>160</v>
      </c>
      <c r="F238" s="854" t="s">
        <v>654</v>
      </c>
      <c r="G238" s="854">
        <v>100004507</v>
      </c>
      <c r="H238" s="854">
        <v>995421</v>
      </c>
      <c r="I238" s="535"/>
      <c r="J238" s="856">
        <v>18</v>
      </c>
      <c r="K238" s="534"/>
      <c r="L238" s="854" t="s">
        <v>651</v>
      </c>
      <c r="M238" s="854" t="s">
        <v>622</v>
      </c>
      <c r="N238" s="854">
        <v>188</v>
      </c>
      <c r="O238" s="707"/>
      <c r="P238" s="533" t="str">
        <f t="shared" si="46"/>
        <v>INCLUDED</v>
      </c>
      <c r="Q238" s="712">
        <f t="shared" si="47"/>
        <v>0</v>
      </c>
      <c r="R238" s="444">
        <f t="shared" si="48"/>
        <v>0</v>
      </c>
      <c r="S238" s="603">
        <f>Discount!$J$36</f>
        <v>0</v>
      </c>
      <c r="T238" s="444">
        <f t="shared" si="49"/>
        <v>0</v>
      </c>
      <c r="U238" s="445">
        <f t="shared" si="50"/>
        <v>0</v>
      </c>
      <c r="V238" s="713">
        <f t="shared" si="51"/>
        <v>0</v>
      </c>
      <c r="W238" s="843">
        <f t="shared" si="52"/>
        <v>0</v>
      </c>
      <c r="X238" s="713">
        <f t="shared" si="53"/>
        <v>0</v>
      </c>
      <c r="Y238" s="714">
        <f t="shared" si="54"/>
        <v>0.18</v>
      </c>
      <c r="Z238" s="713">
        <f t="shared" si="55"/>
        <v>0</v>
      </c>
      <c r="AA238" s="874"/>
      <c r="AB238" s="875"/>
      <c r="AC238" s="875"/>
      <c r="AD238" s="875"/>
      <c r="AE238" s="875"/>
      <c r="AF238" s="876"/>
      <c r="AG238" s="876"/>
      <c r="AH238" s="876"/>
      <c r="AI238" s="876"/>
      <c r="AJ238" s="876"/>
      <c r="AK238" s="876"/>
      <c r="AL238" s="876"/>
      <c r="AM238" s="876"/>
      <c r="AN238" s="876"/>
      <c r="AO238" s="876"/>
      <c r="AP238" s="876"/>
      <c r="AQ238" s="876"/>
      <c r="AR238" s="876"/>
      <c r="AS238" s="876"/>
      <c r="AT238" s="876"/>
      <c r="AU238" s="876"/>
      <c r="AV238" s="876"/>
      <c r="AW238" s="876"/>
      <c r="AX238" s="876"/>
      <c r="AY238" s="876"/>
      <c r="AZ238" s="876"/>
      <c r="BA238" s="876"/>
      <c r="BB238" s="876"/>
      <c r="BC238" s="876"/>
      <c r="BD238" s="876"/>
      <c r="BE238" s="876"/>
      <c r="BF238" s="876"/>
      <c r="BG238" s="876"/>
      <c r="BH238" s="876"/>
      <c r="BI238" s="876"/>
      <c r="BJ238" s="876"/>
      <c r="BK238" s="876"/>
      <c r="BL238" s="876"/>
      <c r="BM238" s="876"/>
      <c r="BN238" s="876"/>
      <c r="BO238" s="876"/>
      <c r="BP238" s="876"/>
      <c r="BQ238" s="876"/>
      <c r="BR238" s="876"/>
      <c r="BS238" s="876"/>
      <c r="BT238" s="876"/>
      <c r="BU238" s="876"/>
      <c r="BV238" s="876"/>
      <c r="BW238" s="876"/>
      <c r="BX238" s="876"/>
      <c r="BY238" s="876"/>
      <c r="BZ238" s="876"/>
      <c r="CA238" s="876"/>
      <c r="CB238" s="876"/>
      <c r="CC238" s="876"/>
      <c r="CD238" s="876"/>
      <c r="CE238" s="876"/>
      <c r="CF238" s="876"/>
      <c r="CG238" s="876"/>
      <c r="CH238" s="876"/>
      <c r="CI238" s="876"/>
      <c r="CJ238" s="876"/>
      <c r="CK238" s="876"/>
      <c r="CL238" s="876"/>
      <c r="CM238" s="876"/>
      <c r="CN238" s="876"/>
      <c r="CO238" s="876"/>
      <c r="CP238" s="876"/>
      <c r="CQ238" s="876"/>
      <c r="CR238" s="876"/>
      <c r="CS238" s="876"/>
      <c r="CT238" s="876"/>
      <c r="CU238" s="876"/>
      <c r="CV238" s="876"/>
      <c r="CW238" s="876"/>
      <c r="CX238" s="876"/>
      <c r="CY238" s="876"/>
      <c r="CZ238" s="876"/>
      <c r="DA238" s="876"/>
      <c r="DB238" s="876"/>
      <c r="DC238" s="876"/>
      <c r="DD238" s="876"/>
      <c r="DE238" s="876"/>
      <c r="DF238" s="876"/>
      <c r="DG238" s="876"/>
      <c r="DH238" s="876"/>
      <c r="DI238" s="876"/>
      <c r="DJ238" s="876"/>
      <c r="DK238" s="876"/>
      <c r="DL238" s="876"/>
      <c r="DM238" s="876"/>
      <c r="DN238" s="876"/>
      <c r="DO238" s="876"/>
      <c r="DP238" s="876"/>
      <c r="DQ238" s="876"/>
      <c r="DR238" s="876"/>
      <c r="DS238" s="876"/>
      <c r="DT238" s="876"/>
      <c r="DU238" s="876"/>
      <c r="DV238" s="876"/>
      <c r="DW238" s="876"/>
      <c r="DX238" s="876"/>
      <c r="DY238" s="876"/>
      <c r="DZ238" s="876"/>
      <c r="EA238" s="876"/>
      <c r="EB238" s="876"/>
      <c r="EC238" s="876"/>
      <c r="ED238" s="876"/>
      <c r="EE238" s="876"/>
      <c r="EF238" s="876"/>
      <c r="EG238" s="876"/>
      <c r="EH238" s="876"/>
      <c r="EI238" s="876"/>
      <c r="EJ238" s="876"/>
      <c r="EK238" s="876"/>
      <c r="EL238" s="876"/>
      <c r="EM238" s="876"/>
      <c r="EN238" s="876"/>
      <c r="EO238" s="876"/>
      <c r="EP238" s="876"/>
      <c r="EQ238" s="876"/>
      <c r="ER238" s="876"/>
      <c r="ES238" s="876"/>
      <c r="ET238" s="876"/>
      <c r="EU238" s="876"/>
    </row>
    <row r="239" spans="1:151" s="715" customFormat="1" ht="70.2" customHeight="1">
      <c r="A239" s="700">
        <v>220</v>
      </c>
      <c r="B239" s="854">
        <v>7000020198</v>
      </c>
      <c r="C239" s="854">
        <v>910</v>
      </c>
      <c r="D239" s="854">
        <v>10</v>
      </c>
      <c r="E239" s="854">
        <v>170</v>
      </c>
      <c r="F239" s="854" t="s">
        <v>654</v>
      </c>
      <c r="G239" s="854">
        <v>100015792</v>
      </c>
      <c r="H239" s="854">
        <v>995454</v>
      </c>
      <c r="I239" s="535"/>
      <c r="J239" s="856">
        <v>18</v>
      </c>
      <c r="K239" s="534"/>
      <c r="L239" s="854" t="s">
        <v>629</v>
      </c>
      <c r="M239" s="854" t="s">
        <v>628</v>
      </c>
      <c r="N239" s="854">
        <v>100</v>
      </c>
      <c r="O239" s="707"/>
      <c r="P239" s="533" t="str">
        <f t="shared" si="46"/>
        <v>INCLUDED</v>
      </c>
      <c r="Q239" s="712">
        <f t="shared" si="47"/>
        <v>0</v>
      </c>
      <c r="R239" s="444">
        <f t="shared" si="48"/>
        <v>0</v>
      </c>
      <c r="S239" s="603">
        <f>Discount!$J$36</f>
        <v>0</v>
      </c>
      <c r="T239" s="444">
        <f t="shared" si="49"/>
        <v>0</v>
      </c>
      <c r="U239" s="445">
        <f t="shared" si="50"/>
        <v>0</v>
      </c>
      <c r="V239" s="713">
        <f t="shared" si="51"/>
        <v>0</v>
      </c>
      <c r="W239" s="843">
        <f t="shared" si="52"/>
        <v>0</v>
      </c>
      <c r="X239" s="713">
        <f t="shared" si="53"/>
        <v>0</v>
      </c>
      <c r="Y239" s="714">
        <f t="shared" si="54"/>
        <v>0.18</v>
      </c>
      <c r="Z239" s="713">
        <f t="shared" si="55"/>
        <v>0</v>
      </c>
      <c r="AA239" s="874"/>
      <c r="AB239" s="875"/>
      <c r="AC239" s="875"/>
      <c r="AD239" s="875"/>
      <c r="AE239" s="875"/>
      <c r="AF239" s="876"/>
      <c r="AG239" s="876"/>
      <c r="AH239" s="876"/>
      <c r="AI239" s="876"/>
      <c r="AJ239" s="876"/>
      <c r="AK239" s="876"/>
      <c r="AL239" s="876"/>
      <c r="AM239" s="876"/>
      <c r="AN239" s="876"/>
      <c r="AO239" s="876"/>
      <c r="AP239" s="876"/>
      <c r="AQ239" s="876"/>
      <c r="AR239" s="876"/>
      <c r="AS239" s="876"/>
      <c r="AT239" s="876"/>
      <c r="AU239" s="876"/>
      <c r="AV239" s="876"/>
      <c r="AW239" s="876"/>
      <c r="AX239" s="876"/>
      <c r="AY239" s="876"/>
      <c r="AZ239" s="876"/>
      <c r="BA239" s="876"/>
      <c r="BB239" s="876"/>
      <c r="BC239" s="876"/>
      <c r="BD239" s="876"/>
      <c r="BE239" s="876"/>
      <c r="BF239" s="876"/>
      <c r="BG239" s="876"/>
      <c r="BH239" s="876"/>
      <c r="BI239" s="876"/>
      <c r="BJ239" s="876"/>
      <c r="BK239" s="876"/>
      <c r="BL239" s="876"/>
      <c r="BM239" s="876"/>
      <c r="BN239" s="876"/>
      <c r="BO239" s="876"/>
      <c r="BP239" s="876"/>
      <c r="BQ239" s="876"/>
      <c r="BR239" s="876"/>
      <c r="BS239" s="876"/>
      <c r="BT239" s="876"/>
      <c r="BU239" s="876"/>
      <c r="BV239" s="876"/>
      <c r="BW239" s="876"/>
      <c r="BX239" s="876"/>
      <c r="BY239" s="876"/>
      <c r="BZ239" s="876"/>
      <c r="CA239" s="876"/>
      <c r="CB239" s="876"/>
      <c r="CC239" s="876"/>
      <c r="CD239" s="876"/>
      <c r="CE239" s="876"/>
      <c r="CF239" s="876"/>
      <c r="CG239" s="876"/>
      <c r="CH239" s="876"/>
      <c r="CI239" s="876"/>
      <c r="CJ239" s="876"/>
      <c r="CK239" s="876"/>
      <c r="CL239" s="876"/>
      <c r="CM239" s="876"/>
      <c r="CN239" s="876"/>
      <c r="CO239" s="876"/>
      <c r="CP239" s="876"/>
      <c r="CQ239" s="876"/>
      <c r="CR239" s="876"/>
      <c r="CS239" s="876"/>
      <c r="CT239" s="876"/>
      <c r="CU239" s="876"/>
      <c r="CV239" s="876"/>
      <c r="CW239" s="876"/>
      <c r="CX239" s="876"/>
      <c r="CY239" s="876"/>
      <c r="CZ239" s="876"/>
      <c r="DA239" s="876"/>
      <c r="DB239" s="876"/>
      <c r="DC239" s="876"/>
      <c r="DD239" s="876"/>
      <c r="DE239" s="876"/>
      <c r="DF239" s="876"/>
      <c r="DG239" s="876"/>
      <c r="DH239" s="876"/>
      <c r="DI239" s="876"/>
      <c r="DJ239" s="876"/>
      <c r="DK239" s="876"/>
      <c r="DL239" s="876"/>
      <c r="DM239" s="876"/>
      <c r="DN239" s="876"/>
      <c r="DO239" s="876"/>
      <c r="DP239" s="876"/>
      <c r="DQ239" s="876"/>
      <c r="DR239" s="876"/>
      <c r="DS239" s="876"/>
      <c r="DT239" s="876"/>
      <c r="DU239" s="876"/>
      <c r="DV239" s="876"/>
      <c r="DW239" s="876"/>
      <c r="DX239" s="876"/>
      <c r="DY239" s="876"/>
      <c r="DZ239" s="876"/>
      <c r="EA239" s="876"/>
      <c r="EB239" s="876"/>
      <c r="EC239" s="876"/>
      <c r="ED239" s="876"/>
      <c r="EE239" s="876"/>
      <c r="EF239" s="876"/>
      <c r="EG239" s="876"/>
      <c r="EH239" s="876"/>
      <c r="EI239" s="876"/>
      <c r="EJ239" s="876"/>
      <c r="EK239" s="876"/>
      <c r="EL239" s="876"/>
      <c r="EM239" s="876"/>
      <c r="EN239" s="876"/>
      <c r="EO239" s="876"/>
      <c r="EP239" s="876"/>
      <c r="EQ239" s="876"/>
      <c r="ER239" s="876"/>
      <c r="ES239" s="876"/>
      <c r="ET239" s="876"/>
      <c r="EU239" s="876"/>
    </row>
    <row r="240" spans="1:151" s="715" customFormat="1" ht="43.5" customHeight="1">
      <c r="A240" s="700">
        <v>221</v>
      </c>
      <c r="B240" s="854">
        <v>7000020198</v>
      </c>
      <c r="C240" s="854">
        <v>910</v>
      </c>
      <c r="D240" s="854">
        <v>10</v>
      </c>
      <c r="E240" s="854">
        <v>180</v>
      </c>
      <c r="F240" s="854" t="s">
        <v>654</v>
      </c>
      <c r="G240" s="854">
        <v>100020961</v>
      </c>
      <c r="H240" s="854">
        <v>995461</v>
      </c>
      <c r="I240" s="535"/>
      <c r="J240" s="856">
        <v>18</v>
      </c>
      <c r="K240" s="534"/>
      <c r="L240" s="854" t="s">
        <v>632</v>
      </c>
      <c r="M240" s="854" t="s">
        <v>628</v>
      </c>
      <c r="N240" s="854">
        <v>30</v>
      </c>
      <c r="O240" s="707"/>
      <c r="P240" s="533" t="str">
        <f t="shared" si="46"/>
        <v>INCLUDED</v>
      </c>
      <c r="Q240" s="712">
        <f t="shared" si="47"/>
        <v>0</v>
      </c>
      <c r="R240" s="444">
        <f t="shared" si="48"/>
        <v>0</v>
      </c>
      <c r="S240" s="603">
        <f>Discount!$J$36</f>
        <v>0</v>
      </c>
      <c r="T240" s="444">
        <f t="shared" si="49"/>
        <v>0</v>
      </c>
      <c r="U240" s="445">
        <f t="shared" si="50"/>
        <v>0</v>
      </c>
      <c r="V240" s="713">
        <f t="shared" si="51"/>
        <v>0</v>
      </c>
      <c r="W240" s="843">
        <f t="shared" si="52"/>
        <v>0</v>
      </c>
      <c r="X240" s="713">
        <f t="shared" si="53"/>
        <v>0</v>
      </c>
      <c r="Y240" s="714">
        <f t="shared" si="54"/>
        <v>0.18</v>
      </c>
      <c r="Z240" s="713">
        <f t="shared" si="55"/>
        <v>0</v>
      </c>
      <c r="AA240" s="874"/>
      <c r="AB240" s="875"/>
      <c r="AC240" s="875"/>
      <c r="AD240" s="875"/>
      <c r="AE240" s="875"/>
      <c r="AF240" s="876"/>
      <c r="AG240" s="876"/>
      <c r="AH240" s="876"/>
      <c r="AI240" s="876"/>
      <c r="AJ240" s="876"/>
      <c r="AK240" s="876"/>
      <c r="AL240" s="876"/>
      <c r="AM240" s="876"/>
      <c r="AN240" s="876"/>
      <c r="AO240" s="876"/>
      <c r="AP240" s="876"/>
      <c r="AQ240" s="876"/>
      <c r="AR240" s="876"/>
      <c r="AS240" s="876"/>
      <c r="AT240" s="876"/>
      <c r="AU240" s="876"/>
      <c r="AV240" s="876"/>
      <c r="AW240" s="876"/>
      <c r="AX240" s="876"/>
      <c r="AY240" s="876"/>
      <c r="AZ240" s="876"/>
      <c r="BA240" s="876"/>
      <c r="BB240" s="876"/>
      <c r="BC240" s="876"/>
      <c r="BD240" s="876"/>
      <c r="BE240" s="876"/>
      <c r="BF240" s="876"/>
      <c r="BG240" s="876"/>
      <c r="BH240" s="876"/>
      <c r="BI240" s="876"/>
      <c r="BJ240" s="876"/>
      <c r="BK240" s="876"/>
      <c r="BL240" s="876"/>
      <c r="BM240" s="876"/>
      <c r="BN240" s="876"/>
      <c r="BO240" s="876"/>
      <c r="BP240" s="876"/>
      <c r="BQ240" s="876"/>
      <c r="BR240" s="876"/>
      <c r="BS240" s="876"/>
      <c r="BT240" s="876"/>
      <c r="BU240" s="876"/>
      <c r="BV240" s="876"/>
      <c r="BW240" s="876"/>
      <c r="BX240" s="876"/>
      <c r="BY240" s="876"/>
      <c r="BZ240" s="876"/>
      <c r="CA240" s="876"/>
      <c r="CB240" s="876"/>
      <c r="CC240" s="876"/>
      <c r="CD240" s="876"/>
      <c r="CE240" s="876"/>
      <c r="CF240" s="876"/>
      <c r="CG240" s="876"/>
      <c r="CH240" s="876"/>
      <c r="CI240" s="876"/>
      <c r="CJ240" s="876"/>
      <c r="CK240" s="876"/>
      <c r="CL240" s="876"/>
      <c r="CM240" s="876"/>
      <c r="CN240" s="876"/>
      <c r="CO240" s="876"/>
      <c r="CP240" s="876"/>
      <c r="CQ240" s="876"/>
      <c r="CR240" s="876"/>
      <c r="CS240" s="876"/>
      <c r="CT240" s="876"/>
      <c r="CU240" s="876"/>
      <c r="CV240" s="876"/>
      <c r="CW240" s="876"/>
      <c r="CX240" s="876"/>
      <c r="CY240" s="876"/>
      <c r="CZ240" s="876"/>
      <c r="DA240" s="876"/>
      <c r="DB240" s="876"/>
      <c r="DC240" s="876"/>
      <c r="DD240" s="876"/>
      <c r="DE240" s="876"/>
      <c r="DF240" s="876"/>
      <c r="DG240" s="876"/>
      <c r="DH240" s="876"/>
      <c r="DI240" s="876"/>
      <c r="DJ240" s="876"/>
      <c r="DK240" s="876"/>
      <c r="DL240" s="876"/>
      <c r="DM240" s="876"/>
      <c r="DN240" s="876"/>
      <c r="DO240" s="876"/>
      <c r="DP240" s="876"/>
      <c r="DQ240" s="876"/>
      <c r="DR240" s="876"/>
      <c r="DS240" s="876"/>
      <c r="DT240" s="876"/>
      <c r="DU240" s="876"/>
      <c r="DV240" s="876"/>
      <c r="DW240" s="876"/>
      <c r="DX240" s="876"/>
      <c r="DY240" s="876"/>
      <c r="DZ240" s="876"/>
      <c r="EA240" s="876"/>
      <c r="EB240" s="876"/>
      <c r="EC240" s="876"/>
      <c r="ED240" s="876"/>
      <c r="EE240" s="876"/>
      <c r="EF240" s="876"/>
      <c r="EG240" s="876"/>
      <c r="EH240" s="876"/>
      <c r="EI240" s="876"/>
      <c r="EJ240" s="876"/>
      <c r="EK240" s="876"/>
      <c r="EL240" s="876"/>
      <c r="EM240" s="876"/>
      <c r="EN240" s="876"/>
      <c r="EO240" s="876"/>
      <c r="EP240" s="876"/>
      <c r="EQ240" s="876"/>
      <c r="ER240" s="876"/>
      <c r="ES240" s="876"/>
      <c r="ET240" s="876"/>
      <c r="EU240" s="876"/>
    </row>
    <row r="241" spans="1:151" s="715" customFormat="1" ht="43.5" customHeight="1">
      <c r="A241" s="700">
        <v>222</v>
      </c>
      <c r="B241" s="854">
        <v>7000020198</v>
      </c>
      <c r="C241" s="854">
        <v>910</v>
      </c>
      <c r="D241" s="854">
        <v>10</v>
      </c>
      <c r="E241" s="854">
        <v>190</v>
      </c>
      <c r="F241" s="854" t="s">
        <v>654</v>
      </c>
      <c r="G241" s="854">
        <v>100001478</v>
      </c>
      <c r="H241" s="854">
        <v>995454</v>
      </c>
      <c r="I241" s="535"/>
      <c r="J241" s="856">
        <v>18</v>
      </c>
      <c r="K241" s="534"/>
      <c r="L241" s="854" t="s">
        <v>758</v>
      </c>
      <c r="M241" s="854" t="s">
        <v>628</v>
      </c>
      <c r="N241" s="854">
        <v>200</v>
      </c>
      <c r="O241" s="707"/>
      <c r="P241" s="533" t="str">
        <f t="shared" si="46"/>
        <v>INCLUDED</v>
      </c>
      <c r="Q241" s="712">
        <f t="shared" si="47"/>
        <v>0</v>
      </c>
      <c r="R241" s="444">
        <f t="shared" si="48"/>
        <v>0</v>
      </c>
      <c r="S241" s="603">
        <f>Discount!$J$36</f>
        <v>0</v>
      </c>
      <c r="T241" s="444">
        <f t="shared" si="49"/>
        <v>0</v>
      </c>
      <c r="U241" s="445">
        <f t="shared" si="50"/>
        <v>0</v>
      </c>
      <c r="V241" s="713">
        <f t="shared" si="51"/>
        <v>0</v>
      </c>
      <c r="W241" s="843">
        <f t="shared" si="52"/>
        <v>0</v>
      </c>
      <c r="X241" s="713">
        <f t="shared" si="53"/>
        <v>0</v>
      </c>
      <c r="Y241" s="714">
        <f t="shared" si="54"/>
        <v>0.18</v>
      </c>
      <c r="Z241" s="713">
        <f t="shared" si="55"/>
        <v>0</v>
      </c>
      <c r="AA241" s="874"/>
      <c r="AB241" s="875"/>
      <c r="AC241" s="875"/>
      <c r="AD241" s="875"/>
      <c r="AE241" s="875"/>
      <c r="AF241" s="876"/>
      <c r="AG241" s="876"/>
      <c r="AH241" s="876"/>
      <c r="AI241" s="876"/>
      <c r="AJ241" s="876"/>
      <c r="AK241" s="876"/>
      <c r="AL241" s="876"/>
      <c r="AM241" s="876"/>
      <c r="AN241" s="876"/>
      <c r="AO241" s="876"/>
      <c r="AP241" s="876"/>
      <c r="AQ241" s="876"/>
      <c r="AR241" s="876"/>
      <c r="AS241" s="876"/>
      <c r="AT241" s="876"/>
      <c r="AU241" s="876"/>
      <c r="AV241" s="876"/>
      <c r="AW241" s="876"/>
      <c r="AX241" s="876"/>
      <c r="AY241" s="876"/>
      <c r="AZ241" s="876"/>
      <c r="BA241" s="876"/>
      <c r="BB241" s="876"/>
      <c r="BC241" s="876"/>
      <c r="BD241" s="876"/>
      <c r="BE241" s="876"/>
      <c r="BF241" s="876"/>
      <c r="BG241" s="876"/>
      <c r="BH241" s="876"/>
      <c r="BI241" s="876"/>
      <c r="BJ241" s="876"/>
      <c r="BK241" s="876"/>
      <c r="BL241" s="876"/>
      <c r="BM241" s="876"/>
      <c r="BN241" s="876"/>
      <c r="BO241" s="876"/>
      <c r="BP241" s="876"/>
      <c r="BQ241" s="876"/>
      <c r="BR241" s="876"/>
      <c r="BS241" s="876"/>
      <c r="BT241" s="876"/>
      <c r="BU241" s="876"/>
      <c r="BV241" s="876"/>
      <c r="BW241" s="876"/>
      <c r="BX241" s="876"/>
      <c r="BY241" s="876"/>
      <c r="BZ241" s="876"/>
      <c r="CA241" s="876"/>
      <c r="CB241" s="876"/>
      <c r="CC241" s="876"/>
      <c r="CD241" s="876"/>
      <c r="CE241" s="876"/>
      <c r="CF241" s="876"/>
      <c r="CG241" s="876"/>
      <c r="CH241" s="876"/>
      <c r="CI241" s="876"/>
      <c r="CJ241" s="876"/>
      <c r="CK241" s="876"/>
      <c r="CL241" s="876"/>
      <c r="CM241" s="876"/>
      <c r="CN241" s="876"/>
      <c r="CO241" s="876"/>
      <c r="CP241" s="876"/>
      <c r="CQ241" s="876"/>
      <c r="CR241" s="876"/>
      <c r="CS241" s="876"/>
      <c r="CT241" s="876"/>
      <c r="CU241" s="876"/>
      <c r="CV241" s="876"/>
      <c r="CW241" s="876"/>
      <c r="CX241" s="876"/>
      <c r="CY241" s="876"/>
      <c r="CZ241" s="876"/>
      <c r="DA241" s="876"/>
      <c r="DB241" s="876"/>
      <c r="DC241" s="876"/>
      <c r="DD241" s="876"/>
      <c r="DE241" s="876"/>
      <c r="DF241" s="876"/>
      <c r="DG241" s="876"/>
      <c r="DH241" s="876"/>
      <c r="DI241" s="876"/>
      <c r="DJ241" s="876"/>
      <c r="DK241" s="876"/>
      <c r="DL241" s="876"/>
      <c r="DM241" s="876"/>
      <c r="DN241" s="876"/>
      <c r="DO241" s="876"/>
      <c r="DP241" s="876"/>
      <c r="DQ241" s="876"/>
      <c r="DR241" s="876"/>
      <c r="DS241" s="876"/>
      <c r="DT241" s="876"/>
      <c r="DU241" s="876"/>
      <c r="DV241" s="876"/>
      <c r="DW241" s="876"/>
      <c r="DX241" s="876"/>
      <c r="DY241" s="876"/>
      <c r="DZ241" s="876"/>
      <c r="EA241" s="876"/>
      <c r="EB241" s="876"/>
      <c r="EC241" s="876"/>
      <c r="ED241" s="876"/>
      <c r="EE241" s="876"/>
      <c r="EF241" s="876"/>
      <c r="EG241" s="876"/>
      <c r="EH241" s="876"/>
      <c r="EI241" s="876"/>
      <c r="EJ241" s="876"/>
      <c r="EK241" s="876"/>
      <c r="EL241" s="876"/>
      <c r="EM241" s="876"/>
      <c r="EN241" s="876"/>
      <c r="EO241" s="876"/>
      <c r="EP241" s="876"/>
      <c r="EQ241" s="876"/>
      <c r="ER241" s="876"/>
      <c r="ES241" s="876"/>
      <c r="ET241" s="876"/>
      <c r="EU241" s="876"/>
    </row>
    <row r="242" spans="1:151" s="715" customFormat="1" ht="43.5" customHeight="1">
      <c r="A242" s="700">
        <v>223</v>
      </c>
      <c r="B242" s="854">
        <v>7000020198</v>
      </c>
      <c r="C242" s="854">
        <v>910</v>
      </c>
      <c r="D242" s="854">
        <v>10</v>
      </c>
      <c r="E242" s="854">
        <v>200</v>
      </c>
      <c r="F242" s="854" t="s">
        <v>654</v>
      </c>
      <c r="G242" s="854">
        <v>100001479</v>
      </c>
      <c r="H242" s="854">
        <v>995454</v>
      </c>
      <c r="I242" s="535"/>
      <c r="J242" s="856">
        <v>18</v>
      </c>
      <c r="K242" s="534"/>
      <c r="L242" s="854" t="s">
        <v>759</v>
      </c>
      <c r="M242" s="854" t="s">
        <v>628</v>
      </c>
      <c r="N242" s="854">
        <v>50</v>
      </c>
      <c r="O242" s="707"/>
      <c r="P242" s="533" t="str">
        <f t="shared" si="46"/>
        <v>INCLUDED</v>
      </c>
      <c r="Q242" s="712">
        <f t="shared" si="47"/>
        <v>0</v>
      </c>
      <c r="R242" s="444">
        <f t="shared" si="48"/>
        <v>0</v>
      </c>
      <c r="S242" s="603">
        <f>Discount!$J$36</f>
        <v>0</v>
      </c>
      <c r="T242" s="444">
        <f t="shared" si="49"/>
        <v>0</v>
      </c>
      <c r="U242" s="445">
        <f t="shared" si="50"/>
        <v>0</v>
      </c>
      <c r="V242" s="713">
        <f t="shared" si="51"/>
        <v>0</v>
      </c>
      <c r="W242" s="843">
        <f t="shared" si="52"/>
        <v>0</v>
      </c>
      <c r="X242" s="713">
        <f t="shared" si="53"/>
        <v>0</v>
      </c>
      <c r="Y242" s="714">
        <f t="shared" si="54"/>
        <v>0.18</v>
      </c>
      <c r="Z242" s="713">
        <f t="shared" si="55"/>
        <v>0</v>
      </c>
      <c r="AA242" s="874"/>
      <c r="AB242" s="875"/>
      <c r="AC242" s="875"/>
      <c r="AD242" s="875"/>
      <c r="AE242" s="875"/>
      <c r="AF242" s="876"/>
      <c r="AG242" s="876"/>
      <c r="AH242" s="876"/>
      <c r="AI242" s="876"/>
      <c r="AJ242" s="876"/>
      <c r="AK242" s="876"/>
      <c r="AL242" s="876"/>
      <c r="AM242" s="876"/>
      <c r="AN242" s="876"/>
      <c r="AO242" s="876"/>
      <c r="AP242" s="876"/>
      <c r="AQ242" s="876"/>
      <c r="AR242" s="876"/>
      <c r="AS242" s="876"/>
      <c r="AT242" s="876"/>
      <c r="AU242" s="876"/>
      <c r="AV242" s="876"/>
      <c r="AW242" s="876"/>
      <c r="AX242" s="876"/>
      <c r="AY242" s="876"/>
      <c r="AZ242" s="876"/>
      <c r="BA242" s="876"/>
      <c r="BB242" s="876"/>
      <c r="BC242" s="876"/>
      <c r="BD242" s="876"/>
      <c r="BE242" s="876"/>
      <c r="BF242" s="876"/>
      <c r="BG242" s="876"/>
      <c r="BH242" s="876"/>
      <c r="BI242" s="876"/>
      <c r="BJ242" s="876"/>
      <c r="BK242" s="876"/>
      <c r="BL242" s="876"/>
      <c r="BM242" s="876"/>
      <c r="BN242" s="876"/>
      <c r="BO242" s="876"/>
      <c r="BP242" s="876"/>
      <c r="BQ242" s="876"/>
      <c r="BR242" s="876"/>
      <c r="BS242" s="876"/>
      <c r="BT242" s="876"/>
      <c r="BU242" s="876"/>
      <c r="BV242" s="876"/>
      <c r="BW242" s="876"/>
      <c r="BX242" s="876"/>
      <c r="BY242" s="876"/>
      <c r="BZ242" s="876"/>
      <c r="CA242" s="876"/>
      <c r="CB242" s="876"/>
      <c r="CC242" s="876"/>
      <c r="CD242" s="876"/>
      <c r="CE242" s="876"/>
      <c r="CF242" s="876"/>
      <c r="CG242" s="876"/>
      <c r="CH242" s="876"/>
      <c r="CI242" s="876"/>
      <c r="CJ242" s="876"/>
      <c r="CK242" s="876"/>
      <c r="CL242" s="876"/>
      <c r="CM242" s="876"/>
      <c r="CN242" s="876"/>
      <c r="CO242" s="876"/>
      <c r="CP242" s="876"/>
      <c r="CQ242" s="876"/>
      <c r="CR242" s="876"/>
      <c r="CS242" s="876"/>
      <c r="CT242" s="876"/>
      <c r="CU242" s="876"/>
      <c r="CV242" s="876"/>
      <c r="CW242" s="876"/>
      <c r="CX242" s="876"/>
      <c r="CY242" s="876"/>
      <c r="CZ242" s="876"/>
      <c r="DA242" s="876"/>
      <c r="DB242" s="876"/>
      <c r="DC242" s="876"/>
      <c r="DD242" s="876"/>
      <c r="DE242" s="876"/>
      <c r="DF242" s="876"/>
      <c r="DG242" s="876"/>
      <c r="DH242" s="876"/>
      <c r="DI242" s="876"/>
      <c r="DJ242" s="876"/>
      <c r="DK242" s="876"/>
      <c r="DL242" s="876"/>
      <c r="DM242" s="876"/>
      <c r="DN242" s="876"/>
      <c r="DO242" s="876"/>
      <c r="DP242" s="876"/>
      <c r="DQ242" s="876"/>
      <c r="DR242" s="876"/>
      <c r="DS242" s="876"/>
      <c r="DT242" s="876"/>
      <c r="DU242" s="876"/>
      <c r="DV242" s="876"/>
      <c r="DW242" s="876"/>
      <c r="DX242" s="876"/>
      <c r="DY242" s="876"/>
      <c r="DZ242" s="876"/>
      <c r="EA242" s="876"/>
      <c r="EB242" s="876"/>
      <c r="EC242" s="876"/>
      <c r="ED242" s="876"/>
      <c r="EE242" s="876"/>
      <c r="EF242" s="876"/>
      <c r="EG242" s="876"/>
      <c r="EH242" s="876"/>
      <c r="EI242" s="876"/>
      <c r="EJ242" s="876"/>
      <c r="EK242" s="876"/>
      <c r="EL242" s="876"/>
      <c r="EM242" s="876"/>
      <c r="EN242" s="876"/>
      <c r="EO242" s="876"/>
      <c r="EP242" s="876"/>
      <c r="EQ242" s="876"/>
      <c r="ER242" s="876"/>
      <c r="ES242" s="876"/>
      <c r="ET242" s="876"/>
      <c r="EU242" s="876"/>
    </row>
    <row r="243" spans="1:151" s="715" customFormat="1" ht="43.5" customHeight="1">
      <c r="A243" s="700">
        <v>224</v>
      </c>
      <c r="B243" s="854">
        <v>7000020198</v>
      </c>
      <c r="C243" s="854">
        <v>910</v>
      </c>
      <c r="D243" s="854">
        <v>10</v>
      </c>
      <c r="E243" s="854">
        <v>210</v>
      </c>
      <c r="F243" s="854" t="s">
        <v>654</v>
      </c>
      <c r="G243" s="854">
        <v>100001480</v>
      </c>
      <c r="H243" s="854">
        <v>995454</v>
      </c>
      <c r="I243" s="535"/>
      <c r="J243" s="856">
        <v>18</v>
      </c>
      <c r="K243" s="534"/>
      <c r="L243" s="854" t="s">
        <v>760</v>
      </c>
      <c r="M243" s="854" t="s">
        <v>628</v>
      </c>
      <c r="N243" s="854">
        <v>50</v>
      </c>
      <c r="O243" s="707"/>
      <c r="P243" s="533" t="str">
        <f t="shared" si="46"/>
        <v>INCLUDED</v>
      </c>
      <c r="Q243" s="712">
        <f t="shared" si="47"/>
        <v>0</v>
      </c>
      <c r="R243" s="444">
        <f t="shared" si="48"/>
        <v>0</v>
      </c>
      <c r="S243" s="603">
        <f>Discount!$J$36</f>
        <v>0</v>
      </c>
      <c r="T243" s="444">
        <f t="shared" si="49"/>
        <v>0</v>
      </c>
      <c r="U243" s="445">
        <f t="shared" si="50"/>
        <v>0</v>
      </c>
      <c r="V243" s="713">
        <f t="shared" si="51"/>
        <v>0</v>
      </c>
      <c r="W243" s="843">
        <f t="shared" si="52"/>
        <v>0</v>
      </c>
      <c r="X243" s="713">
        <f t="shared" si="53"/>
        <v>0</v>
      </c>
      <c r="Y243" s="714">
        <f t="shared" si="54"/>
        <v>0.18</v>
      </c>
      <c r="Z243" s="713">
        <f t="shared" si="55"/>
        <v>0</v>
      </c>
      <c r="AA243" s="874"/>
      <c r="AB243" s="875"/>
      <c r="AC243" s="875"/>
      <c r="AD243" s="875"/>
      <c r="AE243" s="875"/>
      <c r="AF243" s="876"/>
      <c r="AG243" s="876"/>
      <c r="AH243" s="876"/>
      <c r="AI243" s="876"/>
      <c r="AJ243" s="876"/>
      <c r="AK243" s="876"/>
      <c r="AL243" s="876"/>
      <c r="AM243" s="876"/>
      <c r="AN243" s="876"/>
      <c r="AO243" s="876"/>
      <c r="AP243" s="876"/>
      <c r="AQ243" s="876"/>
      <c r="AR243" s="876"/>
      <c r="AS243" s="876"/>
      <c r="AT243" s="876"/>
      <c r="AU243" s="876"/>
      <c r="AV243" s="876"/>
      <c r="AW243" s="876"/>
      <c r="AX243" s="876"/>
      <c r="AY243" s="876"/>
      <c r="AZ243" s="876"/>
      <c r="BA243" s="876"/>
      <c r="BB243" s="876"/>
      <c r="BC243" s="876"/>
      <c r="BD243" s="876"/>
      <c r="BE243" s="876"/>
      <c r="BF243" s="876"/>
      <c r="BG243" s="876"/>
      <c r="BH243" s="876"/>
      <c r="BI243" s="876"/>
      <c r="BJ243" s="876"/>
      <c r="BK243" s="876"/>
      <c r="BL243" s="876"/>
      <c r="BM243" s="876"/>
      <c r="BN243" s="876"/>
      <c r="BO243" s="876"/>
      <c r="BP243" s="876"/>
      <c r="BQ243" s="876"/>
      <c r="BR243" s="876"/>
      <c r="BS243" s="876"/>
      <c r="BT243" s="876"/>
      <c r="BU243" s="876"/>
      <c r="BV243" s="876"/>
      <c r="BW243" s="876"/>
      <c r="BX243" s="876"/>
      <c r="BY243" s="876"/>
      <c r="BZ243" s="876"/>
      <c r="CA243" s="876"/>
      <c r="CB243" s="876"/>
      <c r="CC243" s="876"/>
      <c r="CD243" s="876"/>
      <c r="CE243" s="876"/>
      <c r="CF243" s="876"/>
      <c r="CG243" s="876"/>
      <c r="CH243" s="876"/>
      <c r="CI243" s="876"/>
      <c r="CJ243" s="876"/>
      <c r="CK243" s="876"/>
      <c r="CL243" s="876"/>
      <c r="CM243" s="876"/>
      <c r="CN243" s="876"/>
      <c r="CO243" s="876"/>
      <c r="CP243" s="876"/>
      <c r="CQ243" s="876"/>
      <c r="CR243" s="876"/>
      <c r="CS243" s="876"/>
      <c r="CT243" s="876"/>
      <c r="CU243" s="876"/>
      <c r="CV243" s="876"/>
      <c r="CW243" s="876"/>
      <c r="CX243" s="876"/>
      <c r="CY243" s="876"/>
      <c r="CZ243" s="876"/>
      <c r="DA243" s="876"/>
      <c r="DB243" s="876"/>
      <c r="DC243" s="876"/>
      <c r="DD243" s="876"/>
      <c r="DE243" s="876"/>
      <c r="DF243" s="876"/>
      <c r="DG243" s="876"/>
      <c r="DH243" s="876"/>
      <c r="DI243" s="876"/>
      <c r="DJ243" s="876"/>
      <c r="DK243" s="876"/>
      <c r="DL243" s="876"/>
      <c r="DM243" s="876"/>
      <c r="DN243" s="876"/>
      <c r="DO243" s="876"/>
      <c r="DP243" s="876"/>
      <c r="DQ243" s="876"/>
      <c r="DR243" s="876"/>
      <c r="DS243" s="876"/>
      <c r="DT243" s="876"/>
      <c r="DU243" s="876"/>
      <c r="DV243" s="876"/>
      <c r="DW243" s="876"/>
      <c r="DX243" s="876"/>
      <c r="DY243" s="876"/>
      <c r="DZ243" s="876"/>
      <c r="EA243" s="876"/>
      <c r="EB243" s="876"/>
      <c r="EC243" s="876"/>
      <c r="ED243" s="876"/>
      <c r="EE243" s="876"/>
      <c r="EF243" s="876"/>
      <c r="EG243" s="876"/>
      <c r="EH243" s="876"/>
      <c r="EI243" s="876"/>
      <c r="EJ243" s="876"/>
      <c r="EK243" s="876"/>
      <c r="EL243" s="876"/>
      <c r="EM243" s="876"/>
      <c r="EN243" s="876"/>
      <c r="EO243" s="876"/>
      <c r="EP243" s="876"/>
      <c r="EQ243" s="876"/>
      <c r="ER243" s="876"/>
      <c r="ES243" s="876"/>
      <c r="ET243" s="876"/>
      <c r="EU243" s="876"/>
    </row>
    <row r="244" spans="1:151" s="715" customFormat="1" ht="43.5" customHeight="1">
      <c r="A244" s="700">
        <v>225</v>
      </c>
      <c r="B244" s="854">
        <v>7000020198</v>
      </c>
      <c r="C244" s="854">
        <v>910</v>
      </c>
      <c r="D244" s="854">
        <v>10</v>
      </c>
      <c r="E244" s="854">
        <v>220</v>
      </c>
      <c r="F244" s="854" t="s">
        <v>654</v>
      </c>
      <c r="G244" s="854">
        <v>100007701</v>
      </c>
      <c r="H244" s="854">
        <v>995462</v>
      </c>
      <c r="I244" s="535"/>
      <c r="J244" s="856">
        <v>18</v>
      </c>
      <c r="K244" s="534"/>
      <c r="L244" s="854" t="s">
        <v>626</v>
      </c>
      <c r="M244" s="854" t="s">
        <v>297</v>
      </c>
      <c r="N244" s="854">
        <v>1</v>
      </c>
      <c r="O244" s="707"/>
      <c r="P244" s="533" t="str">
        <f t="shared" si="46"/>
        <v>INCLUDED</v>
      </c>
      <c r="Q244" s="712">
        <f t="shared" si="47"/>
        <v>0</v>
      </c>
      <c r="R244" s="444">
        <f t="shared" si="48"/>
        <v>0</v>
      </c>
      <c r="S244" s="603">
        <f>Discount!$J$36</f>
        <v>0</v>
      </c>
      <c r="T244" s="444">
        <f t="shared" si="49"/>
        <v>0</v>
      </c>
      <c r="U244" s="445">
        <f t="shared" si="50"/>
        <v>0</v>
      </c>
      <c r="V244" s="713">
        <f t="shared" si="51"/>
        <v>0</v>
      </c>
      <c r="W244" s="843">
        <f t="shared" si="52"/>
        <v>0</v>
      </c>
      <c r="X244" s="713">
        <f t="shared" si="53"/>
        <v>0</v>
      </c>
      <c r="Y244" s="714">
        <f t="shared" si="54"/>
        <v>0.18</v>
      </c>
      <c r="Z244" s="713">
        <f t="shared" si="55"/>
        <v>0</v>
      </c>
      <c r="AA244" s="874"/>
      <c r="AB244" s="875"/>
      <c r="AC244" s="875"/>
      <c r="AD244" s="875"/>
      <c r="AE244" s="875"/>
      <c r="AF244" s="876"/>
      <c r="AG244" s="876"/>
      <c r="AH244" s="876"/>
      <c r="AI244" s="876"/>
      <c r="AJ244" s="876"/>
      <c r="AK244" s="876"/>
      <c r="AL244" s="876"/>
      <c r="AM244" s="876"/>
      <c r="AN244" s="876"/>
      <c r="AO244" s="876"/>
      <c r="AP244" s="876"/>
      <c r="AQ244" s="876"/>
      <c r="AR244" s="876"/>
      <c r="AS244" s="876"/>
      <c r="AT244" s="876"/>
      <c r="AU244" s="876"/>
      <c r="AV244" s="876"/>
      <c r="AW244" s="876"/>
      <c r="AX244" s="876"/>
      <c r="AY244" s="876"/>
      <c r="AZ244" s="876"/>
      <c r="BA244" s="876"/>
      <c r="BB244" s="876"/>
      <c r="BC244" s="876"/>
      <c r="BD244" s="876"/>
      <c r="BE244" s="876"/>
      <c r="BF244" s="876"/>
      <c r="BG244" s="876"/>
      <c r="BH244" s="876"/>
      <c r="BI244" s="876"/>
      <c r="BJ244" s="876"/>
      <c r="BK244" s="876"/>
      <c r="BL244" s="876"/>
      <c r="BM244" s="876"/>
      <c r="BN244" s="876"/>
      <c r="BO244" s="876"/>
      <c r="BP244" s="876"/>
      <c r="BQ244" s="876"/>
      <c r="BR244" s="876"/>
      <c r="BS244" s="876"/>
      <c r="BT244" s="876"/>
      <c r="BU244" s="876"/>
      <c r="BV244" s="876"/>
      <c r="BW244" s="876"/>
      <c r="BX244" s="876"/>
      <c r="BY244" s="876"/>
      <c r="BZ244" s="876"/>
      <c r="CA244" s="876"/>
      <c r="CB244" s="876"/>
      <c r="CC244" s="876"/>
      <c r="CD244" s="876"/>
      <c r="CE244" s="876"/>
      <c r="CF244" s="876"/>
      <c r="CG244" s="876"/>
      <c r="CH244" s="876"/>
      <c r="CI244" s="876"/>
      <c r="CJ244" s="876"/>
      <c r="CK244" s="876"/>
      <c r="CL244" s="876"/>
      <c r="CM244" s="876"/>
      <c r="CN244" s="876"/>
      <c r="CO244" s="876"/>
      <c r="CP244" s="876"/>
      <c r="CQ244" s="876"/>
      <c r="CR244" s="876"/>
      <c r="CS244" s="876"/>
      <c r="CT244" s="876"/>
      <c r="CU244" s="876"/>
      <c r="CV244" s="876"/>
      <c r="CW244" s="876"/>
      <c r="CX244" s="876"/>
      <c r="CY244" s="876"/>
      <c r="CZ244" s="876"/>
      <c r="DA244" s="876"/>
      <c r="DB244" s="876"/>
      <c r="DC244" s="876"/>
      <c r="DD244" s="876"/>
      <c r="DE244" s="876"/>
      <c r="DF244" s="876"/>
      <c r="DG244" s="876"/>
      <c r="DH244" s="876"/>
      <c r="DI244" s="876"/>
      <c r="DJ244" s="876"/>
      <c r="DK244" s="876"/>
      <c r="DL244" s="876"/>
      <c r="DM244" s="876"/>
      <c r="DN244" s="876"/>
      <c r="DO244" s="876"/>
      <c r="DP244" s="876"/>
      <c r="DQ244" s="876"/>
      <c r="DR244" s="876"/>
      <c r="DS244" s="876"/>
      <c r="DT244" s="876"/>
      <c r="DU244" s="876"/>
      <c r="DV244" s="876"/>
      <c r="DW244" s="876"/>
      <c r="DX244" s="876"/>
      <c r="DY244" s="876"/>
      <c r="DZ244" s="876"/>
      <c r="EA244" s="876"/>
      <c r="EB244" s="876"/>
      <c r="EC244" s="876"/>
      <c r="ED244" s="876"/>
      <c r="EE244" s="876"/>
      <c r="EF244" s="876"/>
      <c r="EG244" s="876"/>
      <c r="EH244" s="876"/>
      <c r="EI244" s="876"/>
      <c r="EJ244" s="876"/>
      <c r="EK244" s="876"/>
      <c r="EL244" s="876"/>
      <c r="EM244" s="876"/>
      <c r="EN244" s="876"/>
      <c r="EO244" s="876"/>
      <c r="EP244" s="876"/>
      <c r="EQ244" s="876"/>
      <c r="ER244" s="876"/>
      <c r="ES244" s="876"/>
      <c r="ET244" s="876"/>
      <c r="EU244" s="876"/>
    </row>
    <row r="245" spans="1:151" s="715" customFormat="1" ht="69.599999999999994" customHeight="1">
      <c r="A245" s="700">
        <v>226</v>
      </c>
      <c r="B245" s="854">
        <v>7000020198</v>
      </c>
      <c r="C245" s="854">
        <v>910</v>
      </c>
      <c r="D245" s="854">
        <v>10</v>
      </c>
      <c r="E245" s="854">
        <v>230</v>
      </c>
      <c r="F245" s="854" t="s">
        <v>654</v>
      </c>
      <c r="G245" s="854">
        <v>100003437</v>
      </c>
      <c r="H245" s="854">
        <v>995454</v>
      </c>
      <c r="I245" s="535"/>
      <c r="J245" s="856">
        <v>18</v>
      </c>
      <c r="K245" s="534"/>
      <c r="L245" s="854" t="s">
        <v>653</v>
      </c>
      <c r="M245" s="854" t="s">
        <v>622</v>
      </c>
      <c r="N245" s="854">
        <v>60</v>
      </c>
      <c r="O245" s="707"/>
      <c r="P245" s="533" t="str">
        <f t="shared" ref="P245:P246" si="56">IF(O245=0, "INCLUDED", IF(ISERROR(N245*O245), O245, N245*O245))</f>
        <v>INCLUDED</v>
      </c>
      <c r="Q245" s="712">
        <f t="shared" ref="Q245:Q246" si="57">IF(P245="Included",0,P245)</f>
        <v>0</v>
      </c>
      <c r="R245" s="444">
        <f t="shared" ref="R245:R246" si="58">IF( K245="",J245*(IF(P245="Included",0,P245))/100,K245*(IF(P245="Included",0,P245)))</f>
        <v>0</v>
      </c>
      <c r="S245" s="603">
        <f>Discount!$J$36</f>
        <v>0</v>
      </c>
      <c r="T245" s="444">
        <f t="shared" ref="T245:T246" si="59">S245*Q245</f>
        <v>0</v>
      </c>
      <c r="U245" s="445">
        <f t="shared" ref="U245:U246" si="60">IF(K245="",J245*T245/100,K245*T245)</f>
        <v>0</v>
      </c>
      <c r="V245" s="713">
        <f t="shared" ref="V245:V246" si="61">O245*N245</f>
        <v>0</v>
      </c>
      <c r="W245" s="843">
        <f t="shared" ref="W245:W246" si="62">ROUND(O245,2)</f>
        <v>0</v>
      </c>
      <c r="X245" s="713">
        <f t="shared" ref="X245:X246" si="63">N245*W245</f>
        <v>0</v>
      </c>
      <c r="Y245" s="714">
        <f t="shared" ref="Y245:Y246" si="64">IF(K245="",J245/100,K245)</f>
        <v>0.18</v>
      </c>
      <c r="Z245" s="713">
        <f t="shared" ref="Z245:Z246" si="65">X245*Y245</f>
        <v>0</v>
      </c>
      <c r="AA245" s="874"/>
      <c r="AB245" s="875"/>
      <c r="AC245" s="875"/>
      <c r="AD245" s="875"/>
      <c r="AE245" s="875"/>
      <c r="AF245" s="876"/>
      <c r="AG245" s="876"/>
      <c r="AH245" s="876"/>
      <c r="AI245" s="876"/>
      <c r="AJ245" s="876"/>
      <c r="AK245" s="876"/>
      <c r="AL245" s="876"/>
      <c r="AM245" s="876"/>
      <c r="AN245" s="876"/>
      <c r="AO245" s="876"/>
      <c r="AP245" s="876"/>
      <c r="AQ245" s="876"/>
      <c r="AR245" s="876"/>
      <c r="AS245" s="876"/>
      <c r="AT245" s="876"/>
      <c r="AU245" s="876"/>
      <c r="AV245" s="876"/>
      <c r="AW245" s="876"/>
      <c r="AX245" s="876"/>
      <c r="AY245" s="876"/>
      <c r="AZ245" s="876"/>
      <c r="BA245" s="876"/>
      <c r="BB245" s="876"/>
      <c r="BC245" s="876"/>
      <c r="BD245" s="876"/>
      <c r="BE245" s="876"/>
      <c r="BF245" s="876"/>
      <c r="BG245" s="876"/>
      <c r="BH245" s="876"/>
      <c r="BI245" s="876"/>
      <c r="BJ245" s="876"/>
      <c r="BK245" s="876"/>
      <c r="BL245" s="876"/>
      <c r="BM245" s="876"/>
      <c r="BN245" s="876"/>
      <c r="BO245" s="876"/>
      <c r="BP245" s="876"/>
      <c r="BQ245" s="876"/>
      <c r="BR245" s="876"/>
      <c r="BS245" s="876"/>
      <c r="BT245" s="876"/>
      <c r="BU245" s="876"/>
      <c r="BV245" s="876"/>
      <c r="BW245" s="876"/>
      <c r="BX245" s="876"/>
      <c r="BY245" s="876"/>
      <c r="BZ245" s="876"/>
      <c r="CA245" s="876"/>
      <c r="CB245" s="876"/>
      <c r="CC245" s="876"/>
      <c r="CD245" s="876"/>
      <c r="CE245" s="876"/>
      <c r="CF245" s="876"/>
      <c r="CG245" s="876"/>
      <c r="CH245" s="876"/>
      <c r="CI245" s="876"/>
      <c r="CJ245" s="876"/>
      <c r="CK245" s="876"/>
      <c r="CL245" s="876"/>
      <c r="CM245" s="876"/>
      <c r="CN245" s="876"/>
      <c r="CO245" s="876"/>
      <c r="CP245" s="876"/>
      <c r="CQ245" s="876"/>
      <c r="CR245" s="876"/>
      <c r="CS245" s="876"/>
      <c r="CT245" s="876"/>
      <c r="CU245" s="876"/>
      <c r="CV245" s="876"/>
      <c r="CW245" s="876"/>
      <c r="CX245" s="876"/>
      <c r="CY245" s="876"/>
      <c r="CZ245" s="876"/>
      <c r="DA245" s="876"/>
      <c r="DB245" s="876"/>
      <c r="DC245" s="876"/>
      <c r="DD245" s="876"/>
      <c r="DE245" s="876"/>
      <c r="DF245" s="876"/>
      <c r="DG245" s="876"/>
      <c r="DH245" s="876"/>
      <c r="DI245" s="876"/>
      <c r="DJ245" s="876"/>
      <c r="DK245" s="876"/>
      <c r="DL245" s="876"/>
      <c r="DM245" s="876"/>
      <c r="DN245" s="876"/>
      <c r="DO245" s="876"/>
      <c r="DP245" s="876"/>
      <c r="DQ245" s="876"/>
      <c r="DR245" s="876"/>
      <c r="DS245" s="876"/>
      <c r="DT245" s="876"/>
      <c r="DU245" s="876"/>
      <c r="DV245" s="876"/>
      <c r="DW245" s="876"/>
      <c r="DX245" s="876"/>
      <c r="DY245" s="876"/>
      <c r="DZ245" s="876"/>
      <c r="EA245" s="876"/>
      <c r="EB245" s="876"/>
      <c r="EC245" s="876"/>
      <c r="ED245" s="876"/>
      <c r="EE245" s="876"/>
      <c r="EF245" s="876"/>
      <c r="EG245" s="876"/>
      <c r="EH245" s="876"/>
      <c r="EI245" s="876"/>
      <c r="EJ245" s="876"/>
      <c r="EK245" s="876"/>
      <c r="EL245" s="876"/>
      <c r="EM245" s="876"/>
      <c r="EN245" s="876"/>
      <c r="EO245" s="876"/>
      <c r="EP245" s="876"/>
      <c r="EQ245" s="876"/>
      <c r="ER245" s="876"/>
      <c r="ES245" s="876"/>
      <c r="ET245" s="876"/>
      <c r="EU245" s="876"/>
    </row>
    <row r="246" spans="1:151" s="715" customFormat="1" ht="96" customHeight="1">
      <c r="A246" s="700">
        <v>227</v>
      </c>
      <c r="B246" s="854">
        <v>7000020198</v>
      </c>
      <c r="C246" s="854">
        <v>910</v>
      </c>
      <c r="D246" s="854">
        <v>10</v>
      </c>
      <c r="E246" s="854">
        <v>240</v>
      </c>
      <c r="F246" s="854" t="s">
        <v>654</v>
      </c>
      <c r="G246" s="854">
        <v>100007097</v>
      </c>
      <c r="H246" s="854">
        <v>995454</v>
      </c>
      <c r="I246" s="535"/>
      <c r="J246" s="856">
        <v>18</v>
      </c>
      <c r="K246" s="534"/>
      <c r="L246" s="854" t="s">
        <v>784</v>
      </c>
      <c r="M246" s="854" t="s">
        <v>622</v>
      </c>
      <c r="N246" s="854">
        <v>900</v>
      </c>
      <c r="O246" s="707"/>
      <c r="P246" s="533" t="str">
        <f t="shared" si="56"/>
        <v>INCLUDED</v>
      </c>
      <c r="Q246" s="712">
        <f t="shared" si="57"/>
        <v>0</v>
      </c>
      <c r="R246" s="444">
        <f t="shared" si="58"/>
        <v>0</v>
      </c>
      <c r="S246" s="603">
        <f>Discount!$J$36</f>
        <v>0</v>
      </c>
      <c r="T246" s="444">
        <f t="shared" si="59"/>
        <v>0</v>
      </c>
      <c r="U246" s="445">
        <f t="shared" si="60"/>
        <v>0</v>
      </c>
      <c r="V246" s="713">
        <f t="shared" si="61"/>
        <v>0</v>
      </c>
      <c r="W246" s="843">
        <f t="shared" si="62"/>
        <v>0</v>
      </c>
      <c r="X246" s="713">
        <f t="shared" si="63"/>
        <v>0</v>
      </c>
      <c r="Y246" s="714">
        <f t="shared" si="64"/>
        <v>0.18</v>
      </c>
      <c r="Z246" s="713">
        <f t="shared" si="65"/>
        <v>0</v>
      </c>
      <c r="AA246" s="874"/>
      <c r="AB246" s="875"/>
      <c r="AC246" s="875"/>
      <c r="AD246" s="875"/>
      <c r="AE246" s="875"/>
      <c r="AF246" s="876"/>
      <c r="AG246" s="876"/>
      <c r="AH246" s="876"/>
      <c r="AI246" s="876"/>
      <c r="AJ246" s="876"/>
      <c r="AK246" s="876"/>
      <c r="AL246" s="876"/>
      <c r="AM246" s="876"/>
      <c r="AN246" s="876"/>
      <c r="AO246" s="876"/>
      <c r="AP246" s="876"/>
      <c r="AQ246" s="876"/>
      <c r="AR246" s="876"/>
      <c r="AS246" s="876"/>
      <c r="AT246" s="876"/>
      <c r="AU246" s="876"/>
      <c r="AV246" s="876"/>
      <c r="AW246" s="876"/>
      <c r="AX246" s="876"/>
      <c r="AY246" s="876"/>
      <c r="AZ246" s="876"/>
      <c r="BA246" s="876"/>
      <c r="BB246" s="876"/>
      <c r="BC246" s="876"/>
      <c r="BD246" s="876"/>
      <c r="BE246" s="876"/>
      <c r="BF246" s="876"/>
      <c r="BG246" s="876"/>
      <c r="BH246" s="876"/>
      <c r="BI246" s="876"/>
      <c r="BJ246" s="876"/>
      <c r="BK246" s="876"/>
      <c r="BL246" s="876"/>
      <c r="BM246" s="876"/>
      <c r="BN246" s="876"/>
      <c r="BO246" s="876"/>
      <c r="BP246" s="876"/>
      <c r="BQ246" s="876"/>
      <c r="BR246" s="876"/>
      <c r="BS246" s="876"/>
      <c r="BT246" s="876"/>
      <c r="BU246" s="876"/>
      <c r="BV246" s="876"/>
      <c r="BW246" s="876"/>
      <c r="BX246" s="876"/>
      <c r="BY246" s="876"/>
      <c r="BZ246" s="876"/>
      <c r="CA246" s="876"/>
      <c r="CB246" s="876"/>
      <c r="CC246" s="876"/>
      <c r="CD246" s="876"/>
      <c r="CE246" s="876"/>
      <c r="CF246" s="876"/>
      <c r="CG246" s="876"/>
      <c r="CH246" s="876"/>
      <c r="CI246" s="876"/>
      <c r="CJ246" s="876"/>
      <c r="CK246" s="876"/>
      <c r="CL246" s="876"/>
      <c r="CM246" s="876"/>
      <c r="CN246" s="876"/>
      <c r="CO246" s="876"/>
      <c r="CP246" s="876"/>
      <c r="CQ246" s="876"/>
      <c r="CR246" s="876"/>
      <c r="CS246" s="876"/>
      <c r="CT246" s="876"/>
      <c r="CU246" s="876"/>
      <c r="CV246" s="876"/>
      <c r="CW246" s="876"/>
      <c r="CX246" s="876"/>
      <c r="CY246" s="876"/>
      <c r="CZ246" s="876"/>
      <c r="DA246" s="876"/>
      <c r="DB246" s="876"/>
      <c r="DC246" s="876"/>
      <c r="DD246" s="876"/>
      <c r="DE246" s="876"/>
      <c r="DF246" s="876"/>
      <c r="DG246" s="876"/>
      <c r="DH246" s="876"/>
      <c r="DI246" s="876"/>
      <c r="DJ246" s="876"/>
      <c r="DK246" s="876"/>
      <c r="DL246" s="876"/>
      <c r="DM246" s="876"/>
      <c r="DN246" s="876"/>
      <c r="DO246" s="876"/>
      <c r="DP246" s="876"/>
      <c r="DQ246" s="876"/>
      <c r="DR246" s="876"/>
      <c r="DS246" s="876"/>
      <c r="DT246" s="876"/>
      <c r="DU246" s="876"/>
      <c r="DV246" s="876"/>
      <c r="DW246" s="876"/>
      <c r="DX246" s="876"/>
      <c r="DY246" s="876"/>
      <c r="DZ246" s="876"/>
      <c r="EA246" s="876"/>
      <c r="EB246" s="876"/>
      <c r="EC246" s="876"/>
      <c r="ED246" s="876"/>
      <c r="EE246" s="876"/>
      <c r="EF246" s="876"/>
      <c r="EG246" s="876"/>
      <c r="EH246" s="876"/>
      <c r="EI246" s="876"/>
      <c r="EJ246" s="876"/>
      <c r="EK246" s="876"/>
      <c r="EL246" s="876"/>
      <c r="EM246" s="876"/>
      <c r="EN246" s="876"/>
      <c r="EO246" s="876"/>
      <c r="EP246" s="876"/>
      <c r="EQ246" s="876"/>
      <c r="ER246" s="876"/>
      <c r="ES246" s="876"/>
      <c r="ET246" s="876"/>
      <c r="EU246" s="876"/>
    </row>
    <row r="247" spans="1:151" ht="28.5" customHeight="1">
      <c r="A247" s="586"/>
      <c r="B247" s="590" t="s">
        <v>194</v>
      </c>
      <c r="C247" s="588"/>
      <c r="D247" s="588"/>
      <c r="E247" s="588"/>
      <c r="F247" s="587"/>
      <c r="G247" s="587"/>
      <c r="H247" s="587"/>
      <c r="I247" s="587"/>
      <c r="J247" s="587"/>
      <c r="K247" s="587"/>
      <c r="L247" s="587"/>
      <c r="M247" s="587"/>
      <c r="N247" s="589"/>
      <c r="O247" s="587"/>
      <c r="P247" s="697">
        <f>ROUND(SUM(P17:P246),0)</f>
        <v>0</v>
      </c>
      <c r="Q247" s="606"/>
      <c r="R247" s="605">
        <f>SUM(R17:R246)</f>
        <v>0</v>
      </c>
      <c r="S247" s="262"/>
      <c r="T247" s="446"/>
      <c r="U247" s="605">
        <f>SUM(U17:U246)</f>
        <v>0</v>
      </c>
      <c r="V247" s="705">
        <f>SUM(V17:V246)</f>
        <v>0</v>
      </c>
      <c r="W247" s="263"/>
      <c r="X247" s="844">
        <f>SUM(X18:X246)</f>
        <v>0</v>
      </c>
      <c r="Y247" s="263"/>
      <c r="Z247" s="844">
        <f>SUM(Z18:Z246)</f>
        <v>0</v>
      </c>
      <c r="AA247" s="263"/>
    </row>
    <row r="248" spans="1:151" ht="21.75" customHeight="1">
      <c r="B248" s="701"/>
      <c r="C248" s="702"/>
      <c r="D248" s="702"/>
      <c r="E248" s="702"/>
      <c r="F248" s="702"/>
      <c r="G248" s="702"/>
      <c r="H248" s="702"/>
      <c r="I248" s="702"/>
      <c r="J248" s="702"/>
      <c r="K248" s="702"/>
      <c r="L248" s="702"/>
      <c r="M248" s="468"/>
      <c r="N248" s="460"/>
      <c r="O248" s="468"/>
      <c r="P248" s="468"/>
      <c r="Q248" s="466"/>
      <c r="R248" s="262"/>
      <c r="S248" s="262"/>
      <c r="T248" s="446"/>
      <c r="U248" s="262"/>
      <c r="V248" s="263"/>
      <c r="W248" s="263"/>
      <c r="X248" s="845" t="s">
        <v>514</v>
      </c>
      <c r="Y248" s="846"/>
      <c r="Z248" s="763" t="s">
        <v>515</v>
      </c>
      <c r="AA248" s="263"/>
    </row>
    <row r="249" spans="1:151" ht="30" customHeight="1">
      <c r="A249" s="579" t="s">
        <v>355</v>
      </c>
      <c r="B249" s="975" t="s">
        <v>356</v>
      </c>
      <c r="C249" s="975"/>
      <c r="D249" s="975"/>
      <c r="E249" s="975"/>
      <c r="F249" s="975"/>
      <c r="G249" s="975"/>
      <c r="H249" s="975"/>
      <c r="I249" s="975"/>
      <c r="J249" s="975"/>
      <c r="K249" s="975"/>
      <c r="L249" s="975"/>
      <c r="M249" s="975"/>
      <c r="N249" s="975"/>
      <c r="O249" s="975"/>
      <c r="P249" s="975"/>
      <c r="Q249" s="466"/>
      <c r="R249" s="262"/>
      <c r="S249" s="262"/>
      <c r="T249" s="446"/>
      <c r="U249" s="262"/>
      <c r="V249" s="263"/>
      <c r="W249" s="263"/>
      <c r="X249" s="263"/>
      <c r="Y249" s="263"/>
      <c r="Z249" s="263"/>
      <c r="AA249" s="263"/>
    </row>
    <row r="250" spans="1:151" ht="21.75" customHeight="1">
      <c r="A250" s="703"/>
      <c r="B250" s="429"/>
      <c r="C250" s="329"/>
      <c r="D250" s="330"/>
      <c r="E250" s="331"/>
      <c r="F250" s="421"/>
      <c r="G250" s="421"/>
      <c r="H250" s="421"/>
      <c r="I250" s="421"/>
      <c r="J250" s="421"/>
      <c r="K250" s="421"/>
      <c r="L250" s="411"/>
      <c r="M250" s="468"/>
      <c r="N250" s="460"/>
      <c r="O250" s="468"/>
      <c r="P250" s="468"/>
      <c r="Q250" s="466"/>
      <c r="R250" s="262"/>
      <c r="S250" s="262"/>
      <c r="T250" s="446"/>
      <c r="U250" s="262"/>
      <c r="V250" s="263"/>
      <c r="W250" s="263"/>
      <c r="X250" s="263"/>
      <c r="Y250" s="263"/>
      <c r="Z250" s="263"/>
      <c r="AA250" s="263"/>
    </row>
    <row r="251" spans="1:151" ht="21.75" customHeight="1">
      <c r="A251" s="703"/>
      <c r="B251" s="429"/>
      <c r="C251" s="329"/>
      <c r="D251" s="330"/>
      <c r="E251" s="331"/>
      <c r="F251" s="421"/>
      <c r="G251" s="421"/>
      <c r="H251" s="421"/>
      <c r="I251" s="421"/>
      <c r="J251" s="421"/>
      <c r="K251" s="421"/>
      <c r="L251" s="411"/>
      <c r="M251" s="468"/>
      <c r="N251" s="460"/>
      <c r="O251" s="468"/>
      <c r="P251" s="468"/>
      <c r="Q251" s="466"/>
      <c r="R251" s="262"/>
      <c r="S251" s="262"/>
      <c r="T251" s="446"/>
      <c r="U251" s="262"/>
      <c r="V251" s="263"/>
      <c r="W251" s="263"/>
      <c r="X251" s="263"/>
      <c r="Y251" s="263"/>
      <c r="Z251" s="263"/>
      <c r="AA251" s="263"/>
    </row>
    <row r="252" spans="1:151" s="460" customFormat="1" ht="14.4">
      <c r="A252" s="579"/>
      <c r="B252" s="580" t="s">
        <v>314</v>
      </c>
      <c r="C252" s="978" t="str">
        <f>'Sch-1'!C278:D278</f>
        <v xml:space="preserve">  </v>
      </c>
      <c r="D252" s="978"/>
      <c r="E252" s="978"/>
      <c r="F252" s="579"/>
      <c r="G252" s="579"/>
      <c r="H252" s="579"/>
      <c r="I252" s="579"/>
      <c r="J252" s="579"/>
      <c r="K252" s="579"/>
      <c r="L252" s="579"/>
      <c r="M252" s="976" t="s">
        <v>316</v>
      </c>
      <c r="N252" s="976"/>
      <c r="O252" s="979" t="str">
        <f>'Sch-1'!K278</f>
        <v/>
      </c>
      <c r="P252" s="979"/>
      <c r="R252" s="467"/>
      <c r="S252" s="467"/>
      <c r="T252" s="467"/>
      <c r="U252" s="467"/>
      <c r="AB252" s="881"/>
      <c r="AC252" s="881"/>
      <c r="AD252" s="881"/>
      <c r="AE252" s="881"/>
      <c r="AF252" s="881"/>
      <c r="AG252" s="881"/>
      <c r="AH252" s="881"/>
      <c r="AI252" s="881"/>
      <c r="AJ252" s="881"/>
      <c r="AK252" s="881"/>
      <c r="AL252" s="881"/>
      <c r="AM252" s="881"/>
      <c r="AN252" s="881"/>
      <c r="AO252" s="881"/>
      <c r="AP252" s="881"/>
      <c r="AQ252" s="881"/>
      <c r="AR252" s="881"/>
      <c r="AS252" s="881"/>
      <c r="AT252" s="881"/>
      <c r="AU252" s="881"/>
      <c r="AV252" s="881"/>
      <c r="AW252" s="881"/>
      <c r="AX252" s="881"/>
      <c r="AY252" s="881"/>
      <c r="AZ252" s="881"/>
      <c r="BA252" s="881"/>
      <c r="BB252" s="881"/>
      <c r="BC252" s="881"/>
      <c r="BD252" s="881"/>
      <c r="BE252" s="881"/>
      <c r="BF252" s="881"/>
      <c r="BG252" s="881"/>
      <c r="BH252" s="881"/>
      <c r="BI252" s="881"/>
      <c r="BJ252" s="881"/>
      <c r="BK252" s="881"/>
      <c r="BL252" s="881"/>
      <c r="BM252" s="881"/>
      <c r="BN252" s="881"/>
      <c r="BO252" s="881"/>
      <c r="BP252" s="881"/>
      <c r="BQ252" s="881"/>
      <c r="BR252" s="881"/>
      <c r="BS252" s="881"/>
      <c r="BT252" s="881"/>
      <c r="BU252" s="881"/>
      <c r="BV252" s="881"/>
      <c r="BW252" s="881"/>
      <c r="BX252" s="881"/>
      <c r="BY252" s="881"/>
      <c r="BZ252" s="881"/>
      <c r="CA252" s="881"/>
      <c r="CB252" s="881"/>
      <c r="CC252" s="881"/>
      <c r="CD252" s="881"/>
      <c r="CE252" s="881"/>
      <c r="CF252" s="881"/>
      <c r="CG252" s="881"/>
      <c r="CH252" s="881"/>
      <c r="CI252" s="881"/>
      <c r="CJ252" s="881"/>
      <c r="CK252" s="881"/>
      <c r="CL252" s="881"/>
      <c r="CM252" s="881"/>
      <c r="CN252" s="881"/>
      <c r="CO252" s="881"/>
      <c r="CP252" s="881"/>
      <c r="CQ252" s="881"/>
      <c r="CR252" s="881"/>
      <c r="CS252" s="881"/>
      <c r="CT252" s="881"/>
      <c r="CU252" s="881"/>
      <c r="CV252" s="881"/>
      <c r="CW252" s="881"/>
      <c r="CX252" s="881"/>
      <c r="CY252" s="881"/>
      <c r="CZ252" s="881"/>
      <c r="DA252" s="881"/>
      <c r="DB252" s="881"/>
      <c r="DC252" s="881"/>
      <c r="DD252" s="881"/>
      <c r="DE252" s="881"/>
      <c r="DF252" s="881"/>
      <c r="DG252" s="881"/>
      <c r="DH252" s="881"/>
      <c r="DI252" s="881"/>
      <c r="DJ252" s="881"/>
      <c r="DK252" s="881"/>
      <c r="DL252" s="881"/>
      <c r="DM252" s="881"/>
      <c r="DN252" s="881"/>
      <c r="DO252" s="881"/>
      <c r="DP252" s="881"/>
      <c r="DQ252" s="881"/>
      <c r="DR252" s="881"/>
      <c r="DS252" s="881"/>
      <c r="DT252" s="881"/>
      <c r="DU252" s="881"/>
      <c r="DV252" s="881"/>
      <c r="DW252" s="881"/>
      <c r="DX252" s="881"/>
      <c r="DY252" s="881"/>
      <c r="DZ252" s="881"/>
      <c r="EA252" s="881"/>
      <c r="EB252" s="881"/>
      <c r="EC252" s="881"/>
      <c r="ED252" s="881"/>
      <c r="EE252" s="881"/>
      <c r="EF252" s="881"/>
      <c r="EG252" s="881"/>
      <c r="EH252" s="881"/>
      <c r="EI252" s="881"/>
      <c r="EJ252" s="881"/>
      <c r="EK252" s="881"/>
      <c r="EL252" s="881"/>
      <c r="EM252" s="881"/>
      <c r="EN252" s="881"/>
      <c r="EO252" s="881"/>
      <c r="EP252" s="881"/>
      <c r="EQ252" s="881"/>
      <c r="ER252" s="881"/>
      <c r="ES252" s="881"/>
      <c r="ET252" s="881"/>
      <c r="EU252" s="881"/>
    </row>
    <row r="253" spans="1:151" s="460" customFormat="1" ht="14.4">
      <c r="A253" s="579"/>
      <c r="B253" s="580" t="s">
        <v>315</v>
      </c>
      <c r="C253" s="977" t="str">
        <f>'Sch-1'!C279:D279</f>
        <v/>
      </c>
      <c r="D253" s="977"/>
      <c r="E253" s="977"/>
      <c r="F253" s="579"/>
      <c r="G253" s="579"/>
      <c r="H253" s="579"/>
      <c r="I253" s="579"/>
      <c r="J253" s="579"/>
      <c r="K253" s="579"/>
      <c r="L253" s="579"/>
      <c r="M253" s="976" t="s">
        <v>124</v>
      </c>
      <c r="N253" s="976"/>
      <c r="O253" s="979" t="str">
        <f>'Sch-1'!K279</f>
        <v/>
      </c>
      <c r="P253" s="979"/>
      <c r="R253" s="467"/>
      <c r="S253" s="467"/>
      <c r="T253" s="467"/>
      <c r="U253" s="467"/>
      <c r="AB253" s="881"/>
      <c r="AC253" s="881"/>
      <c r="AD253" s="881"/>
      <c r="AE253" s="881"/>
      <c r="AF253" s="881"/>
      <c r="AG253" s="881"/>
      <c r="AH253" s="881"/>
      <c r="AI253" s="881"/>
      <c r="AJ253" s="881"/>
      <c r="AK253" s="881"/>
      <c r="AL253" s="881"/>
      <c r="AM253" s="881"/>
      <c r="AN253" s="881"/>
      <c r="AO253" s="881"/>
      <c r="AP253" s="881"/>
      <c r="AQ253" s="881"/>
      <c r="AR253" s="881"/>
      <c r="AS253" s="881"/>
      <c r="AT253" s="881"/>
      <c r="AU253" s="881"/>
      <c r="AV253" s="881"/>
      <c r="AW253" s="881"/>
      <c r="AX253" s="881"/>
      <c r="AY253" s="881"/>
      <c r="AZ253" s="881"/>
      <c r="BA253" s="881"/>
      <c r="BB253" s="881"/>
      <c r="BC253" s="881"/>
      <c r="BD253" s="881"/>
      <c r="BE253" s="881"/>
      <c r="BF253" s="881"/>
      <c r="BG253" s="881"/>
      <c r="BH253" s="881"/>
      <c r="BI253" s="881"/>
      <c r="BJ253" s="881"/>
      <c r="BK253" s="881"/>
      <c r="BL253" s="881"/>
      <c r="BM253" s="881"/>
      <c r="BN253" s="881"/>
      <c r="BO253" s="881"/>
      <c r="BP253" s="881"/>
      <c r="BQ253" s="881"/>
      <c r="BR253" s="881"/>
      <c r="BS253" s="881"/>
      <c r="BT253" s="881"/>
      <c r="BU253" s="881"/>
      <c r="BV253" s="881"/>
      <c r="BW253" s="881"/>
      <c r="BX253" s="881"/>
      <c r="BY253" s="881"/>
      <c r="BZ253" s="881"/>
      <c r="CA253" s="881"/>
      <c r="CB253" s="881"/>
      <c r="CC253" s="881"/>
      <c r="CD253" s="881"/>
      <c r="CE253" s="881"/>
      <c r="CF253" s="881"/>
      <c r="CG253" s="881"/>
      <c r="CH253" s="881"/>
      <c r="CI253" s="881"/>
      <c r="CJ253" s="881"/>
      <c r="CK253" s="881"/>
      <c r="CL253" s="881"/>
      <c r="CM253" s="881"/>
      <c r="CN253" s="881"/>
      <c r="CO253" s="881"/>
      <c r="CP253" s="881"/>
      <c r="CQ253" s="881"/>
      <c r="CR253" s="881"/>
      <c r="CS253" s="881"/>
      <c r="CT253" s="881"/>
      <c r="CU253" s="881"/>
      <c r="CV253" s="881"/>
      <c r="CW253" s="881"/>
      <c r="CX253" s="881"/>
      <c r="CY253" s="881"/>
      <c r="CZ253" s="881"/>
      <c r="DA253" s="881"/>
      <c r="DB253" s="881"/>
      <c r="DC253" s="881"/>
      <c r="DD253" s="881"/>
      <c r="DE253" s="881"/>
      <c r="DF253" s="881"/>
      <c r="DG253" s="881"/>
      <c r="DH253" s="881"/>
      <c r="DI253" s="881"/>
      <c r="DJ253" s="881"/>
      <c r="DK253" s="881"/>
      <c r="DL253" s="881"/>
      <c r="DM253" s="881"/>
      <c r="DN253" s="881"/>
      <c r="DO253" s="881"/>
      <c r="DP253" s="881"/>
      <c r="DQ253" s="881"/>
      <c r="DR253" s="881"/>
      <c r="DS253" s="881"/>
      <c r="DT253" s="881"/>
      <c r="DU253" s="881"/>
      <c r="DV253" s="881"/>
      <c r="DW253" s="881"/>
      <c r="DX253" s="881"/>
      <c r="DY253" s="881"/>
      <c r="DZ253" s="881"/>
      <c r="EA253" s="881"/>
      <c r="EB253" s="881"/>
      <c r="EC253" s="881"/>
      <c r="ED253" s="881"/>
      <c r="EE253" s="881"/>
      <c r="EF253" s="881"/>
      <c r="EG253" s="881"/>
      <c r="EH253" s="881"/>
      <c r="EI253" s="881"/>
      <c r="EJ253" s="881"/>
      <c r="EK253" s="881"/>
      <c r="EL253" s="881"/>
      <c r="EM253" s="881"/>
      <c r="EN253" s="881"/>
      <c r="EO253" s="881"/>
      <c r="EP253" s="881"/>
      <c r="EQ253" s="881"/>
      <c r="ER253" s="881"/>
      <c r="ES253" s="881"/>
      <c r="ET253" s="881"/>
      <c r="EU253" s="881"/>
    </row>
    <row r="254" spans="1:151">
      <c r="B254" s="429"/>
      <c r="C254" s="329"/>
      <c r="D254" s="3"/>
      <c r="E254" s="331"/>
      <c r="F254" s="430"/>
      <c r="G254" s="421"/>
      <c r="H254" s="421"/>
      <c r="I254" s="421"/>
      <c r="J254" s="421"/>
      <c r="K254" s="421"/>
      <c r="L254" s="411"/>
      <c r="M254" s="468"/>
      <c r="N254" s="460"/>
      <c r="O254" s="468"/>
      <c r="P254" s="468"/>
      <c r="Q254" s="468"/>
    </row>
    <row r="255" spans="1:151">
      <c r="B255" s="431"/>
      <c r="C255" s="334"/>
      <c r="D255" s="335"/>
      <c r="E255" s="331"/>
      <c r="F255" s="430"/>
      <c r="G255" s="432"/>
      <c r="H255" s="432"/>
      <c r="I255" s="432"/>
      <c r="J255" s="432"/>
      <c r="K255" s="432"/>
      <c r="L255" s="411"/>
      <c r="M255" s="468"/>
      <c r="N255" s="460"/>
      <c r="O255" s="468"/>
      <c r="P255" s="468"/>
      <c r="Q255" s="468"/>
    </row>
    <row r="257" spans="16:16" hidden="1">
      <c r="P257" s="691">
        <f>P247*0.18</f>
        <v>0</v>
      </c>
    </row>
  </sheetData>
  <sheetProtection algorithmName="SHA-512" hashValue="G86olrnE6j8+i6TQYwwaYp7/2aPSZSix4XwMLvjuK7hFhlXWOUAQWNZLiSH05MTHbW7gitrfrU1joSf1I03YGw==" saltValue="UDhbLB1sHAks5ppCP3PpUA==" spinCount="100000" sheet="1" formatColumns="0" formatRows="0" selectLockedCells="1"/>
  <customSheetViews>
    <customSheetView guid="{2A597A81-BDEB-4911-946A-7247194BF387}" scale="66" showPageBreaks="1" printArea="1" hiddenRows="1" hiddenColumns="1" view="pageBreakPreview">
      <selection activeCell="I17" sqref="I17"/>
      <pageMargins left="0.2" right="0.2" top="0.75" bottom="0.5" header="0.3" footer="0.3"/>
      <printOptions horizontalCentered="1"/>
      <pageSetup paperSize="9" scale="49" orientation="landscape" r:id="rId1"/>
      <headerFooter>
        <oddHeader>&amp;RSchedule-3
Page &amp;P of &amp;N</oddHeader>
      </headerFooter>
    </customSheetView>
    <customSheetView guid="{267FF044-3C5D-4FEC-AC00-A7E30583F8BB}" scale="80" showPageBreaks="1" printArea="1" hiddenRows="1" hiddenColumns="1" view="pageBreakPreview" topLeftCell="A14">
      <selection activeCell="A34" sqref="A34"/>
      <pageMargins left="0.2" right="0.2" top="0.75" bottom="0.5" header="0.3" footer="0.3"/>
      <printOptions horizontalCentered="1"/>
      <pageSetup paperSize="9" scale="52" orientation="landscape" r:id="rId2"/>
      <headerFooter>
        <oddHeader>&amp;RSchedule-3
Page &amp;P of &amp;N</oddHeader>
      </headerFooter>
    </customSheetView>
    <customSheetView guid="{3FCD02EB-1C44-4646-B069-2B9945E67B1F}" scale="70" showPageBreaks="1" printArea="1" hiddenRows="1" hiddenColumns="1" view="pageBreakPreview">
      <selection activeCell="O77" sqref="O77"/>
      <pageMargins left="0.2" right="0.2" top="0.75" bottom="0.5" header="0.3" footer="0.3"/>
      <printOptions horizontalCentered="1"/>
      <pageSetup paperSize="9" scale="52" orientation="landscape" r:id="rId3"/>
      <headerFooter>
        <oddHeader>&amp;RSchedule-3
Page &amp;P of &amp;N</oddHeader>
      </headerFooter>
    </customSheetView>
    <customSheetView guid="{B056965A-4BE5-44B3-AB31-550AD9F023BC}" scale="80" showPageBreaks="1" printArea="1" hiddenColumns="1" view="pageBreakPreview" topLeftCell="H1">
      <selection activeCell="Q42" sqref="Q1:V1048576"/>
      <pageMargins left="0.2" right="0.2" top="0.75" bottom="0.5" header="0.3" footer="0.3"/>
      <printOptions horizontalCentered="1"/>
      <pageSetup paperSize="9" scale="53" orientation="landscape" r:id="rId4"/>
      <headerFooter>
        <oddHeader>&amp;RSchedule-3
Page &amp;P of &amp;N</oddHeader>
      </headerFooter>
    </customSheetView>
    <customSheetView guid="{63D51328-7CBC-4A1E-B96D-BAE91416501B}" scale="90" showPageBreaks="1" printArea="1" hiddenColumns="1" view="pageBreakPreview">
      <selection activeCell="O18" sqref="O18:O22"/>
      <pageMargins left="0.2" right="0.2" top="0.75" bottom="0.5" header="0.3" footer="0.3"/>
      <printOptions horizontalCentered="1"/>
      <pageSetup paperSize="9" scale="53" orientation="landscape" r:id="rId5"/>
      <headerFooter>
        <oddHeader>&amp;RSchedule-3
Page &amp;P of &amp;N</oddHeader>
      </headerFooter>
    </customSheetView>
    <customSheetView guid="{99CA2F10-F926-46DC-8609-4EAE5B9F3585}" scale="90" showPageBreaks="1" printArea="1" hiddenColumns="1" view="pageBreakPreview" topLeftCell="A283">
      <selection activeCell="O292" sqref="O292"/>
      <pageMargins left="0.2" right="0.2" top="0.75" bottom="0.5" header="0.3" footer="0.3"/>
      <printOptions horizontalCentered="1"/>
      <pageSetup paperSize="9" scale="53" orientation="landscape" r:id="rId6"/>
      <headerFooter>
        <oddHeader>&amp;RSchedule-3
Page &amp;P of &amp;N</oddHeader>
      </headerFooter>
    </customSheetView>
    <customSheetView guid="{3C00DDA0-7DDE-4169-A739-550DAF5DCF8D}" scale="70" showPageBreaks="1" printArea="1" hiddenColumns="1" view="pageBreakPreview">
      <selection activeCell="A16" sqref="A16"/>
      <pageMargins left="0.7" right="0.7" top="0.75" bottom="0.75" header="0.3" footer="0.3"/>
      <pageSetup paperSize="9" scale="47" orientation="landscape" r:id="rId7"/>
    </customSheetView>
    <customSheetView guid="{357C9841-BEC3-434B-AC63-C04FB4321BA3}" scale="70" showPageBreaks="1" printArea="1" hiddenColumns="1" view="pageBreakPreview" topLeftCell="A747">
      <selection activeCell="D759" sqref="D759"/>
      <pageMargins left="0.7" right="0.7" top="0.75" bottom="0.75" header="0.3" footer="0.3"/>
      <pageSetup paperSize="9" scale="47" orientation="landscape" r:id="rId8"/>
    </customSheetView>
    <customSheetView guid="{B96E710B-6DD7-4DE1-95AB-C9EE060CD030}" scale="90" showPageBreaks="1" printArea="1" hiddenColumns="1" view="pageBreakPreview" topLeftCell="A69">
      <selection activeCell="O81" sqref="O81"/>
      <pageMargins left="0.2" right="0.2" top="0.75" bottom="0.5" header="0.3" footer="0.3"/>
      <printOptions horizontalCentered="1"/>
      <pageSetup paperSize="9" scale="53" orientation="landscape" r:id="rId9"/>
      <headerFooter>
        <oddHeader>&amp;RSchedule-3
Page &amp;P of &amp;N</oddHeader>
      </headerFooter>
    </customSheetView>
    <customSheetView guid="{CCA37BAE-906F-43D5-9FD9-B13563E4B9D7}" scale="90" showPageBreaks="1" printArea="1" hiddenColumns="1" view="pageBreakPreview">
      <selection activeCell="I18" sqref="I18"/>
      <pageMargins left="0.2" right="0.2" top="0.75" bottom="0.5" header="0.3" footer="0.3"/>
      <printOptions horizontalCentered="1"/>
      <pageSetup paperSize="9" scale="53" orientation="landscape" r:id="rId10"/>
      <headerFooter>
        <oddHeader>&amp;RSchedule-3
Page &amp;P of &amp;N</oddHeader>
      </headerFooter>
    </customSheetView>
    <customSheetView guid="{755190E0-7BE9-48F9-BB5F-DF8E25D6736A}" scale="90" showPageBreaks="1" printArea="1" hiddenColumns="1" view="pageBreakPreview">
      <selection activeCell="O18" sqref="O18:O22"/>
      <pageMargins left="0.2" right="0.2" top="0.75" bottom="0.5" header="0.3" footer="0.3"/>
      <printOptions horizontalCentered="1"/>
      <pageSetup paperSize="9" scale="53" orientation="landscape" r:id="rId11"/>
      <headerFooter>
        <oddHeader>&amp;RSchedule-3
Page &amp;P of &amp;N</oddHeader>
      </headerFooter>
    </customSheetView>
    <customSheetView guid="{F1B559AA-B9AD-4E4C-B94A-ECBE5878008B}" scale="80" showPageBreaks="1" printArea="1" hiddenRows="1" hiddenColumns="1" view="pageBreakPreview" topLeftCell="E153">
      <selection activeCell="O165" sqref="O165"/>
      <pageMargins left="0.2" right="0.2" top="0.75" bottom="0.5" header="0.3" footer="0.3"/>
      <printOptions horizontalCentered="1"/>
      <pageSetup paperSize="9" scale="53" orientation="landscape" r:id="rId12"/>
      <headerFooter>
        <oddHeader>&amp;RSchedule-3
Page &amp;P of &amp;N</oddHeader>
      </headerFooter>
    </customSheetView>
    <customSheetView guid="{A4F9CA79-D3DE-43F5-9CDC-F14C42FDD954}" scale="60" showPageBreaks="1" printArea="1" hiddenRows="1" hiddenColumns="1" view="pageBreakPreview" topLeftCell="A192">
      <selection activeCell="O199" sqref="O199"/>
      <pageMargins left="0.2" right="0.2" top="0.75" bottom="0.5" header="0.3" footer="0.3"/>
      <printOptions horizontalCentered="1"/>
      <pageSetup paperSize="9" scale="52" orientation="landscape" r:id="rId13"/>
      <headerFooter>
        <oddHeader>&amp;RSchedule-3
Page &amp;P of &amp;N</oddHeader>
      </headerFooter>
    </customSheetView>
    <customSheetView guid="{0820A53D-1017-4F45-9AA9-C0679BEE897E}" scale="50" showPageBreaks="1" printArea="1" hiddenRows="1" hiddenColumns="1" view="pageBreakPreview">
      <selection activeCell="I18" sqref="I18"/>
      <pageMargins left="0.2" right="0.2" top="0.75" bottom="0.5" header="0.3" footer="0.3"/>
      <printOptions horizontalCentered="1"/>
      <pageSetup paperSize="9" scale="49" orientation="landscape" r:id="rId14"/>
      <headerFooter>
        <oddHeader>&amp;RSchedule-3
Page &amp;P of &amp;N</oddHeader>
      </headerFooter>
    </customSheetView>
  </customSheetViews>
  <mergeCells count="19">
    <mergeCell ref="B91:F91"/>
    <mergeCell ref="B249:P249"/>
    <mergeCell ref="M253:N253"/>
    <mergeCell ref="M252:N252"/>
    <mergeCell ref="C253:E253"/>
    <mergeCell ref="C252:E252"/>
    <mergeCell ref="O253:P253"/>
    <mergeCell ref="O252:P252"/>
    <mergeCell ref="C9:G9"/>
    <mergeCell ref="A3:P3"/>
    <mergeCell ref="A4:P4"/>
    <mergeCell ref="A6:B6"/>
    <mergeCell ref="A7:I7"/>
    <mergeCell ref="A8:G8"/>
    <mergeCell ref="B17:F17"/>
    <mergeCell ref="C12:G12"/>
    <mergeCell ref="A14:P14"/>
    <mergeCell ref="C11:G11"/>
    <mergeCell ref="C10:G10"/>
  </mergeCells>
  <conditionalFormatting sqref="K17:K38 K59:K90 K92:K161 K163:K246">
    <cfRule type="expression" dxfId="6" priority="46" stopIfTrue="1">
      <formula>J17&gt;0</formula>
    </cfRule>
  </conditionalFormatting>
  <conditionalFormatting sqref="K39:K58">
    <cfRule type="expression" dxfId="5" priority="1" stopIfTrue="1">
      <formula>J39&gt;0</formula>
    </cfRule>
  </conditionalFormatting>
  <dataValidations count="5">
    <dataValidation type="list" allowBlank="1" showInputMessage="1" showErrorMessage="1" sqref="IJ64682 A64682:K64682" xr:uid="{00000000-0002-0000-0600-000000000000}">
      <formula1>#REF!</formula1>
    </dataValidation>
    <dataValidation type="decimal" operator="greaterThan" allowBlank="1" showInputMessage="1" showErrorMessage="1" error="Enter only Numeric Value greater than zero or leave the cell blank !" sqref="O64652:O64698" xr:uid="{00000000-0002-0000-0600-000001000000}">
      <formula1>0</formula1>
    </dataValidation>
    <dataValidation type="list" operator="greaterThan" allowBlank="1" showInputMessage="1" showErrorMessage="1" sqref="K17:K246" xr:uid="{00000000-0002-0000-0600-000002000000}">
      <formula1>"0%,5%,12%,18%,28%"</formula1>
    </dataValidation>
    <dataValidation type="whole" operator="greaterThan" allowBlank="1" showInputMessage="1" showErrorMessage="1" sqref="I17:I246" xr:uid="{00000000-0002-0000-0600-000003000000}">
      <formula1>0</formula1>
    </dataValidation>
    <dataValidation type="decimal" operator="greaterThanOrEqual" allowBlank="1" showInputMessage="1" showErrorMessage="1" sqref="O18:O246" xr:uid="{00000000-0002-0000-0600-000004000000}">
      <formula1>0</formula1>
    </dataValidation>
  </dataValidations>
  <hyperlinks>
    <hyperlink ref="Y17" r:id="rId15" display="GST@18%" xr:uid="{23C1712C-2822-455F-8733-C87B98ACAB06}"/>
  </hyperlinks>
  <printOptions horizontalCentered="1"/>
  <pageMargins left="0.2" right="0.2" top="0.75" bottom="0.5" header="0.3" footer="0.3"/>
  <pageSetup paperSize="9" scale="49" orientation="landscape" r:id="rId16"/>
  <headerFooter>
    <oddHeader>&amp;RSchedule-3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Q25"/>
  <sheetViews>
    <sheetView view="pageBreakPreview" zoomScale="80" zoomScaleNormal="100" zoomScaleSheetLayoutView="80" workbookViewId="0">
      <selection activeCell="Q18" sqref="Q18"/>
    </sheetView>
  </sheetViews>
  <sheetFormatPr defaultColWidth="9.109375" defaultRowHeight="15.6"/>
  <cols>
    <col min="1" max="1" width="7.5546875" style="494" customWidth="1"/>
    <col min="2" max="2" width="9" style="494" customWidth="1"/>
    <col min="3" max="3" width="10.33203125" style="494" customWidth="1"/>
    <col min="4" max="4" width="10.88671875" style="494" customWidth="1"/>
    <col min="5" max="5" width="11.109375" style="494" customWidth="1"/>
    <col min="6" max="6" width="13.6640625" style="494" customWidth="1"/>
    <col min="7" max="7" width="15.44140625" style="494" customWidth="1"/>
    <col min="8" max="11" width="16.88671875" style="494" customWidth="1"/>
    <col min="12" max="12" width="14.44140625" style="495" customWidth="1"/>
    <col min="13" max="13" width="9" style="494" customWidth="1"/>
    <col min="14" max="14" width="11.44140625" style="494" customWidth="1"/>
    <col min="15" max="15" width="13.33203125" style="494" customWidth="1"/>
    <col min="16" max="16" width="15.6640625" style="499" customWidth="1"/>
    <col min="17" max="16384" width="9.109375" style="499"/>
  </cols>
  <sheetData>
    <row r="1" spans="1:16" s="496" customFormat="1" ht="24.75" customHeight="1">
      <c r="A1" s="479" t="str">
        <f>Cover!B3</f>
        <v>SPEC. NO.: CC/NT/AIS/DOM/A04/22/00541</v>
      </c>
      <c r="B1" s="479"/>
      <c r="C1" s="479"/>
      <c r="D1" s="479"/>
      <c r="E1" s="479"/>
      <c r="F1" s="479"/>
      <c r="G1" s="480"/>
      <c r="H1" s="480"/>
      <c r="I1" s="480"/>
      <c r="J1" s="480"/>
      <c r="K1" s="480"/>
      <c r="L1" s="481"/>
      <c r="M1" s="482"/>
      <c r="N1" s="483"/>
      <c r="O1" s="483"/>
      <c r="P1" s="484" t="s">
        <v>26</v>
      </c>
    </row>
    <row r="2" spans="1:16" s="496" customFormat="1">
      <c r="A2" s="11"/>
      <c r="B2" s="11"/>
      <c r="C2" s="11"/>
      <c r="D2" s="11"/>
      <c r="E2" s="11"/>
      <c r="F2" s="11"/>
      <c r="G2" s="485"/>
      <c r="H2" s="485"/>
      <c r="I2" s="485"/>
      <c r="J2" s="485"/>
      <c r="K2" s="485"/>
      <c r="L2" s="486"/>
      <c r="M2" s="487"/>
      <c r="N2" s="488"/>
      <c r="O2" s="488"/>
    </row>
    <row r="3" spans="1:16" s="496" customFormat="1" ht="87" customHeight="1">
      <c r="A3" s="980" t="str">
        <f>Cover!$B$2</f>
        <v>Substation Package SS-101 for (i) Extn. of 765/400kV Bikaner-PG PS under Transmission System for Evacuation of power from REZ in Rajasthan (20GW) under Phase-III Part-J, (ii) Extn. of 400/220kV Bikaner-PG S/S under Augmentation of Transmission capacity (400/220kV) to cater to the N-1 contingency requirement at Bikaner-PS, (iii)Extn. of 220kV Bikaner-II S/S under Implementation of 2 nos. of 220 kV line bays at 400/220kV Bikaner-II PS for interconnection of solar projects (ACME Solar Holdings Pvt. Ltd., Prerak Genentech Pvt. Ltd.) and (iv) Extension of 400/220kV Fatehgarh-II S/S under Augmentation of Transmission capacity by 1X 500 MVA 400/220kV ICT (6th) at Fatehgarh-II PS to cater to the N-1 contingency requirement at Fatehgarh-II PS.</v>
      </c>
      <c r="B3" s="980"/>
      <c r="C3" s="980"/>
      <c r="D3" s="980"/>
      <c r="E3" s="980"/>
      <c r="F3" s="980"/>
      <c r="G3" s="980"/>
      <c r="H3" s="980"/>
      <c r="I3" s="980"/>
      <c r="J3" s="980"/>
      <c r="K3" s="980"/>
      <c r="L3" s="980"/>
      <c r="M3" s="980"/>
      <c r="N3" s="980"/>
      <c r="O3" s="980"/>
      <c r="P3" s="980"/>
    </row>
    <row r="4" spans="1:16" s="496" customFormat="1">
      <c r="A4" s="981" t="s">
        <v>19</v>
      </c>
      <c r="B4" s="981"/>
      <c r="C4" s="981"/>
      <c r="D4" s="981"/>
      <c r="E4" s="981"/>
      <c r="F4" s="981"/>
      <c r="G4" s="981"/>
      <c r="H4" s="981"/>
      <c r="I4" s="981"/>
      <c r="J4" s="981"/>
      <c r="K4" s="981"/>
      <c r="L4" s="981"/>
      <c r="M4" s="981"/>
      <c r="N4" s="981"/>
      <c r="O4" s="981"/>
      <c r="P4" s="981"/>
    </row>
    <row r="5" spans="1:16" s="496" customFormat="1">
      <c r="A5" s="489"/>
      <c r="B5" s="489"/>
      <c r="C5" s="489"/>
      <c r="D5" s="489"/>
      <c r="E5" s="489"/>
      <c r="F5" s="489"/>
      <c r="G5" s="490"/>
      <c r="H5" s="490"/>
      <c r="I5" s="490"/>
      <c r="J5" s="490"/>
      <c r="K5" s="490"/>
      <c r="L5" s="490"/>
      <c r="M5" s="489"/>
      <c r="N5" s="489"/>
      <c r="O5" s="489"/>
    </row>
    <row r="6" spans="1:16" s="496" customFormat="1" ht="20.25" customHeight="1">
      <c r="A6" s="947" t="s">
        <v>348</v>
      </c>
      <c r="B6" s="947"/>
      <c r="C6" s="4"/>
      <c r="D6" s="351"/>
      <c r="E6" s="4"/>
      <c r="F6" s="4"/>
      <c r="G6" s="4"/>
      <c r="H6" s="4"/>
      <c r="I6" s="4"/>
      <c r="J6" s="490"/>
      <c r="K6" s="490"/>
      <c r="L6" s="490"/>
      <c r="M6" s="489"/>
      <c r="N6" s="489"/>
      <c r="O6" s="489"/>
    </row>
    <row r="7" spans="1:16" s="496" customFormat="1" ht="21" customHeight="1">
      <c r="A7" s="959">
        <f>'Sch-1'!A7</f>
        <v>0</v>
      </c>
      <c r="B7" s="959"/>
      <c r="C7" s="959"/>
      <c r="D7" s="959"/>
      <c r="E7" s="959"/>
      <c r="F7" s="959"/>
      <c r="G7" s="959"/>
      <c r="H7" s="959"/>
      <c r="I7" s="959"/>
      <c r="J7" s="5"/>
      <c r="K7" s="5"/>
      <c r="L7" s="392"/>
      <c r="M7" s="5"/>
      <c r="N7" s="491" t="s">
        <v>1</v>
      </c>
      <c r="O7" s="488"/>
    </row>
    <row r="8" spans="1:16" s="496" customFormat="1" ht="21" customHeight="1">
      <c r="A8" s="948" t="str">
        <f>"Bidder’s Name and Address  (" &amp; MID('Names of Bidder'!B9,9, 20) &amp; ") :"</f>
        <v>Bidder’s Name and Address  (Sole Bidder) :</v>
      </c>
      <c r="B8" s="948"/>
      <c r="C8" s="948"/>
      <c r="D8" s="948"/>
      <c r="E8" s="948"/>
      <c r="F8" s="948"/>
      <c r="G8" s="948"/>
      <c r="H8" s="525"/>
      <c r="I8" s="525"/>
      <c r="J8" s="505"/>
      <c r="K8" s="505"/>
      <c r="L8" s="505"/>
      <c r="M8" s="505"/>
      <c r="N8" s="12" t="str">
        <f>'Sch-1'!K8</f>
        <v>Contract Services</v>
      </c>
      <c r="O8" s="488"/>
    </row>
    <row r="9" spans="1:16" s="496" customFormat="1" ht="24" customHeight="1">
      <c r="A9" s="453" t="s">
        <v>12</v>
      </c>
      <c r="B9" s="404"/>
      <c r="C9" s="961" t="str">
        <f>IF('Names of Bidder'!D9=0, "", 'Names of Bidder'!D9)</f>
        <v/>
      </c>
      <c r="D9" s="961"/>
      <c r="E9" s="961"/>
      <c r="F9" s="961"/>
      <c r="G9" s="961"/>
      <c r="H9" s="437"/>
      <c r="I9" s="405"/>
      <c r="J9" s="261"/>
      <c r="K9" s="261"/>
      <c r="L9" s="497"/>
      <c r="N9" s="12" t="str">
        <f>'Sch-1'!K9</f>
        <v>Power Grid Corporation of India Ltd.,</v>
      </c>
      <c r="O9" s="488"/>
    </row>
    <row r="10" spans="1:16" s="496" customFormat="1">
      <c r="A10" s="453" t="s">
        <v>11</v>
      </c>
      <c r="B10" s="404"/>
      <c r="C10" s="960" t="str">
        <f>IF('Names of Bidder'!D10=0, "", 'Names of Bidder'!D10)</f>
        <v/>
      </c>
      <c r="D10" s="960"/>
      <c r="E10" s="960"/>
      <c r="F10" s="960"/>
      <c r="G10" s="960"/>
      <c r="H10" s="437"/>
      <c r="I10" s="405"/>
      <c r="J10" s="261"/>
      <c r="K10" s="261"/>
      <c r="L10" s="497"/>
      <c r="N10" s="12" t="str">
        <f>'Sch-1'!K10</f>
        <v>"Saudamini", Plot No.-2</v>
      </c>
      <c r="O10" s="488"/>
    </row>
    <row r="11" spans="1:16" s="496" customFormat="1">
      <c r="A11" s="405"/>
      <c r="B11" s="405"/>
      <c r="C11" s="960" t="str">
        <f>IF('Names of Bidder'!D11=0, "", 'Names of Bidder'!D11)</f>
        <v/>
      </c>
      <c r="D11" s="960"/>
      <c r="E11" s="960"/>
      <c r="F11" s="960"/>
      <c r="G11" s="960"/>
      <c r="H11" s="437"/>
      <c r="I11" s="405"/>
      <c r="J11" s="261"/>
      <c r="K11" s="261"/>
      <c r="L11" s="497"/>
      <c r="N11" s="12" t="str">
        <f>'Sch-1'!K11</f>
        <v xml:space="preserve">Sector-29, </v>
      </c>
      <c r="O11" s="488"/>
    </row>
    <row r="12" spans="1:16" s="496" customFormat="1">
      <c r="A12" s="405"/>
      <c r="B12" s="405"/>
      <c r="C12" s="960" t="str">
        <f>IF('Names of Bidder'!D12=0, "", 'Names of Bidder'!D12)</f>
        <v/>
      </c>
      <c r="D12" s="960"/>
      <c r="E12" s="960"/>
      <c r="F12" s="960"/>
      <c r="G12" s="960"/>
      <c r="H12" s="437"/>
      <c r="I12" s="405"/>
      <c r="J12" s="261"/>
      <c r="K12" s="261"/>
      <c r="L12" s="497"/>
      <c r="N12" s="12" t="str">
        <f>'Sch-1'!K12</f>
        <v>Gurgaon (Haryana) - 122001</v>
      </c>
      <c r="O12" s="488"/>
    </row>
    <row r="13" spans="1:16" s="496" customFormat="1">
      <c r="A13" s="405"/>
      <c r="B13" s="405"/>
      <c r="C13" s="568"/>
      <c r="D13" s="568"/>
      <c r="E13" s="568"/>
      <c r="F13" s="568"/>
      <c r="G13" s="568"/>
      <c r="H13" s="437"/>
      <c r="I13" s="405"/>
      <c r="J13" s="261"/>
      <c r="K13" s="261"/>
      <c r="L13" s="497"/>
      <c r="N13" s="12"/>
      <c r="O13" s="488"/>
    </row>
    <row r="14" spans="1:16" s="496" customFormat="1" ht="21" customHeight="1">
      <c r="A14" s="970" t="s">
        <v>27</v>
      </c>
      <c r="B14" s="970"/>
      <c r="C14" s="970"/>
      <c r="D14" s="970"/>
      <c r="E14" s="970"/>
      <c r="F14" s="970"/>
      <c r="G14" s="970"/>
      <c r="H14" s="970"/>
      <c r="I14" s="970"/>
      <c r="J14" s="970"/>
      <c r="K14" s="970"/>
      <c r="L14" s="970"/>
      <c r="M14" s="970"/>
      <c r="N14" s="970"/>
      <c r="O14" s="970"/>
      <c r="P14" s="970"/>
    </row>
    <row r="15" spans="1:16" s="496" customFormat="1" ht="90.6" customHeight="1">
      <c r="A15" s="475" t="s">
        <v>7</v>
      </c>
      <c r="B15" s="476" t="s">
        <v>264</v>
      </c>
      <c r="C15" s="476" t="s">
        <v>265</v>
      </c>
      <c r="D15" s="476" t="s">
        <v>275</v>
      </c>
      <c r="E15" s="476" t="s">
        <v>277</v>
      </c>
      <c r="F15" s="476" t="s">
        <v>278</v>
      </c>
      <c r="G15" s="475" t="s">
        <v>25</v>
      </c>
      <c r="H15" s="506" t="s">
        <v>321</v>
      </c>
      <c r="I15" s="507" t="s">
        <v>320</v>
      </c>
      <c r="J15" s="507" t="s">
        <v>307</v>
      </c>
      <c r="K15" s="507" t="s">
        <v>317</v>
      </c>
      <c r="L15" s="476" t="s">
        <v>15</v>
      </c>
      <c r="M15" s="477" t="s">
        <v>9</v>
      </c>
      <c r="N15" s="477" t="s">
        <v>16</v>
      </c>
      <c r="O15" s="478" t="s">
        <v>28</v>
      </c>
      <c r="P15" s="478" t="s">
        <v>29</v>
      </c>
    </row>
    <row r="16" spans="1:16" s="584" customFormat="1" ht="14.4">
      <c r="A16" s="581">
        <v>1</v>
      </c>
      <c r="B16" s="581">
        <v>2</v>
      </c>
      <c r="C16" s="581">
        <v>3</v>
      </c>
      <c r="D16" s="581">
        <v>4</v>
      </c>
      <c r="E16" s="581">
        <v>5</v>
      </c>
      <c r="F16" s="581">
        <v>6</v>
      </c>
      <c r="G16" s="581">
        <v>7</v>
      </c>
      <c r="H16" s="582">
        <v>8</v>
      </c>
      <c r="I16" s="582">
        <v>9</v>
      </c>
      <c r="J16" s="582">
        <v>10</v>
      </c>
      <c r="K16" s="582">
        <v>11</v>
      </c>
      <c r="L16" s="583">
        <v>12</v>
      </c>
      <c r="M16" s="581">
        <v>13</v>
      </c>
      <c r="N16" s="581">
        <v>14</v>
      </c>
      <c r="O16" s="581">
        <v>15</v>
      </c>
      <c r="P16" s="581" t="s">
        <v>319</v>
      </c>
    </row>
    <row r="17" spans="1:17">
      <c r="A17" s="492"/>
      <c r="B17" s="492"/>
      <c r="C17" s="492"/>
      <c r="D17" s="492"/>
      <c r="E17" s="492"/>
      <c r="F17" s="492"/>
      <c r="G17" s="492"/>
      <c r="H17" s="492"/>
      <c r="I17" s="492"/>
      <c r="J17" s="492"/>
      <c r="K17" s="492"/>
      <c r="L17" s="493"/>
      <c r="M17" s="492"/>
      <c r="N17" s="492"/>
      <c r="O17" s="492"/>
      <c r="P17" s="498"/>
    </row>
    <row r="18" spans="1:17" s="494" customFormat="1" ht="45" customHeight="1">
      <c r="A18" s="492"/>
      <c r="B18" s="500"/>
      <c r="C18" s="500"/>
      <c r="D18" s="500"/>
      <c r="F18" s="500"/>
      <c r="G18" s="500"/>
      <c r="H18" s="500"/>
      <c r="I18" s="574" t="s">
        <v>336</v>
      </c>
      <c r="J18" s="500"/>
      <c r="K18" s="500"/>
      <c r="L18" s="500"/>
      <c r="M18" s="500"/>
      <c r="N18" s="500"/>
      <c r="O18" s="500"/>
      <c r="P18" s="500"/>
    </row>
    <row r="19" spans="1:17" ht="26.25" customHeight="1">
      <c r="A19" s="492"/>
      <c r="B19" s="989"/>
      <c r="C19" s="990"/>
      <c r="D19" s="990"/>
      <c r="E19" s="990"/>
      <c r="F19" s="990"/>
      <c r="G19" s="990"/>
      <c r="H19" s="990"/>
      <c r="I19" s="990"/>
      <c r="J19" s="990"/>
      <c r="K19" s="991"/>
      <c r="L19" s="501"/>
      <c r="M19" s="501"/>
      <c r="N19" s="501"/>
      <c r="O19" s="501"/>
      <c r="P19" s="502"/>
      <c r="Q19" s="438"/>
    </row>
    <row r="20" spans="1:17" ht="27.75" customHeight="1">
      <c r="A20" s="986" t="s">
        <v>322</v>
      </c>
      <c r="B20" s="986"/>
      <c r="C20" s="986"/>
      <c r="D20" s="986"/>
      <c r="E20" s="986"/>
      <c r="F20" s="986"/>
      <c r="G20" s="986"/>
      <c r="H20" s="986"/>
      <c r="I20" s="986"/>
      <c r="J20" s="986"/>
      <c r="K20" s="986"/>
      <c r="L20" s="986"/>
      <c r="M20" s="986"/>
      <c r="N20" s="986"/>
      <c r="O20" s="986"/>
      <c r="P20" s="986"/>
      <c r="Q20" s="438"/>
    </row>
    <row r="21" spans="1:17" ht="39" customHeight="1">
      <c r="A21" s="987" t="s">
        <v>323</v>
      </c>
      <c r="B21" s="987"/>
      <c r="C21" s="987"/>
      <c r="D21" s="987"/>
      <c r="E21" s="987"/>
      <c r="F21" s="987"/>
      <c r="G21" s="987"/>
      <c r="H21" s="987"/>
      <c r="I21" s="987"/>
      <c r="J21" s="987"/>
      <c r="K21" s="987"/>
      <c r="L21" s="987"/>
      <c r="M21" s="987"/>
      <c r="N21" s="987"/>
      <c r="O21" s="987"/>
      <c r="P21" s="987"/>
      <c r="Q21" s="438"/>
    </row>
    <row r="23" spans="1:17" s="503" customFormat="1">
      <c r="B23" s="504" t="s">
        <v>314</v>
      </c>
      <c r="C23" s="985" t="str">
        <f>'Sch-3'!C252:D252</f>
        <v xml:space="preserve">  </v>
      </c>
      <c r="D23" s="984"/>
    </row>
    <row r="24" spans="1:17" s="503" customFormat="1">
      <c r="B24" s="504" t="s">
        <v>315</v>
      </c>
      <c r="C24" s="983" t="str">
        <f>'Sch-3'!C253:D253</f>
        <v/>
      </c>
      <c r="D24" s="984"/>
      <c r="L24" s="982" t="s">
        <v>316</v>
      </c>
      <c r="M24" s="982"/>
      <c r="N24" s="988" t="str">
        <f>'Sch-3'!O252</f>
        <v/>
      </c>
      <c r="O24" s="988"/>
      <c r="P24" s="988"/>
    </row>
    <row r="25" spans="1:17">
      <c r="L25" s="982" t="s">
        <v>124</v>
      </c>
      <c r="M25" s="982"/>
      <c r="N25" s="988" t="str">
        <f>'Sch-3'!O253</f>
        <v/>
      </c>
      <c r="O25" s="988"/>
      <c r="P25" s="988"/>
    </row>
  </sheetData>
  <sheetProtection password="CCC7" sheet="1" objects="1" scenarios="1" formatColumns="0" formatRows="0" selectLockedCells="1"/>
  <customSheetViews>
    <customSheetView guid="{2A597A81-BDEB-4911-946A-7247194BF387}" scale="80" showPageBreaks="1" printArea="1" view="pageBreakPreview">
      <selection activeCell="Q18" sqref="Q18"/>
      <pageMargins left="0.7" right="0.7" top="0.75" bottom="0.75" header="0.3" footer="0.3"/>
      <pageSetup paperSize="9" scale="58" orientation="landscape" r:id="rId1"/>
    </customSheetView>
    <customSheetView guid="{267FF044-3C5D-4FEC-AC00-A7E30583F8BB}" scale="80" showPageBreaks="1" printArea="1" view="pageBreakPreview" topLeftCell="A4">
      <selection activeCell="Q18" sqref="Q18"/>
      <pageMargins left="0.7" right="0.7" top="0.75" bottom="0.75" header="0.3" footer="0.3"/>
      <pageSetup paperSize="9" scale="58" orientation="landscape" r:id="rId2"/>
    </customSheetView>
    <customSheetView guid="{3FCD02EB-1C44-4646-B069-2B9945E67B1F}" scale="80" showPageBreaks="1" printArea="1" view="pageBreakPreview" topLeftCell="A4">
      <selection activeCell="Q18" sqref="Q18"/>
      <pageMargins left="0.7" right="0.7" top="0.75" bottom="0.75" header="0.3" footer="0.3"/>
      <pageSetup paperSize="9" scale="58" orientation="landscape" r:id="rId3"/>
    </customSheetView>
    <customSheetView guid="{B056965A-4BE5-44B3-AB31-550AD9F023BC}" showPageBreaks="1" printArea="1" view="pageBreakPreview" topLeftCell="A8">
      <selection activeCell="Q18" sqref="Q18"/>
      <pageMargins left="0.7" right="0.7" top="0.75" bottom="0.75" header="0.3" footer="0.3"/>
      <pageSetup paperSize="9" scale="58" orientation="landscape" r:id="rId4"/>
    </customSheetView>
    <customSheetView guid="{63D51328-7CBC-4A1E-B96D-BAE91416501B}" showPageBreaks="1" printArea="1" view="pageBreakPreview">
      <selection activeCell="Q18" sqref="Q18"/>
      <pageMargins left="0.7" right="0.7" top="0.75" bottom="0.75" header="0.3" footer="0.3"/>
      <pageSetup paperSize="9" scale="58" orientation="landscape" r:id="rId5"/>
    </customSheetView>
    <customSheetView guid="{99CA2F10-F926-46DC-8609-4EAE5B9F3585}" showPageBreaks="1" printArea="1" view="pageBreakPreview" topLeftCell="A5">
      <selection activeCell="Q25" sqref="Q25"/>
      <pageMargins left="0.7" right="0.7" top="0.75" bottom="0.75" header="0.3" footer="0.3"/>
      <pageSetup paperSize="9" scale="58" orientation="landscape" r:id="rId6"/>
    </customSheetView>
    <customSheetView guid="{3C00DDA0-7DDE-4169-A739-550DAF5DCF8D}" scale="80" showPageBreaks="1" printArea="1" view="pageBreakPreview" topLeftCell="J1">
      <selection activeCell="R17" sqref="R17"/>
      <pageMargins left="0.7" right="0.7" top="0.75" bottom="0.75" header="0.3" footer="0.3"/>
      <pageSetup paperSize="9" scale="50" orientation="landscape" r:id="rId7"/>
    </customSheetView>
    <customSheetView guid="{357C9841-BEC3-434B-AC63-C04FB4321BA3}" scale="80" showPageBreaks="1" printArea="1" view="pageBreakPreview" topLeftCell="D13">
      <selection activeCell="O24" sqref="O24"/>
      <pageMargins left="0.7" right="0.7" top="0.75" bottom="0.75" header="0.3" footer="0.3"/>
      <pageSetup paperSize="9" scale="50" orientation="landscape" r:id="rId8"/>
    </customSheetView>
    <customSheetView guid="{B96E710B-6DD7-4DE1-95AB-C9EE060CD030}" scale="80" showPageBreaks="1" printArea="1" view="pageBreakPreview">
      <selection activeCell="G22" sqref="G22"/>
      <pageMargins left="0.7" right="0.7" top="0.75" bottom="0.75" header="0.3" footer="0.3"/>
      <pageSetup paperSize="9" scale="58" orientation="landscape" r:id="rId9"/>
    </customSheetView>
    <customSheetView guid="{CCA37BAE-906F-43D5-9FD9-B13563E4B9D7}" showPageBreaks="1" printArea="1" view="pageBreakPreview">
      <selection activeCell="Q18" sqref="Q18"/>
      <pageMargins left="0.7" right="0.7" top="0.75" bottom="0.75" header="0.3" footer="0.3"/>
      <pageSetup paperSize="9" scale="58" orientation="landscape" r:id="rId10"/>
    </customSheetView>
    <customSheetView guid="{755190E0-7BE9-48F9-BB5F-DF8E25D6736A}" showPageBreaks="1" printArea="1" view="pageBreakPreview">
      <selection activeCell="Q18" sqref="Q18"/>
      <pageMargins left="0.7" right="0.7" top="0.75" bottom="0.75" header="0.3" footer="0.3"/>
      <pageSetup paperSize="9" scale="58" orientation="landscape" r:id="rId11"/>
    </customSheetView>
    <customSheetView guid="{F1B559AA-B9AD-4E4C-B94A-ECBE5878008B}" showPageBreaks="1" printArea="1" view="pageBreakPreview" topLeftCell="A14">
      <selection activeCell="Q18" sqref="Q18"/>
      <pageMargins left="0.7" right="0.7" top="0.75" bottom="0.75" header="0.3" footer="0.3"/>
      <pageSetup paperSize="9" scale="58" orientation="landscape" r:id="rId12"/>
    </customSheetView>
    <customSheetView guid="{A4F9CA79-D3DE-43F5-9CDC-F14C42FDD954}" scale="80" showPageBreaks="1" printArea="1" view="pageBreakPreview" topLeftCell="A4">
      <selection activeCell="Q18" sqref="Q18"/>
      <pageMargins left="0.7" right="0.7" top="0.75" bottom="0.75" header="0.3" footer="0.3"/>
      <pageSetup paperSize="9" scale="58" orientation="landscape" r:id="rId13"/>
    </customSheetView>
    <customSheetView guid="{0820A53D-1017-4F45-9AA9-C0679BEE897E}" scale="80" showPageBreaks="1" printArea="1" view="pageBreakPreview">
      <selection activeCell="Q18" sqref="Q18"/>
      <pageMargins left="0.7" right="0.7" top="0.75" bottom="0.75" header="0.3" footer="0.3"/>
      <pageSetup paperSize="9" scale="58" orientation="landscape" r:id="rId14"/>
    </customSheetView>
  </customSheetViews>
  <mergeCells count="19">
    <mergeCell ref="A14:P14"/>
    <mergeCell ref="L24:M24"/>
    <mergeCell ref="C24:D24"/>
    <mergeCell ref="L25:M25"/>
    <mergeCell ref="C23:D23"/>
    <mergeCell ref="A20:P20"/>
    <mergeCell ref="A21:P21"/>
    <mergeCell ref="N25:P25"/>
    <mergeCell ref="N24:P24"/>
    <mergeCell ref="B19:K19"/>
    <mergeCell ref="A3:P3"/>
    <mergeCell ref="A6:B6"/>
    <mergeCell ref="A7:I7"/>
    <mergeCell ref="A8:G8"/>
    <mergeCell ref="C12:G12"/>
    <mergeCell ref="C11:G11"/>
    <mergeCell ref="C10:G10"/>
    <mergeCell ref="C9:G9"/>
    <mergeCell ref="A4:P4"/>
  </mergeCells>
  <pageMargins left="0.7" right="0.7" top="0.75" bottom="0.75" header="0.3" footer="0.3"/>
  <pageSetup paperSize="9" scale="58" orientation="landscape" r:id="rId1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33"/>
  </sheetPr>
  <dimension ref="A1:X71"/>
  <sheetViews>
    <sheetView view="pageBreakPreview" topLeftCell="A16" zoomScaleNormal="100" zoomScaleSheetLayoutView="100" workbookViewId="0">
      <selection activeCell="D19" sqref="D19:E19"/>
    </sheetView>
  </sheetViews>
  <sheetFormatPr defaultColWidth="11.44140625" defaultRowHeight="15.6"/>
  <cols>
    <col min="1" max="1" width="11.88671875" style="28" customWidth="1"/>
    <col min="2" max="2" width="46.6640625" style="28" customWidth="1"/>
    <col min="3" max="3" width="20" style="28" customWidth="1"/>
    <col min="4" max="4" width="23.44140625" style="28" customWidth="1"/>
    <col min="5" max="5" width="22.88671875" style="28" customWidth="1"/>
    <col min="6" max="6" width="11.44140625" style="84" hidden="1" customWidth="1"/>
    <col min="7" max="7" width="34.109375" style="84" hidden="1" customWidth="1"/>
    <col min="8" max="8" width="11.44140625" style="84" hidden="1" customWidth="1"/>
    <col min="9" max="9" width="14" style="386" hidden="1" customWidth="1"/>
    <col min="10" max="10" width="14.44140625" style="386" hidden="1" customWidth="1"/>
    <col min="11" max="11" width="17.109375" style="386" hidden="1" customWidth="1"/>
    <col min="12" max="13" width="11.44140625" style="386" hidden="1" customWidth="1"/>
    <col min="14" max="14" width="21.33203125" style="386" hidden="1" customWidth="1"/>
    <col min="15" max="15" width="18.33203125" style="85" hidden="1" customWidth="1"/>
    <col min="16" max="17" width="11.44140625" style="85" hidden="1" customWidth="1"/>
    <col min="18" max="18" width="11.44140625" style="111" hidden="1" customWidth="1"/>
    <col min="19" max="20" width="11.44140625" style="84" hidden="1" customWidth="1"/>
    <col min="21" max="24" width="11.44140625" style="84" customWidth="1"/>
    <col min="25" max="16384" width="11.44140625" style="111"/>
  </cols>
  <sheetData>
    <row r="1" spans="1:15" ht="18" customHeight="1">
      <c r="A1" s="80" t="str">
        <f>Cover!B3</f>
        <v>SPEC. NO.: CC/NT/AIS/DOM/A04/22/00541</v>
      </c>
      <c r="B1" s="81"/>
      <c r="C1" s="82"/>
      <c r="D1" s="82"/>
      <c r="E1" s="83" t="s">
        <v>127</v>
      </c>
    </row>
    <row r="2" spans="1:15" ht="8.1" customHeight="1">
      <c r="A2" s="86"/>
      <c r="B2" s="87"/>
      <c r="C2" s="88"/>
      <c r="D2" s="88"/>
      <c r="E2" s="89"/>
      <c r="F2" s="90"/>
    </row>
    <row r="3" spans="1:15" ht="132" customHeight="1">
      <c r="A3" s="999" t="str">
        <f>Cover!$B$2</f>
        <v>Substation Package SS-101 for (i) Extn. of 765/400kV Bikaner-PG PS under Transmission System for Evacuation of power from REZ in Rajasthan (20GW) under Phase-III Part-J, (ii) Extn. of 400/220kV Bikaner-PG S/S under Augmentation of Transmission capacity (400/220kV) to cater to the N-1 contingency requirement at Bikaner-PS, (iii)Extn. of 220kV Bikaner-II S/S under Implementation of 2 nos. of 220 kV line bays at 400/220kV Bikaner-II PS for interconnection of solar projects (ACME Solar Holdings Pvt. Ltd., Prerak Genentech Pvt. Ltd.) and (iv) Extension of 400/220kV Fatehgarh-II S/S under Augmentation of Transmission capacity by 1X 500 MVA 400/220kV ICT (6th) at Fatehgarh-II PS to cater to the N-1 contingency requirement at Fatehgarh-II PS.</v>
      </c>
      <c r="B3" s="999"/>
      <c r="C3" s="999"/>
      <c r="D3" s="999"/>
      <c r="E3" s="999"/>
    </row>
    <row r="4" spans="1:15" ht="21.9" customHeight="1">
      <c r="A4" s="1000" t="s">
        <v>128</v>
      </c>
      <c r="B4" s="1000"/>
      <c r="C4" s="1000"/>
      <c r="D4" s="1000"/>
      <c r="E4" s="1000"/>
    </row>
    <row r="5" spans="1:15" ht="12" customHeight="1">
      <c r="A5" s="91"/>
      <c r="B5" s="92"/>
      <c r="C5" s="92"/>
      <c r="D5" s="92"/>
      <c r="E5" s="92"/>
    </row>
    <row r="6" spans="1:15" ht="24" customHeight="1">
      <c r="A6" s="947" t="s">
        <v>348</v>
      </c>
      <c r="B6" s="947"/>
      <c r="C6" s="4"/>
      <c r="D6" s="351"/>
      <c r="E6" s="4"/>
      <c r="F6" s="4"/>
      <c r="G6" s="4"/>
      <c r="H6" s="4"/>
      <c r="I6" s="4"/>
    </row>
    <row r="7" spans="1:15" ht="18" customHeight="1">
      <c r="A7" s="959">
        <f>'Sch-1'!A7</f>
        <v>0</v>
      </c>
      <c r="B7" s="959"/>
      <c r="C7" s="959"/>
      <c r="D7" s="491" t="s">
        <v>1</v>
      </c>
      <c r="E7" s="567"/>
      <c r="F7" s="567"/>
      <c r="G7" s="567"/>
      <c r="H7" s="567"/>
      <c r="I7" s="567"/>
    </row>
    <row r="8" spans="1:15" ht="18" customHeight="1">
      <c r="A8" s="948" t="str">
        <f>"Bidder’s Name and Address  (" &amp; MID('Names of Bidder'!B9,9, 20) &amp; ") :"</f>
        <v>Bidder’s Name and Address  (Sole Bidder) :</v>
      </c>
      <c r="B8" s="948"/>
      <c r="C8" s="948"/>
      <c r="D8" s="12" t="s">
        <v>2</v>
      </c>
      <c r="E8" s="570"/>
      <c r="F8" s="570"/>
      <c r="G8" s="570"/>
      <c r="H8" s="525"/>
      <c r="I8" s="525"/>
    </row>
    <row r="9" spans="1:15" ht="18" customHeight="1">
      <c r="A9" s="453" t="s">
        <v>12</v>
      </c>
      <c r="B9" s="453" t="str">
        <f>IF('Names of Bidder'!D9=0, "", 'Names of Bidder'!D9)</f>
        <v/>
      </c>
      <c r="C9" s="111"/>
      <c r="D9" s="12" t="s">
        <v>3</v>
      </c>
      <c r="E9" s="569"/>
      <c r="F9" s="569"/>
      <c r="G9" s="569"/>
      <c r="H9" s="437"/>
      <c r="I9" s="405"/>
    </row>
    <row r="10" spans="1:15" ht="18" customHeight="1">
      <c r="A10" s="453" t="s">
        <v>11</v>
      </c>
      <c r="B10" s="568" t="str">
        <f>IF('Names of Bidder'!D10=0, "", 'Names of Bidder'!D10)</f>
        <v/>
      </c>
      <c r="C10" s="111"/>
      <c r="D10" s="12" t="s">
        <v>4</v>
      </c>
      <c r="E10" s="569"/>
      <c r="F10" s="569"/>
      <c r="G10" s="569"/>
      <c r="H10" s="437"/>
      <c r="I10" s="405"/>
    </row>
    <row r="11" spans="1:15" ht="18" customHeight="1">
      <c r="A11" s="405"/>
      <c r="B11" s="568" t="str">
        <f>IF('Names of Bidder'!D11=0, "", 'Names of Bidder'!D11)</f>
        <v/>
      </c>
      <c r="C11" s="111"/>
      <c r="D11" s="12" t="s">
        <v>5</v>
      </c>
      <c r="E11" s="569"/>
      <c r="F11" s="569"/>
      <c r="G11" s="569"/>
      <c r="H11" s="437"/>
      <c r="I11" s="405"/>
    </row>
    <row r="12" spans="1:15" ht="18" customHeight="1">
      <c r="A12" s="405"/>
      <c r="B12" s="568" t="str">
        <f>IF('Names of Bidder'!D12=0, "", 'Names of Bidder'!D12)</f>
        <v/>
      </c>
      <c r="C12" s="111"/>
      <c r="D12" s="12" t="s">
        <v>6</v>
      </c>
      <c r="E12" s="569"/>
      <c r="F12" s="569"/>
      <c r="G12" s="569"/>
      <c r="H12" s="437"/>
      <c r="I12" s="405"/>
    </row>
    <row r="13" spans="1:15" ht="8.1" customHeight="1" thickBot="1">
      <c r="B13" s="140"/>
    </row>
    <row r="14" spans="1:15" ht="21.9" customHeight="1">
      <c r="A14" s="625" t="s">
        <v>129</v>
      </c>
      <c r="B14" s="1001" t="s">
        <v>130</v>
      </c>
      <c r="C14" s="1001"/>
      <c r="D14" s="1002" t="s">
        <v>131</v>
      </c>
      <c r="E14" s="1003"/>
      <c r="I14" s="1010" t="s">
        <v>132</v>
      </c>
      <c r="J14" s="1010"/>
      <c r="K14" s="1010"/>
      <c r="M14" s="1007" t="s">
        <v>133</v>
      </c>
      <c r="N14" s="1007"/>
      <c r="O14" s="1007"/>
    </row>
    <row r="15" spans="1:15" ht="29.25" customHeight="1">
      <c r="A15" s="626" t="s">
        <v>134</v>
      </c>
      <c r="B15" s="1004" t="s">
        <v>324</v>
      </c>
      <c r="C15" s="1004"/>
      <c r="D15" s="1005">
        <f>'Sch-1'!P273</f>
        <v>0</v>
      </c>
      <c r="E15" s="1006"/>
      <c r="I15" s="387" t="s">
        <v>135</v>
      </c>
      <c r="K15" s="387" t="e">
        <f>ROUND('[9]Sch-1'!U3*#REF!,0)</f>
        <v>#REF!</v>
      </c>
      <c r="M15" s="387" t="s">
        <v>135</v>
      </c>
      <c r="O15" s="96" t="e">
        <f>ROUND('[9]Sch-1'!U5*#REF!,0)</f>
        <v>#REF!</v>
      </c>
    </row>
    <row r="16" spans="1:15" ht="87.75" customHeight="1">
      <c r="A16" s="627"/>
      <c r="B16" s="996" t="s">
        <v>325</v>
      </c>
      <c r="C16" s="996"/>
      <c r="D16" s="1008"/>
      <c r="E16" s="1009"/>
      <c r="G16" s="97"/>
    </row>
    <row r="17" spans="1:15" ht="25.5" customHeight="1">
      <c r="A17" s="626" t="s">
        <v>136</v>
      </c>
      <c r="B17" s="1004" t="s">
        <v>326</v>
      </c>
      <c r="C17" s="1004"/>
      <c r="D17" s="1005">
        <f>'Sch-3'!R247</f>
        <v>0</v>
      </c>
      <c r="E17" s="1006"/>
      <c r="I17" s="387" t="s">
        <v>137</v>
      </c>
      <c r="K17" s="388">
        <f>IF(ISERROR(ROUND((#REF!+#REF!)*#REF!,0)),0, ROUND((#REF!+#REF!)*#REF!,0))</f>
        <v>0</v>
      </c>
      <c r="M17" s="387" t="s">
        <v>137</v>
      </c>
      <c r="O17" s="99">
        <f>IF(ISERROR(ROUND((#REF!+#REF!)*#REF!,0)),0, ROUND((#REF!+#REF!)*#REF!,0))</f>
        <v>0</v>
      </c>
    </row>
    <row r="18" spans="1:15" ht="84" customHeight="1">
      <c r="A18" s="627"/>
      <c r="B18" s="996" t="s">
        <v>327</v>
      </c>
      <c r="C18" s="996"/>
      <c r="D18" s="997"/>
      <c r="E18" s="998"/>
      <c r="G18" s="100"/>
      <c r="I18" s="389" t="e">
        <f>#REF!/'Sch-1'!Y1</f>
        <v>#REF!</v>
      </c>
      <c r="K18" s="386">
        <f>'[9]Sch-1'!U3</f>
        <v>0</v>
      </c>
      <c r="M18" s="389" t="e">
        <f>I18</f>
        <v>#REF!</v>
      </c>
      <c r="O18" s="85">
        <f>'[9]Sch-1'!U5</f>
        <v>0</v>
      </c>
    </row>
    <row r="19" spans="1:15" ht="33" customHeight="1" thickBot="1">
      <c r="A19" s="628"/>
      <c r="B19" s="629" t="s">
        <v>330</v>
      </c>
      <c r="C19" s="630"/>
      <c r="D19" s="994">
        <f>D15+D17</f>
        <v>0</v>
      </c>
      <c r="E19" s="995"/>
    </row>
    <row r="20" spans="1:15" ht="30" customHeight="1">
      <c r="A20" s="101"/>
      <c r="B20" s="101"/>
      <c r="C20" s="102"/>
      <c r="D20" s="101"/>
      <c r="E20" s="101"/>
    </row>
    <row r="21" spans="1:15" ht="30" customHeight="1">
      <c r="A21" s="103" t="s">
        <v>142</v>
      </c>
      <c r="B21" s="633" t="str">
        <f>'Names of Bidder'!D27&amp;" "&amp;'Names of Bidder'!E27&amp;" "&amp;'Names of Bidder'!F27</f>
        <v xml:space="preserve">  </v>
      </c>
      <c r="C21" s="102" t="s">
        <v>143</v>
      </c>
      <c r="D21" s="992" t="str">
        <f>IF('Names of Bidder'!D24="","",'Names of Bidder'!D24)</f>
        <v/>
      </c>
      <c r="E21" s="993"/>
      <c r="F21" s="104"/>
    </row>
    <row r="22" spans="1:15" ht="30" customHeight="1">
      <c r="A22" s="103" t="s">
        <v>144</v>
      </c>
      <c r="B22" s="704" t="str">
        <f>IF('Names of Bidder'!D28="","",'Names of Bidder'!D28)</f>
        <v/>
      </c>
      <c r="C22" s="102" t="s">
        <v>145</v>
      </c>
      <c r="D22" s="992" t="str">
        <f>IF('Names of Bidder'!D25="","",'Names of Bidder'!D25)</f>
        <v/>
      </c>
      <c r="E22" s="993"/>
      <c r="F22" s="104"/>
    </row>
    <row r="23" spans="1:15" ht="30" customHeight="1">
      <c r="A23" s="105"/>
      <c r="B23" s="106"/>
      <c r="C23" s="102"/>
      <c r="D23" s="84"/>
      <c r="E23" s="84"/>
      <c r="F23" s="104"/>
    </row>
    <row r="24" spans="1:15" ht="33" customHeight="1">
      <c r="A24" s="105"/>
      <c r="B24" s="106"/>
      <c r="C24" s="90"/>
      <c r="D24" s="107"/>
      <c r="E24" s="108"/>
      <c r="F24" s="104"/>
    </row>
    <row r="25" spans="1:15" ht="21.9" customHeight="1">
      <c r="A25" s="109"/>
      <c r="B25" s="109"/>
      <c r="C25" s="109"/>
      <c r="D25" s="109"/>
      <c r="E25" s="110"/>
    </row>
    <row r="26" spans="1:15" ht="21.9" customHeight="1">
      <c r="A26" s="109"/>
      <c r="B26" s="109"/>
      <c r="C26" s="109"/>
      <c r="D26" s="109"/>
      <c r="E26" s="110"/>
    </row>
    <row r="27" spans="1:15" ht="21.9" customHeight="1">
      <c r="A27" s="109"/>
      <c r="B27" s="109"/>
      <c r="C27" s="109"/>
      <c r="D27" s="109"/>
      <c r="E27" s="110"/>
    </row>
    <row r="28" spans="1:15" ht="21.9" customHeight="1">
      <c r="A28" s="109"/>
      <c r="B28" s="109"/>
      <c r="C28" s="109"/>
      <c r="D28" s="109"/>
      <c r="E28" s="110"/>
    </row>
    <row r="29" spans="1:15" ht="21.9" customHeight="1">
      <c r="A29" s="109"/>
      <c r="B29" s="109"/>
      <c r="C29" s="109"/>
      <c r="D29" s="109"/>
      <c r="E29" s="110"/>
    </row>
    <row r="30" spans="1:15" ht="21.9" customHeight="1">
      <c r="A30" s="109"/>
      <c r="B30" s="109"/>
      <c r="C30" s="109"/>
      <c r="D30" s="109"/>
      <c r="E30" s="110"/>
    </row>
    <row r="31" spans="1:15" ht="24.9" customHeight="1">
      <c r="A31" s="108"/>
      <c r="B31" s="108"/>
      <c r="C31" s="108"/>
      <c r="D31" s="108"/>
      <c r="E31" s="108"/>
    </row>
    <row r="32" spans="1:15" ht="24.9" customHeight="1">
      <c r="A32" s="108"/>
      <c r="B32" s="108"/>
      <c r="C32" s="108"/>
      <c r="D32" s="108"/>
      <c r="E32" s="108"/>
    </row>
    <row r="33" spans="1:5" ht="24.9" customHeight="1">
      <c r="A33" s="108"/>
      <c r="B33" s="108"/>
      <c r="C33" s="108"/>
      <c r="D33" s="108"/>
      <c r="E33" s="108"/>
    </row>
    <row r="34" spans="1:5" ht="24.9" customHeight="1">
      <c r="A34" s="108"/>
      <c r="B34" s="108"/>
      <c r="C34" s="108"/>
      <c r="D34" s="108"/>
      <c r="E34" s="108"/>
    </row>
    <row r="35" spans="1:5" ht="24.9" customHeight="1">
      <c r="A35" s="108"/>
      <c r="B35" s="108"/>
      <c r="C35" s="108"/>
      <c r="D35" s="108"/>
      <c r="E35" s="108"/>
    </row>
    <row r="36" spans="1:5" ht="24.9" customHeight="1">
      <c r="A36" s="108"/>
      <c r="B36" s="108"/>
      <c r="C36" s="108"/>
      <c r="D36" s="108"/>
      <c r="E36" s="108"/>
    </row>
    <row r="37" spans="1:5" ht="24.9" customHeight="1">
      <c r="A37" s="108"/>
      <c r="B37" s="108"/>
      <c r="C37" s="108"/>
      <c r="D37" s="108"/>
      <c r="E37" s="108"/>
    </row>
    <row r="38" spans="1:5" ht="24.9" customHeight="1">
      <c r="A38" s="108"/>
      <c r="B38" s="108"/>
      <c r="C38" s="108"/>
      <c r="D38" s="108"/>
      <c r="E38" s="108"/>
    </row>
    <row r="39" spans="1:5" ht="24.9" customHeight="1">
      <c r="A39" s="108"/>
      <c r="B39" s="108"/>
      <c r="C39" s="108"/>
      <c r="D39" s="108"/>
      <c r="E39" s="108"/>
    </row>
    <row r="40" spans="1:5" ht="24.9" customHeight="1">
      <c r="A40" s="108"/>
      <c r="B40" s="108"/>
      <c r="C40" s="108"/>
      <c r="D40" s="108"/>
      <c r="E40" s="108"/>
    </row>
    <row r="41" spans="1:5" ht="24.9" customHeight="1">
      <c r="A41" s="108"/>
      <c r="B41" s="108"/>
      <c r="C41" s="108"/>
      <c r="D41" s="108"/>
      <c r="E41" s="108"/>
    </row>
    <row r="42" spans="1:5" ht="24.9" customHeight="1">
      <c r="A42" s="108"/>
      <c r="B42" s="108"/>
      <c r="C42" s="108"/>
      <c r="D42" s="108"/>
      <c r="E42" s="108"/>
    </row>
    <row r="43" spans="1:5" ht="24.9" customHeight="1">
      <c r="A43" s="108"/>
      <c r="B43" s="108"/>
      <c r="C43" s="108"/>
      <c r="D43" s="108"/>
      <c r="E43" s="108"/>
    </row>
    <row r="44" spans="1:5" ht="24.9" customHeight="1">
      <c r="A44" s="108"/>
      <c r="B44" s="108"/>
      <c r="C44" s="108"/>
      <c r="D44" s="108"/>
      <c r="E44" s="108"/>
    </row>
    <row r="45" spans="1:5" ht="24.9" customHeight="1">
      <c r="A45" s="108"/>
      <c r="B45" s="108"/>
      <c r="C45" s="108"/>
      <c r="D45" s="108"/>
      <c r="E45" s="108"/>
    </row>
    <row r="46" spans="1:5" ht="24.9" customHeight="1">
      <c r="A46" s="108"/>
      <c r="B46" s="108"/>
      <c r="C46" s="108"/>
      <c r="D46" s="108"/>
      <c r="E46" s="108"/>
    </row>
    <row r="47" spans="1:5" ht="24.9" customHeight="1">
      <c r="A47" s="108"/>
      <c r="B47" s="108"/>
      <c r="C47" s="108"/>
      <c r="D47" s="108"/>
      <c r="E47" s="108"/>
    </row>
    <row r="48" spans="1:5" ht="24.9" customHeight="1">
      <c r="A48" s="108"/>
      <c r="B48" s="108"/>
      <c r="C48" s="108"/>
      <c r="D48" s="108"/>
      <c r="E48" s="108"/>
    </row>
    <row r="49" spans="1:5" ht="24.9" customHeight="1">
      <c r="A49" s="108"/>
      <c r="B49" s="108"/>
      <c r="C49" s="108"/>
      <c r="D49" s="108"/>
      <c r="E49" s="108"/>
    </row>
    <row r="50" spans="1:5" ht="24.9" customHeight="1">
      <c r="A50" s="108"/>
      <c r="B50" s="108"/>
      <c r="C50" s="108"/>
      <c r="D50" s="108"/>
      <c r="E50" s="108"/>
    </row>
    <row r="51" spans="1:5" ht="24.9" customHeight="1">
      <c r="A51" s="108"/>
      <c r="B51" s="108"/>
      <c r="C51" s="108"/>
      <c r="D51" s="108"/>
      <c r="E51" s="108"/>
    </row>
    <row r="52" spans="1:5" ht="24.9" customHeight="1">
      <c r="A52" s="108"/>
      <c r="B52" s="108"/>
      <c r="C52" s="108"/>
      <c r="D52" s="108"/>
      <c r="E52" s="108"/>
    </row>
    <row r="53" spans="1:5" ht="24.9" customHeight="1">
      <c r="A53" s="108"/>
      <c r="B53" s="108"/>
      <c r="C53" s="108"/>
      <c r="D53" s="108"/>
      <c r="E53" s="108"/>
    </row>
    <row r="54" spans="1:5">
      <c r="A54" s="108"/>
      <c r="B54" s="108"/>
      <c r="C54" s="108"/>
      <c r="D54" s="108"/>
      <c r="E54" s="108"/>
    </row>
    <row r="55" spans="1:5">
      <c r="A55" s="108"/>
      <c r="B55" s="108"/>
      <c r="C55" s="108"/>
      <c r="D55" s="108"/>
      <c r="E55" s="108"/>
    </row>
    <row r="56" spans="1:5">
      <c r="A56" s="108"/>
      <c r="B56" s="108"/>
      <c r="C56" s="108"/>
      <c r="D56" s="108"/>
      <c r="E56" s="108"/>
    </row>
    <row r="57" spans="1:5">
      <c r="A57" s="108"/>
      <c r="B57" s="108"/>
      <c r="C57" s="108"/>
      <c r="D57" s="108"/>
      <c r="E57" s="108"/>
    </row>
    <row r="58" spans="1:5">
      <c r="A58" s="108"/>
      <c r="B58" s="108"/>
      <c r="C58" s="108"/>
      <c r="D58" s="108"/>
      <c r="E58" s="108"/>
    </row>
    <row r="59" spans="1:5">
      <c r="A59" s="108"/>
      <c r="B59" s="108"/>
      <c r="C59" s="108"/>
      <c r="D59" s="108"/>
      <c r="E59" s="108"/>
    </row>
    <row r="60" spans="1:5">
      <c r="A60" s="108"/>
      <c r="B60" s="108"/>
      <c r="C60" s="108"/>
      <c r="D60" s="108"/>
      <c r="E60" s="108"/>
    </row>
    <row r="61" spans="1:5">
      <c r="A61" s="108"/>
      <c r="B61" s="108"/>
      <c r="C61" s="108"/>
      <c r="D61" s="108"/>
      <c r="E61" s="108"/>
    </row>
    <row r="62" spans="1:5">
      <c r="A62" s="108"/>
      <c r="B62" s="108"/>
      <c r="C62" s="108"/>
      <c r="D62" s="108"/>
      <c r="E62" s="108"/>
    </row>
    <row r="63" spans="1:5">
      <c r="A63" s="108"/>
      <c r="B63" s="108"/>
      <c r="C63" s="108"/>
      <c r="D63" s="108"/>
      <c r="E63" s="108"/>
    </row>
    <row r="64" spans="1:5">
      <c r="A64" s="108"/>
      <c r="B64" s="108"/>
      <c r="C64" s="108"/>
      <c r="D64" s="108"/>
      <c r="E64" s="108"/>
    </row>
    <row r="65" spans="1:5">
      <c r="A65" s="108"/>
      <c r="B65" s="108"/>
      <c r="C65" s="108"/>
      <c r="D65" s="108"/>
      <c r="E65" s="108"/>
    </row>
    <row r="66" spans="1:5">
      <c r="A66" s="108"/>
      <c r="B66" s="108"/>
      <c r="C66" s="108"/>
      <c r="D66" s="108"/>
      <c r="E66" s="108"/>
    </row>
    <row r="67" spans="1:5">
      <c r="A67" s="108"/>
      <c r="B67" s="108"/>
      <c r="C67" s="108"/>
      <c r="D67" s="108"/>
      <c r="E67" s="108"/>
    </row>
    <row r="68" spans="1:5">
      <c r="A68" s="108"/>
      <c r="B68" s="108"/>
      <c r="C68" s="108"/>
      <c r="D68" s="108"/>
      <c r="E68" s="108"/>
    </row>
    <row r="69" spans="1:5">
      <c r="A69" s="108"/>
      <c r="B69" s="108"/>
      <c r="C69" s="108"/>
      <c r="D69" s="108"/>
      <c r="E69" s="108"/>
    </row>
    <row r="70" spans="1:5">
      <c r="A70" s="108"/>
      <c r="B70" s="108"/>
      <c r="C70" s="108"/>
      <c r="D70" s="108"/>
      <c r="E70" s="108"/>
    </row>
    <row r="71" spans="1:5">
      <c r="A71" s="108"/>
      <c r="B71" s="108"/>
      <c r="C71" s="108"/>
      <c r="D71" s="108"/>
      <c r="E71" s="108"/>
    </row>
  </sheetData>
  <sheetProtection password="CC67" sheet="1" formatColumns="0" formatRows="0" selectLockedCells="1"/>
  <dataConsolidate/>
  <customSheetViews>
    <customSheetView guid="{2A597A81-BDEB-4911-946A-7247194BF387}" showPageBreaks="1" printArea="1" hiddenColumns="1" view="pageBreakPreview" topLeftCell="A16">
      <selection activeCell="D19" sqref="D19:E19"/>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267FF044-3C5D-4FEC-AC00-A7E30583F8BB}" showPageBreaks="1" printArea="1" hiddenColumns="1" view="pageBreakPreview">
      <selection activeCell="D19" sqref="D19:E19"/>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3FCD02EB-1C44-4646-B069-2B9945E67B1F}" showPageBreaks="1" printArea="1" hiddenColumns="1" view="pageBreakPreview">
      <selection activeCell="D19" sqref="D19:E19"/>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B056965A-4BE5-44B3-AB31-550AD9F023BC}" showPageBreaks="1" printArea="1" hiddenColumns="1" view="pageBreakPreview" topLeftCell="A14">
      <selection activeCell="D16" sqref="D16:E16"/>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63D51328-7CBC-4A1E-B96D-BAE91416501B}" showPageBreaks="1" printArea="1" hiddenColumns="1" view="pageBreakPreview">
      <selection activeCell="D16" sqref="D16:E16"/>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99CA2F10-F926-46DC-8609-4EAE5B9F3585}" showPageBreaks="1" printArea="1" hiddenColumns="1" view="pageBreakPreview" topLeftCell="A7">
      <selection activeCell="B23" sqref="B23"/>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7"/>
      <headerFooter alignWithMargins="0">
        <oddFooter>&amp;R&amp;"Book Antiqua,Bold"&amp;10Schedule-5/ Page &amp;P of &amp;N</oddFooter>
      </headerFooter>
    </customSheetView>
    <customSheetView guid="{357C9841-BEC3-434B-AC63-C04FB4321BA3}" showPageBreaks="1" printArea="1" view="pageBreakPreview" topLeftCell="A10">
      <selection activeCell="D15" sqref="D15:E15"/>
      <pageMargins left="0.31" right="0.25" top="0.52" bottom="0.67" header="0.23" footer="0.24"/>
      <printOptions horizontalCentered="1"/>
      <pageSetup paperSize="9" scale="78" fitToHeight="0" orientation="portrait" r:id="rId8"/>
      <headerFooter alignWithMargins="0">
        <oddFooter>&amp;R&amp;"Book Antiqua,Bold"&amp;10Schedule-5/ Page &amp;P of &amp;N</oddFooter>
      </headerFooter>
    </customSheetView>
    <customSheetView guid="{B96E710B-6DD7-4DE1-95AB-C9EE060CD030}" showPageBreaks="1" printArea="1" hiddenColumns="1" view="pageBreakPreview">
      <selection activeCell="D15" sqref="D15:E15"/>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CCA37BAE-906F-43D5-9FD9-B13563E4B9D7}" showPageBreaks="1" printArea="1" hiddenColumns="1" view="pageBreakPreview">
      <selection activeCell="D16" sqref="D16:E16"/>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755190E0-7BE9-48F9-BB5F-DF8E25D6736A}" showPageBreaks="1" printArea="1" hiddenColumns="1" view="pageBreakPreview">
      <selection activeCell="D16" sqref="D16:E16"/>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F1B559AA-B9AD-4E4C-B94A-ECBE5878008B}" showPageBreaks="1" printArea="1" hiddenColumns="1" view="pageBreakPreview" topLeftCell="A14">
      <selection activeCell="D16" sqref="D16:E16"/>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 guid="{A4F9CA79-D3DE-43F5-9CDC-F14C42FDD954}" showPageBreaks="1" printArea="1" hiddenColumns="1" view="pageBreakPreview">
      <selection activeCell="D19" sqref="D19:E19"/>
      <pageMargins left="0.31" right="0.25" top="0.52" bottom="0.67" header="0.23" footer="0.24"/>
      <printOptions horizontalCentered="1"/>
      <pageSetup paperSize="9" scale="77" fitToHeight="0" orientation="portrait" r:id="rId13"/>
      <headerFooter alignWithMargins="0">
        <oddFooter>&amp;R&amp;"Book Antiqua,Bold"&amp;10Schedule-5/ Page &amp;P of &amp;N</oddFooter>
      </headerFooter>
    </customSheetView>
    <customSheetView guid="{0820A53D-1017-4F45-9AA9-C0679BEE897E}" showPageBreaks="1" printArea="1" hiddenColumns="1" view="pageBreakPreview">
      <selection activeCell="D19" sqref="D19:E19"/>
      <pageMargins left="0.31" right="0.25" top="0.52" bottom="0.67" header="0.23" footer="0.24"/>
      <printOptions horizontalCentered="1"/>
      <pageSetup paperSize="9" scale="77" fitToHeight="0" orientation="portrait" r:id="rId14"/>
      <headerFooter alignWithMargins="0">
        <oddFooter>&amp;R&amp;"Book Antiqua,Bold"&amp;10Schedule-5/ Page &amp;P of &amp;N</oddFooter>
      </headerFooter>
    </customSheetView>
  </customSheetViews>
  <mergeCells count="20">
    <mergeCell ref="M14:O14"/>
    <mergeCell ref="B15:C15"/>
    <mergeCell ref="D15:E15"/>
    <mergeCell ref="B16:C16"/>
    <mergeCell ref="D16:E16"/>
    <mergeCell ref="I14:K14"/>
    <mergeCell ref="A3:E3"/>
    <mergeCell ref="A4:E4"/>
    <mergeCell ref="B14:C14"/>
    <mergeCell ref="D14:E14"/>
    <mergeCell ref="B17:C17"/>
    <mergeCell ref="D17:E17"/>
    <mergeCell ref="D22:E22"/>
    <mergeCell ref="D21:E21"/>
    <mergeCell ref="A6:B6"/>
    <mergeCell ref="A8:C8"/>
    <mergeCell ref="A7:C7"/>
    <mergeCell ref="D19:E19"/>
    <mergeCell ref="B18:C18"/>
    <mergeCell ref="D18:E18"/>
  </mergeCells>
  <printOptions horizontalCentered="1"/>
  <pageMargins left="0.31" right="0.25" top="0.52" bottom="0.67" header="0.23" footer="0.24"/>
  <pageSetup paperSize="9" scale="77" fitToHeight="0" orientation="portrait" r:id="rId15"/>
  <headerFooter alignWithMargins="0">
    <oddFooter>&amp;R&amp;"Book Antiqua,Bold"&amp;10Schedule-5/ Page &amp;P of &amp;N</oddFooter>
  </headerFooter>
  <drawing r:id="rId1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indexed="33"/>
  </sheetPr>
  <dimension ref="A1:X71"/>
  <sheetViews>
    <sheetView view="pageBreakPreview" topLeftCell="A15" zoomScaleNormal="100" zoomScaleSheetLayoutView="100" workbookViewId="0">
      <selection activeCell="D16" sqref="D16:E16"/>
    </sheetView>
  </sheetViews>
  <sheetFormatPr defaultColWidth="11.44140625" defaultRowHeight="15.6"/>
  <cols>
    <col min="1" max="1" width="11.88671875" style="28" customWidth="1"/>
    <col min="2" max="2" width="46.6640625" style="28" customWidth="1"/>
    <col min="3" max="3" width="20" style="28" customWidth="1"/>
    <col min="4" max="4" width="23.44140625" style="28" customWidth="1"/>
    <col min="5" max="5" width="22.88671875" style="28" customWidth="1"/>
    <col min="6" max="6" width="11.44140625" style="84" customWidth="1"/>
    <col min="7" max="7" width="34.109375" style="84" customWidth="1"/>
    <col min="8" max="8" width="11.44140625" style="84" customWidth="1"/>
    <col min="9" max="9" width="14" style="386" customWidth="1"/>
    <col min="10" max="10" width="14.44140625" style="386" customWidth="1"/>
    <col min="11" max="11" width="17.109375" style="386" customWidth="1"/>
    <col min="12" max="13" width="11.44140625" style="386" customWidth="1"/>
    <col min="14" max="14" width="21.33203125" style="386" customWidth="1"/>
    <col min="15" max="15" width="18.33203125" style="85" customWidth="1"/>
    <col min="16" max="17" width="11.44140625" style="85" customWidth="1"/>
    <col min="18" max="18" width="11.44140625" style="111" customWidth="1"/>
    <col min="19" max="24" width="11.44140625" style="84" customWidth="1"/>
    <col min="25" max="16384" width="11.44140625" style="111"/>
  </cols>
  <sheetData>
    <row r="1" spans="1:15" ht="18" customHeight="1">
      <c r="A1" s="80" t="str">
        <f>Cover!B3</f>
        <v>SPEC. NO.: CC/NT/AIS/DOM/A04/22/00541</v>
      </c>
      <c r="B1" s="81"/>
      <c r="C1" s="82"/>
      <c r="D1" s="82"/>
      <c r="E1" s="83" t="s">
        <v>127</v>
      </c>
    </row>
    <row r="2" spans="1:15" ht="8.1" customHeight="1">
      <c r="A2" s="86"/>
      <c r="B2" s="87"/>
      <c r="C2" s="88"/>
      <c r="D2" s="88"/>
      <c r="E2" s="89"/>
      <c r="F2" s="90"/>
    </row>
    <row r="3" spans="1:15" ht="83.25" customHeight="1">
      <c r="A3" s="999" t="str">
        <f>Cover!$B$2</f>
        <v>Substation Package SS-101 for (i) Extn. of 765/400kV Bikaner-PG PS under Transmission System for Evacuation of power from REZ in Rajasthan (20GW) under Phase-III Part-J, (ii) Extn. of 400/220kV Bikaner-PG S/S under Augmentation of Transmission capacity (400/220kV) to cater to the N-1 contingency requirement at Bikaner-PS, (iii)Extn. of 220kV Bikaner-II S/S under Implementation of 2 nos. of 220 kV line bays at 400/220kV Bikaner-II PS for interconnection of solar projects (ACME Solar Holdings Pvt. Ltd., Prerak Genentech Pvt. Ltd.) and (iv) Extension of 400/220kV Fatehgarh-II S/S under Augmentation of Transmission capacity by 1X 500 MVA 400/220kV ICT (6th) at Fatehgarh-II PS to cater to the N-1 contingency requirement at Fatehgarh-II PS.</v>
      </c>
      <c r="B3" s="999"/>
      <c r="C3" s="999"/>
      <c r="D3" s="999"/>
      <c r="E3" s="999"/>
    </row>
    <row r="4" spans="1:15" ht="21.9" customHeight="1">
      <c r="A4" s="1000" t="s">
        <v>128</v>
      </c>
      <c r="B4" s="1000"/>
      <c r="C4" s="1000"/>
      <c r="D4" s="1000"/>
      <c r="E4" s="1000"/>
    </row>
    <row r="5" spans="1:15" ht="12" customHeight="1">
      <c r="A5" s="91"/>
      <c r="B5" s="92"/>
      <c r="C5" s="92"/>
      <c r="D5" s="92"/>
      <c r="E5" s="92"/>
    </row>
    <row r="6" spans="1:15" ht="20.25" customHeight="1">
      <c r="A6" s="947" t="s">
        <v>348</v>
      </c>
      <c r="B6" s="947"/>
      <c r="C6" s="4"/>
      <c r="D6" s="92"/>
      <c r="E6" s="92"/>
    </row>
    <row r="7" spans="1:15" ht="18" customHeight="1">
      <c r="A7" s="959">
        <f>'Sch-1'!A7</f>
        <v>0</v>
      </c>
      <c r="B7" s="959"/>
      <c r="C7" s="959"/>
      <c r="D7" s="93" t="s">
        <v>1</v>
      </c>
    </row>
    <row r="8" spans="1:15" ht="18" customHeight="1">
      <c r="A8" s="948" t="str">
        <f>"Bidder’s Name and Address  (" &amp; MID('Names of Bidder'!B9,9, 20) &amp; ") :"</f>
        <v>Bidder’s Name and Address  (Sole Bidder) :</v>
      </c>
      <c r="B8" s="948"/>
      <c r="C8" s="948"/>
      <c r="D8" s="94" t="str">
        <f>'Sch-1'!K8</f>
        <v>Contract Services</v>
      </c>
    </row>
    <row r="9" spans="1:15" ht="18" customHeight="1">
      <c r="A9" s="453" t="s">
        <v>12</v>
      </c>
      <c r="B9" s="453" t="str">
        <f>IF('Names of Bidder'!D9=0, "", 'Names of Bidder'!D9)</f>
        <v/>
      </c>
      <c r="C9" s="111"/>
      <c r="D9" s="94" t="str">
        <f>'Sch-1'!K9</f>
        <v>Power Grid Corporation of India Ltd.,</v>
      </c>
    </row>
    <row r="10" spans="1:15" ht="18" customHeight="1">
      <c r="A10" s="453" t="s">
        <v>11</v>
      </c>
      <c r="B10" s="568" t="str">
        <f>IF('Names of Bidder'!D10=0, "", 'Names of Bidder'!D10)</f>
        <v/>
      </c>
      <c r="C10" s="111"/>
      <c r="D10" s="94" t="str">
        <f>'Sch-1'!K10</f>
        <v>"Saudamini", Plot No.-2</v>
      </c>
    </row>
    <row r="11" spans="1:15" ht="18" customHeight="1">
      <c r="A11" s="405"/>
      <c r="B11" s="568" t="str">
        <f>IF('Names of Bidder'!D11=0, "", 'Names of Bidder'!D11)</f>
        <v/>
      </c>
      <c r="C11" s="111"/>
      <c r="D11" s="94" t="str">
        <f>'Sch-1'!K11</f>
        <v xml:space="preserve">Sector-29, </v>
      </c>
    </row>
    <row r="12" spans="1:15" ht="18" customHeight="1">
      <c r="A12" s="405"/>
      <c r="B12" s="568" t="str">
        <f>IF('Names of Bidder'!D12=0, "", 'Names of Bidder'!D12)</f>
        <v/>
      </c>
      <c r="C12" s="111"/>
      <c r="D12" s="94" t="str">
        <f>'Sch-1'!K12</f>
        <v>Gurgaon (Haryana) - 122001</v>
      </c>
    </row>
    <row r="13" spans="1:15" ht="8.1" customHeight="1" thickBot="1"/>
    <row r="14" spans="1:15" ht="21.9" customHeight="1">
      <c r="A14" s="625" t="s">
        <v>129</v>
      </c>
      <c r="B14" s="1001" t="s">
        <v>130</v>
      </c>
      <c r="C14" s="1001"/>
      <c r="D14" s="1002" t="s">
        <v>131</v>
      </c>
      <c r="E14" s="1003"/>
      <c r="I14" s="1010"/>
      <c r="J14" s="1010"/>
      <c r="K14" s="1010"/>
      <c r="M14" s="1007"/>
      <c r="N14" s="1007"/>
      <c r="O14" s="1007"/>
    </row>
    <row r="15" spans="1:15" ht="24.75" customHeight="1">
      <c r="A15" s="626" t="s">
        <v>134</v>
      </c>
      <c r="B15" s="1004" t="s">
        <v>324</v>
      </c>
      <c r="C15" s="1004"/>
      <c r="D15" s="1014">
        <f>'Sch-1'!S273</f>
        <v>0</v>
      </c>
      <c r="E15" s="1015"/>
      <c r="I15" s="387"/>
      <c r="K15" s="387"/>
      <c r="M15" s="387"/>
      <c r="O15" s="96"/>
    </row>
    <row r="16" spans="1:15" ht="81" customHeight="1">
      <c r="A16" s="627"/>
      <c r="B16" s="996" t="s">
        <v>325</v>
      </c>
      <c r="C16" s="996"/>
      <c r="D16" s="1016"/>
      <c r="E16" s="1017"/>
      <c r="G16" s="97"/>
    </row>
    <row r="17" spans="1:15" ht="24.75" customHeight="1">
      <c r="A17" s="626" t="s">
        <v>136</v>
      </c>
      <c r="B17" s="1004" t="s">
        <v>326</v>
      </c>
      <c r="C17" s="1004"/>
      <c r="D17" s="1005">
        <f>'Sch-3'!U247</f>
        <v>0</v>
      </c>
      <c r="E17" s="1006"/>
      <c r="I17" s="387"/>
      <c r="K17" s="388"/>
      <c r="M17" s="387"/>
      <c r="O17" s="99"/>
    </row>
    <row r="18" spans="1:15" ht="81.75" customHeight="1">
      <c r="A18" s="627"/>
      <c r="B18" s="996" t="s">
        <v>327</v>
      </c>
      <c r="C18" s="996"/>
      <c r="D18" s="1012"/>
      <c r="E18" s="1013"/>
      <c r="G18" s="100"/>
      <c r="I18" s="389"/>
      <c r="M18" s="389"/>
    </row>
    <row r="19" spans="1:15" ht="33" customHeight="1" thickBot="1">
      <c r="A19" s="628"/>
      <c r="B19" s="629" t="s">
        <v>330</v>
      </c>
      <c r="C19" s="630"/>
      <c r="D19" s="994">
        <f>D15+D17</f>
        <v>0</v>
      </c>
      <c r="E19" s="995"/>
    </row>
    <row r="20" spans="1:15" ht="30" customHeight="1">
      <c r="A20" s="101"/>
      <c r="B20" s="101"/>
      <c r="C20" s="102"/>
      <c r="D20" s="101"/>
      <c r="E20" s="101"/>
    </row>
    <row r="21" spans="1:15" ht="30" customHeight="1">
      <c r="A21" s="103" t="s">
        <v>142</v>
      </c>
      <c r="B21" s="633" t="str">
        <f>'Sch-5'!B21</f>
        <v xml:space="preserve">  </v>
      </c>
      <c r="C21" s="102" t="s">
        <v>143</v>
      </c>
      <c r="D21" s="1011" t="str">
        <f>'Sch-5'!D21</f>
        <v/>
      </c>
      <c r="E21" s="1011"/>
      <c r="F21" s="104"/>
    </row>
    <row r="22" spans="1:15" ht="30" customHeight="1">
      <c r="A22" s="103" t="s">
        <v>144</v>
      </c>
      <c r="B22" s="634" t="str">
        <f>'Sch-5'!B22</f>
        <v/>
      </c>
      <c r="C22" s="102" t="s">
        <v>145</v>
      </c>
      <c r="D22" s="1011" t="str">
        <f>'Sch-5'!D22</f>
        <v/>
      </c>
      <c r="E22" s="1011"/>
      <c r="F22" s="104"/>
    </row>
    <row r="23" spans="1:15" ht="30" customHeight="1">
      <c r="A23" s="105"/>
      <c r="B23" s="106"/>
      <c r="C23" s="102"/>
      <c r="D23" s="84"/>
      <c r="E23" s="84"/>
      <c r="F23" s="104"/>
    </row>
    <row r="24" spans="1:15" ht="33" customHeight="1">
      <c r="A24" s="105"/>
      <c r="B24" s="106"/>
      <c r="C24" s="90"/>
      <c r="D24" s="107"/>
      <c r="E24" s="108"/>
      <c r="F24" s="104"/>
    </row>
    <row r="25" spans="1:15" ht="21.9" customHeight="1">
      <c r="A25" s="109"/>
      <c r="B25" s="109"/>
      <c r="C25" s="109"/>
      <c r="D25" s="109"/>
      <c r="E25" s="110"/>
    </row>
    <row r="26" spans="1:15" ht="21.9" customHeight="1">
      <c r="A26" s="109"/>
      <c r="B26" s="109"/>
      <c r="C26" s="109"/>
      <c r="D26" s="109"/>
      <c r="E26" s="110"/>
    </row>
    <row r="27" spans="1:15" ht="21.9" customHeight="1">
      <c r="A27" s="109"/>
      <c r="B27" s="109"/>
      <c r="C27" s="109"/>
      <c r="D27" s="109"/>
      <c r="E27" s="110"/>
    </row>
    <row r="28" spans="1:15" ht="21.9" customHeight="1">
      <c r="A28" s="109"/>
      <c r="B28" s="109"/>
      <c r="C28" s="109"/>
      <c r="D28" s="109"/>
      <c r="E28" s="110"/>
    </row>
    <row r="29" spans="1:15" ht="21.9" customHeight="1">
      <c r="A29" s="109"/>
      <c r="B29" s="109"/>
      <c r="C29" s="109"/>
      <c r="D29" s="109"/>
      <c r="E29" s="110"/>
    </row>
    <row r="30" spans="1:15" ht="21.9" customHeight="1">
      <c r="A30" s="109"/>
      <c r="B30" s="109"/>
      <c r="C30" s="109"/>
      <c r="D30" s="109"/>
      <c r="E30" s="110"/>
    </row>
    <row r="31" spans="1:15" ht="24.9" customHeight="1">
      <c r="A31" s="108"/>
      <c r="B31" s="108"/>
      <c r="C31" s="108"/>
      <c r="D31" s="108"/>
      <c r="E31" s="108"/>
    </row>
    <row r="32" spans="1:15" ht="24.9" customHeight="1">
      <c r="A32" s="108"/>
      <c r="B32" s="108"/>
      <c r="C32" s="108"/>
      <c r="D32" s="108"/>
      <c r="E32" s="108"/>
    </row>
    <row r="33" spans="1:5" ht="24.9" customHeight="1">
      <c r="A33" s="108"/>
      <c r="B33" s="108"/>
      <c r="C33" s="108"/>
      <c r="D33" s="108"/>
      <c r="E33" s="108"/>
    </row>
    <row r="34" spans="1:5" ht="24.9" customHeight="1">
      <c r="A34" s="108"/>
      <c r="B34" s="108"/>
      <c r="C34" s="108"/>
      <c r="D34" s="108"/>
      <c r="E34" s="108"/>
    </row>
    <row r="35" spans="1:5" ht="24.9" customHeight="1">
      <c r="A35" s="108"/>
      <c r="B35" s="108"/>
      <c r="C35" s="108"/>
      <c r="D35" s="108"/>
      <c r="E35" s="108"/>
    </row>
    <row r="36" spans="1:5" ht="24.9" customHeight="1">
      <c r="A36" s="108"/>
      <c r="B36" s="108"/>
      <c r="C36" s="108"/>
      <c r="D36" s="108"/>
      <c r="E36" s="108"/>
    </row>
    <row r="37" spans="1:5" ht="24.9" customHeight="1">
      <c r="A37" s="108"/>
      <c r="B37" s="108"/>
      <c r="C37" s="108"/>
      <c r="D37" s="108"/>
      <c r="E37" s="108"/>
    </row>
    <row r="38" spans="1:5" ht="24.9" customHeight="1">
      <c r="A38" s="108"/>
      <c r="B38" s="108"/>
      <c r="C38" s="108"/>
      <c r="D38" s="108"/>
      <c r="E38" s="108"/>
    </row>
    <row r="39" spans="1:5" ht="24.9" customHeight="1">
      <c r="A39" s="108"/>
      <c r="B39" s="108"/>
      <c r="C39" s="108"/>
      <c r="D39" s="108"/>
      <c r="E39" s="108"/>
    </row>
    <row r="40" spans="1:5" ht="24.9" customHeight="1">
      <c r="A40" s="108"/>
      <c r="B40" s="108"/>
      <c r="C40" s="108"/>
      <c r="D40" s="108"/>
      <c r="E40" s="108"/>
    </row>
    <row r="41" spans="1:5" ht="24.9" customHeight="1">
      <c r="A41" s="108"/>
      <c r="B41" s="108"/>
      <c r="C41" s="108"/>
      <c r="D41" s="108"/>
      <c r="E41" s="108"/>
    </row>
    <row r="42" spans="1:5" ht="24.9" customHeight="1">
      <c r="A42" s="108"/>
      <c r="B42" s="108"/>
      <c r="C42" s="108"/>
      <c r="D42" s="108"/>
      <c r="E42" s="108"/>
    </row>
    <row r="43" spans="1:5" ht="24.9" customHeight="1">
      <c r="A43" s="108"/>
      <c r="B43" s="108"/>
      <c r="C43" s="108"/>
      <c r="D43" s="108"/>
      <c r="E43" s="108"/>
    </row>
    <row r="44" spans="1:5" ht="24.9" customHeight="1">
      <c r="A44" s="108"/>
      <c r="B44" s="108"/>
      <c r="C44" s="108"/>
      <c r="D44" s="108"/>
      <c r="E44" s="108"/>
    </row>
    <row r="45" spans="1:5" ht="24.9" customHeight="1">
      <c r="A45" s="108"/>
      <c r="B45" s="108"/>
      <c r="C45" s="108"/>
      <c r="D45" s="108"/>
      <c r="E45" s="108"/>
    </row>
    <row r="46" spans="1:5" ht="24.9" customHeight="1">
      <c r="A46" s="108"/>
      <c r="B46" s="108"/>
      <c r="C46" s="108"/>
      <c r="D46" s="108"/>
      <c r="E46" s="108"/>
    </row>
    <row r="47" spans="1:5" ht="24.9" customHeight="1">
      <c r="A47" s="108"/>
      <c r="B47" s="108"/>
      <c r="C47" s="108"/>
      <c r="D47" s="108"/>
      <c r="E47" s="108"/>
    </row>
    <row r="48" spans="1:5" ht="24.9" customHeight="1">
      <c r="A48" s="108"/>
      <c r="B48" s="108"/>
      <c r="C48" s="108"/>
      <c r="D48" s="108"/>
      <c r="E48" s="108"/>
    </row>
    <row r="49" spans="1:5" ht="24.9" customHeight="1">
      <c r="A49" s="108"/>
      <c r="B49" s="108"/>
      <c r="C49" s="108"/>
      <c r="D49" s="108"/>
      <c r="E49" s="108"/>
    </row>
    <row r="50" spans="1:5" ht="24.9" customHeight="1">
      <c r="A50" s="108"/>
      <c r="B50" s="108"/>
      <c r="C50" s="108"/>
      <c r="D50" s="108"/>
      <c r="E50" s="108"/>
    </row>
    <row r="51" spans="1:5" ht="24.9" customHeight="1">
      <c r="A51" s="108"/>
      <c r="B51" s="108"/>
      <c r="C51" s="108"/>
      <c r="D51" s="108"/>
      <c r="E51" s="108"/>
    </row>
    <row r="52" spans="1:5" ht="24.9" customHeight="1">
      <c r="A52" s="108"/>
      <c r="B52" s="108"/>
      <c r="C52" s="108"/>
      <c r="D52" s="108"/>
      <c r="E52" s="108"/>
    </row>
    <row r="53" spans="1:5" ht="24.9" customHeight="1">
      <c r="A53" s="108"/>
      <c r="B53" s="108"/>
      <c r="C53" s="108"/>
      <c r="D53" s="108"/>
      <c r="E53" s="108"/>
    </row>
    <row r="54" spans="1:5">
      <c r="A54" s="108"/>
      <c r="B54" s="108"/>
      <c r="C54" s="108"/>
      <c r="D54" s="108"/>
      <c r="E54" s="108"/>
    </row>
    <row r="55" spans="1:5">
      <c r="A55" s="108"/>
      <c r="B55" s="108"/>
      <c r="C55" s="108"/>
      <c r="D55" s="108"/>
      <c r="E55" s="108"/>
    </row>
    <row r="56" spans="1:5">
      <c r="A56" s="108"/>
      <c r="B56" s="108"/>
      <c r="C56" s="108"/>
      <c r="D56" s="108"/>
      <c r="E56" s="108"/>
    </row>
    <row r="57" spans="1:5">
      <c r="A57" s="108"/>
      <c r="B57" s="108"/>
      <c r="C57" s="108"/>
      <c r="D57" s="108"/>
      <c r="E57" s="108"/>
    </row>
    <row r="58" spans="1:5">
      <c r="A58" s="108"/>
      <c r="B58" s="108"/>
      <c r="C58" s="108"/>
      <c r="D58" s="108"/>
      <c r="E58" s="108"/>
    </row>
    <row r="59" spans="1:5">
      <c r="A59" s="108"/>
      <c r="B59" s="108"/>
      <c r="C59" s="108"/>
      <c r="D59" s="108"/>
      <c r="E59" s="108"/>
    </row>
    <row r="60" spans="1:5">
      <c r="A60" s="108"/>
      <c r="B60" s="108"/>
      <c r="C60" s="108"/>
      <c r="D60" s="108"/>
      <c r="E60" s="108"/>
    </row>
    <row r="61" spans="1:5">
      <c r="A61" s="108"/>
      <c r="B61" s="108"/>
      <c r="C61" s="108"/>
      <c r="D61" s="108"/>
      <c r="E61" s="108"/>
    </row>
    <row r="62" spans="1:5">
      <c r="A62" s="108"/>
      <c r="B62" s="108"/>
      <c r="C62" s="108"/>
      <c r="D62" s="108"/>
      <c r="E62" s="108"/>
    </row>
    <row r="63" spans="1:5">
      <c r="A63" s="108"/>
      <c r="B63" s="108"/>
      <c r="C63" s="108"/>
      <c r="D63" s="108"/>
      <c r="E63" s="108"/>
    </row>
    <row r="64" spans="1:5">
      <c r="A64" s="108"/>
      <c r="B64" s="108"/>
      <c r="C64" s="108"/>
      <c r="D64" s="108"/>
      <c r="E64" s="108"/>
    </row>
    <row r="65" spans="1:5">
      <c r="A65" s="108"/>
      <c r="B65" s="108"/>
      <c r="C65" s="108"/>
      <c r="D65" s="108"/>
      <c r="E65" s="108"/>
    </row>
    <row r="66" spans="1:5">
      <c r="A66" s="108"/>
      <c r="B66" s="108"/>
      <c r="C66" s="108"/>
      <c r="D66" s="108"/>
      <c r="E66" s="108"/>
    </row>
    <row r="67" spans="1:5">
      <c r="A67" s="108"/>
      <c r="B67" s="108"/>
      <c r="C67" s="108"/>
      <c r="D67" s="108"/>
      <c r="E67" s="108"/>
    </row>
    <row r="68" spans="1:5">
      <c r="A68" s="108"/>
      <c r="B68" s="108"/>
      <c r="C68" s="108"/>
      <c r="D68" s="108"/>
      <c r="E68" s="108"/>
    </row>
    <row r="69" spans="1:5">
      <c r="A69" s="108"/>
      <c r="B69" s="108"/>
      <c r="C69" s="108"/>
      <c r="D69" s="108"/>
      <c r="E69" s="108"/>
    </row>
    <row r="70" spans="1:5">
      <c r="A70" s="108"/>
      <c r="B70" s="108"/>
      <c r="C70" s="108"/>
      <c r="D70" s="108"/>
      <c r="E70" s="108"/>
    </row>
    <row r="71" spans="1:5">
      <c r="A71" s="108"/>
      <c r="B71" s="108"/>
      <c r="C71" s="108"/>
      <c r="D71" s="108"/>
      <c r="E71" s="108"/>
    </row>
  </sheetData>
  <sheetProtection password="CCC7" sheet="1" objects="1" scenarios="1" formatColumns="0" formatRows="0" selectLockedCells="1"/>
  <dataConsolidate/>
  <customSheetViews>
    <customSheetView guid="{2A597A81-BDEB-4911-946A-7247194BF387}"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267FF044-3C5D-4FEC-AC00-A7E30583F8BB}" showPageBreaks="1" printArea="1" state="hidden" view="pageBreakPreview" topLeftCell="A15">
      <selection activeCell="D16" sqref="D16:E16"/>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3FCD02EB-1C44-4646-B069-2B9945E67B1F}" showPageBreaks="1" printArea="1" state="hidden" view="pageBreakPreview" topLeftCell="A15">
      <selection activeCell="D16" sqref="D16:E16"/>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B056965A-4BE5-44B3-AB31-550AD9F023BC}" showPageBreaks="1" printArea="1" view="pageBreakPreview" topLeftCell="A15">
      <selection activeCell="D18" sqref="D18:E18"/>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63D51328-7CBC-4A1E-B96D-BAE91416501B}" showPageBreaks="1" printArea="1" view="pageBreakPreview">
      <selection activeCell="D18" sqref="D18:E18"/>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99CA2F10-F926-46DC-8609-4EAE5B9F3585}" showPageBreaks="1" printArea="1" view="pageBreakPreview" topLeftCell="A10">
      <selection activeCell="D16" sqref="D16:E16"/>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7"/>
      <headerFooter alignWithMargins="0">
        <oddFooter>&amp;R&amp;"Book Antiqua,Bold"&amp;10Schedule-5/ Page &amp;P of &amp;N</oddFooter>
      </headerFooter>
    </customSheetView>
    <customSheetView guid="{B96E710B-6DD7-4DE1-95AB-C9EE060CD030}" showPageBreaks="1" printArea="1" hiddenColumns="1" view="pageBreakPreview">
      <selection activeCell="D17" sqref="D17:E17"/>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CCA37BAE-906F-43D5-9FD9-B13563E4B9D7}" showPageBreaks="1" printArea="1" view="pageBreakPreview">
      <selection activeCell="D18" sqref="D18:E18"/>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755190E0-7BE9-48F9-BB5F-DF8E25D6736A}" showPageBreaks="1" printArea="1" view="pageBreakPreview">
      <selection activeCell="D18" sqref="D18:E18"/>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F1B559AA-B9AD-4E4C-B94A-ECBE5878008B}"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A4F9CA79-D3DE-43F5-9CDC-F14C42FDD954}"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 guid="{0820A53D-1017-4F45-9AA9-C0679BEE897E}"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3"/>
      <headerFooter alignWithMargins="0">
        <oddFooter>&amp;R&amp;"Book Antiqua,Bold"&amp;10Schedule-5/ Page &amp;P of &amp;N</oddFooter>
      </headerFooter>
    </customSheetView>
  </customSheetViews>
  <mergeCells count="20">
    <mergeCell ref="I14:K14"/>
    <mergeCell ref="M14:O14"/>
    <mergeCell ref="B15:C15"/>
    <mergeCell ref="D15:E15"/>
    <mergeCell ref="D19:E19"/>
    <mergeCell ref="B16:C16"/>
    <mergeCell ref="D16:E16"/>
    <mergeCell ref="B17:C17"/>
    <mergeCell ref="D17:E17"/>
    <mergeCell ref="B18:C18"/>
    <mergeCell ref="A3:E3"/>
    <mergeCell ref="A4:E4"/>
    <mergeCell ref="B14:C14"/>
    <mergeCell ref="D14:E14"/>
    <mergeCell ref="D18:E18"/>
    <mergeCell ref="D22:E22"/>
    <mergeCell ref="D21:E21"/>
    <mergeCell ref="A6:B6"/>
    <mergeCell ref="A7:C7"/>
    <mergeCell ref="A8:C8"/>
  </mergeCells>
  <printOptions horizontalCentered="1"/>
  <pageMargins left="0.31" right="0.25" top="0.52" bottom="0.67" header="0.23" footer="0.24"/>
  <pageSetup paperSize="9" scale="77" fitToHeight="0" orientation="portrait" r:id="rId14"/>
  <headerFooter alignWithMargins="0">
    <oddFooter>&amp;R&amp;"Book Antiqua,Bold"&amp;10Schedule-5/ Page &amp;P of &amp;N</oddFooter>
  </headerFooter>
  <ignoredErrors>
    <ignoredError sqref="D15" evalError="1"/>
  </ignoredErrors>
  <drawing r:id="rId1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3"/>
  </sheetPr>
  <dimension ref="A1:F35"/>
  <sheetViews>
    <sheetView view="pageBreakPreview" zoomScaleNormal="100" zoomScaleSheetLayoutView="100" workbookViewId="0">
      <selection activeCell="D28" sqref="D28"/>
    </sheetView>
  </sheetViews>
  <sheetFormatPr defaultColWidth="11.44140625" defaultRowHeight="15.6"/>
  <cols>
    <col min="1" max="1" width="12.109375" style="28" customWidth="1"/>
    <col min="2" max="2" width="31.44140625" style="28" customWidth="1"/>
    <col min="3" max="3" width="21.88671875" style="28" customWidth="1"/>
    <col min="4" max="4" width="38.5546875" style="28" customWidth="1"/>
    <col min="5" max="16384" width="11.44140625" style="111"/>
  </cols>
  <sheetData>
    <row r="1" spans="1:6" ht="18" customHeight="1">
      <c r="A1" s="112" t="str">
        <f>Cover!B3</f>
        <v>SPEC. NO.: CC/NT/AIS/DOM/A04/22/00541</v>
      </c>
      <c r="B1" s="113"/>
      <c r="C1" s="114"/>
      <c r="D1" s="115" t="s">
        <v>146</v>
      </c>
    </row>
    <row r="2" spans="1:6" ht="18" customHeight="1">
      <c r="A2" s="116"/>
      <c r="B2" s="117"/>
      <c r="C2" s="118"/>
      <c r="D2" s="118"/>
    </row>
    <row r="3" spans="1:6" ht="172.2" customHeight="1">
      <c r="A3" s="999" t="str">
        <f>Cover!$B$2</f>
        <v>Substation Package SS-101 for (i) Extn. of 765/400kV Bikaner-PG PS under Transmission System for Evacuation of power from REZ in Rajasthan (20GW) under Phase-III Part-J, (ii) Extn. of 400/220kV Bikaner-PG S/S under Augmentation of Transmission capacity (400/220kV) to cater to the N-1 contingency requirement at Bikaner-PS, (iii)Extn. of 220kV Bikaner-II S/S under Implementation of 2 nos. of 220 kV line bays at 400/220kV Bikaner-II PS for interconnection of solar projects (ACME Solar Holdings Pvt. Ltd., Prerak Genentech Pvt. Ltd.) and (iv) Extension of 400/220kV Fatehgarh-II S/S under Augmentation of Transmission capacity by 1X 500 MVA 400/220kV ICT (6th) at Fatehgarh-II PS to cater to the N-1 contingency requirement at Fatehgarh-II PS.</v>
      </c>
      <c r="B3" s="999"/>
      <c r="C3" s="999"/>
      <c r="D3" s="999"/>
      <c r="E3" s="119"/>
      <c r="F3" s="119"/>
    </row>
    <row r="4" spans="1:6" ht="21.9" customHeight="1">
      <c r="A4" s="1000" t="s">
        <v>147</v>
      </c>
      <c r="B4" s="1000"/>
      <c r="C4" s="1000"/>
      <c r="D4" s="1000"/>
    </row>
    <row r="5" spans="1:6" ht="18" customHeight="1">
      <c r="A5" s="120"/>
    </row>
    <row r="6" spans="1:6" ht="18" customHeight="1">
      <c r="A6" s="947" t="s">
        <v>348</v>
      </c>
      <c r="B6" s="947"/>
      <c r="C6" s="4"/>
    </row>
    <row r="7" spans="1:6" ht="18" customHeight="1">
      <c r="A7" s="959">
        <f>'Sch-1'!A7</f>
        <v>0</v>
      </c>
      <c r="B7" s="959"/>
      <c r="C7" s="959"/>
      <c r="D7" s="93" t="s">
        <v>1</v>
      </c>
    </row>
    <row r="8" spans="1:6" ht="21.75" customHeight="1">
      <c r="A8" s="948" t="str">
        <f>"Bidder’s Name and Address  (" &amp; MID('Names of Bidder'!B9,9, 20) &amp; ") :"</f>
        <v>Bidder’s Name and Address  (Sole Bidder) :</v>
      </c>
      <c r="B8" s="948"/>
      <c r="C8" s="948"/>
      <c r="D8" s="94" t="str">
        <f>'Sch-1'!K8</f>
        <v>Contract Services</v>
      </c>
    </row>
    <row r="9" spans="1:6" ht="18" customHeight="1">
      <c r="A9" s="453" t="s">
        <v>12</v>
      </c>
      <c r="B9" s="453" t="str">
        <f>IF('Names of Bidder'!D9=0, "", 'Names of Bidder'!D9)</f>
        <v/>
      </c>
      <c r="C9" s="111"/>
      <c r="D9" s="94" t="str">
        <f>'Sch-1'!K9</f>
        <v>Power Grid Corporation of India Ltd.,</v>
      </c>
    </row>
    <row r="10" spans="1:6" ht="18" customHeight="1">
      <c r="A10" s="453" t="s">
        <v>11</v>
      </c>
      <c r="B10" s="568" t="str">
        <f>IF('Names of Bidder'!D10=0, "", 'Names of Bidder'!D10)</f>
        <v/>
      </c>
      <c r="C10" s="111"/>
      <c r="D10" s="94" t="str">
        <f>'Sch-1'!K10</f>
        <v>"Saudamini", Plot No.-2</v>
      </c>
    </row>
    <row r="11" spans="1:6" ht="18" customHeight="1">
      <c r="A11" s="405"/>
      <c r="B11" s="568" t="str">
        <f>IF('Names of Bidder'!D11=0, "", 'Names of Bidder'!D11)</f>
        <v/>
      </c>
      <c r="C11" s="111"/>
      <c r="D11" s="94" t="str">
        <f>'Sch-1'!K11</f>
        <v xml:space="preserve">Sector-29, </v>
      </c>
    </row>
    <row r="12" spans="1:6" ht="18" customHeight="1">
      <c r="A12" s="405"/>
      <c r="B12" s="568" t="str">
        <f>IF('Names of Bidder'!D12=0, "", 'Names of Bidder'!D12)</f>
        <v/>
      </c>
      <c r="C12" s="111"/>
      <c r="D12" s="94" t="str">
        <f>'Sch-1'!K12</f>
        <v>Gurgaon (Haryana) - 122001</v>
      </c>
    </row>
    <row r="13" spans="1:6" ht="18" customHeight="1" thickBot="1">
      <c r="A13" s="613"/>
      <c r="B13" s="613"/>
      <c r="C13" s="613"/>
      <c r="D13" s="122"/>
    </row>
    <row r="14" spans="1:6" ht="21.9" customHeight="1">
      <c r="A14" s="614" t="s">
        <v>129</v>
      </c>
      <c r="B14" s="1025" t="s">
        <v>15</v>
      </c>
      <c r="C14" s="1026"/>
      <c r="D14" s="615" t="s">
        <v>131</v>
      </c>
    </row>
    <row r="15" spans="1:6" ht="21.9" customHeight="1">
      <c r="A15" s="616" t="s">
        <v>134</v>
      </c>
      <c r="B15" s="1022" t="s">
        <v>148</v>
      </c>
      <c r="C15" s="1022"/>
      <c r="D15" s="617">
        <f>'Sch-1'!N273</f>
        <v>0</v>
      </c>
    </row>
    <row r="16" spans="1:6" ht="35.1" customHeight="1">
      <c r="A16" s="618"/>
      <c r="B16" s="1023" t="s">
        <v>149</v>
      </c>
      <c r="C16" s="1024"/>
      <c r="D16" s="619"/>
    </row>
    <row r="17" spans="1:6" ht="21.9" customHeight="1">
      <c r="A17" s="616" t="s">
        <v>136</v>
      </c>
      <c r="B17" s="1022" t="s">
        <v>150</v>
      </c>
      <c r="C17" s="1022"/>
      <c r="D17" s="617">
        <f>'Sch-2'!J273</f>
        <v>0</v>
      </c>
    </row>
    <row r="18" spans="1:6" ht="35.1" customHeight="1">
      <c r="A18" s="618"/>
      <c r="B18" s="1023" t="s">
        <v>311</v>
      </c>
      <c r="C18" s="1024"/>
      <c r="D18" s="619"/>
    </row>
    <row r="19" spans="1:6" ht="21.9" customHeight="1">
      <c r="A19" s="616" t="s">
        <v>138</v>
      </c>
      <c r="B19" s="1022" t="s">
        <v>152</v>
      </c>
      <c r="C19" s="1022"/>
      <c r="D19" s="617">
        <f>'Sch-3'!P247</f>
        <v>0</v>
      </c>
    </row>
    <row r="20" spans="1:6" ht="30" customHeight="1">
      <c r="A20" s="618"/>
      <c r="B20" s="1023" t="s">
        <v>153</v>
      </c>
      <c r="C20" s="1024"/>
      <c r="D20" s="619"/>
    </row>
    <row r="21" spans="1:6" ht="21.9" customHeight="1">
      <c r="A21" s="616" t="s">
        <v>139</v>
      </c>
      <c r="B21" s="1022" t="s">
        <v>154</v>
      </c>
      <c r="C21" s="1022"/>
      <c r="D21" s="620" t="s">
        <v>337</v>
      </c>
    </row>
    <row r="22" spans="1:6" ht="30" customHeight="1">
      <c r="A22" s="618"/>
      <c r="B22" s="1023" t="s">
        <v>155</v>
      </c>
      <c r="C22" s="1024"/>
      <c r="D22" s="619"/>
    </row>
    <row r="23" spans="1:6" ht="30" customHeight="1">
      <c r="A23" s="616">
        <v>5</v>
      </c>
      <c r="B23" s="1022" t="s">
        <v>156</v>
      </c>
      <c r="C23" s="1022"/>
      <c r="D23" s="617">
        <f>'Sch-5'!D19:E19</f>
        <v>0</v>
      </c>
    </row>
    <row r="24" spans="1:6" ht="23.25" customHeight="1">
      <c r="A24" s="618"/>
      <c r="B24" s="1023" t="s">
        <v>157</v>
      </c>
      <c r="C24" s="1024"/>
      <c r="D24" s="621"/>
    </row>
    <row r="25" spans="1:6" ht="21.9" customHeight="1">
      <c r="A25" s="616" t="s">
        <v>141</v>
      </c>
      <c r="B25" s="1022" t="s">
        <v>158</v>
      </c>
      <c r="C25" s="1022"/>
      <c r="D25" s="620" t="s">
        <v>337</v>
      </c>
    </row>
    <row r="26" spans="1:6" ht="35.1" customHeight="1">
      <c r="A26" s="618"/>
      <c r="B26" s="1023" t="s">
        <v>159</v>
      </c>
      <c r="C26" s="1024"/>
      <c r="D26" s="619"/>
    </row>
    <row r="27" spans="1:6" ht="18.75" customHeight="1">
      <c r="A27" s="1018"/>
      <c r="B27" s="1020" t="s">
        <v>345</v>
      </c>
      <c r="C27" s="1020"/>
      <c r="D27" s="622"/>
    </row>
    <row r="28" spans="1:6" ht="18.75" customHeight="1" thickBot="1">
      <c r="A28" s="1019"/>
      <c r="B28" s="1021"/>
      <c r="C28" s="1021"/>
      <c r="D28" s="623">
        <f>D15+D17+D19+D23</f>
        <v>0</v>
      </c>
    </row>
    <row r="29" spans="1:6" ht="18.75" customHeight="1">
      <c r="A29" s="131"/>
      <c r="B29" s="132"/>
      <c r="C29" s="132"/>
      <c r="D29" s="133"/>
    </row>
    <row r="30" spans="1:6" ht="27.9" customHeight="1">
      <c r="A30" s="131"/>
      <c r="B30" s="134"/>
      <c r="C30" s="134"/>
      <c r="D30" s="133"/>
    </row>
    <row r="31" spans="1:6" ht="27.9" customHeight="1">
      <c r="A31" s="135" t="s">
        <v>161</v>
      </c>
      <c r="B31" s="633" t="str">
        <f>'Sch-5 after discount'!B21</f>
        <v xml:space="preserve">  </v>
      </c>
      <c r="C31" s="134" t="s">
        <v>143</v>
      </c>
      <c r="D31" s="692" t="str">
        <f>'Sch-5 after discount'!D21</f>
        <v/>
      </c>
      <c r="F31" s="136"/>
    </row>
    <row r="32" spans="1:6" ht="27.9" customHeight="1">
      <c r="A32" s="135" t="s">
        <v>162</v>
      </c>
      <c r="B32" s="634" t="str">
        <f>'Sch-5 after discount'!B22</f>
        <v/>
      </c>
      <c r="C32" s="134" t="s">
        <v>145</v>
      </c>
      <c r="D32" s="692" t="str">
        <f>'Sch-5 after discount'!D22</f>
        <v/>
      </c>
      <c r="F32" s="137"/>
    </row>
    <row r="33" spans="1:6" ht="27.9" customHeight="1">
      <c r="A33" s="138"/>
      <c r="B33" s="117"/>
      <c r="C33" s="134"/>
      <c r="F33" s="137"/>
    </row>
    <row r="34" spans="1:6" ht="30" customHeight="1">
      <c r="A34" s="138"/>
      <c r="B34" s="117"/>
      <c r="C34" s="134"/>
      <c r="D34" s="138"/>
      <c r="F34" s="136"/>
    </row>
    <row r="35" spans="1:6" ht="30" customHeight="1">
      <c r="A35" s="139"/>
      <c r="B35" s="139"/>
      <c r="C35" s="140"/>
      <c r="E35" s="141"/>
    </row>
  </sheetData>
  <sheetProtection password="CC67" sheet="1" formatColumns="0" formatRows="0" selectLockedCells="1"/>
  <customSheetViews>
    <customSheetView guid="{2A597A81-BDEB-4911-946A-7247194BF387}" showPageBreaks="1" printArea="1" view="pageBreakPreview">
      <selection activeCell="D28" sqref="D28"/>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267FF044-3C5D-4FEC-AC00-A7E30583F8BB}" showPageBreaks="1" printArea="1" view="pageBreakPreview" topLeftCell="A16">
      <selection activeCell="D28" sqref="D28"/>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3FCD02EB-1C44-4646-B069-2B9945E67B1F}" showPageBreaks="1" printArea="1" view="pageBreakPreview" topLeftCell="A19">
      <selection activeCell="D28" sqref="D28"/>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B056965A-4BE5-44B3-AB31-550AD9F023BC}" showPageBreaks="1" printArea="1" view="pageBreakPreview" topLeftCell="A19">
      <selection activeCell="A3" sqref="A3:D3"/>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63D51328-7CBC-4A1E-B96D-BAE91416501B}" showPageBreaks="1" printArea="1" view="pageBreakPreview" topLeftCell="A7">
      <selection activeCell="A3" sqref="A3:D3"/>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99CA2F10-F926-46DC-8609-4EAE5B9F3585}" showPageBreaks="1" printArea="1" view="pageBreakPreview" topLeftCell="A10">
      <selection activeCell="D31" sqref="D31:D32"/>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C00DDA0-7DDE-4169-A739-550DAF5DCF8D}" showPageBreaks="1" printArea="1" view="pageBreakPreview">
      <selection activeCell="F23" sqref="F23"/>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357C9841-BEC3-434B-AC63-C04FB4321BA3}" showPageBreaks="1" printArea="1" view="pageBreakPreview" topLeftCell="A22">
      <selection activeCell="B30" sqref="B30"/>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CCA37BAE-906F-43D5-9FD9-B13563E4B9D7}" showPageBreaks="1" printArea="1" view="pageBreakPreview">
      <selection activeCell="A3" sqref="A3:D3"/>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755190E0-7BE9-48F9-BB5F-DF8E25D6736A}" showPageBreaks="1" printArea="1" view="pageBreakPreview" topLeftCell="A7">
      <selection activeCell="A3" sqref="A3:D3"/>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F1B559AA-B9AD-4E4C-B94A-ECBE5878008B}" showPageBreaks="1" printArea="1" view="pageBreakPreview" topLeftCell="A13">
      <selection activeCell="A3" sqref="A3:D3"/>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A4F9CA79-D3DE-43F5-9CDC-F14C42FDD954}" showPageBreaks="1" printArea="1" view="pageBreakPreview" topLeftCell="A16">
      <selection activeCell="D28" sqref="D28"/>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 guid="{0820A53D-1017-4F45-9AA9-C0679BEE897E}" showPageBreaks="1" printArea="1" view="pageBreakPreview">
      <selection activeCell="D28" sqref="D28"/>
      <pageMargins left="0.5" right="0.38" top="0.56999999999999995" bottom="0.48" header="0.38" footer="0.24"/>
      <printOptions horizontalCentered="1"/>
      <pageSetup paperSize="9" scale="88" fitToHeight="0" orientation="portrait" r:id="rId14"/>
      <headerFooter alignWithMargins="0">
        <oddFooter>&amp;R&amp;"Book Antiqua,Bold"&amp;10Schedule-6/ Page &amp;P of &amp;N</oddFooter>
      </headerFooter>
    </customSheetView>
  </customSheetViews>
  <mergeCells count="20">
    <mergeCell ref="A3:D3"/>
    <mergeCell ref="A4:D4"/>
    <mergeCell ref="A7:C7"/>
    <mergeCell ref="A6:B6"/>
    <mergeCell ref="A8:C8"/>
    <mergeCell ref="B14:C14"/>
    <mergeCell ref="B15:C15"/>
    <mergeCell ref="B25:C25"/>
    <mergeCell ref="B23:C23"/>
    <mergeCell ref="B24:C24"/>
    <mergeCell ref="B16:C16"/>
    <mergeCell ref="B17:C17"/>
    <mergeCell ref="B18:C18"/>
    <mergeCell ref="B22:C22"/>
    <mergeCell ref="A27:A28"/>
    <mergeCell ref="B27:C28"/>
    <mergeCell ref="B19:C19"/>
    <mergeCell ref="B20:C20"/>
    <mergeCell ref="B21:C21"/>
    <mergeCell ref="B26:C26"/>
  </mergeCells>
  <printOptions horizontalCentered="1"/>
  <pageMargins left="0.5" right="0.38" top="0.56999999999999995" bottom="0.48" header="0.38" footer="0.24"/>
  <pageSetup paperSize="9" scale="88" fitToHeight="0" orientation="portrait" r:id="rId15"/>
  <headerFooter alignWithMargins="0">
    <oddFooter>&amp;R&amp;"Book Antiqua,Bold"&amp;10Schedule-6/ Page &amp;P of &amp;N</oddFooter>
  </headerFooter>
  <drawing r:id="rId1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rgb="FFFF0000"/>
  </sheetPr>
  <dimension ref="A1:F34"/>
  <sheetViews>
    <sheetView view="pageBreakPreview" topLeftCell="A10" zoomScaleNormal="100" zoomScaleSheetLayoutView="100" workbookViewId="0">
      <selection activeCell="D16" sqref="D16"/>
    </sheetView>
  </sheetViews>
  <sheetFormatPr defaultColWidth="11.44140625" defaultRowHeight="15.6"/>
  <cols>
    <col min="1" max="1" width="12.109375" style="28" customWidth="1"/>
    <col min="2" max="2" width="31.44140625" style="28" customWidth="1"/>
    <col min="3" max="3" width="24" style="28" customWidth="1"/>
    <col min="4" max="4" width="39.33203125" style="28" customWidth="1"/>
    <col min="5" max="16384" width="11.44140625" style="111"/>
  </cols>
  <sheetData>
    <row r="1" spans="1:6" ht="18" customHeight="1">
      <c r="A1" s="112" t="str">
        <f>Cover!B3</f>
        <v>SPEC. NO.: CC/NT/AIS/DOM/A04/22/00541</v>
      </c>
      <c r="B1" s="113"/>
      <c r="C1" s="114"/>
      <c r="D1" s="115" t="s">
        <v>163</v>
      </c>
    </row>
    <row r="2" spans="1:6" ht="18" customHeight="1">
      <c r="A2" s="116"/>
      <c r="B2" s="117"/>
      <c r="C2" s="118"/>
      <c r="D2" s="118"/>
    </row>
    <row r="3" spans="1:6" ht="73.5" customHeight="1">
      <c r="A3" s="1028" t="str">
        <f>Cover!$B$2</f>
        <v>Substation Package SS-101 for (i) Extn. of 765/400kV Bikaner-PG PS under Transmission System for Evacuation of power from REZ in Rajasthan (20GW) under Phase-III Part-J, (ii) Extn. of 400/220kV Bikaner-PG S/S under Augmentation of Transmission capacity (400/220kV) to cater to the N-1 contingency requirement at Bikaner-PS, (iii)Extn. of 220kV Bikaner-II S/S under Implementation of 2 nos. of 220 kV line bays at 400/220kV Bikaner-II PS for interconnection of solar projects (ACME Solar Holdings Pvt. Ltd., Prerak Genentech Pvt. Ltd.) and (iv) Extension of 400/220kV Fatehgarh-II S/S under Augmentation of Transmission capacity by 1X 500 MVA 400/220kV ICT (6th) at Fatehgarh-II PS to cater to the N-1 contingency requirement at Fatehgarh-II PS.</v>
      </c>
      <c r="B3" s="1028"/>
      <c r="C3" s="1028"/>
      <c r="D3" s="1028"/>
      <c r="E3" s="119"/>
      <c r="F3" s="119"/>
    </row>
    <row r="4" spans="1:6" ht="21.9" customHeight="1">
      <c r="A4" s="1000" t="s">
        <v>147</v>
      </c>
      <c r="B4" s="1000"/>
      <c r="C4" s="1000"/>
      <c r="D4" s="1000"/>
    </row>
    <row r="5" spans="1:6" ht="18" customHeight="1">
      <c r="A5" s="120"/>
    </row>
    <row r="6" spans="1:6" ht="18" customHeight="1">
      <c r="A6" s="25" t="e">
        <f>'Sch-1'!#REF!</f>
        <v>#REF!</v>
      </c>
      <c r="D6" s="93" t="s">
        <v>1</v>
      </c>
    </row>
    <row r="7" spans="1:6" ht="36" customHeight="1">
      <c r="A7" s="1029" t="str">
        <f>'Sch-1'!A8</f>
        <v>Bidder’s Name and Address  (Sole Bidder) :</v>
      </c>
      <c r="B7" s="1029"/>
      <c r="C7" s="1029"/>
      <c r="D7" s="94" t="str">
        <f>'Sch-1'!K8</f>
        <v>Contract Services</v>
      </c>
    </row>
    <row r="8" spans="1:6" ht="18" customHeight="1">
      <c r="A8" s="29" t="s">
        <v>31</v>
      </c>
      <c r="B8" s="1027" t="str">
        <f>IF('Sch-1'!C9=0, "", 'Sch-1'!C9)</f>
        <v/>
      </c>
      <c r="C8" s="1027"/>
      <c r="D8" s="94" t="str">
        <f>'Sch-1'!K9</f>
        <v>Power Grid Corporation of India Ltd.,</v>
      </c>
    </row>
    <row r="9" spans="1:6" ht="18" customHeight="1">
      <c r="A9" s="29" t="s">
        <v>32</v>
      </c>
      <c r="B9" s="1027" t="str">
        <f>IF('Sch-1'!C10=0, "", 'Sch-1'!C10)</f>
        <v/>
      </c>
      <c r="C9" s="1027"/>
      <c r="D9" s="94" t="str">
        <f>'Sch-1'!K10</f>
        <v>"Saudamini", Plot No.-2</v>
      </c>
    </row>
    <row r="10" spans="1:6" ht="18" customHeight="1">
      <c r="A10" s="30"/>
      <c r="B10" s="1027" t="str">
        <f>IF('Sch-1'!C11=0, "", 'Sch-1'!C11)</f>
        <v/>
      </c>
      <c r="C10" s="1027"/>
      <c r="D10" s="94" t="str">
        <f>'Sch-1'!K11</f>
        <v xml:space="preserve">Sector-29, </v>
      </c>
    </row>
    <row r="11" spans="1:6" ht="18" customHeight="1">
      <c r="A11" s="30"/>
      <c r="B11" s="1027" t="str">
        <f>IF('Sch-1'!C12=0, "", 'Sch-1'!C12)</f>
        <v/>
      </c>
      <c r="C11" s="1027"/>
      <c r="D11" s="94" t="str">
        <f>'Sch-1'!K12</f>
        <v>Gurgaon (Haryana) - 122001</v>
      </c>
    </row>
    <row r="12" spans="1:6" ht="18" customHeight="1">
      <c r="A12" s="121"/>
      <c r="B12" s="121"/>
      <c r="C12" s="121"/>
      <c r="D12" s="122"/>
    </row>
    <row r="13" spans="1:6" ht="21.9" customHeight="1">
      <c r="A13" s="123" t="s">
        <v>129</v>
      </c>
      <c r="B13" s="1032" t="s">
        <v>15</v>
      </c>
      <c r="C13" s="1033"/>
      <c r="D13" s="124" t="s">
        <v>131</v>
      </c>
    </row>
    <row r="14" spans="1:6" ht="21.9" customHeight="1">
      <c r="A14" s="95" t="s">
        <v>134</v>
      </c>
      <c r="B14" s="1022" t="s">
        <v>148</v>
      </c>
      <c r="C14" s="1022"/>
      <c r="D14" s="125"/>
    </row>
    <row r="15" spans="1:6" ht="35.1" customHeight="1">
      <c r="A15" s="126"/>
      <c r="B15" s="1023" t="s">
        <v>149</v>
      </c>
      <c r="C15" s="1024"/>
      <c r="D15" s="127"/>
    </row>
    <row r="16" spans="1:6" ht="21.9" customHeight="1">
      <c r="A16" s="95" t="s">
        <v>136</v>
      </c>
      <c r="B16" s="1022" t="s">
        <v>150</v>
      </c>
      <c r="C16" s="1022"/>
      <c r="D16" s="125"/>
    </row>
    <row r="17" spans="1:6" ht="35.1" customHeight="1">
      <c r="A17" s="126"/>
      <c r="B17" s="1023" t="s">
        <v>151</v>
      </c>
      <c r="C17" s="1024"/>
      <c r="D17" s="127"/>
    </row>
    <row r="18" spans="1:6" ht="21.9" customHeight="1">
      <c r="A18" s="95" t="s">
        <v>138</v>
      </c>
      <c r="B18" s="1022" t="s">
        <v>152</v>
      </c>
      <c r="C18" s="1022"/>
      <c r="D18" s="125"/>
    </row>
    <row r="19" spans="1:6" ht="30" customHeight="1">
      <c r="A19" s="126"/>
      <c r="B19" s="1023" t="s">
        <v>153</v>
      </c>
      <c r="C19" s="1024"/>
      <c r="D19" s="127"/>
    </row>
    <row r="20" spans="1:6" ht="21.9" customHeight="1">
      <c r="A20" s="95" t="s">
        <v>139</v>
      </c>
      <c r="B20" s="1022" t="s">
        <v>154</v>
      </c>
      <c r="C20" s="1022"/>
      <c r="D20" s="128"/>
    </row>
    <row r="21" spans="1:6" ht="30" customHeight="1">
      <c r="A21" s="126"/>
      <c r="B21" s="1023" t="s">
        <v>155</v>
      </c>
      <c r="C21" s="1024"/>
      <c r="D21" s="127"/>
    </row>
    <row r="22" spans="1:6" ht="30" customHeight="1">
      <c r="A22" s="95">
        <v>5</v>
      </c>
      <c r="B22" s="1022" t="s">
        <v>156</v>
      </c>
      <c r="C22" s="1022"/>
      <c r="D22" s="125"/>
    </row>
    <row r="23" spans="1:6" ht="33" customHeight="1">
      <c r="A23" s="126"/>
      <c r="B23" s="1023" t="s">
        <v>157</v>
      </c>
      <c r="C23" s="1024"/>
      <c r="D23" s="142"/>
    </row>
    <row r="24" spans="1:6" ht="21.9" customHeight="1">
      <c r="A24" s="95" t="s">
        <v>141</v>
      </c>
      <c r="B24" s="1022" t="s">
        <v>158</v>
      </c>
      <c r="C24" s="1022"/>
      <c r="D24" s="128"/>
    </row>
    <row r="25" spans="1:6" ht="35.1" customHeight="1">
      <c r="A25" s="126"/>
      <c r="B25" s="1023" t="s">
        <v>159</v>
      </c>
      <c r="C25" s="1024"/>
      <c r="D25" s="127"/>
    </row>
    <row r="26" spans="1:6" ht="24" customHeight="1">
      <c r="A26" s="1030"/>
      <c r="B26" s="1031" t="s">
        <v>160</v>
      </c>
      <c r="C26" s="1031"/>
      <c r="D26" s="129"/>
    </row>
    <row r="27" spans="1:6" ht="25.5" customHeight="1">
      <c r="A27" s="1030"/>
      <c r="B27" s="1031"/>
      <c r="C27" s="1031"/>
      <c r="D27" s="130"/>
    </row>
    <row r="28" spans="1:6" ht="18.75" customHeight="1">
      <c r="A28" s="131"/>
      <c r="B28" s="132"/>
      <c r="C28" s="132"/>
      <c r="D28" s="133"/>
    </row>
    <row r="29" spans="1:6" ht="27.9" customHeight="1">
      <c r="A29" s="131"/>
      <c r="B29" s="132"/>
      <c r="C29" s="134"/>
      <c r="D29" s="133"/>
    </row>
    <row r="30" spans="1:6" ht="27.9" customHeight="1">
      <c r="A30" s="135" t="s">
        <v>161</v>
      </c>
      <c r="B30" s="98"/>
      <c r="C30" s="134" t="s">
        <v>143</v>
      </c>
      <c r="D30" s="98"/>
      <c r="F30" s="136"/>
    </row>
    <row r="31" spans="1:6" ht="27.9" customHeight="1">
      <c r="A31" s="135" t="s">
        <v>162</v>
      </c>
      <c r="B31" s="98"/>
      <c r="C31" s="134" t="s">
        <v>145</v>
      </c>
      <c r="D31" s="98"/>
      <c r="F31" s="137"/>
    </row>
    <row r="32" spans="1:6" ht="27.9" customHeight="1">
      <c r="A32" s="138"/>
      <c r="B32" s="117"/>
      <c r="C32" s="134"/>
      <c r="F32" s="137"/>
    </row>
    <row r="33" spans="1:6" ht="30" customHeight="1">
      <c r="A33" s="138"/>
      <c r="B33" s="117"/>
      <c r="C33" s="134"/>
      <c r="D33" s="138"/>
      <c r="F33" s="136"/>
    </row>
    <row r="34" spans="1:6" ht="30" customHeight="1">
      <c r="A34" s="139"/>
      <c r="B34" s="139"/>
      <c r="C34" s="140"/>
      <c r="E34" s="141"/>
    </row>
  </sheetData>
  <sheetProtection selectLockedCells="1"/>
  <customSheetViews>
    <customSheetView guid="{2A597A81-BDEB-4911-946A-7247194BF387}"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267FF044-3C5D-4FEC-AC00-A7E30583F8B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3FCD02EB-1C44-4646-B069-2B9945E67B1F}"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B056965A-4BE5-44B3-AB31-550AD9F023BC}"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63D51328-7CBC-4A1E-B96D-BAE91416501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99CA2F10-F926-46DC-8609-4EAE5B9F3585}"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C00DDA0-7DDE-4169-A739-550DAF5DCF8D}"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357C9841-BEC3-434B-AC63-C04FB4321BA3}" showPageBreaks="1" printArea="1" state="hidden" view="pageBreakPreview" topLeftCell="A10">
      <selection activeCell="D14" sqref="D14"/>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B96E710B-6DD7-4DE1-95AB-C9EE060CD030}"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CCA37BAE-906F-43D5-9FD9-B13563E4B9D7}"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755190E0-7BE9-48F9-BB5F-DF8E25D6736A}"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F1B559AA-B9AD-4E4C-B94A-ECBE5878008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A4F9CA79-D3DE-43F5-9CDC-F14C42FDD954}"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 guid="{0820A53D-1017-4F45-9AA9-C0679BEE897E}"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4"/>
      <headerFooter alignWithMargins="0">
        <oddFooter>&amp;R&amp;"Book Antiqua,Bold"&amp;10Schedule-6/ Page &amp;P of &amp;N</oddFooter>
      </headerFooter>
    </customSheetView>
  </customSheetViews>
  <mergeCells count="22">
    <mergeCell ref="B13:C13"/>
    <mergeCell ref="B14:C14"/>
    <mergeCell ref="B24:C24"/>
    <mergeCell ref="B25:C25"/>
    <mergeCell ref="B15:C15"/>
    <mergeCell ref="B16:C16"/>
    <mergeCell ref="B17:C17"/>
    <mergeCell ref="A26:A27"/>
    <mergeCell ref="B26:C27"/>
    <mergeCell ref="B18:C18"/>
    <mergeCell ref="B19:C19"/>
    <mergeCell ref="B20:C20"/>
    <mergeCell ref="B21:C21"/>
    <mergeCell ref="B22:C22"/>
    <mergeCell ref="B23:C23"/>
    <mergeCell ref="B11:C11"/>
    <mergeCell ref="A3:D3"/>
    <mergeCell ref="A4:D4"/>
    <mergeCell ref="A7:C7"/>
    <mergeCell ref="B8:C8"/>
    <mergeCell ref="B9:C9"/>
    <mergeCell ref="B10:C10"/>
  </mergeCells>
  <printOptions horizontalCentered="1"/>
  <pageMargins left="0.5" right="0.38" top="0.56999999999999995" bottom="0.48" header="0.38" footer="0.24"/>
  <pageSetup paperSize="9" scale="88" fitToHeight="0" orientation="portrait" r:id="rId15"/>
  <headerFooter alignWithMargins="0">
    <oddFooter>&amp;R&amp;"Book Antiqua,Bold"&amp;10Schedule-6/ Page &amp;P of &amp;N</oddFooter>
  </headerFooter>
  <drawing r:id="rId1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indexed="13"/>
  </sheetPr>
  <dimension ref="A1:F35"/>
  <sheetViews>
    <sheetView view="pageBreakPreview" zoomScaleNormal="100" zoomScaleSheetLayoutView="100" workbookViewId="0">
      <selection activeCell="H26" sqref="H26"/>
    </sheetView>
  </sheetViews>
  <sheetFormatPr defaultColWidth="11.44140625" defaultRowHeight="15.6"/>
  <cols>
    <col min="1" max="1" width="12.109375" style="28" customWidth="1"/>
    <col min="2" max="2" width="31.44140625" style="28" customWidth="1"/>
    <col min="3" max="3" width="21.5546875" style="28" customWidth="1"/>
    <col min="4" max="4" width="39.33203125" style="28" customWidth="1"/>
    <col min="5" max="5" width="18.44140625" style="111" hidden="1" customWidth="1"/>
    <col min="6" max="6" width="18.6640625" style="111" hidden="1" customWidth="1"/>
    <col min="7" max="16384" width="11.44140625" style="111"/>
  </cols>
  <sheetData>
    <row r="1" spans="1:6" ht="18" customHeight="1">
      <c r="A1" s="112" t="str">
        <f>Cover!B3</f>
        <v>SPEC. NO.: CC/NT/AIS/DOM/A04/22/00541</v>
      </c>
      <c r="B1" s="113"/>
      <c r="C1" s="114"/>
      <c r="D1" s="115" t="s">
        <v>146</v>
      </c>
    </row>
    <row r="2" spans="1:6" ht="18" customHeight="1">
      <c r="A2" s="116"/>
      <c r="B2" s="117"/>
      <c r="C2" s="118"/>
      <c r="D2" s="118"/>
    </row>
    <row r="3" spans="1:6" ht="168.6" customHeight="1">
      <c r="A3" s="999" t="str">
        <f>Cover!$B$2</f>
        <v>Substation Package SS-101 for (i) Extn. of 765/400kV Bikaner-PG PS under Transmission System for Evacuation of power from REZ in Rajasthan (20GW) under Phase-III Part-J, (ii) Extn. of 400/220kV Bikaner-PG S/S under Augmentation of Transmission capacity (400/220kV) to cater to the N-1 contingency requirement at Bikaner-PS, (iii)Extn. of 220kV Bikaner-II S/S under Implementation of 2 nos. of 220 kV line bays at 400/220kV Bikaner-II PS for interconnection of solar projects (ACME Solar Holdings Pvt. Ltd., Prerak Genentech Pvt. Ltd.) and (iv) Extension of 400/220kV Fatehgarh-II S/S under Augmentation of Transmission capacity by 1X 500 MVA 400/220kV ICT (6th) at Fatehgarh-II PS to cater to the N-1 contingency requirement at Fatehgarh-II PS.</v>
      </c>
      <c r="B3" s="999"/>
      <c r="C3" s="999"/>
      <c r="D3" s="999"/>
      <c r="E3" s="119"/>
      <c r="F3" s="119"/>
    </row>
    <row r="4" spans="1:6" ht="21.9" customHeight="1">
      <c r="A4" s="1000" t="s">
        <v>147</v>
      </c>
      <c r="B4" s="1000"/>
      <c r="C4" s="1000"/>
      <c r="D4" s="1000"/>
    </row>
    <row r="5" spans="1:6" ht="18" customHeight="1">
      <c r="A5" s="120"/>
    </row>
    <row r="6" spans="1:6" ht="18" customHeight="1">
      <c r="A6" s="947" t="s">
        <v>348</v>
      </c>
      <c r="B6" s="947"/>
      <c r="C6" s="4"/>
    </row>
    <row r="7" spans="1:6" ht="18" customHeight="1">
      <c r="A7" s="959">
        <f>'Sch-1'!A7</f>
        <v>0</v>
      </c>
      <c r="B7" s="959"/>
      <c r="C7" s="959"/>
      <c r="D7" s="93" t="s">
        <v>1</v>
      </c>
    </row>
    <row r="8" spans="1:6" ht="22.5" customHeight="1">
      <c r="A8" s="948" t="str">
        <f>"Bidder’s Name and Address  (" &amp; MID('Names of Bidder'!B9,9, 20) &amp; ") :"</f>
        <v>Bidder’s Name and Address  (Sole Bidder) :</v>
      </c>
      <c r="B8" s="948"/>
      <c r="C8" s="948"/>
      <c r="D8" s="94" t="str">
        <f>'Sch-1'!K8</f>
        <v>Contract Services</v>
      </c>
    </row>
    <row r="9" spans="1:6" ht="18" customHeight="1">
      <c r="A9" s="453" t="s">
        <v>12</v>
      </c>
      <c r="B9" s="453" t="str">
        <f>IF('Names of Bidder'!D9=0, "", 'Names of Bidder'!D9)</f>
        <v/>
      </c>
      <c r="C9" s="111"/>
      <c r="D9" s="94" t="str">
        <f>'Sch-1'!K9</f>
        <v>Power Grid Corporation of India Ltd.,</v>
      </c>
    </row>
    <row r="10" spans="1:6" ht="18" customHeight="1">
      <c r="A10" s="453" t="s">
        <v>11</v>
      </c>
      <c r="B10" s="568" t="str">
        <f>IF('Names of Bidder'!D10=0, "", 'Names of Bidder'!D10)</f>
        <v/>
      </c>
      <c r="C10" s="111"/>
      <c r="D10" s="94" t="str">
        <f>'Sch-1'!K10</f>
        <v>"Saudamini", Plot No.-2</v>
      </c>
    </row>
    <row r="11" spans="1:6" ht="18" customHeight="1">
      <c r="A11" s="405"/>
      <c r="B11" s="568" t="str">
        <f>IF('Names of Bidder'!D11=0, "", 'Names of Bidder'!D11)</f>
        <v/>
      </c>
      <c r="C11" s="111"/>
      <c r="D11" s="94" t="str">
        <f>'Sch-1'!K11</f>
        <v xml:space="preserve">Sector-29, </v>
      </c>
    </row>
    <row r="12" spans="1:6" ht="18" customHeight="1">
      <c r="A12" s="405"/>
      <c r="B12" s="568" t="str">
        <f>IF('Names of Bidder'!D12=0, "", 'Names of Bidder'!D12)</f>
        <v/>
      </c>
      <c r="C12" s="111"/>
      <c r="D12" s="94" t="str">
        <f>'Sch-1'!K12</f>
        <v>Gurgaon (Haryana) - 122001</v>
      </c>
    </row>
    <row r="13" spans="1:6" ht="18" customHeight="1" thickBot="1">
      <c r="A13" s="613"/>
      <c r="B13" s="613"/>
      <c r="C13" s="613"/>
      <c r="D13" s="122"/>
    </row>
    <row r="14" spans="1:6" ht="21.9" customHeight="1">
      <c r="A14" s="614" t="s">
        <v>129</v>
      </c>
      <c r="B14" s="1025" t="s">
        <v>15</v>
      </c>
      <c r="C14" s="1026"/>
      <c r="D14" s="615" t="s">
        <v>131</v>
      </c>
      <c r="E14" s="592" t="s">
        <v>359</v>
      </c>
      <c r="F14" s="593" t="s">
        <v>358</v>
      </c>
    </row>
    <row r="15" spans="1:6" ht="21.9" customHeight="1">
      <c r="A15" s="616" t="s">
        <v>134</v>
      </c>
      <c r="B15" s="1022" t="s">
        <v>148</v>
      </c>
      <c r="C15" s="1022"/>
      <c r="D15" s="617">
        <f>E15*F15</f>
        <v>0</v>
      </c>
      <c r="E15" s="594">
        <f>'Sch-6'!D15</f>
        <v>0</v>
      </c>
      <c r="F15" s="610">
        <f>IF(Discount!H36&lt;0,0,Discount!H36)</f>
        <v>0</v>
      </c>
    </row>
    <row r="16" spans="1:6" ht="35.1" customHeight="1">
      <c r="A16" s="618"/>
      <c r="B16" s="1023" t="s">
        <v>149</v>
      </c>
      <c r="C16" s="1024"/>
      <c r="D16" s="619"/>
      <c r="E16" s="596"/>
      <c r="F16" s="610"/>
    </row>
    <row r="17" spans="1:6" ht="21.9" customHeight="1">
      <c r="A17" s="616" t="s">
        <v>136</v>
      </c>
      <c r="B17" s="1022" t="s">
        <v>150</v>
      </c>
      <c r="C17" s="1022"/>
      <c r="D17" s="617">
        <f>E17*F17</f>
        <v>0</v>
      </c>
      <c r="E17" s="594">
        <f>'Sch-6'!D17</f>
        <v>0</v>
      </c>
      <c r="F17" s="610">
        <f>IF(Discount!I36&lt;0,0,Discount!I36)</f>
        <v>0</v>
      </c>
    </row>
    <row r="18" spans="1:6" ht="35.1" customHeight="1">
      <c r="A18" s="618"/>
      <c r="B18" s="1023" t="s">
        <v>311</v>
      </c>
      <c r="C18" s="1024"/>
      <c r="D18" s="619"/>
      <c r="E18" s="596"/>
      <c r="F18" s="610"/>
    </row>
    <row r="19" spans="1:6" ht="21.9" customHeight="1">
      <c r="A19" s="616" t="s">
        <v>138</v>
      </c>
      <c r="B19" s="1022" t="s">
        <v>152</v>
      </c>
      <c r="C19" s="1022"/>
      <c r="D19" s="617">
        <f>E19*F19</f>
        <v>0</v>
      </c>
      <c r="E19" s="594">
        <f>'Sch-6'!D19</f>
        <v>0</v>
      </c>
      <c r="F19" s="610">
        <f>IF(Discount!J36&lt;0,0,Discount!J36)</f>
        <v>0</v>
      </c>
    </row>
    <row r="20" spans="1:6" ht="30" customHeight="1">
      <c r="A20" s="618"/>
      <c r="B20" s="1023" t="s">
        <v>153</v>
      </c>
      <c r="C20" s="1024"/>
      <c r="D20" s="619"/>
      <c r="E20" s="596"/>
      <c r="F20" s="595"/>
    </row>
    <row r="21" spans="1:6" ht="21.9" customHeight="1">
      <c r="A21" s="616" t="s">
        <v>139</v>
      </c>
      <c r="B21" s="1022" t="s">
        <v>154</v>
      </c>
      <c r="C21" s="1022"/>
      <c r="D21" s="620" t="s">
        <v>337</v>
      </c>
      <c r="E21" s="596"/>
      <c r="F21" s="595"/>
    </row>
    <row r="22" spans="1:6" ht="30" customHeight="1">
      <c r="A22" s="618"/>
      <c r="B22" s="1023" t="s">
        <v>155</v>
      </c>
      <c r="C22" s="1024"/>
      <c r="D22" s="619"/>
      <c r="E22" s="596"/>
      <c r="F22" s="595"/>
    </row>
    <row r="23" spans="1:6" ht="30" customHeight="1">
      <c r="A23" s="616">
        <v>5</v>
      </c>
      <c r="B23" s="1022" t="s">
        <v>156</v>
      </c>
      <c r="C23" s="1022"/>
      <c r="D23" s="617">
        <f>IF('Sch-5 after discount'!D19&lt;0,0,'Sch-5 after discount'!D19)</f>
        <v>0</v>
      </c>
      <c r="E23" s="596"/>
      <c r="F23" s="595"/>
    </row>
    <row r="24" spans="1:6" ht="25.5" customHeight="1">
      <c r="A24" s="618"/>
      <c r="B24" s="1023" t="s">
        <v>157</v>
      </c>
      <c r="C24" s="1024"/>
      <c r="D24" s="621"/>
      <c r="E24" s="596"/>
      <c r="F24" s="595"/>
    </row>
    <row r="25" spans="1:6" ht="21.9" customHeight="1">
      <c r="A25" s="616" t="s">
        <v>141</v>
      </c>
      <c r="B25" s="1022" t="s">
        <v>158</v>
      </c>
      <c r="C25" s="1022"/>
      <c r="D25" s="620" t="s">
        <v>337</v>
      </c>
      <c r="E25" s="596"/>
      <c r="F25" s="595"/>
    </row>
    <row r="26" spans="1:6" ht="35.1" customHeight="1">
      <c r="A26" s="618"/>
      <c r="B26" s="1023" t="s">
        <v>159</v>
      </c>
      <c r="C26" s="1024"/>
      <c r="D26" s="619"/>
      <c r="E26" s="596"/>
      <c r="F26" s="595"/>
    </row>
    <row r="27" spans="1:6" ht="18.75" customHeight="1">
      <c r="A27" s="1018"/>
      <c r="B27" s="1020" t="s">
        <v>345</v>
      </c>
      <c r="C27" s="1020"/>
      <c r="D27" s="624"/>
      <c r="E27" s="596"/>
      <c r="F27" s="595"/>
    </row>
    <row r="28" spans="1:6" ht="18.75" customHeight="1" thickBot="1">
      <c r="A28" s="1019"/>
      <c r="B28" s="1021"/>
      <c r="C28" s="1021"/>
      <c r="D28" s="623">
        <f>SUM(D15:D26)</f>
        <v>0</v>
      </c>
      <c r="E28" s="597"/>
      <c r="F28" s="598"/>
    </row>
    <row r="29" spans="1:6" ht="18.75" customHeight="1">
      <c r="A29" s="131"/>
      <c r="B29" s="132"/>
      <c r="C29" s="132"/>
      <c r="D29" s="133"/>
    </row>
    <row r="30" spans="1:6" ht="27.9" customHeight="1">
      <c r="A30" s="131"/>
      <c r="B30" s="134"/>
      <c r="C30" s="134"/>
      <c r="D30" s="133"/>
    </row>
    <row r="31" spans="1:6" ht="27.9" customHeight="1">
      <c r="A31" s="135" t="s">
        <v>161</v>
      </c>
      <c r="B31" s="633" t="str">
        <f>'Sch-6'!B31</f>
        <v xml:space="preserve">  </v>
      </c>
      <c r="C31" s="134" t="s">
        <v>143</v>
      </c>
      <c r="D31" s="693" t="str">
        <f>'Sch-6'!D31</f>
        <v/>
      </c>
      <c r="F31" s="136"/>
    </row>
    <row r="32" spans="1:6" ht="27.9" customHeight="1">
      <c r="A32" s="135" t="s">
        <v>162</v>
      </c>
      <c r="B32" s="634" t="str">
        <f>'Sch-6'!B32</f>
        <v/>
      </c>
      <c r="C32" s="134" t="s">
        <v>145</v>
      </c>
      <c r="D32" s="693" t="str">
        <f>'Sch-6'!D32</f>
        <v/>
      </c>
      <c r="F32" s="137"/>
    </row>
    <row r="33" spans="1:6" ht="27.9" customHeight="1">
      <c r="A33" s="138"/>
      <c r="B33" s="117"/>
      <c r="C33" s="134"/>
      <c r="F33" s="137"/>
    </row>
    <row r="34" spans="1:6" ht="30" customHeight="1">
      <c r="A34" s="138"/>
      <c r="B34" s="117"/>
      <c r="C34" s="134"/>
      <c r="D34" s="138"/>
      <c r="F34" s="136"/>
    </row>
    <row r="35" spans="1:6" ht="30" customHeight="1">
      <c r="A35" s="139"/>
      <c r="B35" s="139"/>
      <c r="C35" s="140"/>
      <c r="E35" s="141"/>
    </row>
  </sheetData>
  <sheetProtection password="CC67" sheet="1" formatColumns="0" formatRows="0" selectLockedCells="1"/>
  <customSheetViews>
    <customSheetView guid="{2A597A81-BDEB-4911-946A-7247194BF387}" showPageBreaks="1" printArea="1" hiddenColumns="1" view="pageBreakPreview">
      <selection activeCell="H26" sqref="H2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267FF044-3C5D-4FEC-AC00-A7E30583F8BB}" showPageBreaks="1" printArea="1" hiddenColumns="1" view="pageBreakPreview" topLeftCell="A19">
      <selection activeCell="H26" sqref="H2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3FCD02EB-1C44-4646-B069-2B9945E67B1F}" showPageBreaks="1" printArea="1" hiddenColumns="1" view="pageBreakPreview" topLeftCell="A22">
      <selection activeCell="H26" sqref="H2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B056965A-4BE5-44B3-AB31-550AD9F023BC}" showPageBreaks="1" printArea="1" hiddenColumns="1" view="pageBreakPreview" topLeftCell="A14">
      <selection activeCell="E1" sqref="E1:F6553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63D51328-7CBC-4A1E-B96D-BAE91416501B}" showPageBreaks="1" printArea="1" hiddenColumns="1" view="pageBreakPreview" topLeftCell="A4">
      <selection activeCell="E1" sqref="E1:F6553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99CA2F10-F926-46DC-8609-4EAE5B9F3585}" showPageBreaks="1" printArea="1" hiddenColumns="1" view="pageBreakPreview" topLeftCell="A10">
      <selection activeCell="D31" sqref="D31"/>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C00DDA0-7DDE-4169-A739-550DAF5DCF8D}" showPageBreaks="1" printArea="1" view="pageBreakPreview">
      <selection activeCell="D9" sqref="D9"/>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CCA37BAE-906F-43D5-9FD9-B13563E4B9D7}" showPageBreaks="1" printArea="1" hiddenColumns="1" view="pageBreakPreview">
      <selection activeCell="E1" sqref="E1:F6553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755190E0-7BE9-48F9-BB5F-DF8E25D6736A}" showPageBreaks="1" printArea="1" hiddenColumns="1" view="pageBreakPreview" topLeftCell="A4">
      <selection activeCell="E1" sqref="E1:F65536"/>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F1B559AA-B9AD-4E4C-B94A-ECBE5878008B}" showPageBreaks="1" printArea="1" hiddenColumns="1" view="pageBreakPreview" topLeftCell="A26">
      <selection activeCell="E1" sqref="E1:F6553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A4F9CA79-D3DE-43F5-9CDC-F14C42FDD954}" showPageBreaks="1" printArea="1" hiddenColumns="1" view="pageBreakPreview" topLeftCell="A19">
      <selection activeCell="H26" sqref="H26"/>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0820A53D-1017-4F45-9AA9-C0679BEE897E}" showPageBreaks="1" printArea="1" hiddenColumns="1" view="pageBreakPreview">
      <selection activeCell="H26" sqref="H26"/>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s>
  <mergeCells count="20">
    <mergeCell ref="B25:C25"/>
    <mergeCell ref="B26:C26"/>
    <mergeCell ref="A27:A28"/>
    <mergeCell ref="B27:C28"/>
    <mergeCell ref="B19:C19"/>
    <mergeCell ref="B20:C20"/>
    <mergeCell ref="B21:C21"/>
    <mergeCell ref="B22:C22"/>
    <mergeCell ref="B23:C23"/>
    <mergeCell ref="B24:C24"/>
    <mergeCell ref="B18:C18"/>
    <mergeCell ref="A3:D3"/>
    <mergeCell ref="A4:D4"/>
    <mergeCell ref="A8:C8"/>
    <mergeCell ref="B14:C14"/>
    <mergeCell ref="B15:C15"/>
    <mergeCell ref="B16:C16"/>
    <mergeCell ref="B17:C17"/>
    <mergeCell ref="A6:B6"/>
    <mergeCell ref="A7:C7"/>
  </mergeCells>
  <printOptions horizontalCentered="1"/>
  <pageMargins left="0.5" right="0.38" top="0.56999999999999995" bottom="0.48" header="0.38" footer="0.24"/>
  <pageSetup paperSize="9" scale="88" fitToHeight="0" orientation="portrait" r:id="rId14"/>
  <headerFooter alignWithMargins="0">
    <oddFooter>&amp;R&amp;"Book Antiqua,Bold"&amp;10Schedule-6/ Page &amp;P of &amp;N</oddFooter>
  </headerFooter>
  <drawing r:id="rId1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dimension ref="A1:CV183"/>
  <sheetViews>
    <sheetView view="pageBreakPreview" zoomScaleNormal="100" zoomScaleSheetLayoutView="100" workbookViewId="0">
      <selection activeCell="F22" sqref="F22"/>
    </sheetView>
  </sheetViews>
  <sheetFormatPr defaultColWidth="8.6640625" defaultRowHeight="14.4"/>
  <cols>
    <col min="1" max="1" width="6.5546875" style="298" customWidth="1"/>
    <col min="2" max="2" width="11.44140625" style="298" customWidth="1"/>
    <col min="3" max="3" width="15" style="298" customWidth="1"/>
    <col min="4" max="4" width="10.33203125" style="298" customWidth="1"/>
    <col min="5" max="8" width="15.109375" style="298" customWidth="1"/>
    <col min="9" max="9" width="22.88671875" style="403" customWidth="1"/>
    <col min="10" max="10" width="8.6640625" style="268" customWidth="1"/>
    <col min="11" max="11" width="10.33203125" style="268" customWidth="1"/>
    <col min="12" max="12" width="13.5546875" style="268" customWidth="1"/>
    <col min="13" max="13" width="14.33203125" style="268" customWidth="1"/>
    <col min="14" max="26" width="9.109375" style="303" customWidth="1"/>
    <col min="27" max="27" width="0" style="303" hidden="1" customWidth="1"/>
    <col min="28" max="28" width="15.88671875" style="303" hidden="1" customWidth="1"/>
    <col min="29" max="29" width="15.5546875" style="303" hidden="1" customWidth="1"/>
    <col min="30" max="30" width="24.44140625" style="303" hidden="1" customWidth="1"/>
    <col min="31" max="31" width="13.6640625" style="303" hidden="1" customWidth="1"/>
    <col min="32" max="33" width="0" style="303" hidden="1" customWidth="1"/>
    <col min="34" max="100" width="9.109375" style="303" customWidth="1"/>
    <col min="101" max="253" width="9.109375" style="265" customWidth="1"/>
    <col min="254" max="254" width="13" style="265" customWidth="1"/>
    <col min="255" max="255" width="35.88671875" style="265" customWidth="1"/>
    <col min="256" max="16384" width="8.6640625" style="265"/>
  </cols>
  <sheetData>
    <row r="1" spans="1:100" s="303" customFormat="1" ht="18" customHeight="1">
      <c r="A1" s="299" t="str">
        <f>Cover!B3</f>
        <v>SPEC. NO.: CC/NT/AIS/DOM/A04/22/00541</v>
      </c>
      <c r="B1" s="299"/>
      <c r="C1" s="299"/>
      <c r="D1" s="299"/>
      <c r="E1" s="299"/>
      <c r="F1" s="299"/>
      <c r="G1" s="299"/>
      <c r="H1" s="299"/>
      <c r="I1" s="394"/>
      <c r="J1" s="300"/>
      <c r="K1" s="300"/>
      <c r="L1" s="300"/>
      <c r="M1" s="301" t="s">
        <v>30</v>
      </c>
    </row>
    <row r="2" spans="1:100" s="303" customFormat="1" ht="12.75" customHeight="1">
      <c r="A2" s="304"/>
      <c r="B2" s="304"/>
      <c r="C2" s="304"/>
      <c r="D2" s="304"/>
      <c r="E2" s="304"/>
      <c r="F2" s="304"/>
      <c r="G2" s="304"/>
      <c r="H2" s="304"/>
      <c r="I2" s="395"/>
      <c r="J2" s="305"/>
      <c r="K2" s="305"/>
      <c r="L2" s="305"/>
      <c r="M2" s="305"/>
    </row>
    <row r="3" spans="1:100" s="303" customFormat="1" ht="101.25" customHeight="1">
      <c r="A3" s="1034" t="str">
        <f>Cover!$B$2</f>
        <v>Substation Package SS-101 for (i) Extn. of 765/400kV Bikaner-PG PS under Transmission System for Evacuation of power from REZ in Rajasthan (20GW) under Phase-III Part-J, (ii) Extn. of 400/220kV Bikaner-PG S/S under Augmentation of Transmission capacity (400/220kV) to cater to the N-1 contingency requirement at Bikaner-PS, (iii)Extn. of 220kV Bikaner-II S/S under Implementation of 2 nos. of 220 kV line bays at 400/220kV Bikaner-II PS for interconnection of solar projects (ACME Solar Holdings Pvt. Ltd., Prerak Genentech Pvt. Ltd.) and (iv) Extension of 400/220kV Fatehgarh-II S/S under Augmentation of Transmission capacity by 1X 500 MVA 400/220kV ICT (6th) at Fatehgarh-II PS to cater to the N-1 contingency requirement at Fatehgarh-II PS.</v>
      </c>
      <c r="B3" s="1034"/>
      <c r="C3" s="1034"/>
      <c r="D3" s="1034"/>
      <c r="E3" s="1034"/>
      <c r="F3" s="1034"/>
      <c r="G3" s="1034"/>
      <c r="H3" s="1034"/>
      <c r="I3" s="1034"/>
      <c r="J3" s="1034"/>
      <c r="K3" s="1034"/>
      <c r="L3" s="1034"/>
      <c r="M3" s="1034"/>
      <c r="AA3" s="303" t="s">
        <v>18</v>
      </c>
      <c r="AC3" s="303">
        <f>IF(ISERROR(#REF!/('[9]Sch-6'!D14+'[9]Sch-6'!D16+'[9]Sch-6'!D18)),0,#REF!/( '[9]Sch-6'!D14+'[9]Sch-6'!D16+'[9]Sch-6'!D18))</f>
        <v>0</v>
      </c>
    </row>
    <row r="4" spans="1:100" s="303" customFormat="1" ht="21.9" customHeight="1">
      <c r="A4" s="1035" t="s">
        <v>19</v>
      </c>
      <c r="B4" s="1035"/>
      <c r="C4" s="1035"/>
      <c r="D4" s="1035"/>
      <c r="E4" s="1035"/>
      <c r="F4" s="1035"/>
      <c r="G4" s="1035"/>
      <c r="H4" s="1035"/>
      <c r="I4" s="1035"/>
      <c r="J4" s="1035"/>
      <c r="K4" s="1035"/>
      <c r="L4" s="1035"/>
      <c r="M4" s="1035"/>
      <c r="AA4" s="303" t="s">
        <v>20</v>
      </c>
      <c r="AC4" s="303" t="e">
        <f>#REF!</f>
        <v>#REF!</v>
      </c>
    </row>
    <row r="5" spans="1:100" s="303" customFormat="1" ht="27.9" customHeight="1">
      <c r="A5" s="308"/>
      <c r="B5" s="308"/>
      <c r="C5" s="308"/>
      <c r="D5" s="308"/>
      <c r="E5" s="457"/>
      <c r="F5" s="457"/>
      <c r="G5" s="457"/>
      <c r="H5" s="457"/>
      <c r="I5" s="396"/>
      <c r="K5" s="307"/>
      <c r="L5" s="306"/>
      <c r="M5" s="457"/>
    </row>
    <row r="6" spans="1:100" s="303" customFormat="1" ht="27.9" customHeight="1">
      <c r="A6" s="571"/>
      <c r="B6" s="947" t="s">
        <v>348</v>
      </c>
      <c r="C6" s="947"/>
      <c r="D6" s="4"/>
      <c r="E6" s="457"/>
      <c r="F6" s="457"/>
      <c r="G6" s="457"/>
      <c r="H6" s="457"/>
      <c r="I6" s="396"/>
      <c r="K6" s="307"/>
      <c r="L6" s="306"/>
      <c r="M6" s="457"/>
    </row>
    <row r="7" spans="1:100" s="303" customFormat="1" ht="27.9" customHeight="1">
      <c r="A7" s="567"/>
      <c r="B7" s="959">
        <f>'Sch-1'!A7</f>
        <v>0</v>
      </c>
      <c r="C7" s="959"/>
      <c r="D7" s="959"/>
      <c r="E7" s="959"/>
      <c r="F7" s="959"/>
      <c r="G7" s="959"/>
      <c r="H7" s="959"/>
      <c r="I7" s="396"/>
      <c r="K7" s="307"/>
      <c r="L7" s="306"/>
      <c r="M7" s="457"/>
    </row>
    <row r="8" spans="1:100" s="511" customFormat="1" ht="16.5" customHeight="1">
      <c r="A8" s="570"/>
      <c r="B8" s="948" t="str">
        <f>'Sch-1'!A8</f>
        <v>Bidder’s Name and Address  (Sole Bidder) :</v>
      </c>
      <c r="C8" s="948"/>
      <c r="D8" s="948"/>
      <c r="E8" s="948"/>
      <c r="F8" s="948"/>
      <c r="G8" s="948"/>
      <c r="H8" s="948"/>
      <c r="I8" s="26"/>
      <c r="J8" s="26"/>
      <c r="K8" s="93" t="s">
        <v>1</v>
      </c>
      <c r="L8" s="24"/>
      <c r="N8" s="303"/>
      <c r="O8" s="303"/>
      <c r="P8" s="303"/>
      <c r="Q8" s="303"/>
      <c r="R8" s="303"/>
      <c r="S8" s="303"/>
      <c r="T8" s="303"/>
      <c r="U8" s="303"/>
      <c r="V8" s="303"/>
      <c r="W8" s="303"/>
      <c r="X8" s="303"/>
      <c r="Y8" s="303"/>
      <c r="Z8" s="303"/>
      <c r="AA8" s="303"/>
      <c r="AB8" s="303"/>
      <c r="AC8" s="303"/>
      <c r="AD8" s="303"/>
      <c r="AE8" s="303"/>
      <c r="AF8" s="303"/>
      <c r="AG8" s="303"/>
      <c r="AH8" s="303"/>
      <c r="AI8" s="303"/>
      <c r="AJ8" s="303"/>
      <c r="AK8" s="303"/>
      <c r="AL8" s="303"/>
      <c r="AM8" s="303"/>
      <c r="AN8" s="303"/>
      <c r="AO8" s="303"/>
      <c r="AP8" s="303"/>
      <c r="AQ8" s="303"/>
      <c r="AR8" s="303"/>
      <c r="AS8" s="303"/>
      <c r="AT8" s="303"/>
      <c r="AU8" s="303"/>
      <c r="AV8" s="303"/>
      <c r="AW8" s="303"/>
      <c r="AX8" s="303"/>
      <c r="AY8" s="303"/>
      <c r="AZ8" s="303"/>
      <c r="BA8" s="303"/>
      <c r="BB8" s="303"/>
      <c r="BC8" s="303"/>
      <c r="BD8" s="303"/>
      <c r="BE8" s="303"/>
      <c r="BF8" s="303"/>
      <c r="BG8" s="303"/>
      <c r="BH8" s="303"/>
      <c r="BI8" s="303"/>
      <c r="BJ8" s="303"/>
      <c r="BK8" s="303"/>
      <c r="BL8" s="303"/>
      <c r="BM8" s="303"/>
      <c r="BN8" s="303"/>
      <c r="BO8" s="303"/>
      <c r="BP8" s="303"/>
      <c r="BQ8" s="303"/>
      <c r="BR8" s="303"/>
      <c r="BS8" s="303"/>
      <c r="BT8" s="303"/>
      <c r="BU8" s="303"/>
      <c r="BV8" s="303"/>
      <c r="BW8" s="303"/>
      <c r="BX8" s="303"/>
      <c r="BY8" s="303"/>
      <c r="BZ8" s="303"/>
      <c r="CA8" s="303"/>
      <c r="CB8" s="303"/>
      <c r="CC8" s="303"/>
      <c r="CD8" s="303"/>
      <c r="CE8" s="303"/>
      <c r="CF8" s="303"/>
      <c r="CG8" s="303"/>
      <c r="CH8" s="303"/>
      <c r="CI8" s="303"/>
      <c r="CJ8" s="303"/>
      <c r="CK8" s="303"/>
      <c r="CL8" s="303"/>
      <c r="CM8" s="303"/>
      <c r="CN8" s="303"/>
      <c r="CO8" s="303"/>
      <c r="CP8" s="303"/>
      <c r="CQ8" s="303"/>
      <c r="CR8" s="303"/>
      <c r="CS8" s="303"/>
      <c r="CT8" s="303"/>
      <c r="CU8" s="303"/>
      <c r="CV8" s="303"/>
    </row>
    <row r="9" spans="1:100" s="511" customFormat="1" ht="15.6">
      <c r="A9" s="453"/>
      <c r="B9" s="453" t="s">
        <v>12</v>
      </c>
      <c r="C9" s="961" t="str">
        <f>'Sch-1'!C9</f>
        <v/>
      </c>
      <c r="D9" s="961"/>
      <c r="E9" s="961"/>
      <c r="F9" s="961"/>
      <c r="G9" s="261"/>
      <c r="H9" s="261"/>
      <c r="I9" s="261"/>
      <c r="J9" s="261"/>
      <c r="K9" s="94" t="s">
        <v>2</v>
      </c>
      <c r="L9" s="24"/>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303"/>
      <c r="AP9" s="303"/>
      <c r="AQ9" s="303"/>
      <c r="AR9" s="303"/>
      <c r="AS9" s="303"/>
      <c r="AT9" s="303"/>
      <c r="AU9" s="303"/>
      <c r="AV9" s="303"/>
      <c r="AW9" s="303"/>
      <c r="AX9" s="303"/>
      <c r="AY9" s="303"/>
      <c r="AZ9" s="303"/>
      <c r="BA9" s="303"/>
      <c r="BB9" s="303"/>
      <c r="BC9" s="303"/>
      <c r="BD9" s="303"/>
      <c r="BE9" s="303"/>
      <c r="BF9" s="303"/>
      <c r="BG9" s="303"/>
      <c r="BH9" s="303"/>
      <c r="BI9" s="303"/>
      <c r="BJ9" s="303"/>
      <c r="BK9" s="303"/>
      <c r="BL9" s="303"/>
      <c r="BM9" s="303"/>
      <c r="BN9" s="303"/>
      <c r="BO9" s="303"/>
      <c r="BP9" s="303"/>
      <c r="BQ9" s="303"/>
      <c r="BR9" s="303"/>
      <c r="BS9" s="303"/>
      <c r="BT9" s="303"/>
      <c r="BU9" s="303"/>
      <c r="BV9" s="303"/>
      <c r="BW9" s="303"/>
      <c r="BX9" s="303"/>
      <c r="BY9" s="303"/>
      <c r="BZ9" s="303"/>
      <c r="CA9" s="303"/>
      <c r="CB9" s="303"/>
      <c r="CC9" s="303"/>
      <c r="CD9" s="303"/>
      <c r="CE9" s="303"/>
      <c r="CF9" s="303"/>
      <c r="CG9" s="303"/>
      <c r="CH9" s="303"/>
      <c r="CI9" s="303"/>
      <c r="CJ9" s="303"/>
      <c r="CK9" s="303"/>
      <c r="CL9" s="303"/>
      <c r="CM9" s="303"/>
      <c r="CN9" s="303"/>
      <c r="CO9" s="303"/>
      <c r="CP9" s="303"/>
      <c r="CQ9" s="303"/>
      <c r="CR9" s="303"/>
      <c r="CS9" s="303"/>
      <c r="CT9" s="303"/>
      <c r="CU9" s="303"/>
      <c r="CV9" s="303"/>
    </row>
    <row r="10" spans="1:100" s="511" customFormat="1" ht="15.6">
      <c r="A10" s="453"/>
      <c r="B10" s="453" t="s">
        <v>11</v>
      </c>
      <c r="C10" s="960" t="str">
        <f>'Sch-1'!C10</f>
        <v/>
      </c>
      <c r="D10" s="960"/>
      <c r="E10" s="960"/>
      <c r="F10" s="960"/>
      <c r="G10" s="261"/>
      <c r="H10" s="261"/>
      <c r="I10" s="261"/>
      <c r="J10" s="261"/>
      <c r="K10" s="94" t="s">
        <v>3</v>
      </c>
      <c r="L10" s="24"/>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303"/>
      <c r="AP10" s="303"/>
      <c r="AQ10" s="303"/>
      <c r="AR10" s="303"/>
      <c r="AS10" s="303"/>
      <c r="AT10" s="303"/>
      <c r="AU10" s="303"/>
      <c r="AV10" s="303"/>
      <c r="AW10" s="303"/>
      <c r="AX10" s="303"/>
      <c r="AY10" s="303"/>
      <c r="AZ10" s="303"/>
      <c r="BA10" s="303"/>
      <c r="BB10" s="303"/>
      <c r="BC10" s="303"/>
      <c r="BD10" s="303"/>
      <c r="BE10" s="303"/>
      <c r="BF10" s="303"/>
      <c r="BG10" s="303"/>
      <c r="BH10" s="303"/>
      <c r="BI10" s="303"/>
      <c r="BJ10" s="303"/>
      <c r="BK10" s="303"/>
      <c r="BL10" s="303"/>
      <c r="BM10" s="303"/>
      <c r="BN10" s="303"/>
      <c r="BO10" s="303"/>
      <c r="BP10" s="303"/>
      <c r="BQ10" s="303"/>
      <c r="BR10" s="303"/>
      <c r="BS10" s="303"/>
      <c r="BT10" s="303"/>
      <c r="BU10" s="303"/>
      <c r="BV10" s="303"/>
      <c r="BW10" s="303"/>
      <c r="BX10" s="303"/>
      <c r="BY10" s="303"/>
      <c r="BZ10" s="303"/>
      <c r="CA10" s="303"/>
      <c r="CB10" s="303"/>
      <c r="CC10" s="303"/>
      <c r="CD10" s="303"/>
      <c r="CE10" s="303"/>
      <c r="CF10" s="303"/>
      <c r="CG10" s="303"/>
      <c r="CH10" s="303"/>
      <c r="CI10" s="303"/>
      <c r="CJ10" s="303"/>
      <c r="CK10" s="303"/>
      <c r="CL10" s="303"/>
      <c r="CM10" s="303"/>
      <c r="CN10" s="303"/>
      <c r="CO10" s="303"/>
      <c r="CP10" s="303"/>
      <c r="CQ10" s="303"/>
      <c r="CR10" s="303"/>
      <c r="CS10" s="303"/>
      <c r="CT10" s="303"/>
      <c r="CU10" s="303"/>
      <c r="CV10" s="303"/>
    </row>
    <row r="11" spans="1:100" s="511" customFormat="1" ht="15.6">
      <c r="A11" s="405"/>
      <c r="B11" s="405"/>
      <c r="C11" s="960" t="str">
        <f>'Sch-1'!C11</f>
        <v/>
      </c>
      <c r="D11" s="960"/>
      <c r="E11" s="960"/>
      <c r="F11" s="960"/>
      <c r="G11" s="261"/>
      <c r="H11" s="261"/>
      <c r="I11" s="261"/>
      <c r="J11" s="261"/>
      <c r="K11" s="94" t="s">
        <v>4</v>
      </c>
      <c r="L11" s="24"/>
      <c r="N11" s="303"/>
      <c r="O11" s="303"/>
      <c r="P11" s="303"/>
      <c r="Q11" s="303"/>
      <c r="R11" s="303"/>
      <c r="S11" s="303"/>
      <c r="T11" s="303"/>
      <c r="U11" s="303"/>
      <c r="V11" s="303"/>
      <c r="W11" s="303"/>
      <c r="X11" s="303"/>
      <c r="Y11" s="303"/>
      <c r="Z11" s="303"/>
      <c r="AA11" s="303"/>
      <c r="AB11" s="303"/>
      <c r="AC11" s="303"/>
      <c r="AD11" s="303"/>
      <c r="AE11" s="303"/>
      <c r="AF11" s="303"/>
      <c r="AG11" s="303"/>
      <c r="AH11" s="303"/>
      <c r="AI11" s="303"/>
      <c r="AJ11" s="303"/>
      <c r="AK11" s="303"/>
      <c r="AL11" s="303"/>
      <c r="AM11" s="303"/>
      <c r="AN11" s="303"/>
      <c r="AO11" s="303"/>
      <c r="AP11" s="303"/>
      <c r="AQ11" s="303"/>
      <c r="AR11" s="303"/>
      <c r="AS11" s="303"/>
      <c r="AT11" s="303"/>
      <c r="AU11" s="303"/>
      <c r="AV11" s="303"/>
      <c r="AW11" s="303"/>
      <c r="AX11" s="303"/>
      <c r="AY11" s="303"/>
      <c r="AZ11" s="303"/>
      <c r="BA11" s="303"/>
      <c r="BB11" s="303"/>
      <c r="BC11" s="303"/>
      <c r="BD11" s="303"/>
      <c r="BE11" s="303"/>
      <c r="BF11" s="303"/>
      <c r="BG11" s="303"/>
      <c r="BH11" s="303"/>
      <c r="BI11" s="303"/>
      <c r="BJ11" s="303"/>
      <c r="BK11" s="303"/>
      <c r="BL11" s="303"/>
      <c r="BM11" s="303"/>
      <c r="BN11" s="303"/>
      <c r="BO11" s="303"/>
      <c r="BP11" s="303"/>
      <c r="BQ11" s="303"/>
      <c r="BR11" s="303"/>
      <c r="BS11" s="303"/>
      <c r="BT11" s="303"/>
      <c r="BU11" s="303"/>
      <c r="BV11" s="303"/>
      <c r="BW11" s="303"/>
      <c r="BX11" s="303"/>
      <c r="BY11" s="303"/>
      <c r="BZ11" s="303"/>
      <c r="CA11" s="303"/>
      <c r="CB11" s="303"/>
      <c r="CC11" s="303"/>
      <c r="CD11" s="303"/>
      <c r="CE11" s="303"/>
      <c r="CF11" s="303"/>
      <c r="CG11" s="303"/>
      <c r="CH11" s="303"/>
      <c r="CI11" s="303"/>
      <c r="CJ11" s="303"/>
      <c r="CK11" s="303"/>
      <c r="CL11" s="303"/>
      <c r="CM11" s="303"/>
      <c r="CN11" s="303"/>
      <c r="CO11" s="303"/>
      <c r="CP11" s="303"/>
      <c r="CQ11" s="303"/>
      <c r="CR11" s="303"/>
      <c r="CS11" s="303"/>
      <c r="CT11" s="303"/>
      <c r="CU11" s="303"/>
      <c r="CV11" s="303"/>
    </row>
    <row r="12" spans="1:100" s="511" customFormat="1" ht="15.6">
      <c r="A12" s="405"/>
      <c r="B12" s="405"/>
      <c r="C12" s="960" t="str">
        <f>'Sch-1'!C12</f>
        <v/>
      </c>
      <c r="D12" s="960"/>
      <c r="E12" s="960"/>
      <c r="F12" s="960"/>
      <c r="G12" s="261"/>
      <c r="H12" s="261"/>
      <c r="I12" s="261"/>
      <c r="J12" s="261"/>
      <c r="K12" s="94" t="s">
        <v>5</v>
      </c>
      <c r="L12" s="24"/>
      <c r="N12" s="303"/>
      <c r="O12" s="303"/>
      <c r="P12" s="303"/>
      <c r="Q12" s="303"/>
      <c r="R12" s="303"/>
      <c r="S12" s="303"/>
      <c r="T12" s="303"/>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303"/>
      <c r="AU12" s="303"/>
      <c r="AV12" s="303"/>
      <c r="AW12" s="303"/>
      <c r="AX12" s="303"/>
      <c r="AY12" s="303"/>
      <c r="AZ12" s="303"/>
      <c r="BA12" s="303"/>
      <c r="BB12" s="303"/>
      <c r="BC12" s="303"/>
      <c r="BD12" s="303"/>
      <c r="BE12" s="303"/>
      <c r="BF12" s="303"/>
      <c r="BG12" s="303"/>
      <c r="BH12" s="303"/>
      <c r="BI12" s="303"/>
      <c r="BJ12" s="303"/>
      <c r="BK12" s="303"/>
      <c r="BL12" s="303"/>
      <c r="BM12" s="303"/>
      <c r="BN12" s="303"/>
      <c r="BO12" s="303"/>
      <c r="BP12" s="303"/>
      <c r="BQ12" s="303"/>
      <c r="BR12" s="303"/>
      <c r="BS12" s="303"/>
      <c r="BT12" s="303"/>
      <c r="BU12" s="303"/>
      <c r="BV12" s="303"/>
      <c r="BW12" s="303"/>
      <c r="BX12" s="303"/>
      <c r="BY12" s="303"/>
      <c r="BZ12" s="303"/>
      <c r="CA12" s="303"/>
      <c r="CB12" s="303"/>
      <c r="CC12" s="303"/>
      <c r="CD12" s="303"/>
      <c r="CE12" s="303"/>
      <c r="CF12" s="303"/>
      <c r="CG12" s="303"/>
      <c r="CH12" s="303"/>
      <c r="CI12" s="303"/>
      <c r="CJ12" s="303"/>
      <c r="CK12" s="303"/>
      <c r="CL12" s="303"/>
      <c r="CM12" s="303"/>
      <c r="CN12" s="303"/>
      <c r="CO12" s="303"/>
      <c r="CP12" s="303"/>
      <c r="CQ12" s="303"/>
      <c r="CR12" s="303"/>
      <c r="CS12" s="303"/>
      <c r="CT12" s="303"/>
      <c r="CU12" s="303"/>
      <c r="CV12" s="303"/>
    </row>
    <row r="13" spans="1:100" s="303" customFormat="1" ht="21" customHeight="1">
      <c r="A13" s="308"/>
      <c r="B13" s="308"/>
      <c r="C13" s="308"/>
      <c r="D13" s="308"/>
      <c r="E13" s="308"/>
      <c r="F13" s="308"/>
      <c r="G13" s="308"/>
      <c r="H13" s="308"/>
      <c r="I13" s="397"/>
      <c r="J13" s="457"/>
      <c r="K13" s="94" t="s">
        <v>6</v>
      </c>
      <c r="L13" s="302"/>
      <c r="M13" s="302"/>
    </row>
    <row r="14" spans="1:100" s="303" customFormat="1" ht="27.9" customHeight="1">
      <c r="A14" s="1041" t="s">
        <v>33</v>
      </c>
      <c r="B14" s="1041"/>
      <c r="C14" s="1041"/>
      <c r="D14" s="1041"/>
      <c r="E14" s="1041"/>
      <c r="F14" s="1041"/>
      <c r="G14" s="1041"/>
      <c r="H14" s="1041"/>
      <c r="I14" s="1041"/>
      <c r="J14" s="1041"/>
      <c r="K14" s="1041"/>
      <c r="L14" s="1041"/>
      <c r="M14" s="1041"/>
    </row>
    <row r="15" spans="1:100" s="303" customFormat="1" ht="115.5" customHeight="1">
      <c r="A15" s="508" t="s">
        <v>34</v>
      </c>
      <c r="B15" s="390" t="s">
        <v>264</v>
      </c>
      <c r="C15" s="390" t="s">
        <v>265</v>
      </c>
      <c r="D15" s="508" t="s">
        <v>40</v>
      </c>
      <c r="E15" s="512" t="s">
        <v>328</v>
      </c>
      <c r="F15" s="513" t="s">
        <v>329</v>
      </c>
      <c r="G15" s="513" t="s">
        <v>307</v>
      </c>
      <c r="H15" s="513" t="s">
        <v>317</v>
      </c>
      <c r="I15" s="509" t="s">
        <v>35</v>
      </c>
      <c r="J15" s="509" t="s">
        <v>9</v>
      </c>
      <c r="K15" s="509" t="s">
        <v>16</v>
      </c>
      <c r="L15" s="509" t="s">
        <v>36</v>
      </c>
      <c r="M15" s="510" t="s">
        <v>37</v>
      </c>
      <c r="AB15" s="303" t="s">
        <v>38</v>
      </c>
      <c r="AD15" s="303" t="s">
        <v>22</v>
      </c>
      <c r="AE15" s="303" t="s">
        <v>39</v>
      </c>
    </row>
    <row r="16" spans="1:100">
      <c r="A16" s="515"/>
      <c r="B16" s="515"/>
      <c r="C16" s="515"/>
      <c r="D16" s="515"/>
      <c r="E16" s="515"/>
      <c r="F16" s="515"/>
      <c r="G16" s="515"/>
      <c r="H16" s="515"/>
      <c r="I16" s="516"/>
      <c r="J16" s="517"/>
      <c r="K16" s="517"/>
      <c r="L16" s="517"/>
      <c r="M16" s="517"/>
    </row>
    <row r="17" spans="1:100" s="412" customFormat="1" ht="23.25" customHeight="1">
      <c r="A17" s="459"/>
      <c r="B17" s="459"/>
      <c r="C17" s="459"/>
      <c r="D17" s="459"/>
      <c r="F17" s="459"/>
      <c r="G17" s="518" t="s">
        <v>336</v>
      </c>
      <c r="H17" s="459"/>
      <c r="I17" s="459"/>
      <c r="J17" s="459"/>
      <c r="K17" s="459"/>
      <c r="L17" s="459"/>
      <c r="M17" s="459"/>
      <c r="N17" s="303"/>
      <c r="O17" s="303"/>
      <c r="P17" s="303"/>
      <c r="Q17" s="303"/>
      <c r="R17" s="303"/>
      <c r="S17" s="303"/>
      <c r="T17" s="303"/>
      <c r="U17" s="303"/>
      <c r="V17" s="303"/>
      <c r="W17" s="303"/>
      <c r="X17" s="303"/>
      <c r="Y17" s="303"/>
      <c r="Z17" s="303"/>
      <c r="AA17" s="303"/>
      <c r="AB17" s="303"/>
      <c r="AC17" s="303"/>
      <c r="AD17" s="303"/>
      <c r="AE17" s="303"/>
      <c r="AF17" s="303"/>
      <c r="AG17" s="303"/>
      <c r="AH17" s="303"/>
      <c r="AI17" s="303"/>
      <c r="AJ17" s="303"/>
      <c r="AK17" s="303"/>
      <c r="AL17" s="303"/>
      <c r="AM17" s="303"/>
      <c r="AN17" s="303"/>
      <c r="AO17" s="303"/>
      <c r="AP17" s="303"/>
      <c r="AQ17" s="303"/>
      <c r="AR17" s="303"/>
      <c r="AS17" s="303"/>
      <c r="AT17" s="303"/>
      <c r="AU17" s="303"/>
      <c r="AV17" s="303"/>
      <c r="AW17" s="303"/>
      <c r="AX17" s="303"/>
      <c r="AY17" s="303"/>
      <c r="AZ17" s="303"/>
      <c r="BA17" s="303"/>
      <c r="BB17" s="303"/>
      <c r="BC17" s="303"/>
      <c r="BD17" s="303"/>
      <c r="BE17" s="303"/>
      <c r="BF17" s="303"/>
      <c r="BG17" s="303"/>
      <c r="BH17" s="303"/>
      <c r="BI17" s="303"/>
      <c r="BJ17" s="303"/>
      <c r="BK17" s="303"/>
      <c r="BL17" s="303"/>
      <c r="BM17" s="303"/>
      <c r="BN17" s="303"/>
      <c r="BO17" s="303"/>
      <c r="BP17" s="303"/>
      <c r="BQ17" s="303"/>
      <c r="BR17" s="303"/>
      <c r="BS17" s="303"/>
      <c r="BT17" s="303"/>
      <c r="BU17" s="303"/>
      <c r="BV17" s="303"/>
      <c r="BW17" s="303"/>
      <c r="BX17" s="303"/>
      <c r="BY17" s="303"/>
      <c r="BZ17" s="303"/>
      <c r="CA17" s="303"/>
      <c r="CB17" s="303"/>
      <c r="CC17" s="303"/>
      <c r="CD17" s="303"/>
      <c r="CE17" s="303"/>
      <c r="CF17" s="303"/>
      <c r="CG17" s="303"/>
      <c r="CH17" s="303"/>
      <c r="CI17" s="303"/>
      <c r="CJ17" s="303"/>
      <c r="CK17" s="303"/>
      <c r="CL17" s="303"/>
      <c r="CM17" s="303"/>
      <c r="CN17" s="303"/>
      <c r="CO17" s="303"/>
      <c r="CP17" s="303"/>
      <c r="CQ17" s="303"/>
      <c r="CR17" s="303"/>
      <c r="CS17" s="303"/>
      <c r="CT17" s="303"/>
      <c r="CU17" s="303"/>
      <c r="CV17" s="303"/>
    </row>
    <row r="18" spans="1:100" ht="22.5" customHeight="1">
      <c r="A18" s="1042"/>
      <c r="B18" s="1042"/>
      <c r="C18" s="1042"/>
      <c r="D18" s="1042"/>
      <c r="E18" s="1042"/>
      <c r="F18" s="1042"/>
      <c r="G18" s="1042"/>
      <c r="H18" s="1042"/>
      <c r="I18" s="1042"/>
      <c r="J18" s="519"/>
      <c r="K18" s="519"/>
      <c r="L18" s="519"/>
      <c r="M18" s="519"/>
    </row>
    <row r="19" spans="1:100" ht="26.25" customHeight="1">
      <c r="B19" s="372"/>
      <c r="C19" s="373"/>
      <c r="D19" s="373"/>
      <c r="E19" s="373"/>
      <c r="F19" s="373"/>
      <c r="G19" s="373"/>
      <c r="H19" s="373"/>
      <c r="I19" s="373"/>
      <c r="J19" s="373"/>
      <c r="K19" s="373"/>
      <c r="L19" s="374"/>
      <c r="M19" s="514"/>
    </row>
    <row r="20" spans="1:100">
      <c r="B20" s="373"/>
      <c r="C20" s="373"/>
      <c r="D20" s="373"/>
      <c r="E20" s="373"/>
      <c r="F20" s="373"/>
      <c r="G20" s="373"/>
      <c r="H20" s="373"/>
      <c r="I20" s="373"/>
      <c r="J20" s="373"/>
      <c r="K20" s="373"/>
      <c r="L20" s="375"/>
      <c r="M20" s="514"/>
    </row>
    <row r="21" spans="1:100" s="465" customFormat="1">
      <c r="B21" s="465" t="s">
        <v>314</v>
      </c>
      <c r="C21" s="1043" t="str">
        <f>'Sch-6 (After Discount)'!B31</f>
        <v xml:space="preserve">  </v>
      </c>
      <c r="D21" s="1038"/>
      <c r="H21" s="1039" t="s">
        <v>316</v>
      </c>
      <c r="I21" s="1039"/>
      <c r="J21" s="1036" t="str">
        <f>'Sch-6 (After Discount)'!D31</f>
        <v/>
      </c>
      <c r="K21" s="1036"/>
      <c r="L21" s="1036"/>
      <c r="M21" s="1036"/>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303"/>
      <c r="AP21" s="303"/>
      <c r="AQ21" s="303"/>
      <c r="AR21" s="303"/>
      <c r="AS21" s="303"/>
      <c r="AT21" s="303"/>
      <c r="AU21" s="303"/>
      <c r="AV21" s="303"/>
      <c r="AW21" s="303"/>
      <c r="AX21" s="303"/>
      <c r="AY21" s="303"/>
      <c r="AZ21" s="303"/>
      <c r="BA21" s="303"/>
      <c r="BB21" s="303"/>
      <c r="BC21" s="303"/>
      <c r="BD21" s="303"/>
      <c r="BE21" s="303"/>
      <c r="BF21" s="303"/>
      <c r="BG21" s="303"/>
      <c r="BH21" s="303"/>
      <c r="BI21" s="303"/>
      <c r="BJ21" s="303"/>
      <c r="BK21" s="303"/>
      <c r="BL21" s="303"/>
      <c r="BM21" s="303"/>
      <c r="BN21" s="303"/>
      <c r="BO21" s="303"/>
      <c r="BP21" s="303"/>
      <c r="BQ21" s="303"/>
      <c r="BR21" s="303"/>
      <c r="BS21" s="303"/>
      <c r="BT21" s="303"/>
      <c r="BU21" s="303"/>
      <c r="BV21" s="303"/>
      <c r="BW21" s="303"/>
      <c r="BX21" s="303"/>
      <c r="BY21" s="303"/>
      <c r="BZ21" s="303"/>
      <c r="CA21" s="303"/>
      <c r="CB21" s="303"/>
      <c r="CC21" s="303"/>
      <c r="CD21" s="303"/>
      <c r="CE21" s="303"/>
      <c r="CF21" s="303"/>
      <c r="CG21" s="303"/>
      <c r="CH21" s="303"/>
      <c r="CI21" s="303"/>
      <c r="CJ21" s="303"/>
      <c r="CK21" s="303"/>
      <c r="CL21" s="303"/>
      <c r="CM21" s="303"/>
      <c r="CN21" s="303"/>
      <c r="CO21" s="303"/>
      <c r="CP21" s="303"/>
      <c r="CQ21" s="303"/>
      <c r="CR21" s="303"/>
      <c r="CS21" s="303"/>
      <c r="CT21" s="303"/>
      <c r="CU21" s="303"/>
      <c r="CV21" s="303"/>
    </row>
    <row r="22" spans="1:100" s="465" customFormat="1" ht="16.5" customHeight="1">
      <c r="B22" s="465" t="s">
        <v>315</v>
      </c>
      <c r="C22" s="1037" t="str">
        <f>'Sch-6'!B32</f>
        <v/>
      </c>
      <c r="D22" s="1038"/>
      <c r="H22" s="1039" t="s">
        <v>124</v>
      </c>
      <c r="I22" s="1039"/>
      <c r="J22" s="1036" t="str">
        <f>'Sch-6 (After Discount)'!D32</f>
        <v/>
      </c>
      <c r="K22" s="1036"/>
      <c r="L22" s="1036"/>
      <c r="M22" s="1036"/>
      <c r="N22" s="303"/>
      <c r="O22" s="303"/>
      <c r="P22" s="303"/>
      <c r="Q22" s="303"/>
      <c r="R22" s="303"/>
      <c r="S22" s="303"/>
      <c r="T22" s="303"/>
      <c r="U22" s="303"/>
      <c r="V22" s="303"/>
      <c r="W22" s="303"/>
      <c r="X22" s="303"/>
      <c r="Y22" s="303"/>
      <c r="Z22" s="303"/>
      <c r="AA22" s="303"/>
      <c r="AB22" s="303"/>
      <c r="AC22" s="303"/>
      <c r="AD22" s="303"/>
      <c r="AE22" s="303"/>
      <c r="AF22" s="303"/>
      <c r="AG22" s="303"/>
      <c r="AH22" s="303"/>
      <c r="AI22" s="303"/>
      <c r="AJ22" s="303"/>
      <c r="AK22" s="303"/>
      <c r="AL22" s="303"/>
      <c r="AM22" s="303"/>
      <c r="AN22" s="303"/>
      <c r="AO22" s="303"/>
      <c r="AP22" s="303"/>
      <c r="AQ22" s="303"/>
      <c r="AR22" s="303"/>
      <c r="AS22" s="303"/>
      <c r="AT22" s="303"/>
      <c r="AU22" s="303"/>
      <c r="AV22" s="303"/>
      <c r="AW22" s="303"/>
      <c r="AX22" s="303"/>
      <c r="AY22" s="303"/>
      <c r="AZ22" s="303"/>
      <c r="BA22" s="303"/>
      <c r="BB22" s="303"/>
      <c r="BC22" s="303"/>
      <c r="BD22" s="303"/>
      <c r="BE22" s="303"/>
      <c r="BF22" s="303"/>
      <c r="BG22" s="303"/>
      <c r="BH22" s="303"/>
      <c r="BI22" s="303"/>
      <c r="BJ22" s="303"/>
      <c r="BK22" s="303"/>
      <c r="BL22" s="303"/>
      <c r="BM22" s="303"/>
      <c r="BN22" s="303"/>
      <c r="BO22" s="303"/>
      <c r="BP22" s="303"/>
      <c r="BQ22" s="303"/>
      <c r="BR22" s="303"/>
      <c r="BS22" s="303"/>
      <c r="BT22" s="303"/>
      <c r="BU22" s="303"/>
      <c r="BV22" s="303"/>
      <c r="BW22" s="303"/>
      <c r="BX22" s="303"/>
      <c r="BY22" s="303"/>
      <c r="BZ22" s="303"/>
      <c r="CA22" s="303"/>
      <c r="CB22" s="303"/>
      <c r="CC22" s="303"/>
      <c r="CD22" s="303"/>
      <c r="CE22" s="303"/>
      <c r="CF22" s="303"/>
      <c r="CG22" s="303"/>
      <c r="CH22" s="303"/>
      <c r="CI22" s="303"/>
      <c r="CJ22" s="303"/>
      <c r="CK22" s="303"/>
      <c r="CL22" s="303"/>
      <c r="CM22" s="303"/>
      <c r="CN22" s="303"/>
      <c r="CO22" s="303"/>
      <c r="CP22" s="303"/>
      <c r="CQ22" s="303"/>
      <c r="CR22" s="303"/>
      <c r="CS22" s="303"/>
      <c r="CT22" s="303"/>
      <c r="CU22" s="303"/>
      <c r="CV22" s="303"/>
    </row>
    <row r="23" spans="1:100">
      <c r="B23" s="1044"/>
      <c r="C23" s="1044"/>
      <c r="D23" s="1044"/>
      <c r="E23" s="1044"/>
      <c r="F23" s="1044"/>
      <c r="G23" s="1044"/>
      <c r="H23" s="1044"/>
      <c r="I23" s="1044"/>
      <c r="J23" s="1044"/>
      <c r="K23" s="1044"/>
      <c r="L23" s="1044"/>
      <c r="M23" s="514"/>
    </row>
    <row r="24" spans="1:100">
      <c r="B24" s="376"/>
      <c r="C24" s="376"/>
      <c r="D24" s="1045"/>
      <c r="E24" s="1045"/>
      <c r="F24" s="1045"/>
      <c r="G24" s="1045"/>
      <c r="H24" s="1045"/>
      <c r="I24" s="1045"/>
      <c r="J24" s="1045"/>
      <c r="K24" s="1045"/>
      <c r="L24" s="1045"/>
      <c r="M24" s="514"/>
    </row>
    <row r="25" spans="1:100">
      <c r="B25" s="377"/>
      <c r="C25" s="378"/>
      <c r="D25" s="1045"/>
      <c r="E25" s="1045"/>
      <c r="F25" s="1045"/>
      <c r="G25" s="1045"/>
      <c r="H25" s="1045"/>
      <c r="I25" s="1045"/>
      <c r="J25" s="1045"/>
      <c r="K25" s="1045"/>
      <c r="L25" s="1045"/>
      <c r="M25" s="514"/>
    </row>
    <row r="26" spans="1:100">
      <c r="B26" s="377"/>
      <c r="C26" s="379"/>
      <c r="D26" s="1045"/>
      <c r="E26" s="1045"/>
      <c r="F26" s="1045"/>
      <c r="G26" s="1045"/>
      <c r="H26" s="1045"/>
      <c r="I26" s="1045"/>
      <c r="J26" s="1045"/>
      <c r="K26" s="1045"/>
      <c r="L26" s="1045"/>
      <c r="M26" s="514"/>
    </row>
    <row r="27" spans="1:100">
      <c r="B27" s="23"/>
      <c r="C27" s="22"/>
      <c r="D27" s="1045"/>
      <c r="E27" s="1045"/>
      <c r="F27" s="1045"/>
      <c r="G27" s="1045"/>
      <c r="H27" s="1045"/>
      <c r="I27" s="1045"/>
      <c r="J27" s="1045"/>
      <c r="K27" s="1045"/>
      <c r="L27" s="1045"/>
      <c r="M27" s="514"/>
    </row>
    <row r="28" spans="1:100">
      <c r="B28" s="23"/>
      <c r="C28" s="22"/>
      <c r="D28" s="380"/>
      <c r="E28" s="380"/>
      <c r="F28" s="380"/>
      <c r="G28" s="380"/>
      <c r="H28" s="380"/>
      <c r="I28" s="380"/>
      <c r="J28" s="380"/>
      <c r="K28" s="380"/>
      <c r="L28" s="380"/>
      <c r="M28" s="514"/>
    </row>
    <row r="29" spans="1:100">
      <c r="B29" s="381"/>
      <c r="C29" s="1046"/>
      <c r="D29" s="1046"/>
      <c r="E29" s="1046"/>
      <c r="F29" s="1046"/>
      <c r="G29" s="1046"/>
      <c r="H29" s="1046"/>
      <c r="I29" s="1046"/>
      <c r="J29" s="1046"/>
      <c r="K29" s="1046"/>
      <c r="L29" s="382"/>
      <c r="M29" s="514"/>
    </row>
    <row r="59" spans="1:100" s="264" customFormat="1">
      <c r="A59" s="269"/>
      <c r="B59" s="269"/>
      <c r="C59" s="269"/>
      <c r="D59" s="269"/>
      <c r="E59" s="269"/>
      <c r="F59" s="269"/>
      <c r="G59" s="269"/>
      <c r="H59" s="269"/>
      <c r="I59" s="398"/>
      <c r="J59" s="270"/>
      <c r="K59" s="270"/>
      <c r="L59" s="270"/>
      <c r="M59" s="270"/>
      <c r="N59" s="303"/>
      <c r="O59" s="303"/>
      <c r="P59" s="303"/>
      <c r="Q59" s="303"/>
      <c r="R59" s="303"/>
      <c r="S59" s="303"/>
      <c r="T59" s="303"/>
      <c r="U59" s="303"/>
      <c r="V59" s="303"/>
      <c r="W59" s="303"/>
      <c r="X59" s="303"/>
      <c r="Y59" s="303"/>
      <c r="Z59" s="303"/>
      <c r="AA59" s="303"/>
      <c r="AB59" s="303"/>
      <c r="AC59" s="303"/>
      <c r="AD59" s="303"/>
      <c r="AE59" s="303"/>
      <c r="AF59" s="303"/>
      <c r="AG59" s="303"/>
      <c r="AH59" s="303"/>
      <c r="AI59" s="303"/>
      <c r="AJ59" s="303"/>
      <c r="AK59" s="303"/>
      <c r="AL59" s="303"/>
      <c r="AM59" s="303"/>
      <c r="AN59" s="303"/>
      <c r="AO59" s="303"/>
      <c r="AP59" s="303"/>
      <c r="AQ59" s="303"/>
      <c r="AR59" s="303"/>
      <c r="AS59" s="303"/>
      <c r="AT59" s="303"/>
      <c r="AU59" s="303"/>
      <c r="AV59" s="303"/>
      <c r="AW59" s="303"/>
      <c r="AX59" s="303"/>
      <c r="AY59" s="303"/>
      <c r="AZ59" s="303"/>
      <c r="BA59" s="303"/>
      <c r="BB59" s="303"/>
      <c r="BC59" s="303"/>
      <c r="BD59" s="303"/>
      <c r="BE59" s="303"/>
      <c r="BF59" s="303"/>
      <c r="BG59" s="303"/>
      <c r="BH59" s="303"/>
      <c r="BI59" s="303"/>
      <c r="BJ59" s="303"/>
      <c r="BK59" s="303"/>
      <c r="BL59" s="303"/>
      <c r="BM59" s="303"/>
      <c r="BN59" s="303"/>
      <c r="BO59" s="303"/>
      <c r="BP59" s="303"/>
      <c r="BQ59" s="303"/>
      <c r="BR59" s="303"/>
      <c r="BS59" s="303"/>
      <c r="BT59" s="303"/>
      <c r="BU59" s="303"/>
      <c r="BV59" s="303"/>
      <c r="BW59" s="303"/>
      <c r="BX59" s="303"/>
      <c r="BY59" s="303"/>
      <c r="BZ59" s="303"/>
      <c r="CA59" s="303"/>
      <c r="CB59" s="303"/>
      <c r="CC59" s="303"/>
      <c r="CD59" s="303"/>
      <c r="CE59" s="303"/>
      <c r="CF59" s="303"/>
      <c r="CG59" s="303"/>
      <c r="CH59" s="303"/>
      <c r="CI59" s="303"/>
      <c r="CJ59" s="303"/>
      <c r="CK59" s="303"/>
      <c r="CL59" s="303"/>
      <c r="CM59" s="303"/>
      <c r="CN59" s="303"/>
      <c r="CO59" s="303"/>
      <c r="CP59" s="303"/>
      <c r="CQ59" s="303"/>
      <c r="CR59" s="303"/>
      <c r="CS59" s="303"/>
      <c r="CT59" s="303"/>
      <c r="CU59" s="303"/>
      <c r="CV59" s="303"/>
    </row>
    <row r="60" spans="1:100" s="264" customFormat="1">
      <c r="A60" s="269"/>
      <c r="B60" s="269"/>
      <c r="C60" s="269"/>
      <c r="D60" s="269"/>
      <c r="E60" s="269"/>
      <c r="F60" s="269"/>
      <c r="G60" s="269"/>
      <c r="H60" s="269"/>
      <c r="I60" s="398"/>
      <c r="J60" s="270"/>
      <c r="K60" s="270"/>
      <c r="L60" s="270"/>
      <c r="M60" s="270"/>
      <c r="N60" s="303"/>
      <c r="O60" s="303"/>
      <c r="P60" s="303"/>
      <c r="Q60" s="303"/>
      <c r="R60" s="303"/>
      <c r="S60" s="303"/>
      <c r="T60" s="303"/>
      <c r="U60" s="303"/>
      <c r="V60" s="303"/>
      <c r="W60" s="303"/>
      <c r="X60" s="303"/>
      <c r="Y60" s="303"/>
      <c r="Z60" s="303"/>
      <c r="AA60" s="303"/>
      <c r="AB60" s="303"/>
      <c r="AC60" s="303"/>
      <c r="AD60" s="303"/>
      <c r="AE60" s="303"/>
      <c r="AF60" s="303"/>
      <c r="AG60" s="303"/>
      <c r="AH60" s="303"/>
      <c r="AI60" s="303"/>
      <c r="AJ60" s="303"/>
      <c r="AK60" s="303"/>
      <c r="AL60" s="303"/>
      <c r="AM60" s="303"/>
      <c r="AN60" s="303"/>
      <c r="AO60" s="303"/>
      <c r="AP60" s="303"/>
      <c r="AQ60" s="303"/>
      <c r="AR60" s="303"/>
      <c r="AS60" s="303"/>
      <c r="AT60" s="303"/>
      <c r="AU60" s="303"/>
      <c r="AV60" s="303"/>
      <c r="AW60" s="303"/>
      <c r="AX60" s="303"/>
      <c r="AY60" s="303"/>
      <c r="AZ60" s="303"/>
      <c r="BA60" s="303"/>
      <c r="BB60" s="303"/>
      <c r="BC60" s="303"/>
      <c r="BD60" s="303"/>
      <c r="BE60" s="303"/>
      <c r="BF60" s="303"/>
      <c r="BG60" s="303"/>
      <c r="BH60" s="303"/>
      <c r="BI60" s="303"/>
      <c r="BJ60" s="303"/>
      <c r="BK60" s="303"/>
      <c r="BL60" s="303"/>
      <c r="BM60" s="303"/>
      <c r="BN60" s="303"/>
      <c r="BO60" s="303"/>
      <c r="BP60" s="303"/>
      <c r="BQ60" s="303"/>
      <c r="BR60" s="303"/>
      <c r="BS60" s="303"/>
      <c r="BT60" s="303"/>
      <c r="BU60" s="303"/>
      <c r="BV60" s="303"/>
      <c r="BW60" s="303"/>
      <c r="BX60" s="303"/>
      <c r="BY60" s="303"/>
      <c r="BZ60" s="303"/>
      <c r="CA60" s="303"/>
      <c r="CB60" s="303"/>
      <c r="CC60" s="303"/>
      <c r="CD60" s="303"/>
      <c r="CE60" s="303"/>
      <c r="CF60" s="303"/>
      <c r="CG60" s="303"/>
      <c r="CH60" s="303"/>
      <c r="CI60" s="303"/>
      <c r="CJ60" s="303"/>
      <c r="CK60" s="303"/>
      <c r="CL60" s="303"/>
      <c r="CM60" s="303"/>
      <c r="CN60" s="303"/>
      <c r="CO60" s="303"/>
      <c r="CP60" s="303"/>
      <c r="CQ60" s="303"/>
      <c r="CR60" s="303"/>
      <c r="CS60" s="303"/>
      <c r="CT60" s="303"/>
      <c r="CU60" s="303"/>
      <c r="CV60" s="303"/>
    </row>
    <row r="61" spans="1:100" s="264" customFormat="1">
      <c r="A61" s="269"/>
      <c r="B61" s="269"/>
      <c r="C61" s="269"/>
      <c r="D61" s="269"/>
      <c r="E61" s="269"/>
      <c r="F61" s="269"/>
      <c r="G61" s="269"/>
      <c r="H61" s="269"/>
      <c r="I61" s="398"/>
      <c r="J61" s="270"/>
      <c r="K61" s="270"/>
      <c r="L61" s="270"/>
      <c r="M61" s="270"/>
      <c r="N61" s="303"/>
      <c r="O61" s="303"/>
      <c r="P61" s="303"/>
      <c r="Q61" s="303"/>
      <c r="R61" s="303"/>
      <c r="S61" s="303"/>
      <c r="T61" s="303"/>
      <c r="U61" s="303"/>
      <c r="V61" s="303"/>
      <c r="W61" s="303"/>
      <c r="X61" s="303"/>
      <c r="Y61" s="303"/>
      <c r="Z61" s="303"/>
      <c r="AA61" s="303"/>
      <c r="AB61" s="303"/>
      <c r="AC61" s="303"/>
      <c r="AD61" s="303"/>
      <c r="AE61" s="303"/>
      <c r="AF61" s="303"/>
      <c r="AG61" s="303"/>
      <c r="AH61" s="303"/>
      <c r="AI61" s="303"/>
      <c r="AJ61" s="303"/>
      <c r="AK61" s="303"/>
      <c r="AL61" s="303"/>
      <c r="AM61" s="303"/>
      <c r="AN61" s="303"/>
      <c r="AO61" s="303"/>
      <c r="AP61" s="303"/>
      <c r="AQ61" s="303"/>
      <c r="AR61" s="303"/>
      <c r="AS61" s="303"/>
      <c r="AT61" s="303"/>
      <c r="AU61" s="303"/>
      <c r="AV61" s="303"/>
      <c r="AW61" s="303"/>
      <c r="AX61" s="303"/>
      <c r="AY61" s="303"/>
      <c r="AZ61" s="303"/>
      <c r="BA61" s="303"/>
      <c r="BB61" s="303"/>
      <c r="BC61" s="303"/>
      <c r="BD61" s="303"/>
      <c r="BE61" s="303"/>
      <c r="BF61" s="303"/>
      <c r="BG61" s="303"/>
      <c r="BH61" s="303"/>
      <c r="BI61" s="303"/>
      <c r="BJ61" s="303"/>
      <c r="BK61" s="303"/>
      <c r="BL61" s="303"/>
      <c r="BM61" s="303"/>
      <c r="BN61" s="303"/>
      <c r="BO61" s="303"/>
      <c r="BP61" s="303"/>
      <c r="BQ61" s="303"/>
      <c r="BR61" s="303"/>
      <c r="BS61" s="303"/>
      <c r="BT61" s="303"/>
      <c r="BU61" s="303"/>
      <c r="BV61" s="303"/>
      <c r="BW61" s="303"/>
      <c r="BX61" s="303"/>
      <c r="BY61" s="303"/>
      <c r="BZ61" s="303"/>
      <c r="CA61" s="303"/>
      <c r="CB61" s="303"/>
      <c r="CC61" s="303"/>
      <c r="CD61" s="303"/>
      <c r="CE61" s="303"/>
      <c r="CF61" s="303"/>
      <c r="CG61" s="303"/>
      <c r="CH61" s="303"/>
      <c r="CI61" s="303"/>
      <c r="CJ61" s="303"/>
      <c r="CK61" s="303"/>
      <c r="CL61" s="303"/>
      <c r="CM61" s="303"/>
      <c r="CN61" s="303"/>
      <c r="CO61" s="303"/>
      <c r="CP61" s="303"/>
      <c r="CQ61" s="303"/>
      <c r="CR61" s="303"/>
      <c r="CS61" s="303"/>
      <c r="CT61" s="303"/>
      <c r="CU61" s="303"/>
      <c r="CV61" s="303"/>
    </row>
    <row r="62" spans="1:100" s="273" customFormat="1" ht="16.5" hidden="1" customHeight="1">
      <c r="A62" s="271" t="str">
        <f>A1</f>
        <v>SPEC. NO.: CC/NT/AIS/DOM/A04/22/00541</v>
      </c>
      <c r="B62" s="271"/>
      <c r="C62" s="271"/>
      <c r="D62" s="271"/>
      <c r="E62" s="271"/>
      <c r="F62" s="271"/>
      <c r="G62" s="271"/>
      <c r="H62" s="271"/>
      <c r="I62" s="399"/>
      <c r="J62" s="272"/>
      <c r="K62" s="272"/>
      <c r="L62" s="272"/>
      <c r="M62" s="272"/>
      <c r="N62" s="303"/>
      <c r="O62" s="303"/>
      <c r="P62" s="303"/>
      <c r="Q62" s="303"/>
      <c r="R62" s="303"/>
      <c r="S62" s="303"/>
      <c r="T62" s="303"/>
      <c r="U62" s="303"/>
      <c r="V62" s="303"/>
      <c r="W62" s="303"/>
      <c r="X62" s="303"/>
      <c r="Y62" s="303"/>
      <c r="Z62" s="303"/>
      <c r="AA62" s="303"/>
      <c r="AB62" s="303"/>
      <c r="AC62" s="303"/>
      <c r="AD62" s="303"/>
      <c r="AE62" s="303"/>
      <c r="AF62" s="303"/>
      <c r="AG62" s="303"/>
      <c r="AH62" s="303"/>
      <c r="AI62" s="303"/>
      <c r="AJ62" s="303"/>
      <c r="AK62" s="303"/>
      <c r="AL62" s="303"/>
      <c r="AM62" s="303"/>
      <c r="AN62" s="303"/>
      <c r="AO62" s="303"/>
      <c r="AP62" s="303"/>
      <c r="AQ62" s="303"/>
      <c r="AR62" s="303"/>
      <c r="AS62" s="303"/>
      <c r="AT62" s="303"/>
      <c r="AU62" s="303"/>
      <c r="AV62" s="303"/>
      <c r="AW62" s="303"/>
      <c r="AX62" s="303"/>
      <c r="AY62" s="303"/>
      <c r="AZ62" s="303"/>
      <c r="BA62" s="303"/>
      <c r="BB62" s="303"/>
      <c r="BC62" s="303"/>
      <c r="BD62" s="303"/>
      <c r="BE62" s="303"/>
      <c r="BF62" s="303"/>
      <c r="BG62" s="303"/>
      <c r="BH62" s="303"/>
      <c r="BI62" s="303"/>
      <c r="BJ62" s="303"/>
      <c r="BK62" s="303"/>
      <c r="BL62" s="303"/>
      <c r="BM62" s="303"/>
      <c r="BN62" s="303"/>
      <c r="BO62" s="303"/>
      <c r="BP62" s="303"/>
      <c r="BQ62" s="303"/>
      <c r="BR62" s="303"/>
      <c r="BS62" s="303"/>
      <c r="BT62" s="303"/>
      <c r="BU62" s="303"/>
      <c r="BV62" s="303"/>
      <c r="BW62" s="303"/>
      <c r="BX62" s="303"/>
      <c r="BY62" s="303"/>
      <c r="BZ62" s="303"/>
      <c r="CA62" s="303"/>
      <c r="CB62" s="303"/>
      <c r="CC62" s="303"/>
      <c r="CD62" s="303"/>
      <c r="CE62" s="303"/>
      <c r="CF62" s="303"/>
      <c r="CG62" s="303"/>
      <c r="CH62" s="303"/>
      <c r="CI62" s="303"/>
      <c r="CJ62" s="303"/>
      <c r="CK62" s="303"/>
      <c r="CL62" s="303"/>
      <c r="CM62" s="303"/>
      <c r="CN62" s="303"/>
      <c r="CO62" s="303"/>
      <c r="CP62" s="303"/>
      <c r="CQ62" s="303"/>
      <c r="CR62" s="303"/>
      <c r="CS62" s="303"/>
      <c r="CT62" s="303"/>
      <c r="CU62" s="303"/>
      <c r="CV62" s="303"/>
    </row>
    <row r="63" spans="1:100" s="273" customFormat="1" ht="16.5" hidden="1" customHeight="1">
      <c r="A63" s="266"/>
      <c r="B63" s="266"/>
      <c r="C63" s="266"/>
      <c r="D63" s="266"/>
      <c r="E63" s="266"/>
      <c r="F63" s="266"/>
      <c r="G63" s="266"/>
      <c r="H63" s="266"/>
      <c r="I63" s="400"/>
      <c r="J63" s="267"/>
      <c r="K63" s="267"/>
      <c r="L63" s="267"/>
      <c r="M63" s="267"/>
      <c r="N63" s="303"/>
      <c r="O63" s="303"/>
      <c r="P63" s="303"/>
      <c r="Q63" s="303"/>
      <c r="R63" s="303"/>
      <c r="S63" s="303"/>
      <c r="T63" s="303"/>
      <c r="U63" s="303"/>
      <c r="V63" s="303"/>
      <c r="W63" s="303"/>
      <c r="X63" s="303"/>
      <c r="Y63" s="303"/>
      <c r="Z63" s="303"/>
      <c r="AA63" s="303"/>
      <c r="AB63" s="303"/>
      <c r="AC63" s="303"/>
      <c r="AD63" s="303"/>
      <c r="AE63" s="303"/>
      <c r="AF63" s="303"/>
      <c r="AG63" s="303"/>
      <c r="AH63" s="303"/>
      <c r="AI63" s="303"/>
      <c r="AJ63" s="303"/>
      <c r="AK63" s="303"/>
      <c r="AL63" s="303"/>
      <c r="AM63" s="303"/>
      <c r="AN63" s="303"/>
      <c r="AO63" s="303"/>
      <c r="AP63" s="303"/>
      <c r="AQ63" s="303"/>
      <c r="AR63" s="303"/>
      <c r="AS63" s="303"/>
      <c r="AT63" s="303"/>
      <c r="AU63" s="303"/>
      <c r="AV63" s="303"/>
      <c r="AW63" s="303"/>
      <c r="AX63" s="303"/>
      <c r="AY63" s="303"/>
      <c r="AZ63" s="303"/>
      <c r="BA63" s="303"/>
      <c r="BB63" s="303"/>
      <c r="BC63" s="303"/>
      <c r="BD63" s="303"/>
      <c r="BE63" s="303"/>
      <c r="BF63" s="303"/>
      <c r="BG63" s="303"/>
      <c r="BH63" s="303"/>
      <c r="BI63" s="303"/>
      <c r="BJ63" s="303"/>
      <c r="BK63" s="303"/>
      <c r="BL63" s="303"/>
      <c r="BM63" s="303"/>
      <c r="BN63" s="303"/>
      <c r="BO63" s="303"/>
      <c r="BP63" s="303"/>
      <c r="BQ63" s="303"/>
      <c r="BR63" s="303"/>
      <c r="BS63" s="303"/>
      <c r="BT63" s="303"/>
      <c r="BU63" s="303"/>
      <c r="BV63" s="303"/>
      <c r="BW63" s="303"/>
      <c r="BX63" s="303"/>
      <c r="BY63" s="303"/>
      <c r="BZ63" s="303"/>
      <c r="CA63" s="303"/>
      <c r="CB63" s="303"/>
      <c r="CC63" s="303"/>
      <c r="CD63" s="303"/>
      <c r="CE63" s="303"/>
      <c r="CF63" s="303"/>
      <c r="CG63" s="303"/>
      <c r="CH63" s="303"/>
      <c r="CI63" s="303"/>
      <c r="CJ63" s="303"/>
      <c r="CK63" s="303"/>
      <c r="CL63" s="303"/>
      <c r="CM63" s="303"/>
      <c r="CN63" s="303"/>
      <c r="CO63" s="303"/>
      <c r="CP63" s="303"/>
      <c r="CQ63" s="303"/>
      <c r="CR63" s="303"/>
      <c r="CS63" s="303"/>
      <c r="CT63" s="303"/>
      <c r="CU63" s="303"/>
      <c r="CV63" s="303"/>
    </row>
    <row r="64" spans="1:100" s="273" customFormat="1" ht="35.25" hidden="1" customHeight="1">
      <c r="A64" s="1047" t="str">
        <f>A3</f>
        <v>Substation Package SS-101 for (i) Extn. of 765/400kV Bikaner-PG PS under Transmission System for Evacuation of power from REZ in Rajasthan (20GW) under Phase-III Part-J, (ii) Extn. of 400/220kV Bikaner-PG S/S under Augmentation of Transmission capacity (400/220kV) to cater to the N-1 contingency requirement at Bikaner-PS, (iii)Extn. of 220kV Bikaner-II S/S under Implementation of 2 nos. of 220 kV line bays at 400/220kV Bikaner-II PS for interconnection of solar projects (ACME Solar Holdings Pvt. Ltd., Prerak Genentech Pvt. Ltd.) and (iv) Extension of 400/220kV Fatehgarh-II S/S under Augmentation of Transmission capacity by 1X 500 MVA 400/220kV ICT (6th) at Fatehgarh-II PS to cater to the N-1 contingency requirement at Fatehgarh-II PS.</v>
      </c>
      <c r="B64" s="1047"/>
      <c r="C64" s="1047"/>
      <c r="D64" s="1047"/>
      <c r="E64" s="1047"/>
      <c r="F64" s="1047"/>
      <c r="G64" s="1047"/>
      <c r="H64" s="1047"/>
      <c r="I64" s="1047">
        <f>I3</f>
        <v>0</v>
      </c>
      <c r="J64" s="1047">
        <f>J3</f>
        <v>0</v>
      </c>
      <c r="K64" s="1047"/>
      <c r="L64" s="1047"/>
      <c r="M64" s="1047"/>
      <c r="N64" s="303"/>
      <c r="O64" s="303"/>
      <c r="P64" s="303"/>
      <c r="Q64" s="303"/>
      <c r="R64" s="303"/>
      <c r="S64" s="303"/>
      <c r="T64" s="303"/>
      <c r="U64" s="303"/>
      <c r="V64" s="303"/>
      <c r="W64" s="303"/>
      <c r="X64" s="303"/>
      <c r="Y64" s="303"/>
      <c r="Z64" s="303"/>
      <c r="AA64" s="303"/>
      <c r="AB64" s="303"/>
      <c r="AC64" s="303"/>
      <c r="AD64" s="303"/>
      <c r="AE64" s="303"/>
      <c r="AF64" s="303"/>
      <c r="AG64" s="303"/>
      <c r="AH64" s="303"/>
      <c r="AI64" s="303"/>
      <c r="AJ64" s="303"/>
      <c r="AK64" s="303"/>
      <c r="AL64" s="303"/>
      <c r="AM64" s="303"/>
      <c r="AN64" s="303"/>
      <c r="AO64" s="303"/>
      <c r="AP64" s="303"/>
      <c r="AQ64" s="303"/>
      <c r="AR64" s="303"/>
      <c r="AS64" s="303"/>
      <c r="AT64" s="303"/>
      <c r="AU64" s="303"/>
      <c r="AV64" s="303"/>
      <c r="AW64" s="303"/>
      <c r="AX64" s="303"/>
      <c r="AY64" s="303"/>
      <c r="AZ64" s="303"/>
      <c r="BA64" s="303"/>
      <c r="BB64" s="303"/>
      <c r="BC64" s="303"/>
      <c r="BD64" s="303"/>
      <c r="BE64" s="303"/>
      <c r="BF64" s="303"/>
      <c r="BG64" s="303"/>
      <c r="BH64" s="303"/>
      <c r="BI64" s="303"/>
      <c r="BJ64" s="303"/>
      <c r="BK64" s="303"/>
      <c r="BL64" s="303"/>
      <c r="BM64" s="303"/>
      <c r="BN64" s="303"/>
      <c r="BO64" s="303"/>
      <c r="BP64" s="303"/>
      <c r="BQ64" s="303"/>
      <c r="BR64" s="303"/>
      <c r="BS64" s="303"/>
      <c r="BT64" s="303"/>
      <c r="BU64" s="303"/>
      <c r="BV64" s="303"/>
      <c r="BW64" s="303"/>
      <c r="BX64" s="303"/>
      <c r="BY64" s="303"/>
      <c r="BZ64" s="303"/>
      <c r="CA64" s="303"/>
      <c r="CB64" s="303"/>
      <c r="CC64" s="303"/>
      <c r="CD64" s="303"/>
      <c r="CE64" s="303"/>
      <c r="CF64" s="303"/>
      <c r="CG64" s="303"/>
      <c r="CH64" s="303"/>
      <c r="CI64" s="303"/>
      <c r="CJ64" s="303"/>
      <c r="CK64" s="303"/>
      <c r="CL64" s="303"/>
      <c r="CM64" s="303"/>
      <c r="CN64" s="303"/>
      <c r="CO64" s="303"/>
      <c r="CP64" s="303"/>
      <c r="CQ64" s="303"/>
      <c r="CR64" s="303"/>
      <c r="CS64" s="303"/>
      <c r="CT64" s="303"/>
      <c r="CU64" s="303"/>
      <c r="CV64" s="303"/>
    </row>
    <row r="65" spans="1:100" s="273" customFormat="1" ht="16.5" hidden="1" customHeight="1">
      <c r="A65" s="1040" t="str">
        <f>A4</f>
        <v>(SCHEDULE OF RATES AND PRICES )</v>
      </c>
      <c r="B65" s="1040"/>
      <c r="C65" s="1040"/>
      <c r="D65" s="1040"/>
      <c r="E65" s="1040"/>
      <c r="F65" s="1040"/>
      <c r="G65" s="1040"/>
      <c r="H65" s="1040"/>
      <c r="I65" s="1040">
        <f>I4</f>
        <v>0</v>
      </c>
      <c r="J65" s="1040">
        <f>J4</f>
        <v>0</v>
      </c>
      <c r="K65" s="1040"/>
      <c r="L65" s="1040"/>
      <c r="M65" s="1040"/>
      <c r="N65" s="303"/>
      <c r="O65" s="303"/>
      <c r="P65" s="303"/>
      <c r="Q65" s="303"/>
      <c r="R65" s="303"/>
      <c r="S65" s="303"/>
      <c r="T65" s="303"/>
      <c r="U65" s="303"/>
      <c r="V65" s="303"/>
      <c r="W65" s="303"/>
      <c r="X65" s="303"/>
      <c r="Y65" s="303"/>
      <c r="Z65" s="303"/>
      <c r="AA65" s="303"/>
      <c r="AB65" s="303"/>
      <c r="AC65" s="303"/>
      <c r="AD65" s="303"/>
      <c r="AE65" s="303"/>
      <c r="AF65" s="303"/>
      <c r="AG65" s="303"/>
      <c r="AH65" s="303"/>
      <c r="AI65" s="303"/>
      <c r="AJ65" s="303"/>
      <c r="AK65" s="303"/>
      <c r="AL65" s="303"/>
      <c r="AM65" s="303"/>
      <c r="AN65" s="303"/>
      <c r="AO65" s="303"/>
      <c r="AP65" s="303"/>
      <c r="AQ65" s="303"/>
      <c r="AR65" s="303"/>
      <c r="AS65" s="303"/>
      <c r="AT65" s="303"/>
      <c r="AU65" s="303"/>
      <c r="AV65" s="303"/>
      <c r="AW65" s="303"/>
      <c r="AX65" s="303"/>
      <c r="AY65" s="303"/>
      <c r="AZ65" s="303"/>
      <c r="BA65" s="303"/>
      <c r="BB65" s="303"/>
      <c r="BC65" s="303"/>
      <c r="BD65" s="303"/>
      <c r="BE65" s="303"/>
      <c r="BF65" s="303"/>
      <c r="BG65" s="303"/>
      <c r="BH65" s="303"/>
      <c r="BI65" s="303"/>
      <c r="BJ65" s="303"/>
      <c r="BK65" s="303"/>
      <c r="BL65" s="303"/>
      <c r="BM65" s="303"/>
      <c r="BN65" s="303"/>
      <c r="BO65" s="303"/>
      <c r="BP65" s="303"/>
      <c r="BQ65" s="303"/>
      <c r="BR65" s="303"/>
      <c r="BS65" s="303"/>
      <c r="BT65" s="303"/>
      <c r="BU65" s="303"/>
      <c r="BV65" s="303"/>
      <c r="BW65" s="303"/>
      <c r="BX65" s="303"/>
      <c r="BY65" s="303"/>
      <c r="BZ65" s="303"/>
      <c r="CA65" s="303"/>
      <c r="CB65" s="303"/>
      <c r="CC65" s="303"/>
      <c r="CD65" s="303"/>
      <c r="CE65" s="303"/>
      <c r="CF65" s="303"/>
      <c r="CG65" s="303"/>
      <c r="CH65" s="303"/>
      <c r="CI65" s="303"/>
      <c r="CJ65" s="303"/>
      <c r="CK65" s="303"/>
      <c r="CL65" s="303"/>
      <c r="CM65" s="303"/>
      <c r="CN65" s="303"/>
      <c r="CO65" s="303"/>
      <c r="CP65" s="303"/>
      <c r="CQ65" s="303"/>
      <c r="CR65" s="303"/>
      <c r="CS65" s="303"/>
      <c r="CT65" s="303"/>
      <c r="CU65" s="303"/>
      <c r="CV65" s="303"/>
    </row>
    <row r="66" spans="1:100" s="273" customFormat="1" ht="16.5" hidden="1" customHeight="1">
      <c r="A66" s="274"/>
      <c r="B66" s="274"/>
      <c r="C66" s="274"/>
      <c r="D66" s="274"/>
      <c r="E66" s="274"/>
      <c r="F66" s="274"/>
      <c r="G66" s="274"/>
      <c r="H66" s="274"/>
      <c r="I66" s="456"/>
      <c r="J66" s="458"/>
      <c r="K66" s="458"/>
      <c r="L66" s="458"/>
      <c r="M66" s="458"/>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03"/>
      <c r="AT66" s="303"/>
      <c r="AU66" s="303"/>
      <c r="AV66" s="303"/>
      <c r="AW66" s="303"/>
      <c r="AX66" s="303"/>
      <c r="AY66" s="303"/>
      <c r="AZ66" s="303"/>
      <c r="BA66" s="303"/>
      <c r="BB66" s="303"/>
      <c r="BC66" s="303"/>
      <c r="BD66" s="303"/>
      <c r="BE66" s="303"/>
      <c r="BF66" s="303"/>
      <c r="BG66" s="303"/>
      <c r="BH66" s="303"/>
      <c r="BI66" s="303"/>
      <c r="BJ66" s="303"/>
      <c r="BK66" s="303"/>
      <c r="BL66" s="303"/>
      <c r="BM66" s="303"/>
      <c r="BN66" s="303"/>
      <c r="BO66" s="303"/>
      <c r="BP66" s="303"/>
      <c r="BQ66" s="303"/>
      <c r="BR66" s="303"/>
      <c r="BS66" s="303"/>
      <c r="BT66" s="303"/>
      <c r="BU66" s="303"/>
      <c r="BV66" s="303"/>
      <c r="BW66" s="303"/>
      <c r="BX66" s="303"/>
      <c r="BY66" s="303"/>
      <c r="BZ66" s="303"/>
      <c r="CA66" s="303"/>
      <c r="CB66" s="303"/>
      <c r="CC66" s="303"/>
      <c r="CD66" s="303"/>
      <c r="CE66" s="303"/>
      <c r="CF66" s="303"/>
      <c r="CG66" s="303"/>
      <c r="CH66" s="303"/>
      <c r="CI66" s="303"/>
      <c r="CJ66" s="303"/>
      <c r="CK66" s="303"/>
      <c r="CL66" s="303"/>
      <c r="CM66" s="303"/>
      <c r="CN66" s="303"/>
      <c r="CO66" s="303"/>
      <c r="CP66" s="303"/>
      <c r="CQ66" s="303"/>
      <c r="CR66" s="303"/>
      <c r="CS66" s="303"/>
      <c r="CT66" s="303"/>
      <c r="CU66" s="303"/>
      <c r="CV66" s="303"/>
    </row>
    <row r="67" spans="1:100" s="273" customFormat="1" ht="16.5" hidden="1" customHeight="1">
      <c r="A67" s="275" t="e">
        <f>#REF!</f>
        <v>#REF!</v>
      </c>
      <c r="B67" s="275"/>
      <c r="C67" s="275"/>
      <c r="D67" s="275"/>
      <c r="E67" s="275"/>
      <c r="F67" s="275"/>
      <c r="G67" s="275"/>
      <c r="H67" s="275"/>
      <c r="I67" s="401"/>
      <c r="J67" s="276"/>
      <c r="K67" s="276"/>
      <c r="L67" s="276"/>
      <c r="M67" s="276"/>
      <c r="N67" s="303"/>
      <c r="O67" s="303"/>
      <c r="P67" s="303"/>
      <c r="Q67" s="303"/>
      <c r="R67" s="303"/>
      <c r="S67" s="303"/>
      <c r="T67" s="303"/>
      <c r="U67" s="303"/>
      <c r="V67" s="303"/>
      <c r="W67" s="303"/>
      <c r="X67" s="303"/>
      <c r="Y67" s="303"/>
      <c r="Z67" s="303"/>
      <c r="AA67" s="303"/>
      <c r="AB67" s="303"/>
      <c r="AC67" s="303"/>
      <c r="AD67" s="303"/>
      <c r="AE67" s="303"/>
      <c r="AF67" s="303"/>
      <c r="AG67" s="303"/>
      <c r="AH67" s="303"/>
      <c r="AI67" s="303"/>
      <c r="AJ67" s="303"/>
      <c r="AK67" s="303"/>
      <c r="AL67" s="303"/>
      <c r="AM67" s="303"/>
      <c r="AN67" s="303"/>
      <c r="AO67" s="303"/>
      <c r="AP67" s="303"/>
      <c r="AQ67" s="303"/>
      <c r="AR67" s="303"/>
      <c r="AS67" s="303"/>
      <c r="AT67" s="303"/>
      <c r="AU67" s="303"/>
      <c r="AV67" s="303"/>
      <c r="AW67" s="303"/>
      <c r="AX67" s="303"/>
      <c r="AY67" s="303"/>
      <c r="AZ67" s="303"/>
      <c r="BA67" s="303"/>
      <c r="BB67" s="303"/>
      <c r="BC67" s="303"/>
      <c r="BD67" s="303"/>
      <c r="BE67" s="303"/>
      <c r="BF67" s="303"/>
      <c r="BG67" s="303"/>
      <c r="BH67" s="303"/>
      <c r="BI67" s="303"/>
      <c r="BJ67" s="303"/>
      <c r="BK67" s="303"/>
      <c r="BL67" s="303"/>
      <c r="BM67" s="303"/>
      <c r="BN67" s="303"/>
      <c r="BO67" s="303"/>
      <c r="BP67" s="303"/>
      <c r="BQ67" s="303"/>
      <c r="BR67" s="303"/>
      <c r="BS67" s="303"/>
      <c r="BT67" s="303"/>
      <c r="BU67" s="303"/>
      <c r="BV67" s="303"/>
      <c r="BW67" s="303"/>
      <c r="BX67" s="303"/>
      <c r="BY67" s="303"/>
      <c r="BZ67" s="303"/>
      <c r="CA67" s="303"/>
      <c r="CB67" s="303"/>
      <c r="CC67" s="303"/>
      <c r="CD67" s="303"/>
      <c r="CE67" s="303"/>
      <c r="CF67" s="303"/>
      <c r="CG67" s="303"/>
      <c r="CH67" s="303"/>
      <c r="CI67" s="303"/>
      <c r="CJ67" s="303"/>
      <c r="CK67" s="303"/>
      <c r="CL67" s="303"/>
      <c r="CM67" s="303"/>
      <c r="CN67" s="303"/>
      <c r="CO67" s="303"/>
      <c r="CP67" s="303"/>
      <c r="CQ67" s="303"/>
      <c r="CR67" s="303"/>
      <c r="CS67" s="303"/>
      <c r="CT67" s="303"/>
      <c r="CU67" s="303"/>
      <c r="CV67" s="303"/>
    </row>
    <row r="68" spans="1:100" s="273" customFormat="1" ht="16.5" hidden="1" customHeight="1">
      <c r="A68" s="1049" t="e">
        <f>#REF!</f>
        <v>#REF!</v>
      </c>
      <c r="B68" s="1049"/>
      <c r="C68" s="1049"/>
      <c r="D68" s="1049"/>
      <c r="E68" s="1049"/>
      <c r="F68" s="1049"/>
      <c r="G68" s="1049"/>
      <c r="H68" s="1049"/>
      <c r="I68" s="1049" t="e">
        <f>#REF!</f>
        <v>#REF!</v>
      </c>
      <c r="J68" s="1049" t="e">
        <f>#REF!</f>
        <v>#REF!</v>
      </c>
      <c r="K68" s="454"/>
      <c r="L68" s="454"/>
      <c r="M68" s="454"/>
      <c r="N68" s="303"/>
      <c r="O68" s="303"/>
      <c r="P68" s="303"/>
      <c r="Q68" s="303"/>
      <c r="R68" s="303"/>
      <c r="S68" s="303"/>
      <c r="T68" s="303"/>
      <c r="U68" s="303"/>
      <c r="V68" s="303"/>
      <c r="W68" s="303"/>
      <c r="X68" s="303"/>
      <c r="Y68" s="303"/>
      <c r="Z68" s="303"/>
      <c r="AA68" s="303"/>
      <c r="AB68" s="303"/>
      <c r="AC68" s="303"/>
      <c r="AD68" s="303"/>
      <c r="AE68" s="303"/>
      <c r="AF68" s="303"/>
      <c r="AG68" s="303"/>
      <c r="AH68" s="303"/>
      <c r="AI68" s="303"/>
      <c r="AJ68" s="303"/>
      <c r="AK68" s="303"/>
      <c r="AL68" s="303"/>
      <c r="AM68" s="303"/>
      <c r="AN68" s="303"/>
      <c r="AO68" s="303"/>
      <c r="AP68" s="303"/>
      <c r="AQ68" s="303"/>
      <c r="AR68" s="303"/>
      <c r="AS68" s="303"/>
      <c r="AT68" s="303"/>
      <c r="AU68" s="303"/>
      <c r="AV68" s="303"/>
      <c r="AW68" s="303"/>
      <c r="AX68" s="303"/>
      <c r="AY68" s="303"/>
      <c r="AZ68" s="303"/>
      <c r="BA68" s="303"/>
      <c r="BB68" s="303"/>
      <c r="BC68" s="303"/>
      <c r="BD68" s="303"/>
      <c r="BE68" s="303"/>
      <c r="BF68" s="303"/>
      <c r="BG68" s="303"/>
      <c r="BH68" s="303"/>
      <c r="BI68" s="303"/>
      <c r="BJ68" s="303"/>
      <c r="BK68" s="303"/>
      <c r="BL68" s="303"/>
      <c r="BM68" s="303"/>
      <c r="BN68" s="303"/>
      <c r="BO68" s="303"/>
      <c r="BP68" s="303"/>
      <c r="BQ68" s="303"/>
      <c r="BR68" s="303"/>
      <c r="BS68" s="303"/>
      <c r="BT68" s="303"/>
      <c r="BU68" s="303"/>
      <c r="BV68" s="303"/>
      <c r="BW68" s="303"/>
      <c r="BX68" s="303"/>
      <c r="BY68" s="303"/>
      <c r="BZ68" s="303"/>
      <c r="CA68" s="303"/>
      <c r="CB68" s="303"/>
      <c r="CC68" s="303"/>
      <c r="CD68" s="303"/>
      <c r="CE68" s="303"/>
      <c r="CF68" s="303"/>
      <c r="CG68" s="303"/>
      <c r="CH68" s="303"/>
      <c r="CI68" s="303"/>
      <c r="CJ68" s="303"/>
      <c r="CK68" s="303"/>
      <c r="CL68" s="303"/>
      <c r="CM68" s="303"/>
      <c r="CN68" s="303"/>
      <c r="CO68" s="303"/>
      <c r="CP68" s="303"/>
      <c r="CQ68" s="303"/>
      <c r="CR68" s="303"/>
      <c r="CS68" s="303"/>
      <c r="CT68" s="303"/>
      <c r="CU68" s="303"/>
      <c r="CV68" s="303"/>
    </row>
    <row r="69" spans="1:100" s="273" customFormat="1" ht="16.5" hidden="1" customHeight="1">
      <c r="A69" s="277" t="e">
        <f>#REF!</f>
        <v>#REF!</v>
      </c>
      <c r="B69" s="277"/>
      <c r="C69" s="277"/>
      <c r="D69" s="277"/>
      <c r="E69" s="277"/>
      <c r="F69" s="277"/>
      <c r="G69" s="277"/>
      <c r="H69" s="277"/>
      <c r="I69" s="1048" t="e">
        <f>#REF!</f>
        <v>#REF!</v>
      </c>
      <c r="J69" s="1048" t="e">
        <f>#REF!</f>
        <v>#REF!</v>
      </c>
      <c r="K69" s="455"/>
      <c r="L69" s="455"/>
      <c r="M69" s="455"/>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3"/>
      <c r="AO69" s="303"/>
      <c r="AP69" s="303"/>
      <c r="AQ69" s="303"/>
      <c r="AR69" s="303"/>
      <c r="AS69" s="303"/>
      <c r="AT69" s="303"/>
      <c r="AU69" s="303"/>
      <c r="AV69" s="303"/>
      <c r="AW69" s="303"/>
      <c r="AX69" s="303"/>
      <c r="AY69" s="303"/>
      <c r="AZ69" s="303"/>
      <c r="BA69" s="303"/>
      <c r="BB69" s="303"/>
      <c r="BC69" s="303"/>
      <c r="BD69" s="303"/>
      <c r="BE69" s="303"/>
      <c r="BF69" s="303"/>
      <c r="BG69" s="303"/>
      <c r="BH69" s="303"/>
      <c r="BI69" s="303"/>
      <c r="BJ69" s="303"/>
      <c r="BK69" s="303"/>
      <c r="BL69" s="303"/>
      <c r="BM69" s="303"/>
      <c r="BN69" s="303"/>
      <c r="BO69" s="303"/>
      <c r="BP69" s="303"/>
      <c r="BQ69" s="303"/>
      <c r="BR69" s="303"/>
      <c r="BS69" s="303"/>
      <c r="BT69" s="303"/>
      <c r="BU69" s="303"/>
      <c r="BV69" s="303"/>
      <c r="BW69" s="303"/>
      <c r="BX69" s="303"/>
      <c r="BY69" s="303"/>
      <c r="BZ69" s="303"/>
      <c r="CA69" s="303"/>
      <c r="CB69" s="303"/>
      <c r="CC69" s="303"/>
      <c r="CD69" s="303"/>
      <c r="CE69" s="303"/>
      <c r="CF69" s="303"/>
      <c r="CG69" s="303"/>
      <c r="CH69" s="303"/>
      <c r="CI69" s="303"/>
      <c r="CJ69" s="303"/>
      <c r="CK69" s="303"/>
      <c r="CL69" s="303"/>
      <c r="CM69" s="303"/>
      <c r="CN69" s="303"/>
      <c r="CO69" s="303"/>
      <c r="CP69" s="303"/>
      <c r="CQ69" s="303"/>
      <c r="CR69" s="303"/>
      <c r="CS69" s="303"/>
      <c r="CT69" s="303"/>
      <c r="CU69" s="303"/>
      <c r="CV69" s="303"/>
    </row>
    <row r="70" spans="1:100" s="273" customFormat="1" ht="16.5" hidden="1" customHeight="1">
      <c r="A70" s="277" t="e">
        <f>#REF!</f>
        <v>#REF!</v>
      </c>
      <c r="B70" s="277"/>
      <c r="C70" s="277"/>
      <c r="D70" s="277"/>
      <c r="E70" s="277"/>
      <c r="F70" s="277"/>
      <c r="G70" s="277"/>
      <c r="H70" s="277"/>
      <c r="I70" s="1048" t="e">
        <f>#REF!</f>
        <v>#REF!</v>
      </c>
      <c r="J70" s="1048" t="e">
        <f>#REF!</f>
        <v>#REF!</v>
      </c>
      <c r="K70" s="455"/>
      <c r="L70" s="455"/>
      <c r="M70" s="455"/>
      <c r="N70" s="303"/>
      <c r="O70" s="303"/>
      <c r="P70" s="303"/>
      <c r="Q70" s="303"/>
      <c r="R70" s="303"/>
      <c r="S70" s="303"/>
      <c r="T70" s="303"/>
      <c r="U70" s="303"/>
      <c r="V70" s="303"/>
      <c r="W70" s="303"/>
      <c r="X70" s="303"/>
      <c r="Y70" s="303"/>
      <c r="Z70" s="303"/>
      <c r="AA70" s="303"/>
      <c r="AB70" s="303"/>
      <c r="AC70" s="303"/>
      <c r="AD70" s="303"/>
      <c r="AE70" s="303"/>
      <c r="AF70" s="303"/>
      <c r="AG70" s="303"/>
      <c r="AH70" s="303"/>
      <c r="AI70" s="303"/>
      <c r="AJ70" s="303"/>
      <c r="AK70" s="303"/>
      <c r="AL70" s="303"/>
      <c r="AM70" s="303"/>
      <c r="AN70" s="303"/>
      <c r="AO70" s="303"/>
      <c r="AP70" s="303"/>
      <c r="AQ70" s="303"/>
      <c r="AR70" s="303"/>
      <c r="AS70" s="303"/>
      <c r="AT70" s="303"/>
      <c r="AU70" s="303"/>
      <c r="AV70" s="303"/>
      <c r="AW70" s="303"/>
      <c r="AX70" s="303"/>
      <c r="AY70" s="303"/>
      <c r="AZ70" s="303"/>
      <c r="BA70" s="303"/>
      <c r="BB70" s="303"/>
      <c r="BC70" s="303"/>
      <c r="BD70" s="303"/>
      <c r="BE70" s="303"/>
      <c r="BF70" s="303"/>
      <c r="BG70" s="303"/>
      <c r="BH70" s="303"/>
      <c r="BI70" s="303"/>
      <c r="BJ70" s="303"/>
      <c r="BK70" s="303"/>
      <c r="BL70" s="303"/>
      <c r="BM70" s="303"/>
      <c r="BN70" s="303"/>
      <c r="BO70" s="303"/>
      <c r="BP70" s="303"/>
      <c r="BQ70" s="303"/>
      <c r="BR70" s="303"/>
      <c r="BS70" s="303"/>
      <c r="BT70" s="303"/>
      <c r="BU70" s="303"/>
      <c r="BV70" s="303"/>
      <c r="BW70" s="303"/>
      <c r="BX70" s="303"/>
      <c r="BY70" s="303"/>
      <c r="BZ70" s="303"/>
      <c r="CA70" s="303"/>
      <c r="CB70" s="303"/>
      <c r="CC70" s="303"/>
      <c r="CD70" s="303"/>
      <c r="CE70" s="303"/>
      <c r="CF70" s="303"/>
      <c r="CG70" s="303"/>
      <c r="CH70" s="303"/>
      <c r="CI70" s="303"/>
      <c r="CJ70" s="303"/>
      <c r="CK70" s="303"/>
      <c r="CL70" s="303"/>
      <c r="CM70" s="303"/>
      <c r="CN70" s="303"/>
      <c r="CO70" s="303"/>
      <c r="CP70" s="303"/>
      <c r="CQ70" s="303"/>
      <c r="CR70" s="303"/>
      <c r="CS70" s="303"/>
      <c r="CT70" s="303"/>
      <c r="CU70" s="303"/>
      <c r="CV70" s="303"/>
    </row>
    <row r="71" spans="1:100" s="273" customFormat="1" ht="16.5" hidden="1" customHeight="1">
      <c r="A71" s="278"/>
      <c r="B71" s="278"/>
      <c r="C71" s="278"/>
      <c r="D71" s="278"/>
      <c r="E71" s="278"/>
      <c r="F71" s="278"/>
      <c r="G71" s="278"/>
      <c r="H71" s="278"/>
      <c r="I71" s="1048" t="e">
        <f>#REF!</f>
        <v>#REF!</v>
      </c>
      <c r="J71" s="1048" t="e">
        <f>#REF!</f>
        <v>#REF!</v>
      </c>
      <c r="K71" s="455"/>
      <c r="L71" s="455"/>
      <c r="M71" s="455"/>
      <c r="N71" s="303"/>
      <c r="O71" s="303"/>
      <c r="P71" s="303"/>
      <c r="Q71" s="303"/>
      <c r="R71" s="303"/>
      <c r="S71" s="303"/>
      <c r="T71" s="303"/>
      <c r="U71" s="303"/>
      <c r="V71" s="303"/>
      <c r="W71" s="303"/>
      <c r="X71" s="303"/>
      <c r="Y71" s="303"/>
      <c r="Z71" s="303"/>
      <c r="AA71" s="303"/>
      <c r="AB71" s="303"/>
      <c r="AC71" s="303"/>
      <c r="AD71" s="303"/>
      <c r="AE71" s="303"/>
      <c r="AF71" s="303"/>
      <c r="AG71" s="303"/>
      <c r="AH71" s="303"/>
      <c r="AI71" s="303"/>
      <c r="AJ71" s="303"/>
      <c r="AK71" s="303"/>
      <c r="AL71" s="303"/>
      <c r="AM71" s="303"/>
      <c r="AN71" s="303"/>
      <c r="AO71" s="303"/>
      <c r="AP71" s="303"/>
      <c r="AQ71" s="303"/>
      <c r="AR71" s="303"/>
      <c r="AS71" s="303"/>
      <c r="AT71" s="303"/>
      <c r="AU71" s="303"/>
      <c r="AV71" s="303"/>
      <c r="AW71" s="303"/>
      <c r="AX71" s="303"/>
      <c r="AY71" s="303"/>
      <c r="AZ71" s="303"/>
      <c r="BA71" s="303"/>
      <c r="BB71" s="303"/>
      <c r="BC71" s="303"/>
      <c r="BD71" s="303"/>
      <c r="BE71" s="303"/>
      <c r="BF71" s="303"/>
      <c r="BG71" s="303"/>
      <c r="BH71" s="303"/>
      <c r="BI71" s="303"/>
      <c r="BJ71" s="303"/>
      <c r="BK71" s="303"/>
      <c r="BL71" s="303"/>
      <c r="BM71" s="303"/>
      <c r="BN71" s="303"/>
      <c r="BO71" s="303"/>
      <c r="BP71" s="303"/>
      <c r="BQ71" s="303"/>
      <c r="BR71" s="303"/>
      <c r="BS71" s="303"/>
      <c r="BT71" s="303"/>
      <c r="BU71" s="303"/>
      <c r="BV71" s="303"/>
      <c r="BW71" s="303"/>
      <c r="BX71" s="303"/>
      <c r="BY71" s="303"/>
      <c r="BZ71" s="303"/>
      <c r="CA71" s="303"/>
      <c r="CB71" s="303"/>
      <c r="CC71" s="303"/>
      <c r="CD71" s="303"/>
      <c r="CE71" s="303"/>
      <c r="CF71" s="303"/>
      <c r="CG71" s="303"/>
      <c r="CH71" s="303"/>
      <c r="CI71" s="303"/>
      <c r="CJ71" s="303"/>
      <c r="CK71" s="303"/>
      <c r="CL71" s="303"/>
      <c r="CM71" s="303"/>
      <c r="CN71" s="303"/>
      <c r="CO71" s="303"/>
      <c r="CP71" s="303"/>
      <c r="CQ71" s="303"/>
      <c r="CR71" s="303"/>
      <c r="CS71" s="303"/>
      <c r="CT71" s="303"/>
      <c r="CU71" s="303"/>
      <c r="CV71" s="303"/>
    </row>
    <row r="72" spans="1:100" s="273" customFormat="1" ht="16.5" hidden="1" customHeight="1">
      <c r="A72" s="278"/>
      <c r="B72" s="278"/>
      <c r="C72" s="278"/>
      <c r="D72" s="278"/>
      <c r="E72" s="278"/>
      <c r="F72" s="278"/>
      <c r="G72" s="278"/>
      <c r="H72" s="278"/>
      <c r="I72" s="1048">
        <f>C5</f>
        <v>0</v>
      </c>
      <c r="J72" s="1048">
        <f>D5</f>
        <v>0</v>
      </c>
      <c r="K72" s="455"/>
      <c r="L72" s="455"/>
      <c r="M72" s="455"/>
      <c r="N72" s="303"/>
      <c r="O72" s="303"/>
      <c r="P72" s="303"/>
      <c r="Q72" s="303"/>
      <c r="R72" s="303"/>
      <c r="S72" s="303"/>
      <c r="T72" s="303"/>
      <c r="U72" s="303"/>
      <c r="V72" s="303"/>
      <c r="W72" s="303"/>
      <c r="X72" s="303"/>
      <c r="Y72" s="303"/>
      <c r="Z72" s="303"/>
      <c r="AA72" s="303"/>
      <c r="AB72" s="303"/>
      <c r="AC72" s="303"/>
      <c r="AD72" s="303"/>
      <c r="AE72" s="303"/>
      <c r="AF72" s="303"/>
      <c r="AG72" s="303"/>
      <c r="AH72" s="303"/>
      <c r="AI72" s="303"/>
      <c r="AJ72" s="303"/>
      <c r="AK72" s="303"/>
      <c r="AL72" s="303"/>
      <c r="AM72" s="303"/>
      <c r="AN72" s="303"/>
      <c r="AO72" s="303"/>
      <c r="AP72" s="303"/>
      <c r="AQ72" s="303"/>
      <c r="AR72" s="303"/>
      <c r="AS72" s="303"/>
      <c r="AT72" s="303"/>
      <c r="AU72" s="303"/>
      <c r="AV72" s="303"/>
      <c r="AW72" s="303"/>
      <c r="AX72" s="303"/>
      <c r="AY72" s="303"/>
      <c r="AZ72" s="303"/>
      <c r="BA72" s="303"/>
      <c r="BB72" s="303"/>
      <c r="BC72" s="303"/>
      <c r="BD72" s="303"/>
      <c r="BE72" s="303"/>
      <c r="BF72" s="303"/>
      <c r="BG72" s="303"/>
      <c r="BH72" s="303"/>
      <c r="BI72" s="303"/>
      <c r="BJ72" s="303"/>
      <c r="BK72" s="303"/>
      <c r="BL72" s="303"/>
      <c r="BM72" s="303"/>
      <c r="BN72" s="303"/>
      <c r="BO72" s="303"/>
      <c r="BP72" s="303"/>
      <c r="BQ72" s="303"/>
      <c r="BR72" s="303"/>
      <c r="BS72" s="303"/>
      <c r="BT72" s="303"/>
      <c r="BU72" s="303"/>
      <c r="BV72" s="303"/>
      <c r="BW72" s="303"/>
      <c r="BX72" s="303"/>
      <c r="BY72" s="303"/>
      <c r="BZ72" s="303"/>
      <c r="CA72" s="303"/>
      <c r="CB72" s="303"/>
      <c r="CC72" s="303"/>
      <c r="CD72" s="303"/>
      <c r="CE72" s="303"/>
      <c r="CF72" s="303"/>
      <c r="CG72" s="303"/>
      <c r="CH72" s="303"/>
      <c r="CI72" s="303"/>
      <c r="CJ72" s="303"/>
      <c r="CK72" s="303"/>
      <c r="CL72" s="303"/>
      <c r="CM72" s="303"/>
      <c r="CN72" s="303"/>
      <c r="CO72" s="303"/>
      <c r="CP72" s="303"/>
      <c r="CQ72" s="303"/>
      <c r="CR72" s="303"/>
      <c r="CS72" s="303"/>
      <c r="CT72" s="303"/>
      <c r="CU72" s="303"/>
      <c r="CV72" s="303"/>
    </row>
    <row r="73" spans="1:100" s="273" customFormat="1" ht="16.5" hidden="1" customHeight="1">
      <c r="A73" s="279"/>
      <c r="B73" s="279"/>
      <c r="C73" s="279"/>
      <c r="D73" s="279"/>
      <c r="E73" s="279"/>
      <c r="F73" s="279"/>
      <c r="G73" s="279"/>
      <c r="H73" s="279"/>
      <c r="I73" s="402"/>
      <c r="J73" s="280"/>
      <c r="K73" s="280"/>
      <c r="L73" s="280"/>
      <c r="M73" s="280"/>
      <c r="N73" s="303"/>
      <c r="O73" s="303"/>
      <c r="P73" s="303"/>
      <c r="Q73" s="303"/>
      <c r="R73" s="303"/>
      <c r="S73" s="303"/>
      <c r="T73" s="303"/>
      <c r="U73" s="303"/>
      <c r="V73" s="303"/>
      <c r="W73" s="303"/>
      <c r="X73" s="303"/>
      <c r="Y73" s="303"/>
      <c r="Z73" s="303"/>
      <c r="AA73" s="303"/>
      <c r="AB73" s="303"/>
      <c r="AC73" s="303"/>
      <c r="AD73" s="303"/>
      <c r="AE73" s="303"/>
      <c r="AF73" s="303"/>
      <c r="AG73" s="303"/>
      <c r="AH73" s="303"/>
      <c r="AI73" s="303"/>
      <c r="AJ73" s="303"/>
      <c r="AK73" s="303"/>
      <c r="AL73" s="303"/>
      <c r="AM73" s="303"/>
      <c r="AN73" s="303"/>
      <c r="AO73" s="303"/>
      <c r="AP73" s="303"/>
      <c r="AQ73" s="303"/>
      <c r="AR73" s="303"/>
      <c r="AS73" s="303"/>
      <c r="AT73" s="303"/>
      <c r="AU73" s="303"/>
      <c r="AV73" s="303"/>
      <c r="AW73" s="303"/>
      <c r="AX73" s="303"/>
      <c r="AY73" s="303"/>
      <c r="AZ73" s="303"/>
      <c r="BA73" s="303"/>
      <c r="BB73" s="303"/>
      <c r="BC73" s="303"/>
      <c r="BD73" s="303"/>
      <c r="BE73" s="303"/>
      <c r="BF73" s="303"/>
      <c r="BG73" s="303"/>
      <c r="BH73" s="303"/>
      <c r="BI73" s="303"/>
      <c r="BJ73" s="303"/>
      <c r="BK73" s="303"/>
      <c r="BL73" s="303"/>
      <c r="BM73" s="303"/>
      <c r="BN73" s="303"/>
      <c r="BO73" s="303"/>
      <c r="BP73" s="303"/>
      <c r="BQ73" s="303"/>
      <c r="BR73" s="303"/>
      <c r="BS73" s="303"/>
      <c r="BT73" s="303"/>
      <c r="BU73" s="303"/>
      <c r="BV73" s="303"/>
      <c r="BW73" s="303"/>
      <c r="BX73" s="303"/>
      <c r="BY73" s="303"/>
      <c r="BZ73" s="303"/>
      <c r="CA73" s="303"/>
      <c r="CB73" s="303"/>
      <c r="CC73" s="303"/>
      <c r="CD73" s="303"/>
      <c r="CE73" s="303"/>
      <c r="CF73" s="303"/>
      <c r="CG73" s="303"/>
      <c r="CH73" s="303"/>
      <c r="CI73" s="303"/>
      <c r="CJ73" s="303"/>
      <c r="CK73" s="303"/>
      <c r="CL73" s="303"/>
      <c r="CM73" s="303"/>
      <c r="CN73" s="303"/>
      <c r="CO73" s="303"/>
      <c r="CP73" s="303"/>
      <c r="CQ73" s="303"/>
      <c r="CR73" s="303"/>
      <c r="CS73" s="303"/>
      <c r="CT73" s="303"/>
      <c r="CU73" s="303"/>
      <c r="CV73" s="303"/>
    </row>
    <row r="74" spans="1:100" s="273" customFormat="1" ht="33.75" hidden="1" customHeight="1">
      <c r="A74" s="281" t="str">
        <f>A15</f>
        <v>SL. NO.</v>
      </c>
      <c r="B74" s="281"/>
      <c r="C74" s="281"/>
      <c r="D74" s="281"/>
      <c r="E74" s="281"/>
      <c r="F74" s="281"/>
      <c r="G74" s="281"/>
      <c r="H74" s="281"/>
      <c r="I74" s="282" t="str">
        <f>I15</f>
        <v>Description of Test</v>
      </c>
      <c r="J74" s="1051" t="e">
        <f>#REF!</f>
        <v>#REF!</v>
      </c>
      <c r="K74" s="1051"/>
      <c r="L74" s="1051"/>
      <c r="M74" s="1051"/>
      <c r="N74" s="303"/>
      <c r="O74" s="303"/>
      <c r="P74" s="303"/>
      <c r="Q74" s="303"/>
      <c r="R74" s="303"/>
      <c r="S74" s="303"/>
      <c r="T74" s="303"/>
      <c r="U74" s="303"/>
      <c r="V74" s="303"/>
      <c r="W74" s="303"/>
      <c r="X74" s="303"/>
      <c r="Y74" s="303"/>
      <c r="Z74" s="303"/>
      <c r="AA74" s="303"/>
      <c r="AB74" s="303"/>
      <c r="AC74" s="303"/>
      <c r="AD74" s="303"/>
      <c r="AE74" s="303"/>
      <c r="AF74" s="303"/>
      <c r="AG74" s="303"/>
      <c r="AH74" s="303"/>
      <c r="AI74" s="303"/>
      <c r="AJ74" s="303"/>
      <c r="AK74" s="303"/>
      <c r="AL74" s="303"/>
      <c r="AM74" s="303"/>
      <c r="AN74" s="303"/>
      <c r="AO74" s="303"/>
      <c r="AP74" s="303"/>
      <c r="AQ74" s="303"/>
      <c r="AR74" s="303"/>
      <c r="AS74" s="303"/>
      <c r="AT74" s="303"/>
      <c r="AU74" s="303"/>
      <c r="AV74" s="303"/>
      <c r="AW74" s="303"/>
      <c r="AX74" s="303"/>
      <c r="AY74" s="303"/>
      <c r="AZ74" s="303"/>
      <c r="BA74" s="303"/>
      <c r="BB74" s="303"/>
      <c r="BC74" s="303"/>
      <c r="BD74" s="303"/>
      <c r="BE74" s="303"/>
      <c r="BF74" s="303"/>
      <c r="BG74" s="303"/>
      <c r="BH74" s="303"/>
      <c r="BI74" s="303"/>
      <c r="BJ74" s="303"/>
      <c r="BK74" s="303"/>
      <c r="BL74" s="303"/>
      <c r="BM74" s="303"/>
      <c r="BN74" s="303"/>
      <c r="BO74" s="303"/>
      <c r="BP74" s="303"/>
      <c r="BQ74" s="303"/>
      <c r="BR74" s="303"/>
      <c r="BS74" s="303"/>
      <c r="BT74" s="303"/>
      <c r="BU74" s="303"/>
      <c r="BV74" s="303"/>
      <c r="BW74" s="303"/>
      <c r="BX74" s="303"/>
      <c r="BY74" s="303"/>
      <c r="BZ74" s="303"/>
      <c r="CA74" s="303"/>
      <c r="CB74" s="303"/>
      <c r="CC74" s="303"/>
      <c r="CD74" s="303"/>
      <c r="CE74" s="303"/>
      <c r="CF74" s="303"/>
      <c r="CG74" s="303"/>
      <c r="CH74" s="303"/>
      <c r="CI74" s="303"/>
      <c r="CJ74" s="303"/>
      <c r="CK74" s="303"/>
      <c r="CL74" s="303"/>
      <c r="CM74" s="303"/>
      <c r="CN74" s="303"/>
      <c r="CO74" s="303"/>
      <c r="CP74" s="303"/>
      <c r="CQ74" s="303"/>
      <c r="CR74" s="303"/>
      <c r="CS74" s="303"/>
      <c r="CT74" s="303"/>
      <c r="CU74" s="303"/>
      <c r="CV74" s="303"/>
    </row>
    <row r="75" spans="1:100" s="273" customFormat="1" ht="16.5" hidden="1" customHeight="1">
      <c r="A75" s="458" t="e">
        <f>#REF!</f>
        <v>#REF!</v>
      </c>
      <c r="B75" s="458"/>
      <c r="C75" s="458"/>
      <c r="D75" s="458"/>
      <c r="E75" s="458"/>
      <c r="F75" s="458"/>
      <c r="G75" s="458"/>
      <c r="H75" s="458"/>
      <c r="I75" s="456" t="e">
        <f>#REF!</f>
        <v>#REF!</v>
      </c>
      <c r="J75" s="1052" t="e">
        <f>#REF!</f>
        <v>#REF!</v>
      </c>
      <c r="K75" s="1052"/>
      <c r="L75" s="1052"/>
      <c r="M75" s="1052"/>
      <c r="N75" s="303"/>
      <c r="O75" s="303"/>
      <c r="P75" s="303"/>
      <c r="Q75" s="303"/>
      <c r="R75" s="303"/>
      <c r="S75" s="303"/>
      <c r="T75" s="303"/>
      <c r="U75" s="303"/>
      <c r="V75" s="303"/>
      <c r="W75" s="303"/>
      <c r="X75" s="303"/>
      <c r="Y75" s="303"/>
      <c r="Z75" s="303"/>
      <c r="AA75" s="303"/>
      <c r="AB75" s="303"/>
      <c r="AC75" s="303"/>
      <c r="AD75" s="303"/>
      <c r="AE75" s="303"/>
      <c r="AF75" s="303"/>
      <c r="AG75" s="303"/>
      <c r="AH75" s="303"/>
      <c r="AI75" s="303"/>
      <c r="AJ75" s="303"/>
      <c r="AK75" s="303"/>
      <c r="AL75" s="303"/>
      <c r="AM75" s="303"/>
      <c r="AN75" s="303"/>
      <c r="AO75" s="303"/>
      <c r="AP75" s="303"/>
      <c r="AQ75" s="303"/>
      <c r="AR75" s="303"/>
      <c r="AS75" s="303"/>
      <c r="AT75" s="303"/>
      <c r="AU75" s="303"/>
      <c r="AV75" s="303"/>
      <c r="AW75" s="303"/>
      <c r="AX75" s="303"/>
      <c r="AY75" s="303"/>
      <c r="AZ75" s="303"/>
      <c r="BA75" s="303"/>
      <c r="BB75" s="303"/>
      <c r="BC75" s="303"/>
      <c r="BD75" s="303"/>
      <c r="BE75" s="303"/>
      <c r="BF75" s="303"/>
      <c r="BG75" s="303"/>
      <c r="BH75" s="303"/>
      <c r="BI75" s="303"/>
      <c r="BJ75" s="303"/>
      <c r="BK75" s="303"/>
      <c r="BL75" s="303"/>
      <c r="BM75" s="303"/>
      <c r="BN75" s="303"/>
      <c r="BO75" s="303"/>
      <c r="BP75" s="303"/>
      <c r="BQ75" s="303"/>
      <c r="BR75" s="303"/>
      <c r="BS75" s="303"/>
      <c r="BT75" s="303"/>
      <c r="BU75" s="303"/>
      <c r="BV75" s="303"/>
      <c r="BW75" s="303"/>
      <c r="BX75" s="303"/>
      <c r="BY75" s="303"/>
      <c r="BZ75" s="303"/>
      <c r="CA75" s="303"/>
      <c r="CB75" s="303"/>
      <c r="CC75" s="303"/>
      <c r="CD75" s="303"/>
      <c r="CE75" s="303"/>
      <c r="CF75" s="303"/>
      <c r="CG75" s="303"/>
      <c r="CH75" s="303"/>
      <c r="CI75" s="303"/>
      <c r="CJ75" s="303"/>
      <c r="CK75" s="303"/>
      <c r="CL75" s="303"/>
      <c r="CM75" s="303"/>
      <c r="CN75" s="303"/>
      <c r="CO75" s="303"/>
      <c r="CP75" s="303"/>
      <c r="CQ75" s="303"/>
      <c r="CR75" s="303"/>
      <c r="CS75" s="303"/>
      <c r="CT75" s="303"/>
      <c r="CU75" s="303"/>
      <c r="CV75" s="303"/>
    </row>
    <row r="76" spans="1:100" s="273" customFormat="1" ht="16.5" hidden="1" customHeight="1">
      <c r="A76" s="283" t="e">
        <f>#REF!</f>
        <v>#REF!</v>
      </c>
      <c r="B76" s="283"/>
      <c r="C76" s="283"/>
      <c r="D76" s="283"/>
      <c r="E76" s="283"/>
      <c r="F76" s="283"/>
      <c r="G76" s="283"/>
      <c r="H76" s="283"/>
      <c r="I76" s="284" t="e">
        <f>#REF!</f>
        <v>#REF!</v>
      </c>
      <c r="J76" s="1052"/>
      <c r="K76" s="1052"/>
      <c r="L76" s="1052"/>
      <c r="M76" s="1052"/>
      <c r="N76" s="303"/>
      <c r="O76" s="303"/>
      <c r="P76" s="303"/>
      <c r="Q76" s="303"/>
      <c r="R76" s="303"/>
      <c r="S76" s="303"/>
      <c r="T76" s="303"/>
      <c r="U76" s="303"/>
      <c r="V76" s="303"/>
      <c r="W76" s="303"/>
      <c r="X76" s="303"/>
      <c r="Y76" s="303"/>
      <c r="Z76" s="303"/>
      <c r="AA76" s="303"/>
      <c r="AB76" s="303"/>
      <c r="AC76" s="303"/>
      <c r="AD76" s="303"/>
      <c r="AE76" s="303"/>
      <c r="AF76" s="303"/>
      <c r="AG76" s="303"/>
      <c r="AH76" s="303"/>
      <c r="AI76" s="303"/>
      <c r="AJ76" s="303"/>
      <c r="AK76" s="303"/>
      <c r="AL76" s="303"/>
      <c r="AM76" s="303"/>
      <c r="AN76" s="303"/>
      <c r="AO76" s="303"/>
      <c r="AP76" s="303"/>
      <c r="AQ76" s="303"/>
      <c r="AR76" s="303"/>
      <c r="AS76" s="303"/>
      <c r="AT76" s="303"/>
      <c r="AU76" s="303"/>
      <c r="AV76" s="303"/>
      <c r="AW76" s="303"/>
      <c r="AX76" s="303"/>
      <c r="AY76" s="303"/>
      <c r="AZ76" s="303"/>
      <c r="BA76" s="303"/>
      <c r="BB76" s="303"/>
      <c r="BC76" s="303"/>
      <c r="BD76" s="303"/>
      <c r="BE76" s="303"/>
      <c r="BF76" s="303"/>
      <c r="BG76" s="303"/>
      <c r="BH76" s="303"/>
      <c r="BI76" s="303"/>
      <c r="BJ76" s="303"/>
      <c r="BK76" s="303"/>
      <c r="BL76" s="303"/>
      <c r="BM76" s="303"/>
      <c r="BN76" s="303"/>
      <c r="BO76" s="303"/>
      <c r="BP76" s="303"/>
      <c r="BQ76" s="303"/>
      <c r="BR76" s="303"/>
      <c r="BS76" s="303"/>
      <c r="BT76" s="303"/>
      <c r="BU76" s="303"/>
      <c r="BV76" s="303"/>
      <c r="BW76" s="303"/>
      <c r="BX76" s="303"/>
      <c r="BY76" s="303"/>
      <c r="BZ76" s="303"/>
      <c r="CA76" s="303"/>
      <c r="CB76" s="303"/>
      <c r="CC76" s="303"/>
      <c r="CD76" s="303"/>
      <c r="CE76" s="303"/>
      <c r="CF76" s="303"/>
      <c r="CG76" s="303"/>
      <c r="CH76" s="303"/>
      <c r="CI76" s="303"/>
      <c r="CJ76" s="303"/>
      <c r="CK76" s="303"/>
      <c r="CL76" s="303"/>
      <c r="CM76" s="303"/>
      <c r="CN76" s="303"/>
      <c r="CO76" s="303"/>
      <c r="CP76" s="303"/>
      <c r="CQ76" s="303"/>
      <c r="CR76" s="303"/>
      <c r="CS76" s="303"/>
      <c r="CT76" s="303"/>
      <c r="CU76" s="303"/>
      <c r="CV76" s="303"/>
    </row>
    <row r="77" spans="1:100" s="273" customFormat="1" ht="16.5" hidden="1" customHeight="1">
      <c r="A77" s="285" t="e">
        <f>#REF!</f>
        <v>#REF!</v>
      </c>
      <c r="B77" s="285"/>
      <c r="C77" s="285"/>
      <c r="D77" s="285"/>
      <c r="E77" s="285"/>
      <c r="F77" s="285"/>
      <c r="G77" s="285"/>
      <c r="H77" s="285"/>
      <c r="I77" s="286" t="e">
        <f>#REF!</f>
        <v>#REF!</v>
      </c>
      <c r="J77" s="1050" t="e">
        <f>#REF!</f>
        <v>#REF!</v>
      </c>
      <c r="K77" s="1050"/>
      <c r="L77" s="1050"/>
      <c r="M77" s="1050"/>
      <c r="N77" s="303"/>
      <c r="O77" s="303"/>
      <c r="P77" s="303"/>
      <c r="Q77" s="303"/>
      <c r="R77" s="303"/>
      <c r="S77" s="303"/>
      <c r="T77" s="303"/>
      <c r="U77" s="303"/>
      <c r="V77" s="303"/>
      <c r="W77" s="303"/>
      <c r="X77" s="303"/>
      <c r="Y77" s="303"/>
      <c r="Z77" s="303"/>
      <c r="AA77" s="303"/>
      <c r="AB77" s="303"/>
      <c r="AC77" s="303"/>
      <c r="AD77" s="303"/>
      <c r="AE77" s="303"/>
      <c r="AF77" s="303"/>
      <c r="AG77" s="303"/>
      <c r="AH77" s="303"/>
      <c r="AI77" s="303"/>
      <c r="AJ77" s="303"/>
      <c r="AK77" s="303"/>
      <c r="AL77" s="303"/>
      <c r="AM77" s="303"/>
      <c r="AN77" s="303"/>
      <c r="AO77" s="303"/>
      <c r="AP77" s="303"/>
      <c r="AQ77" s="303"/>
      <c r="AR77" s="303"/>
      <c r="AS77" s="303"/>
      <c r="AT77" s="303"/>
      <c r="AU77" s="303"/>
      <c r="AV77" s="303"/>
      <c r="AW77" s="303"/>
      <c r="AX77" s="303"/>
      <c r="AY77" s="303"/>
      <c r="AZ77" s="303"/>
      <c r="BA77" s="303"/>
      <c r="BB77" s="303"/>
      <c r="BC77" s="303"/>
      <c r="BD77" s="303"/>
      <c r="BE77" s="303"/>
      <c r="BF77" s="303"/>
      <c r="BG77" s="303"/>
      <c r="BH77" s="303"/>
      <c r="BI77" s="303"/>
      <c r="BJ77" s="303"/>
      <c r="BK77" s="303"/>
      <c r="BL77" s="303"/>
      <c r="BM77" s="303"/>
      <c r="BN77" s="303"/>
      <c r="BO77" s="303"/>
      <c r="BP77" s="303"/>
      <c r="BQ77" s="303"/>
      <c r="BR77" s="303"/>
      <c r="BS77" s="303"/>
      <c r="BT77" s="303"/>
      <c r="BU77" s="303"/>
      <c r="BV77" s="303"/>
      <c r="BW77" s="303"/>
      <c r="BX77" s="303"/>
      <c r="BY77" s="303"/>
      <c r="BZ77" s="303"/>
      <c r="CA77" s="303"/>
      <c r="CB77" s="303"/>
      <c r="CC77" s="303"/>
      <c r="CD77" s="303"/>
      <c r="CE77" s="303"/>
      <c r="CF77" s="303"/>
      <c r="CG77" s="303"/>
      <c r="CH77" s="303"/>
      <c r="CI77" s="303"/>
      <c r="CJ77" s="303"/>
      <c r="CK77" s="303"/>
      <c r="CL77" s="303"/>
      <c r="CM77" s="303"/>
      <c r="CN77" s="303"/>
      <c r="CO77" s="303"/>
      <c r="CP77" s="303"/>
      <c r="CQ77" s="303"/>
      <c r="CR77" s="303"/>
      <c r="CS77" s="303"/>
      <c r="CT77" s="303"/>
      <c r="CU77" s="303"/>
      <c r="CV77" s="303"/>
    </row>
    <row r="78" spans="1:100" s="273" customFormat="1" ht="16.5" hidden="1" customHeight="1">
      <c r="A78" s="285" t="e">
        <f>#REF!</f>
        <v>#REF!</v>
      </c>
      <c r="B78" s="285"/>
      <c r="C78" s="285"/>
      <c r="D78" s="285"/>
      <c r="E78" s="285"/>
      <c r="F78" s="285"/>
      <c r="G78" s="285"/>
      <c r="H78" s="285"/>
      <c r="I78" s="286" t="e">
        <f>#REF!</f>
        <v>#REF!</v>
      </c>
      <c r="J78" s="1050" t="e">
        <f>#REF!</f>
        <v>#REF!</v>
      </c>
      <c r="K78" s="1050"/>
      <c r="L78" s="1050"/>
      <c r="M78" s="1050"/>
      <c r="N78" s="303"/>
      <c r="O78" s="303"/>
      <c r="P78" s="303"/>
      <c r="Q78" s="303"/>
      <c r="R78" s="303"/>
      <c r="S78" s="303"/>
      <c r="T78" s="303"/>
      <c r="U78" s="303"/>
      <c r="V78" s="303"/>
      <c r="W78" s="303"/>
      <c r="X78" s="303"/>
      <c r="Y78" s="303"/>
      <c r="Z78" s="303"/>
      <c r="AA78" s="303"/>
      <c r="AB78" s="303"/>
      <c r="AC78" s="303"/>
      <c r="AD78" s="303"/>
      <c r="AE78" s="303"/>
      <c r="AF78" s="303"/>
      <c r="AG78" s="303"/>
      <c r="AH78" s="303"/>
      <c r="AI78" s="303"/>
      <c r="AJ78" s="303"/>
      <c r="AK78" s="303"/>
      <c r="AL78" s="303"/>
      <c r="AM78" s="303"/>
      <c r="AN78" s="303"/>
      <c r="AO78" s="303"/>
      <c r="AP78" s="303"/>
      <c r="AQ78" s="303"/>
      <c r="AR78" s="303"/>
      <c r="AS78" s="303"/>
      <c r="AT78" s="303"/>
      <c r="AU78" s="303"/>
      <c r="AV78" s="303"/>
      <c r="AW78" s="303"/>
      <c r="AX78" s="303"/>
      <c r="AY78" s="303"/>
      <c r="AZ78" s="303"/>
      <c r="BA78" s="303"/>
      <c r="BB78" s="303"/>
      <c r="BC78" s="303"/>
      <c r="BD78" s="303"/>
      <c r="BE78" s="303"/>
      <c r="BF78" s="303"/>
      <c r="BG78" s="303"/>
      <c r="BH78" s="303"/>
      <c r="BI78" s="303"/>
      <c r="BJ78" s="303"/>
      <c r="BK78" s="303"/>
      <c r="BL78" s="303"/>
      <c r="BM78" s="303"/>
      <c r="BN78" s="303"/>
      <c r="BO78" s="303"/>
      <c r="BP78" s="303"/>
      <c r="BQ78" s="303"/>
      <c r="BR78" s="303"/>
      <c r="BS78" s="303"/>
      <c r="BT78" s="303"/>
      <c r="BU78" s="303"/>
      <c r="BV78" s="303"/>
      <c r="BW78" s="303"/>
      <c r="BX78" s="303"/>
      <c r="BY78" s="303"/>
      <c r="BZ78" s="303"/>
      <c r="CA78" s="303"/>
      <c r="CB78" s="303"/>
      <c r="CC78" s="303"/>
      <c r="CD78" s="303"/>
      <c r="CE78" s="303"/>
      <c r="CF78" s="303"/>
      <c r="CG78" s="303"/>
      <c r="CH78" s="303"/>
      <c r="CI78" s="303"/>
      <c r="CJ78" s="303"/>
      <c r="CK78" s="303"/>
      <c r="CL78" s="303"/>
      <c r="CM78" s="303"/>
      <c r="CN78" s="303"/>
      <c r="CO78" s="303"/>
      <c r="CP78" s="303"/>
      <c r="CQ78" s="303"/>
      <c r="CR78" s="303"/>
      <c r="CS78" s="303"/>
      <c r="CT78" s="303"/>
      <c r="CU78" s="303"/>
      <c r="CV78" s="303"/>
    </row>
    <row r="79" spans="1:100" s="273" customFormat="1" ht="20.100000000000001" hidden="1" customHeight="1">
      <c r="A79" s="287"/>
      <c r="B79" s="287"/>
      <c r="C79" s="287"/>
      <c r="D79" s="287"/>
      <c r="E79" s="287"/>
      <c r="F79" s="287"/>
      <c r="G79" s="287"/>
      <c r="H79" s="287"/>
      <c r="I79" s="284" t="e">
        <f>#REF!</f>
        <v>#REF!</v>
      </c>
      <c r="J79" s="1050" t="e">
        <f>#REF!</f>
        <v>#REF!</v>
      </c>
      <c r="K79" s="1050"/>
      <c r="L79" s="1050"/>
      <c r="M79" s="1050"/>
      <c r="N79" s="303"/>
      <c r="O79" s="303"/>
      <c r="P79" s="303"/>
      <c r="Q79" s="303"/>
      <c r="R79" s="303"/>
      <c r="S79" s="303"/>
      <c r="T79" s="303"/>
      <c r="U79" s="303"/>
      <c r="V79" s="303"/>
      <c r="W79" s="303"/>
      <c r="X79" s="303"/>
      <c r="Y79" s="303"/>
      <c r="Z79" s="303"/>
      <c r="AA79" s="303"/>
      <c r="AB79" s="303"/>
      <c r="AC79" s="303"/>
      <c r="AD79" s="303"/>
      <c r="AE79" s="303"/>
      <c r="AF79" s="303"/>
      <c r="AG79" s="303"/>
      <c r="AH79" s="303"/>
      <c r="AI79" s="303"/>
      <c r="AJ79" s="303"/>
      <c r="AK79" s="303"/>
      <c r="AL79" s="303"/>
      <c r="AM79" s="303"/>
      <c r="AN79" s="303"/>
      <c r="AO79" s="303"/>
      <c r="AP79" s="303"/>
      <c r="AQ79" s="303"/>
      <c r="AR79" s="303"/>
      <c r="AS79" s="303"/>
      <c r="AT79" s="303"/>
      <c r="AU79" s="303"/>
      <c r="AV79" s="303"/>
      <c r="AW79" s="303"/>
      <c r="AX79" s="303"/>
      <c r="AY79" s="303"/>
      <c r="AZ79" s="303"/>
      <c r="BA79" s="303"/>
      <c r="BB79" s="303"/>
      <c r="BC79" s="303"/>
      <c r="BD79" s="303"/>
      <c r="BE79" s="303"/>
      <c r="BF79" s="303"/>
      <c r="BG79" s="303"/>
      <c r="BH79" s="303"/>
      <c r="BI79" s="303"/>
      <c r="BJ79" s="303"/>
      <c r="BK79" s="303"/>
      <c r="BL79" s="303"/>
      <c r="BM79" s="303"/>
      <c r="BN79" s="303"/>
      <c r="BO79" s="303"/>
      <c r="BP79" s="303"/>
      <c r="BQ79" s="303"/>
      <c r="BR79" s="303"/>
      <c r="BS79" s="303"/>
      <c r="BT79" s="303"/>
      <c r="BU79" s="303"/>
      <c r="BV79" s="303"/>
      <c r="BW79" s="303"/>
      <c r="BX79" s="303"/>
      <c r="BY79" s="303"/>
      <c r="BZ79" s="303"/>
      <c r="CA79" s="303"/>
      <c r="CB79" s="303"/>
      <c r="CC79" s="303"/>
      <c r="CD79" s="303"/>
      <c r="CE79" s="303"/>
      <c r="CF79" s="303"/>
      <c r="CG79" s="303"/>
      <c r="CH79" s="303"/>
      <c r="CI79" s="303"/>
      <c r="CJ79" s="303"/>
      <c r="CK79" s="303"/>
      <c r="CL79" s="303"/>
      <c r="CM79" s="303"/>
      <c r="CN79" s="303"/>
      <c r="CO79" s="303"/>
      <c r="CP79" s="303"/>
      <c r="CQ79" s="303"/>
      <c r="CR79" s="303"/>
      <c r="CS79" s="303"/>
      <c r="CT79" s="303"/>
      <c r="CU79" s="303"/>
      <c r="CV79" s="303"/>
    </row>
    <row r="80" spans="1:100" s="273" customFormat="1" ht="16.5" hidden="1" customHeight="1">
      <c r="A80" s="283" t="e">
        <f>#REF!</f>
        <v>#REF!</v>
      </c>
      <c r="B80" s="283"/>
      <c r="C80" s="283"/>
      <c r="D80" s="283"/>
      <c r="E80" s="283"/>
      <c r="F80" s="283"/>
      <c r="G80" s="283"/>
      <c r="H80" s="283"/>
      <c r="I80" s="284" t="e">
        <f>#REF!</f>
        <v>#REF!</v>
      </c>
      <c r="J80" s="1050"/>
      <c r="K80" s="1050"/>
      <c r="L80" s="1050"/>
      <c r="M80" s="1050"/>
      <c r="N80" s="303"/>
      <c r="O80" s="303"/>
      <c r="P80" s="303"/>
      <c r="Q80" s="303"/>
      <c r="R80" s="303"/>
      <c r="S80" s="303"/>
      <c r="T80" s="303"/>
      <c r="U80" s="303"/>
      <c r="V80" s="303"/>
      <c r="W80" s="303"/>
      <c r="X80" s="303"/>
      <c r="Y80" s="303"/>
      <c r="Z80" s="303"/>
      <c r="AA80" s="303"/>
      <c r="AB80" s="303"/>
      <c r="AC80" s="303"/>
      <c r="AD80" s="303"/>
      <c r="AE80" s="303"/>
      <c r="AF80" s="303"/>
      <c r="AG80" s="303"/>
      <c r="AH80" s="303"/>
      <c r="AI80" s="303"/>
      <c r="AJ80" s="303"/>
      <c r="AK80" s="303"/>
      <c r="AL80" s="303"/>
      <c r="AM80" s="303"/>
      <c r="AN80" s="303"/>
      <c r="AO80" s="303"/>
      <c r="AP80" s="303"/>
      <c r="AQ80" s="303"/>
      <c r="AR80" s="303"/>
      <c r="AS80" s="303"/>
      <c r="AT80" s="303"/>
      <c r="AU80" s="303"/>
      <c r="AV80" s="303"/>
      <c r="AW80" s="303"/>
      <c r="AX80" s="303"/>
      <c r="AY80" s="303"/>
      <c r="AZ80" s="303"/>
      <c r="BA80" s="303"/>
      <c r="BB80" s="303"/>
      <c r="BC80" s="303"/>
      <c r="BD80" s="303"/>
      <c r="BE80" s="303"/>
      <c r="BF80" s="303"/>
      <c r="BG80" s="303"/>
      <c r="BH80" s="303"/>
      <c r="BI80" s="303"/>
      <c r="BJ80" s="303"/>
      <c r="BK80" s="303"/>
      <c r="BL80" s="303"/>
      <c r="BM80" s="303"/>
      <c r="BN80" s="303"/>
      <c r="BO80" s="303"/>
      <c r="BP80" s="303"/>
      <c r="BQ80" s="303"/>
      <c r="BR80" s="303"/>
      <c r="BS80" s="303"/>
      <c r="BT80" s="303"/>
      <c r="BU80" s="303"/>
      <c r="BV80" s="303"/>
      <c r="BW80" s="303"/>
      <c r="BX80" s="303"/>
      <c r="BY80" s="303"/>
      <c r="BZ80" s="303"/>
      <c r="CA80" s="303"/>
      <c r="CB80" s="303"/>
      <c r="CC80" s="303"/>
      <c r="CD80" s="303"/>
      <c r="CE80" s="303"/>
      <c r="CF80" s="303"/>
      <c r="CG80" s="303"/>
      <c r="CH80" s="303"/>
      <c r="CI80" s="303"/>
      <c r="CJ80" s="303"/>
      <c r="CK80" s="303"/>
      <c r="CL80" s="303"/>
      <c r="CM80" s="303"/>
      <c r="CN80" s="303"/>
      <c r="CO80" s="303"/>
      <c r="CP80" s="303"/>
      <c r="CQ80" s="303"/>
      <c r="CR80" s="303"/>
      <c r="CS80" s="303"/>
      <c r="CT80" s="303"/>
      <c r="CU80" s="303"/>
      <c r="CV80" s="303"/>
    </row>
    <row r="81" spans="1:100" s="273" customFormat="1" ht="16.5" hidden="1" customHeight="1">
      <c r="A81" s="288" t="e">
        <f>#REF!</f>
        <v>#REF!</v>
      </c>
      <c r="B81" s="288"/>
      <c r="C81" s="288"/>
      <c r="D81" s="288"/>
      <c r="E81" s="288"/>
      <c r="F81" s="288"/>
      <c r="G81" s="288"/>
      <c r="H81" s="288"/>
      <c r="I81" s="284" t="e">
        <f>#REF!</f>
        <v>#REF!</v>
      </c>
      <c r="J81" s="1050"/>
      <c r="K81" s="1050"/>
      <c r="L81" s="1050"/>
      <c r="M81" s="1050"/>
      <c r="N81" s="303"/>
      <c r="O81" s="303"/>
      <c r="P81" s="303"/>
      <c r="Q81" s="303"/>
      <c r="R81" s="303"/>
      <c r="S81" s="303"/>
      <c r="T81" s="303"/>
      <c r="U81" s="303"/>
      <c r="V81" s="303"/>
      <c r="W81" s="303"/>
      <c r="X81" s="303"/>
      <c r="Y81" s="303"/>
      <c r="Z81" s="303"/>
      <c r="AA81" s="303"/>
      <c r="AB81" s="303"/>
      <c r="AC81" s="303"/>
      <c r="AD81" s="303"/>
      <c r="AE81" s="303"/>
      <c r="AF81" s="303"/>
      <c r="AG81" s="303"/>
      <c r="AH81" s="303"/>
      <c r="AI81" s="303"/>
      <c r="AJ81" s="303"/>
      <c r="AK81" s="303"/>
      <c r="AL81" s="303"/>
      <c r="AM81" s="303"/>
      <c r="AN81" s="303"/>
      <c r="AO81" s="303"/>
      <c r="AP81" s="303"/>
      <c r="AQ81" s="303"/>
      <c r="AR81" s="303"/>
      <c r="AS81" s="303"/>
      <c r="AT81" s="303"/>
      <c r="AU81" s="303"/>
      <c r="AV81" s="303"/>
      <c r="AW81" s="303"/>
      <c r="AX81" s="303"/>
      <c r="AY81" s="303"/>
      <c r="AZ81" s="303"/>
      <c r="BA81" s="303"/>
      <c r="BB81" s="303"/>
      <c r="BC81" s="303"/>
      <c r="BD81" s="303"/>
      <c r="BE81" s="303"/>
      <c r="BF81" s="303"/>
      <c r="BG81" s="303"/>
      <c r="BH81" s="303"/>
      <c r="BI81" s="303"/>
      <c r="BJ81" s="303"/>
      <c r="BK81" s="303"/>
      <c r="BL81" s="303"/>
      <c r="BM81" s="303"/>
      <c r="BN81" s="303"/>
      <c r="BO81" s="303"/>
      <c r="BP81" s="303"/>
      <c r="BQ81" s="303"/>
      <c r="BR81" s="303"/>
      <c r="BS81" s="303"/>
      <c r="BT81" s="303"/>
      <c r="BU81" s="303"/>
      <c r="BV81" s="303"/>
      <c r="BW81" s="303"/>
      <c r="BX81" s="303"/>
      <c r="BY81" s="303"/>
      <c r="BZ81" s="303"/>
      <c r="CA81" s="303"/>
      <c r="CB81" s="303"/>
      <c r="CC81" s="303"/>
      <c r="CD81" s="303"/>
      <c r="CE81" s="303"/>
      <c r="CF81" s="303"/>
      <c r="CG81" s="303"/>
      <c r="CH81" s="303"/>
      <c r="CI81" s="303"/>
      <c r="CJ81" s="303"/>
      <c r="CK81" s="303"/>
      <c r="CL81" s="303"/>
      <c r="CM81" s="303"/>
      <c r="CN81" s="303"/>
      <c r="CO81" s="303"/>
      <c r="CP81" s="303"/>
      <c r="CQ81" s="303"/>
      <c r="CR81" s="303"/>
      <c r="CS81" s="303"/>
      <c r="CT81" s="303"/>
      <c r="CU81" s="303"/>
      <c r="CV81" s="303"/>
    </row>
    <row r="82" spans="1:100" s="273" customFormat="1" ht="16.5" hidden="1" customHeight="1">
      <c r="A82" s="289" t="e">
        <f>#REF!</f>
        <v>#REF!</v>
      </c>
      <c r="B82" s="289"/>
      <c r="C82" s="289"/>
      <c r="D82" s="289"/>
      <c r="E82" s="289"/>
      <c r="F82" s="289"/>
      <c r="G82" s="289"/>
      <c r="H82" s="289"/>
      <c r="I82" s="284" t="e">
        <f>#REF!</f>
        <v>#REF!</v>
      </c>
      <c r="J82" s="1050"/>
      <c r="K82" s="1050"/>
      <c r="L82" s="1050"/>
      <c r="M82" s="1050"/>
      <c r="N82" s="303"/>
      <c r="O82" s="303"/>
      <c r="P82" s="303"/>
      <c r="Q82" s="303"/>
      <c r="R82" s="303"/>
      <c r="S82" s="303"/>
      <c r="T82" s="303"/>
      <c r="U82" s="303"/>
      <c r="V82" s="303"/>
      <c r="W82" s="303"/>
      <c r="X82" s="303"/>
      <c r="Y82" s="303"/>
      <c r="Z82" s="303"/>
      <c r="AA82" s="303"/>
      <c r="AB82" s="303"/>
      <c r="AC82" s="303"/>
      <c r="AD82" s="303"/>
      <c r="AE82" s="303"/>
      <c r="AF82" s="303"/>
      <c r="AG82" s="303"/>
      <c r="AH82" s="303"/>
      <c r="AI82" s="303"/>
      <c r="AJ82" s="303"/>
      <c r="AK82" s="303"/>
      <c r="AL82" s="303"/>
      <c r="AM82" s="303"/>
      <c r="AN82" s="303"/>
      <c r="AO82" s="303"/>
      <c r="AP82" s="303"/>
      <c r="AQ82" s="303"/>
      <c r="AR82" s="303"/>
      <c r="AS82" s="303"/>
      <c r="AT82" s="303"/>
      <c r="AU82" s="303"/>
      <c r="AV82" s="303"/>
      <c r="AW82" s="303"/>
      <c r="AX82" s="303"/>
      <c r="AY82" s="303"/>
      <c r="AZ82" s="303"/>
      <c r="BA82" s="303"/>
      <c r="BB82" s="303"/>
      <c r="BC82" s="303"/>
      <c r="BD82" s="303"/>
      <c r="BE82" s="303"/>
      <c r="BF82" s="303"/>
      <c r="BG82" s="303"/>
      <c r="BH82" s="303"/>
      <c r="BI82" s="303"/>
      <c r="BJ82" s="303"/>
      <c r="BK82" s="303"/>
      <c r="BL82" s="303"/>
      <c r="BM82" s="303"/>
      <c r="BN82" s="303"/>
      <c r="BO82" s="303"/>
      <c r="BP82" s="303"/>
      <c r="BQ82" s="303"/>
      <c r="BR82" s="303"/>
      <c r="BS82" s="303"/>
      <c r="BT82" s="303"/>
      <c r="BU82" s="303"/>
      <c r="BV82" s="303"/>
      <c r="BW82" s="303"/>
      <c r="BX82" s="303"/>
      <c r="BY82" s="303"/>
      <c r="BZ82" s="303"/>
      <c r="CA82" s="303"/>
      <c r="CB82" s="303"/>
      <c r="CC82" s="303"/>
      <c r="CD82" s="303"/>
      <c r="CE82" s="303"/>
      <c r="CF82" s="303"/>
      <c r="CG82" s="303"/>
      <c r="CH82" s="303"/>
      <c r="CI82" s="303"/>
      <c r="CJ82" s="303"/>
      <c r="CK82" s="303"/>
      <c r="CL82" s="303"/>
      <c r="CM82" s="303"/>
      <c r="CN82" s="303"/>
      <c r="CO82" s="303"/>
      <c r="CP82" s="303"/>
      <c r="CQ82" s="303"/>
      <c r="CR82" s="303"/>
      <c r="CS82" s="303"/>
      <c r="CT82" s="303"/>
      <c r="CU82" s="303"/>
      <c r="CV82" s="303"/>
    </row>
    <row r="83" spans="1:100" s="273" customFormat="1" ht="16.5" hidden="1" customHeight="1">
      <c r="A83" s="285" t="e">
        <f>#REF!</f>
        <v>#REF!</v>
      </c>
      <c r="B83" s="285"/>
      <c r="C83" s="285"/>
      <c r="D83" s="285"/>
      <c r="E83" s="285"/>
      <c r="F83" s="285"/>
      <c r="G83" s="285"/>
      <c r="H83" s="285"/>
      <c r="I83" s="286" t="e">
        <f>#REF!</f>
        <v>#REF!</v>
      </c>
      <c r="J83" s="1050" t="e">
        <f>#REF!</f>
        <v>#REF!</v>
      </c>
      <c r="K83" s="1050"/>
      <c r="L83" s="1050"/>
      <c r="M83" s="1050"/>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3"/>
      <c r="BT83" s="303"/>
      <c r="BU83" s="303"/>
      <c r="BV83" s="303"/>
      <c r="BW83" s="303"/>
      <c r="BX83" s="303"/>
      <c r="BY83" s="303"/>
      <c r="BZ83" s="303"/>
      <c r="CA83" s="303"/>
      <c r="CB83" s="303"/>
      <c r="CC83" s="303"/>
      <c r="CD83" s="303"/>
      <c r="CE83" s="303"/>
      <c r="CF83" s="303"/>
      <c r="CG83" s="303"/>
      <c r="CH83" s="303"/>
      <c r="CI83" s="303"/>
      <c r="CJ83" s="303"/>
      <c r="CK83" s="303"/>
      <c r="CL83" s="303"/>
      <c r="CM83" s="303"/>
      <c r="CN83" s="303"/>
      <c r="CO83" s="303"/>
      <c r="CP83" s="303"/>
      <c r="CQ83" s="303"/>
      <c r="CR83" s="303"/>
      <c r="CS83" s="303"/>
      <c r="CT83" s="303"/>
      <c r="CU83" s="303"/>
      <c r="CV83" s="303"/>
    </row>
    <row r="84" spans="1:100" s="273" customFormat="1" ht="16.5" hidden="1" customHeight="1">
      <c r="A84" s="285" t="e">
        <f>#REF!</f>
        <v>#REF!</v>
      </c>
      <c r="B84" s="285"/>
      <c r="C84" s="285"/>
      <c r="D84" s="285"/>
      <c r="E84" s="285"/>
      <c r="F84" s="285"/>
      <c r="G84" s="285"/>
      <c r="H84" s="285"/>
      <c r="I84" s="286" t="e">
        <f>#REF!</f>
        <v>#REF!</v>
      </c>
      <c r="J84" s="1050" t="e">
        <f>#REF!</f>
        <v>#REF!</v>
      </c>
      <c r="K84" s="1050"/>
      <c r="L84" s="1050"/>
      <c r="M84" s="1050"/>
      <c r="N84" s="303"/>
      <c r="O84" s="303"/>
      <c r="P84" s="303"/>
      <c r="Q84" s="303"/>
      <c r="R84" s="303"/>
      <c r="S84" s="303"/>
      <c r="T84" s="303"/>
      <c r="U84" s="303"/>
      <c r="V84" s="303"/>
      <c r="W84" s="303"/>
      <c r="X84" s="303"/>
      <c r="Y84" s="303"/>
      <c r="Z84" s="303"/>
      <c r="AA84" s="303"/>
      <c r="AB84" s="303"/>
      <c r="AC84" s="303"/>
      <c r="AD84" s="303"/>
      <c r="AE84" s="303"/>
      <c r="AF84" s="303"/>
      <c r="AG84" s="303"/>
      <c r="AH84" s="303"/>
      <c r="AI84" s="303"/>
      <c r="AJ84" s="303"/>
      <c r="AK84" s="303"/>
      <c r="AL84" s="303"/>
      <c r="AM84" s="303"/>
      <c r="AN84" s="303"/>
      <c r="AO84" s="303"/>
      <c r="AP84" s="303"/>
      <c r="AQ84" s="303"/>
      <c r="AR84" s="303"/>
      <c r="AS84" s="303"/>
      <c r="AT84" s="303"/>
      <c r="AU84" s="303"/>
      <c r="AV84" s="303"/>
      <c r="AW84" s="303"/>
      <c r="AX84" s="303"/>
      <c r="AY84" s="303"/>
      <c r="AZ84" s="303"/>
      <c r="BA84" s="303"/>
      <c r="BB84" s="303"/>
      <c r="BC84" s="303"/>
      <c r="BD84" s="303"/>
      <c r="BE84" s="303"/>
      <c r="BF84" s="303"/>
      <c r="BG84" s="303"/>
      <c r="BH84" s="303"/>
      <c r="BI84" s="303"/>
      <c r="BJ84" s="303"/>
      <c r="BK84" s="303"/>
      <c r="BL84" s="303"/>
      <c r="BM84" s="303"/>
      <c r="BN84" s="303"/>
      <c r="BO84" s="303"/>
      <c r="BP84" s="303"/>
      <c r="BQ84" s="303"/>
      <c r="BR84" s="303"/>
      <c r="BS84" s="303"/>
      <c r="BT84" s="303"/>
      <c r="BU84" s="303"/>
      <c r="BV84" s="303"/>
      <c r="BW84" s="303"/>
      <c r="BX84" s="303"/>
      <c r="BY84" s="303"/>
      <c r="BZ84" s="303"/>
      <c r="CA84" s="303"/>
      <c r="CB84" s="303"/>
      <c r="CC84" s="303"/>
      <c r="CD84" s="303"/>
      <c r="CE84" s="303"/>
      <c r="CF84" s="303"/>
      <c r="CG84" s="303"/>
      <c r="CH84" s="303"/>
      <c r="CI84" s="303"/>
      <c r="CJ84" s="303"/>
      <c r="CK84" s="303"/>
      <c r="CL84" s="303"/>
      <c r="CM84" s="303"/>
      <c r="CN84" s="303"/>
      <c r="CO84" s="303"/>
      <c r="CP84" s="303"/>
      <c r="CQ84" s="303"/>
      <c r="CR84" s="303"/>
      <c r="CS84" s="303"/>
      <c r="CT84" s="303"/>
      <c r="CU84" s="303"/>
      <c r="CV84" s="303"/>
    </row>
    <row r="85" spans="1:100" s="273" customFormat="1" ht="16.5" hidden="1" customHeight="1">
      <c r="A85" s="285" t="e">
        <f>#REF!</f>
        <v>#REF!</v>
      </c>
      <c r="B85" s="285"/>
      <c r="C85" s="285"/>
      <c r="D85" s="285"/>
      <c r="E85" s="285"/>
      <c r="F85" s="285"/>
      <c r="G85" s="285"/>
      <c r="H85" s="285"/>
      <c r="I85" s="286" t="e">
        <f>#REF!</f>
        <v>#REF!</v>
      </c>
      <c r="J85" s="1050" t="e">
        <f>#REF!</f>
        <v>#REF!</v>
      </c>
      <c r="K85" s="1050"/>
      <c r="L85" s="1050"/>
      <c r="M85" s="1050"/>
      <c r="N85" s="303"/>
      <c r="O85" s="303"/>
      <c r="P85" s="303"/>
      <c r="Q85" s="303"/>
      <c r="R85" s="303"/>
      <c r="S85" s="303"/>
      <c r="T85" s="303"/>
      <c r="U85" s="303"/>
      <c r="V85" s="303"/>
      <c r="W85" s="303"/>
      <c r="X85" s="303"/>
      <c r="Y85" s="303"/>
      <c r="Z85" s="303"/>
      <c r="AA85" s="303"/>
      <c r="AB85" s="303"/>
      <c r="AC85" s="303"/>
      <c r="AD85" s="303"/>
      <c r="AE85" s="303"/>
      <c r="AF85" s="303"/>
      <c r="AG85" s="303"/>
      <c r="AH85" s="303"/>
      <c r="AI85" s="303"/>
      <c r="AJ85" s="303"/>
      <c r="AK85" s="303"/>
      <c r="AL85" s="303"/>
      <c r="AM85" s="303"/>
      <c r="AN85" s="303"/>
      <c r="AO85" s="303"/>
      <c r="AP85" s="303"/>
      <c r="AQ85" s="303"/>
      <c r="AR85" s="303"/>
      <c r="AS85" s="303"/>
      <c r="AT85" s="303"/>
      <c r="AU85" s="303"/>
      <c r="AV85" s="303"/>
      <c r="AW85" s="303"/>
      <c r="AX85" s="303"/>
      <c r="AY85" s="303"/>
      <c r="AZ85" s="303"/>
      <c r="BA85" s="303"/>
      <c r="BB85" s="303"/>
      <c r="BC85" s="303"/>
      <c r="BD85" s="303"/>
      <c r="BE85" s="303"/>
      <c r="BF85" s="303"/>
      <c r="BG85" s="303"/>
      <c r="BH85" s="303"/>
      <c r="BI85" s="303"/>
      <c r="BJ85" s="303"/>
      <c r="BK85" s="303"/>
      <c r="BL85" s="303"/>
      <c r="BM85" s="303"/>
      <c r="BN85" s="303"/>
      <c r="BO85" s="303"/>
      <c r="BP85" s="303"/>
      <c r="BQ85" s="303"/>
      <c r="BR85" s="303"/>
      <c r="BS85" s="303"/>
      <c r="BT85" s="303"/>
      <c r="BU85" s="303"/>
      <c r="BV85" s="303"/>
      <c r="BW85" s="303"/>
      <c r="BX85" s="303"/>
      <c r="BY85" s="303"/>
      <c r="BZ85" s="303"/>
      <c r="CA85" s="303"/>
      <c r="CB85" s="303"/>
      <c r="CC85" s="303"/>
      <c r="CD85" s="303"/>
      <c r="CE85" s="303"/>
      <c r="CF85" s="303"/>
      <c r="CG85" s="303"/>
      <c r="CH85" s="303"/>
      <c r="CI85" s="303"/>
      <c r="CJ85" s="303"/>
      <c r="CK85" s="303"/>
      <c r="CL85" s="303"/>
      <c r="CM85" s="303"/>
      <c r="CN85" s="303"/>
      <c r="CO85" s="303"/>
      <c r="CP85" s="303"/>
      <c r="CQ85" s="303"/>
      <c r="CR85" s="303"/>
      <c r="CS85" s="303"/>
      <c r="CT85" s="303"/>
      <c r="CU85" s="303"/>
      <c r="CV85" s="303"/>
    </row>
    <row r="86" spans="1:100" s="273" customFormat="1" ht="16.5" hidden="1" customHeight="1">
      <c r="A86" s="285" t="e">
        <f>#REF!</f>
        <v>#REF!</v>
      </c>
      <c r="B86" s="285"/>
      <c r="C86" s="285"/>
      <c r="D86" s="285"/>
      <c r="E86" s="285"/>
      <c r="F86" s="285"/>
      <c r="G86" s="285"/>
      <c r="H86" s="285"/>
      <c r="I86" s="286" t="e">
        <f>#REF!</f>
        <v>#REF!</v>
      </c>
      <c r="J86" s="1050" t="e">
        <f>#REF!</f>
        <v>#REF!</v>
      </c>
      <c r="K86" s="1050"/>
      <c r="L86" s="1050"/>
      <c r="M86" s="1050"/>
      <c r="N86" s="303"/>
      <c r="O86" s="303"/>
      <c r="P86" s="303"/>
      <c r="Q86" s="303"/>
      <c r="R86" s="303"/>
      <c r="S86" s="303"/>
      <c r="T86" s="303"/>
      <c r="U86" s="303"/>
      <c r="V86" s="303"/>
      <c r="W86" s="303"/>
      <c r="X86" s="303"/>
      <c r="Y86" s="303"/>
      <c r="Z86" s="303"/>
      <c r="AA86" s="303"/>
      <c r="AB86" s="303"/>
      <c r="AC86" s="303"/>
      <c r="AD86" s="303"/>
      <c r="AE86" s="303"/>
      <c r="AF86" s="303"/>
      <c r="AG86" s="303"/>
      <c r="AH86" s="303"/>
      <c r="AI86" s="303"/>
      <c r="AJ86" s="303"/>
      <c r="AK86" s="303"/>
      <c r="AL86" s="303"/>
      <c r="AM86" s="303"/>
      <c r="AN86" s="303"/>
      <c r="AO86" s="303"/>
      <c r="AP86" s="303"/>
      <c r="AQ86" s="303"/>
      <c r="AR86" s="303"/>
      <c r="AS86" s="303"/>
      <c r="AT86" s="303"/>
      <c r="AU86" s="303"/>
      <c r="AV86" s="303"/>
      <c r="AW86" s="303"/>
      <c r="AX86" s="303"/>
      <c r="AY86" s="303"/>
      <c r="AZ86" s="303"/>
      <c r="BA86" s="303"/>
      <c r="BB86" s="303"/>
      <c r="BC86" s="303"/>
      <c r="BD86" s="303"/>
      <c r="BE86" s="303"/>
      <c r="BF86" s="303"/>
      <c r="BG86" s="303"/>
      <c r="BH86" s="303"/>
      <c r="BI86" s="303"/>
      <c r="BJ86" s="303"/>
      <c r="BK86" s="303"/>
      <c r="BL86" s="303"/>
      <c r="BM86" s="303"/>
      <c r="BN86" s="303"/>
      <c r="BO86" s="303"/>
      <c r="BP86" s="303"/>
      <c r="BQ86" s="303"/>
      <c r="BR86" s="303"/>
      <c r="BS86" s="303"/>
      <c r="BT86" s="303"/>
      <c r="BU86" s="303"/>
      <c r="BV86" s="303"/>
      <c r="BW86" s="303"/>
      <c r="BX86" s="303"/>
      <c r="BY86" s="303"/>
      <c r="BZ86" s="303"/>
      <c r="CA86" s="303"/>
      <c r="CB86" s="303"/>
      <c r="CC86" s="303"/>
      <c r="CD86" s="303"/>
      <c r="CE86" s="303"/>
      <c r="CF86" s="303"/>
      <c r="CG86" s="303"/>
      <c r="CH86" s="303"/>
      <c r="CI86" s="303"/>
      <c r="CJ86" s="303"/>
      <c r="CK86" s="303"/>
      <c r="CL86" s="303"/>
      <c r="CM86" s="303"/>
      <c r="CN86" s="303"/>
      <c r="CO86" s="303"/>
      <c r="CP86" s="303"/>
      <c r="CQ86" s="303"/>
      <c r="CR86" s="303"/>
      <c r="CS86" s="303"/>
      <c r="CT86" s="303"/>
      <c r="CU86" s="303"/>
      <c r="CV86" s="303"/>
    </row>
    <row r="87" spans="1:100" s="273" customFormat="1" ht="16.5" hidden="1" customHeight="1">
      <c r="A87" s="285"/>
      <c r="B87" s="285"/>
      <c r="C87" s="285"/>
      <c r="D87" s="285"/>
      <c r="E87" s="285"/>
      <c r="F87" s="285"/>
      <c r="G87" s="285"/>
      <c r="H87" s="285"/>
      <c r="I87" s="284" t="e">
        <f>#REF!</f>
        <v>#REF!</v>
      </c>
      <c r="J87" s="1050" t="e">
        <f>#REF!</f>
        <v>#REF!</v>
      </c>
      <c r="K87" s="1050"/>
      <c r="L87" s="1050"/>
      <c r="M87" s="1050"/>
      <c r="N87" s="303"/>
      <c r="O87" s="303"/>
      <c r="P87" s="303"/>
      <c r="Q87" s="303"/>
      <c r="R87" s="303"/>
      <c r="S87" s="303"/>
      <c r="T87" s="303"/>
      <c r="U87" s="303"/>
      <c r="V87" s="303"/>
      <c r="W87" s="303"/>
      <c r="X87" s="303"/>
      <c r="Y87" s="303"/>
      <c r="Z87" s="303"/>
      <c r="AA87" s="303"/>
      <c r="AB87" s="303"/>
      <c r="AC87" s="303"/>
      <c r="AD87" s="303"/>
      <c r="AE87" s="303"/>
      <c r="AF87" s="303"/>
      <c r="AG87" s="303"/>
      <c r="AH87" s="303"/>
      <c r="AI87" s="303"/>
      <c r="AJ87" s="303"/>
      <c r="AK87" s="303"/>
      <c r="AL87" s="303"/>
      <c r="AM87" s="303"/>
      <c r="AN87" s="303"/>
      <c r="AO87" s="303"/>
      <c r="AP87" s="303"/>
      <c r="AQ87" s="303"/>
      <c r="AR87" s="303"/>
      <c r="AS87" s="303"/>
      <c r="AT87" s="303"/>
      <c r="AU87" s="303"/>
      <c r="AV87" s="303"/>
      <c r="AW87" s="303"/>
      <c r="AX87" s="303"/>
      <c r="AY87" s="303"/>
      <c r="AZ87" s="303"/>
      <c r="BA87" s="303"/>
      <c r="BB87" s="303"/>
      <c r="BC87" s="303"/>
      <c r="BD87" s="303"/>
      <c r="BE87" s="303"/>
      <c r="BF87" s="303"/>
      <c r="BG87" s="303"/>
      <c r="BH87" s="303"/>
      <c r="BI87" s="303"/>
      <c r="BJ87" s="303"/>
      <c r="BK87" s="303"/>
      <c r="BL87" s="303"/>
      <c r="BM87" s="303"/>
      <c r="BN87" s="303"/>
      <c r="BO87" s="303"/>
      <c r="BP87" s="303"/>
      <c r="BQ87" s="303"/>
      <c r="BR87" s="303"/>
      <c r="BS87" s="303"/>
      <c r="BT87" s="303"/>
      <c r="BU87" s="303"/>
      <c r="BV87" s="303"/>
      <c r="BW87" s="303"/>
      <c r="BX87" s="303"/>
      <c r="BY87" s="303"/>
      <c r="BZ87" s="303"/>
      <c r="CA87" s="303"/>
      <c r="CB87" s="303"/>
      <c r="CC87" s="303"/>
      <c r="CD87" s="303"/>
      <c r="CE87" s="303"/>
      <c r="CF87" s="303"/>
      <c r="CG87" s="303"/>
      <c r="CH87" s="303"/>
      <c r="CI87" s="303"/>
      <c r="CJ87" s="303"/>
      <c r="CK87" s="303"/>
      <c r="CL87" s="303"/>
      <c r="CM87" s="303"/>
      <c r="CN87" s="303"/>
      <c r="CO87" s="303"/>
      <c r="CP87" s="303"/>
      <c r="CQ87" s="303"/>
      <c r="CR87" s="303"/>
      <c r="CS87" s="303"/>
      <c r="CT87" s="303"/>
      <c r="CU87" s="303"/>
      <c r="CV87" s="303"/>
    </row>
    <row r="88" spans="1:100" s="273" customFormat="1" ht="20.100000000000001" hidden="1" customHeight="1">
      <c r="A88" s="289" t="e">
        <f>#REF!</f>
        <v>#REF!</v>
      </c>
      <c r="B88" s="289"/>
      <c r="C88" s="289"/>
      <c r="D88" s="289"/>
      <c r="E88" s="289"/>
      <c r="F88" s="289"/>
      <c r="G88" s="289"/>
      <c r="H88" s="289"/>
      <c r="I88" s="284" t="e">
        <f>#REF!</f>
        <v>#REF!</v>
      </c>
      <c r="J88" s="1050"/>
      <c r="K88" s="1050"/>
      <c r="L88" s="1050"/>
      <c r="M88" s="1050"/>
      <c r="N88" s="303"/>
      <c r="O88" s="303"/>
      <c r="P88" s="303"/>
      <c r="Q88" s="303"/>
      <c r="R88" s="303"/>
      <c r="S88" s="303"/>
      <c r="T88" s="303"/>
      <c r="U88" s="303"/>
      <c r="V88" s="303"/>
      <c r="W88" s="303"/>
      <c r="X88" s="303"/>
      <c r="Y88" s="303"/>
      <c r="Z88" s="303"/>
      <c r="AA88" s="303"/>
      <c r="AB88" s="303"/>
      <c r="AC88" s="303"/>
      <c r="AD88" s="303"/>
      <c r="AE88" s="303"/>
      <c r="AF88" s="303"/>
      <c r="AG88" s="303"/>
      <c r="AH88" s="303"/>
      <c r="AI88" s="303"/>
      <c r="AJ88" s="303"/>
      <c r="AK88" s="303"/>
      <c r="AL88" s="303"/>
      <c r="AM88" s="303"/>
      <c r="AN88" s="303"/>
      <c r="AO88" s="303"/>
      <c r="AP88" s="303"/>
      <c r="AQ88" s="303"/>
      <c r="AR88" s="303"/>
      <c r="AS88" s="303"/>
      <c r="AT88" s="303"/>
      <c r="AU88" s="303"/>
      <c r="AV88" s="303"/>
      <c r="AW88" s="303"/>
      <c r="AX88" s="303"/>
      <c r="AY88" s="303"/>
      <c r="AZ88" s="303"/>
      <c r="BA88" s="303"/>
      <c r="BB88" s="303"/>
      <c r="BC88" s="303"/>
      <c r="BD88" s="303"/>
      <c r="BE88" s="303"/>
      <c r="BF88" s="303"/>
      <c r="BG88" s="303"/>
      <c r="BH88" s="303"/>
      <c r="BI88" s="303"/>
      <c r="BJ88" s="303"/>
      <c r="BK88" s="303"/>
      <c r="BL88" s="303"/>
      <c r="BM88" s="303"/>
      <c r="BN88" s="303"/>
      <c r="BO88" s="303"/>
      <c r="BP88" s="303"/>
      <c r="BQ88" s="303"/>
      <c r="BR88" s="303"/>
      <c r="BS88" s="303"/>
      <c r="BT88" s="303"/>
      <c r="BU88" s="303"/>
      <c r="BV88" s="303"/>
      <c r="BW88" s="303"/>
      <c r="BX88" s="303"/>
      <c r="BY88" s="303"/>
      <c r="BZ88" s="303"/>
      <c r="CA88" s="303"/>
      <c r="CB88" s="303"/>
      <c r="CC88" s="303"/>
      <c r="CD88" s="303"/>
      <c r="CE88" s="303"/>
      <c r="CF88" s="303"/>
      <c r="CG88" s="303"/>
      <c r="CH88" s="303"/>
      <c r="CI88" s="303"/>
      <c r="CJ88" s="303"/>
      <c r="CK88" s="303"/>
      <c r="CL88" s="303"/>
      <c r="CM88" s="303"/>
      <c r="CN88" s="303"/>
      <c r="CO88" s="303"/>
      <c r="CP88" s="303"/>
      <c r="CQ88" s="303"/>
      <c r="CR88" s="303"/>
      <c r="CS88" s="303"/>
      <c r="CT88" s="303"/>
      <c r="CU88" s="303"/>
      <c r="CV88" s="303"/>
    </row>
    <row r="89" spans="1:100" s="273" customFormat="1" ht="16.5" hidden="1" customHeight="1">
      <c r="A89" s="285" t="e">
        <f>#REF!</f>
        <v>#REF!</v>
      </c>
      <c r="B89" s="285"/>
      <c r="C89" s="285"/>
      <c r="D89" s="285"/>
      <c r="E89" s="285"/>
      <c r="F89" s="285"/>
      <c r="G89" s="285"/>
      <c r="H89" s="285"/>
      <c r="I89" s="286" t="e">
        <f>#REF!</f>
        <v>#REF!</v>
      </c>
      <c r="J89" s="1050" t="e">
        <f>#REF!</f>
        <v>#REF!</v>
      </c>
      <c r="K89" s="1050"/>
      <c r="L89" s="1050"/>
      <c r="M89" s="1050"/>
      <c r="N89" s="303"/>
      <c r="O89" s="303"/>
      <c r="P89" s="303"/>
      <c r="Q89" s="303"/>
      <c r="R89" s="303"/>
      <c r="S89" s="303"/>
      <c r="T89" s="303"/>
      <c r="U89" s="303"/>
      <c r="V89" s="303"/>
      <c r="W89" s="303"/>
      <c r="X89" s="303"/>
      <c r="Y89" s="303"/>
      <c r="Z89" s="303"/>
      <c r="AA89" s="303"/>
      <c r="AB89" s="303"/>
      <c r="AC89" s="303"/>
      <c r="AD89" s="303"/>
      <c r="AE89" s="303"/>
      <c r="AF89" s="303"/>
      <c r="AG89" s="303"/>
      <c r="AH89" s="303"/>
      <c r="AI89" s="303"/>
      <c r="AJ89" s="303"/>
      <c r="AK89" s="303"/>
      <c r="AL89" s="303"/>
      <c r="AM89" s="303"/>
      <c r="AN89" s="303"/>
      <c r="AO89" s="303"/>
      <c r="AP89" s="303"/>
      <c r="AQ89" s="303"/>
      <c r="AR89" s="303"/>
      <c r="AS89" s="303"/>
      <c r="AT89" s="303"/>
      <c r="AU89" s="303"/>
      <c r="AV89" s="303"/>
      <c r="AW89" s="303"/>
      <c r="AX89" s="303"/>
      <c r="AY89" s="303"/>
      <c r="AZ89" s="303"/>
      <c r="BA89" s="303"/>
      <c r="BB89" s="303"/>
      <c r="BC89" s="303"/>
      <c r="BD89" s="303"/>
      <c r="BE89" s="303"/>
      <c r="BF89" s="303"/>
      <c r="BG89" s="303"/>
      <c r="BH89" s="303"/>
      <c r="BI89" s="303"/>
      <c r="BJ89" s="303"/>
      <c r="BK89" s="303"/>
      <c r="BL89" s="303"/>
      <c r="BM89" s="303"/>
      <c r="BN89" s="303"/>
      <c r="BO89" s="303"/>
      <c r="BP89" s="303"/>
      <c r="BQ89" s="303"/>
      <c r="BR89" s="303"/>
      <c r="BS89" s="303"/>
      <c r="BT89" s="303"/>
      <c r="BU89" s="303"/>
      <c r="BV89" s="303"/>
      <c r="BW89" s="303"/>
      <c r="BX89" s="303"/>
      <c r="BY89" s="303"/>
      <c r="BZ89" s="303"/>
      <c r="CA89" s="303"/>
      <c r="CB89" s="303"/>
      <c r="CC89" s="303"/>
      <c r="CD89" s="303"/>
      <c r="CE89" s="303"/>
      <c r="CF89" s="303"/>
      <c r="CG89" s="303"/>
      <c r="CH89" s="303"/>
      <c r="CI89" s="303"/>
      <c r="CJ89" s="303"/>
      <c r="CK89" s="303"/>
      <c r="CL89" s="303"/>
      <c r="CM89" s="303"/>
      <c r="CN89" s="303"/>
      <c r="CO89" s="303"/>
      <c r="CP89" s="303"/>
      <c r="CQ89" s="303"/>
      <c r="CR89" s="303"/>
      <c r="CS89" s="303"/>
      <c r="CT89" s="303"/>
      <c r="CU89" s="303"/>
      <c r="CV89" s="303"/>
    </row>
    <row r="90" spans="1:100" s="273" customFormat="1" ht="16.5" hidden="1" customHeight="1">
      <c r="A90" s="285" t="e">
        <f>#REF!</f>
        <v>#REF!</v>
      </c>
      <c r="B90" s="285"/>
      <c r="C90" s="285"/>
      <c r="D90" s="285"/>
      <c r="E90" s="285"/>
      <c r="F90" s="285"/>
      <c r="G90" s="285"/>
      <c r="H90" s="285"/>
      <c r="I90" s="286" t="e">
        <f>#REF!</f>
        <v>#REF!</v>
      </c>
      <c r="J90" s="1050" t="e">
        <f>#REF!</f>
        <v>#REF!</v>
      </c>
      <c r="K90" s="1050"/>
      <c r="L90" s="1050"/>
      <c r="M90" s="1050"/>
      <c r="N90" s="303"/>
      <c r="O90" s="303"/>
      <c r="P90" s="303"/>
      <c r="Q90" s="303"/>
      <c r="R90" s="303"/>
      <c r="S90" s="303"/>
      <c r="T90" s="303"/>
      <c r="U90" s="303"/>
      <c r="V90" s="303"/>
      <c r="W90" s="303"/>
      <c r="X90" s="303"/>
      <c r="Y90" s="303"/>
      <c r="Z90" s="303"/>
      <c r="AA90" s="303"/>
      <c r="AB90" s="303"/>
      <c r="AC90" s="303"/>
      <c r="AD90" s="303"/>
      <c r="AE90" s="303"/>
      <c r="AF90" s="303"/>
      <c r="AG90" s="303"/>
      <c r="AH90" s="303"/>
      <c r="AI90" s="303"/>
      <c r="AJ90" s="303"/>
      <c r="AK90" s="303"/>
      <c r="AL90" s="303"/>
      <c r="AM90" s="303"/>
      <c r="AN90" s="303"/>
      <c r="AO90" s="303"/>
      <c r="AP90" s="303"/>
      <c r="AQ90" s="303"/>
      <c r="AR90" s="303"/>
      <c r="AS90" s="303"/>
      <c r="AT90" s="303"/>
      <c r="AU90" s="303"/>
      <c r="AV90" s="303"/>
      <c r="AW90" s="303"/>
      <c r="AX90" s="303"/>
      <c r="AY90" s="303"/>
      <c r="AZ90" s="303"/>
      <c r="BA90" s="303"/>
      <c r="BB90" s="303"/>
      <c r="BC90" s="303"/>
      <c r="BD90" s="303"/>
      <c r="BE90" s="303"/>
      <c r="BF90" s="303"/>
      <c r="BG90" s="303"/>
      <c r="BH90" s="303"/>
      <c r="BI90" s="303"/>
      <c r="BJ90" s="303"/>
      <c r="BK90" s="303"/>
      <c r="BL90" s="303"/>
      <c r="BM90" s="303"/>
      <c r="BN90" s="303"/>
      <c r="BO90" s="303"/>
      <c r="BP90" s="303"/>
      <c r="BQ90" s="303"/>
      <c r="BR90" s="303"/>
      <c r="BS90" s="303"/>
      <c r="BT90" s="303"/>
      <c r="BU90" s="303"/>
      <c r="BV90" s="303"/>
      <c r="BW90" s="303"/>
      <c r="BX90" s="303"/>
      <c r="BY90" s="303"/>
      <c r="BZ90" s="303"/>
      <c r="CA90" s="303"/>
      <c r="CB90" s="303"/>
      <c r="CC90" s="303"/>
      <c r="CD90" s="303"/>
      <c r="CE90" s="303"/>
      <c r="CF90" s="303"/>
      <c r="CG90" s="303"/>
      <c r="CH90" s="303"/>
      <c r="CI90" s="303"/>
      <c r="CJ90" s="303"/>
      <c r="CK90" s="303"/>
      <c r="CL90" s="303"/>
      <c r="CM90" s="303"/>
      <c r="CN90" s="303"/>
      <c r="CO90" s="303"/>
      <c r="CP90" s="303"/>
      <c r="CQ90" s="303"/>
      <c r="CR90" s="303"/>
      <c r="CS90" s="303"/>
      <c r="CT90" s="303"/>
      <c r="CU90" s="303"/>
      <c r="CV90" s="303"/>
    </row>
    <row r="91" spans="1:100" s="273" customFormat="1" ht="20.100000000000001" hidden="1" customHeight="1">
      <c r="A91" s="285" t="e">
        <f>#REF!</f>
        <v>#REF!</v>
      </c>
      <c r="B91" s="285"/>
      <c r="C91" s="285"/>
      <c r="D91" s="285"/>
      <c r="E91" s="285"/>
      <c r="F91" s="285"/>
      <c r="G91" s="285"/>
      <c r="H91" s="285"/>
      <c r="I91" s="286" t="e">
        <f>#REF!</f>
        <v>#REF!</v>
      </c>
      <c r="J91" s="1050" t="e">
        <f>#REF!</f>
        <v>#REF!</v>
      </c>
      <c r="K91" s="1050"/>
      <c r="L91" s="1050"/>
      <c r="M91" s="1050"/>
      <c r="N91" s="303"/>
      <c r="O91" s="303"/>
      <c r="P91" s="303"/>
      <c r="Q91" s="303"/>
      <c r="R91" s="303"/>
      <c r="S91" s="303"/>
      <c r="T91" s="303"/>
      <c r="U91" s="303"/>
      <c r="V91" s="303"/>
      <c r="W91" s="303"/>
      <c r="X91" s="303"/>
      <c r="Y91" s="303"/>
      <c r="Z91" s="303"/>
      <c r="AA91" s="303"/>
      <c r="AB91" s="303"/>
      <c r="AC91" s="303"/>
      <c r="AD91" s="303"/>
      <c r="AE91" s="303"/>
      <c r="AF91" s="303"/>
      <c r="AG91" s="303"/>
      <c r="AH91" s="303"/>
      <c r="AI91" s="303"/>
      <c r="AJ91" s="303"/>
      <c r="AK91" s="303"/>
      <c r="AL91" s="303"/>
      <c r="AM91" s="303"/>
      <c r="AN91" s="303"/>
      <c r="AO91" s="303"/>
      <c r="AP91" s="303"/>
      <c r="AQ91" s="303"/>
      <c r="AR91" s="303"/>
      <c r="AS91" s="303"/>
      <c r="AT91" s="303"/>
      <c r="AU91" s="303"/>
      <c r="AV91" s="303"/>
      <c r="AW91" s="303"/>
      <c r="AX91" s="303"/>
      <c r="AY91" s="303"/>
      <c r="AZ91" s="303"/>
      <c r="BA91" s="303"/>
      <c r="BB91" s="303"/>
      <c r="BC91" s="303"/>
      <c r="BD91" s="303"/>
      <c r="BE91" s="303"/>
      <c r="BF91" s="303"/>
      <c r="BG91" s="303"/>
      <c r="BH91" s="303"/>
      <c r="BI91" s="303"/>
      <c r="BJ91" s="303"/>
      <c r="BK91" s="303"/>
      <c r="BL91" s="303"/>
      <c r="BM91" s="303"/>
      <c r="BN91" s="303"/>
      <c r="BO91" s="303"/>
      <c r="BP91" s="303"/>
      <c r="BQ91" s="303"/>
      <c r="BR91" s="303"/>
      <c r="BS91" s="303"/>
      <c r="BT91" s="303"/>
      <c r="BU91" s="303"/>
      <c r="BV91" s="303"/>
      <c r="BW91" s="303"/>
      <c r="BX91" s="303"/>
      <c r="BY91" s="303"/>
      <c r="BZ91" s="303"/>
      <c r="CA91" s="303"/>
      <c r="CB91" s="303"/>
      <c r="CC91" s="303"/>
      <c r="CD91" s="303"/>
      <c r="CE91" s="303"/>
      <c r="CF91" s="303"/>
      <c r="CG91" s="303"/>
      <c r="CH91" s="303"/>
      <c r="CI91" s="303"/>
      <c r="CJ91" s="303"/>
      <c r="CK91" s="303"/>
      <c r="CL91" s="303"/>
      <c r="CM91" s="303"/>
      <c r="CN91" s="303"/>
      <c r="CO91" s="303"/>
      <c r="CP91" s="303"/>
      <c r="CQ91" s="303"/>
      <c r="CR91" s="303"/>
      <c r="CS91" s="303"/>
      <c r="CT91" s="303"/>
      <c r="CU91" s="303"/>
      <c r="CV91" s="303"/>
    </row>
    <row r="92" spans="1:100" s="273" customFormat="1" ht="16.5" hidden="1" customHeight="1">
      <c r="A92" s="285" t="e">
        <f>#REF!</f>
        <v>#REF!</v>
      </c>
      <c r="B92" s="285"/>
      <c r="C92" s="285"/>
      <c r="D92" s="285"/>
      <c r="E92" s="285"/>
      <c r="F92" s="285"/>
      <c r="G92" s="285"/>
      <c r="H92" s="285"/>
      <c r="I92" s="286" t="e">
        <f>#REF!</f>
        <v>#REF!</v>
      </c>
      <c r="J92" s="1050" t="e">
        <f>#REF!</f>
        <v>#REF!</v>
      </c>
      <c r="K92" s="1050"/>
      <c r="L92" s="1050"/>
      <c r="M92" s="1050"/>
      <c r="N92" s="303"/>
      <c r="O92" s="303"/>
      <c r="P92" s="303"/>
      <c r="Q92" s="303"/>
      <c r="R92" s="303"/>
      <c r="S92" s="303"/>
      <c r="T92" s="303"/>
      <c r="U92" s="303"/>
      <c r="V92" s="303"/>
      <c r="W92" s="303"/>
      <c r="X92" s="303"/>
      <c r="Y92" s="303"/>
      <c r="Z92" s="303"/>
      <c r="AA92" s="303"/>
      <c r="AB92" s="303"/>
      <c r="AC92" s="303"/>
      <c r="AD92" s="303"/>
      <c r="AE92" s="303"/>
      <c r="AF92" s="303"/>
      <c r="AG92" s="303"/>
      <c r="AH92" s="303"/>
      <c r="AI92" s="303"/>
      <c r="AJ92" s="303"/>
      <c r="AK92" s="303"/>
      <c r="AL92" s="303"/>
      <c r="AM92" s="303"/>
      <c r="AN92" s="303"/>
      <c r="AO92" s="303"/>
      <c r="AP92" s="303"/>
      <c r="AQ92" s="303"/>
      <c r="AR92" s="303"/>
      <c r="AS92" s="303"/>
      <c r="AT92" s="303"/>
      <c r="AU92" s="303"/>
      <c r="AV92" s="303"/>
      <c r="AW92" s="303"/>
      <c r="AX92" s="303"/>
      <c r="AY92" s="303"/>
      <c r="AZ92" s="303"/>
      <c r="BA92" s="303"/>
      <c r="BB92" s="303"/>
      <c r="BC92" s="303"/>
      <c r="BD92" s="303"/>
      <c r="BE92" s="303"/>
      <c r="BF92" s="303"/>
      <c r="BG92" s="303"/>
      <c r="BH92" s="303"/>
      <c r="BI92" s="303"/>
      <c r="BJ92" s="303"/>
      <c r="BK92" s="303"/>
      <c r="BL92" s="303"/>
      <c r="BM92" s="303"/>
      <c r="BN92" s="303"/>
      <c r="BO92" s="303"/>
      <c r="BP92" s="303"/>
      <c r="BQ92" s="303"/>
      <c r="BR92" s="303"/>
      <c r="BS92" s="303"/>
      <c r="BT92" s="303"/>
      <c r="BU92" s="303"/>
      <c r="BV92" s="303"/>
      <c r="BW92" s="303"/>
      <c r="BX92" s="303"/>
      <c r="BY92" s="303"/>
      <c r="BZ92" s="303"/>
      <c r="CA92" s="303"/>
      <c r="CB92" s="303"/>
      <c r="CC92" s="303"/>
      <c r="CD92" s="303"/>
      <c r="CE92" s="303"/>
      <c r="CF92" s="303"/>
      <c r="CG92" s="303"/>
      <c r="CH92" s="303"/>
      <c r="CI92" s="303"/>
      <c r="CJ92" s="303"/>
      <c r="CK92" s="303"/>
      <c r="CL92" s="303"/>
      <c r="CM92" s="303"/>
      <c r="CN92" s="303"/>
      <c r="CO92" s="303"/>
      <c r="CP92" s="303"/>
      <c r="CQ92" s="303"/>
      <c r="CR92" s="303"/>
      <c r="CS92" s="303"/>
      <c r="CT92" s="303"/>
      <c r="CU92" s="303"/>
      <c r="CV92" s="303"/>
    </row>
    <row r="93" spans="1:100" s="291" customFormat="1" ht="20.100000000000001" hidden="1" customHeight="1">
      <c r="A93" s="290"/>
      <c r="B93" s="290"/>
      <c r="C93" s="290"/>
      <c r="D93" s="290"/>
      <c r="E93" s="290"/>
      <c r="F93" s="290"/>
      <c r="G93" s="290"/>
      <c r="H93" s="290"/>
      <c r="I93" s="284" t="e">
        <f>#REF!</f>
        <v>#REF!</v>
      </c>
      <c r="J93" s="1050" t="e">
        <f>#REF!</f>
        <v>#REF!</v>
      </c>
      <c r="K93" s="1050"/>
      <c r="L93" s="1050"/>
      <c r="M93" s="1050"/>
      <c r="N93" s="303"/>
      <c r="O93" s="303"/>
      <c r="P93" s="303"/>
      <c r="Q93" s="303"/>
      <c r="R93" s="303"/>
      <c r="S93" s="303"/>
      <c r="T93" s="303"/>
      <c r="U93" s="303"/>
      <c r="V93" s="303"/>
      <c r="W93" s="303"/>
      <c r="X93" s="303"/>
      <c r="Y93" s="303"/>
      <c r="Z93" s="303"/>
      <c r="AA93" s="303"/>
      <c r="AB93" s="303"/>
      <c r="AC93" s="303"/>
      <c r="AD93" s="303"/>
      <c r="AE93" s="303"/>
      <c r="AF93" s="303"/>
      <c r="AG93" s="303"/>
      <c r="AH93" s="303"/>
      <c r="AI93" s="303"/>
      <c r="AJ93" s="303"/>
      <c r="AK93" s="303"/>
      <c r="AL93" s="303"/>
      <c r="AM93" s="303"/>
      <c r="AN93" s="303"/>
      <c r="AO93" s="303"/>
      <c r="AP93" s="303"/>
      <c r="AQ93" s="303"/>
      <c r="AR93" s="303"/>
      <c r="AS93" s="303"/>
      <c r="AT93" s="303"/>
      <c r="AU93" s="303"/>
      <c r="AV93" s="303"/>
      <c r="AW93" s="303"/>
      <c r="AX93" s="303"/>
      <c r="AY93" s="303"/>
      <c r="AZ93" s="303"/>
      <c r="BA93" s="303"/>
      <c r="BB93" s="303"/>
      <c r="BC93" s="303"/>
      <c r="BD93" s="303"/>
      <c r="BE93" s="303"/>
      <c r="BF93" s="303"/>
      <c r="BG93" s="303"/>
      <c r="BH93" s="303"/>
      <c r="BI93" s="303"/>
      <c r="BJ93" s="303"/>
      <c r="BK93" s="303"/>
      <c r="BL93" s="303"/>
      <c r="BM93" s="303"/>
      <c r="BN93" s="303"/>
      <c r="BO93" s="303"/>
      <c r="BP93" s="303"/>
      <c r="BQ93" s="303"/>
      <c r="BR93" s="303"/>
      <c r="BS93" s="303"/>
      <c r="BT93" s="303"/>
      <c r="BU93" s="303"/>
      <c r="BV93" s="303"/>
      <c r="BW93" s="303"/>
      <c r="BX93" s="303"/>
      <c r="BY93" s="303"/>
      <c r="BZ93" s="303"/>
      <c r="CA93" s="303"/>
      <c r="CB93" s="303"/>
      <c r="CC93" s="303"/>
      <c r="CD93" s="303"/>
      <c r="CE93" s="303"/>
      <c r="CF93" s="303"/>
      <c r="CG93" s="303"/>
      <c r="CH93" s="303"/>
      <c r="CI93" s="303"/>
      <c r="CJ93" s="303"/>
      <c r="CK93" s="303"/>
      <c r="CL93" s="303"/>
      <c r="CM93" s="303"/>
      <c r="CN93" s="303"/>
      <c r="CO93" s="303"/>
      <c r="CP93" s="303"/>
      <c r="CQ93" s="303"/>
      <c r="CR93" s="303"/>
      <c r="CS93" s="303"/>
      <c r="CT93" s="303"/>
      <c r="CU93" s="303"/>
      <c r="CV93" s="303"/>
    </row>
    <row r="94" spans="1:100" s="273" customFormat="1" ht="24" hidden="1" customHeight="1">
      <c r="A94" s="289" t="e">
        <f>#REF!</f>
        <v>#REF!</v>
      </c>
      <c r="B94" s="289"/>
      <c r="C94" s="289"/>
      <c r="D94" s="289"/>
      <c r="E94" s="289"/>
      <c r="F94" s="289"/>
      <c r="G94" s="289"/>
      <c r="H94" s="289"/>
      <c r="I94" s="284" t="e">
        <f>#REF!</f>
        <v>#REF!</v>
      </c>
      <c r="J94" s="1050"/>
      <c r="K94" s="1050"/>
      <c r="L94" s="1050"/>
      <c r="M94" s="1050"/>
      <c r="N94" s="303"/>
      <c r="O94" s="303"/>
      <c r="P94" s="303"/>
      <c r="Q94" s="303"/>
      <c r="R94" s="303"/>
      <c r="S94" s="303"/>
      <c r="T94" s="303"/>
      <c r="U94" s="303"/>
      <c r="V94" s="303"/>
      <c r="W94" s="303"/>
      <c r="X94" s="303"/>
      <c r="Y94" s="303"/>
      <c r="Z94" s="303"/>
      <c r="AA94" s="303"/>
      <c r="AB94" s="303"/>
      <c r="AC94" s="303"/>
      <c r="AD94" s="303"/>
      <c r="AE94" s="303"/>
      <c r="AF94" s="303"/>
      <c r="AG94" s="303"/>
      <c r="AH94" s="303"/>
      <c r="AI94" s="303"/>
      <c r="AJ94" s="303"/>
      <c r="AK94" s="303"/>
      <c r="AL94" s="303"/>
      <c r="AM94" s="303"/>
      <c r="AN94" s="303"/>
      <c r="AO94" s="303"/>
      <c r="AP94" s="303"/>
      <c r="AQ94" s="303"/>
      <c r="AR94" s="303"/>
      <c r="AS94" s="303"/>
      <c r="AT94" s="303"/>
      <c r="AU94" s="303"/>
      <c r="AV94" s="303"/>
      <c r="AW94" s="303"/>
      <c r="AX94" s="303"/>
      <c r="AY94" s="303"/>
      <c r="AZ94" s="303"/>
      <c r="BA94" s="303"/>
      <c r="BB94" s="303"/>
      <c r="BC94" s="303"/>
      <c r="BD94" s="303"/>
      <c r="BE94" s="303"/>
      <c r="BF94" s="303"/>
      <c r="BG94" s="303"/>
      <c r="BH94" s="303"/>
      <c r="BI94" s="303"/>
      <c r="BJ94" s="303"/>
      <c r="BK94" s="303"/>
      <c r="BL94" s="303"/>
      <c r="BM94" s="303"/>
      <c r="BN94" s="303"/>
      <c r="BO94" s="303"/>
      <c r="BP94" s="303"/>
      <c r="BQ94" s="303"/>
      <c r="BR94" s="303"/>
      <c r="BS94" s="303"/>
      <c r="BT94" s="303"/>
      <c r="BU94" s="303"/>
      <c r="BV94" s="303"/>
      <c r="BW94" s="303"/>
      <c r="BX94" s="303"/>
      <c r="BY94" s="303"/>
      <c r="BZ94" s="303"/>
      <c r="CA94" s="303"/>
      <c r="CB94" s="303"/>
      <c r="CC94" s="303"/>
      <c r="CD94" s="303"/>
      <c r="CE94" s="303"/>
      <c r="CF94" s="303"/>
      <c r="CG94" s="303"/>
      <c r="CH94" s="303"/>
      <c r="CI94" s="303"/>
      <c r="CJ94" s="303"/>
      <c r="CK94" s="303"/>
      <c r="CL94" s="303"/>
      <c r="CM94" s="303"/>
      <c r="CN94" s="303"/>
      <c r="CO94" s="303"/>
      <c r="CP94" s="303"/>
      <c r="CQ94" s="303"/>
      <c r="CR94" s="303"/>
      <c r="CS94" s="303"/>
      <c r="CT94" s="303"/>
      <c r="CU94" s="303"/>
      <c r="CV94" s="303"/>
    </row>
    <row r="95" spans="1:100" s="273" customFormat="1" ht="16.5" hidden="1" customHeight="1">
      <c r="A95" s="285" t="e">
        <f>#REF!</f>
        <v>#REF!</v>
      </c>
      <c r="B95" s="285"/>
      <c r="C95" s="285"/>
      <c r="D95" s="285"/>
      <c r="E95" s="285"/>
      <c r="F95" s="285"/>
      <c r="G95" s="285"/>
      <c r="H95" s="285"/>
      <c r="I95" s="286" t="e">
        <f>#REF!</f>
        <v>#REF!</v>
      </c>
      <c r="J95" s="1050" t="e">
        <f>#REF!</f>
        <v>#REF!</v>
      </c>
      <c r="K95" s="1050"/>
      <c r="L95" s="1050"/>
      <c r="M95" s="1050"/>
      <c r="N95" s="303"/>
      <c r="O95" s="303"/>
      <c r="P95" s="303"/>
      <c r="Q95" s="303"/>
      <c r="R95" s="303"/>
      <c r="S95" s="303"/>
      <c r="T95" s="303"/>
      <c r="U95" s="303"/>
      <c r="V95" s="303"/>
      <c r="W95" s="303"/>
      <c r="X95" s="303"/>
      <c r="Y95" s="303"/>
      <c r="Z95" s="303"/>
      <c r="AA95" s="303"/>
      <c r="AB95" s="303"/>
      <c r="AC95" s="303"/>
      <c r="AD95" s="303"/>
      <c r="AE95" s="303"/>
      <c r="AF95" s="303"/>
      <c r="AG95" s="303"/>
      <c r="AH95" s="303"/>
      <c r="AI95" s="303"/>
      <c r="AJ95" s="303"/>
      <c r="AK95" s="303"/>
      <c r="AL95" s="303"/>
      <c r="AM95" s="303"/>
      <c r="AN95" s="303"/>
      <c r="AO95" s="303"/>
      <c r="AP95" s="303"/>
      <c r="AQ95" s="303"/>
      <c r="AR95" s="303"/>
      <c r="AS95" s="303"/>
      <c r="AT95" s="303"/>
      <c r="AU95" s="303"/>
      <c r="AV95" s="303"/>
      <c r="AW95" s="303"/>
      <c r="AX95" s="303"/>
      <c r="AY95" s="303"/>
      <c r="AZ95" s="303"/>
      <c r="BA95" s="303"/>
      <c r="BB95" s="303"/>
      <c r="BC95" s="303"/>
      <c r="BD95" s="303"/>
      <c r="BE95" s="303"/>
      <c r="BF95" s="303"/>
      <c r="BG95" s="303"/>
      <c r="BH95" s="303"/>
      <c r="BI95" s="303"/>
      <c r="BJ95" s="303"/>
      <c r="BK95" s="303"/>
      <c r="BL95" s="303"/>
      <c r="BM95" s="303"/>
      <c r="BN95" s="303"/>
      <c r="BO95" s="303"/>
      <c r="BP95" s="303"/>
      <c r="BQ95" s="303"/>
      <c r="BR95" s="303"/>
      <c r="BS95" s="303"/>
      <c r="BT95" s="303"/>
      <c r="BU95" s="303"/>
      <c r="BV95" s="303"/>
      <c r="BW95" s="303"/>
      <c r="BX95" s="303"/>
      <c r="BY95" s="303"/>
      <c r="BZ95" s="303"/>
      <c r="CA95" s="303"/>
      <c r="CB95" s="303"/>
      <c r="CC95" s="303"/>
      <c r="CD95" s="303"/>
      <c r="CE95" s="303"/>
      <c r="CF95" s="303"/>
      <c r="CG95" s="303"/>
      <c r="CH95" s="303"/>
      <c r="CI95" s="303"/>
      <c r="CJ95" s="303"/>
      <c r="CK95" s="303"/>
      <c r="CL95" s="303"/>
      <c r="CM95" s="303"/>
      <c r="CN95" s="303"/>
      <c r="CO95" s="303"/>
      <c r="CP95" s="303"/>
      <c r="CQ95" s="303"/>
      <c r="CR95" s="303"/>
      <c r="CS95" s="303"/>
      <c r="CT95" s="303"/>
      <c r="CU95" s="303"/>
      <c r="CV95" s="303"/>
    </row>
    <row r="96" spans="1:100" s="273" customFormat="1" ht="16.5" hidden="1" customHeight="1">
      <c r="A96" s="285" t="e">
        <f>#REF!</f>
        <v>#REF!</v>
      </c>
      <c r="B96" s="285"/>
      <c r="C96" s="285"/>
      <c r="D96" s="285"/>
      <c r="E96" s="285"/>
      <c r="F96" s="285"/>
      <c r="G96" s="285"/>
      <c r="H96" s="285"/>
      <c r="I96" s="286" t="e">
        <f>#REF!</f>
        <v>#REF!</v>
      </c>
      <c r="J96" s="1050" t="e">
        <f>#REF!</f>
        <v>#REF!</v>
      </c>
      <c r="K96" s="1050"/>
      <c r="L96" s="1050"/>
      <c r="M96" s="1050"/>
      <c r="N96" s="303"/>
      <c r="O96" s="303"/>
      <c r="P96" s="303"/>
      <c r="Q96" s="303"/>
      <c r="R96" s="303"/>
      <c r="S96" s="303"/>
      <c r="T96" s="303"/>
      <c r="U96" s="303"/>
      <c r="V96" s="303"/>
      <c r="W96" s="303"/>
      <c r="X96" s="303"/>
      <c r="Y96" s="303"/>
      <c r="Z96" s="303"/>
      <c r="AA96" s="303"/>
      <c r="AB96" s="303"/>
      <c r="AC96" s="303"/>
      <c r="AD96" s="303"/>
      <c r="AE96" s="303"/>
      <c r="AF96" s="303"/>
      <c r="AG96" s="303"/>
      <c r="AH96" s="303"/>
      <c r="AI96" s="303"/>
      <c r="AJ96" s="303"/>
      <c r="AK96" s="303"/>
      <c r="AL96" s="303"/>
      <c r="AM96" s="303"/>
      <c r="AN96" s="303"/>
      <c r="AO96" s="303"/>
      <c r="AP96" s="303"/>
      <c r="AQ96" s="303"/>
      <c r="AR96" s="303"/>
      <c r="AS96" s="303"/>
      <c r="AT96" s="303"/>
      <c r="AU96" s="303"/>
      <c r="AV96" s="303"/>
      <c r="AW96" s="303"/>
      <c r="AX96" s="303"/>
      <c r="AY96" s="303"/>
      <c r="AZ96" s="303"/>
      <c r="BA96" s="303"/>
      <c r="BB96" s="303"/>
      <c r="BC96" s="303"/>
      <c r="BD96" s="303"/>
      <c r="BE96" s="303"/>
      <c r="BF96" s="303"/>
      <c r="BG96" s="303"/>
      <c r="BH96" s="303"/>
      <c r="BI96" s="303"/>
      <c r="BJ96" s="303"/>
      <c r="BK96" s="303"/>
      <c r="BL96" s="303"/>
      <c r="BM96" s="303"/>
      <c r="BN96" s="303"/>
      <c r="BO96" s="303"/>
      <c r="BP96" s="303"/>
      <c r="BQ96" s="303"/>
      <c r="BR96" s="303"/>
      <c r="BS96" s="303"/>
      <c r="BT96" s="303"/>
      <c r="BU96" s="303"/>
      <c r="BV96" s="303"/>
      <c r="BW96" s="303"/>
      <c r="BX96" s="303"/>
      <c r="BY96" s="303"/>
      <c r="BZ96" s="303"/>
      <c r="CA96" s="303"/>
      <c r="CB96" s="303"/>
      <c r="CC96" s="303"/>
      <c r="CD96" s="303"/>
      <c r="CE96" s="303"/>
      <c r="CF96" s="303"/>
      <c r="CG96" s="303"/>
      <c r="CH96" s="303"/>
      <c r="CI96" s="303"/>
      <c r="CJ96" s="303"/>
      <c r="CK96" s="303"/>
      <c r="CL96" s="303"/>
      <c r="CM96" s="303"/>
      <c r="CN96" s="303"/>
      <c r="CO96" s="303"/>
      <c r="CP96" s="303"/>
      <c r="CQ96" s="303"/>
      <c r="CR96" s="303"/>
      <c r="CS96" s="303"/>
      <c r="CT96" s="303"/>
      <c r="CU96" s="303"/>
      <c r="CV96" s="303"/>
    </row>
    <row r="97" spans="1:100" s="273" customFormat="1" ht="33" hidden="1" customHeight="1">
      <c r="A97" s="285" t="e">
        <f>#REF!</f>
        <v>#REF!</v>
      </c>
      <c r="B97" s="285"/>
      <c r="C97" s="285"/>
      <c r="D97" s="285"/>
      <c r="E97" s="285"/>
      <c r="F97" s="285"/>
      <c r="G97" s="285"/>
      <c r="H97" s="285"/>
      <c r="I97" s="286" t="e">
        <f>#REF!</f>
        <v>#REF!</v>
      </c>
      <c r="J97" s="1050" t="e">
        <f>#REF!</f>
        <v>#REF!</v>
      </c>
      <c r="K97" s="1050"/>
      <c r="L97" s="1050"/>
      <c r="M97" s="1050"/>
      <c r="N97" s="303"/>
      <c r="O97" s="303"/>
      <c r="P97" s="303"/>
      <c r="Q97" s="303"/>
      <c r="R97" s="303"/>
      <c r="S97" s="303"/>
      <c r="T97" s="303"/>
      <c r="U97" s="303"/>
      <c r="V97" s="303"/>
      <c r="W97" s="303"/>
      <c r="X97" s="303"/>
      <c r="Y97" s="303"/>
      <c r="Z97" s="303"/>
      <c r="AA97" s="303"/>
      <c r="AB97" s="303"/>
      <c r="AC97" s="303"/>
      <c r="AD97" s="303"/>
      <c r="AE97" s="303"/>
      <c r="AF97" s="303"/>
      <c r="AG97" s="303"/>
      <c r="AH97" s="303"/>
      <c r="AI97" s="303"/>
      <c r="AJ97" s="303"/>
      <c r="AK97" s="303"/>
      <c r="AL97" s="303"/>
      <c r="AM97" s="303"/>
      <c r="AN97" s="303"/>
      <c r="AO97" s="303"/>
      <c r="AP97" s="303"/>
      <c r="AQ97" s="303"/>
      <c r="AR97" s="303"/>
      <c r="AS97" s="303"/>
      <c r="AT97" s="303"/>
      <c r="AU97" s="303"/>
      <c r="AV97" s="303"/>
      <c r="AW97" s="303"/>
      <c r="AX97" s="303"/>
      <c r="AY97" s="303"/>
      <c r="AZ97" s="303"/>
      <c r="BA97" s="303"/>
      <c r="BB97" s="303"/>
      <c r="BC97" s="303"/>
      <c r="BD97" s="303"/>
      <c r="BE97" s="303"/>
      <c r="BF97" s="303"/>
      <c r="BG97" s="303"/>
      <c r="BH97" s="303"/>
      <c r="BI97" s="303"/>
      <c r="BJ97" s="303"/>
      <c r="BK97" s="303"/>
      <c r="BL97" s="303"/>
      <c r="BM97" s="303"/>
      <c r="BN97" s="303"/>
      <c r="BO97" s="303"/>
      <c r="BP97" s="303"/>
      <c r="BQ97" s="303"/>
      <c r="BR97" s="303"/>
      <c r="BS97" s="303"/>
      <c r="BT97" s="303"/>
      <c r="BU97" s="303"/>
      <c r="BV97" s="303"/>
      <c r="BW97" s="303"/>
      <c r="BX97" s="303"/>
      <c r="BY97" s="303"/>
      <c r="BZ97" s="303"/>
      <c r="CA97" s="303"/>
      <c r="CB97" s="303"/>
      <c r="CC97" s="303"/>
      <c r="CD97" s="303"/>
      <c r="CE97" s="303"/>
      <c r="CF97" s="303"/>
      <c r="CG97" s="303"/>
      <c r="CH97" s="303"/>
      <c r="CI97" s="303"/>
      <c r="CJ97" s="303"/>
      <c r="CK97" s="303"/>
      <c r="CL97" s="303"/>
      <c r="CM97" s="303"/>
      <c r="CN97" s="303"/>
      <c r="CO97" s="303"/>
      <c r="CP97" s="303"/>
      <c r="CQ97" s="303"/>
      <c r="CR97" s="303"/>
      <c r="CS97" s="303"/>
      <c r="CT97" s="303"/>
      <c r="CU97" s="303"/>
      <c r="CV97" s="303"/>
    </row>
    <row r="98" spans="1:100" s="291" customFormat="1" ht="20.100000000000001" hidden="1" customHeight="1">
      <c r="A98" s="285"/>
      <c r="B98" s="285"/>
      <c r="C98" s="285"/>
      <c r="D98" s="285"/>
      <c r="E98" s="285"/>
      <c r="F98" s="285"/>
      <c r="G98" s="285"/>
      <c r="H98" s="285"/>
      <c r="I98" s="284" t="e">
        <f>#REF!</f>
        <v>#REF!</v>
      </c>
      <c r="J98" s="1050" t="e">
        <f>#REF!</f>
        <v>#REF!</v>
      </c>
      <c r="K98" s="1050"/>
      <c r="L98" s="1050"/>
      <c r="M98" s="1050"/>
      <c r="N98" s="303"/>
      <c r="O98" s="303"/>
      <c r="P98" s="303"/>
      <c r="Q98" s="303"/>
      <c r="R98" s="303"/>
      <c r="S98" s="303"/>
      <c r="T98" s="303"/>
      <c r="U98" s="303"/>
      <c r="V98" s="303"/>
      <c r="W98" s="303"/>
      <c r="X98" s="303"/>
      <c r="Y98" s="303"/>
      <c r="Z98" s="303"/>
      <c r="AA98" s="303"/>
      <c r="AB98" s="303"/>
      <c r="AC98" s="303"/>
      <c r="AD98" s="303"/>
      <c r="AE98" s="303"/>
      <c r="AF98" s="303"/>
      <c r="AG98" s="303"/>
      <c r="AH98" s="303"/>
      <c r="AI98" s="303"/>
      <c r="AJ98" s="303"/>
      <c r="AK98" s="303"/>
      <c r="AL98" s="303"/>
      <c r="AM98" s="303"/>
      <c r="AN98" s="303"/>
      <c r="AO98" s="303"/>
      <c r="AP98" s="303"/>
      <c r="AQ98" s="303"/>
      <c r="AR98" s="303"/>
      <c r="AS98" s="303"/>
      <c r="AT98" s="303"/>
      <c r="AU98" s="303"/>
      <c r="AV98" s="303"/>
      <c r="AW98" s="303"/>
      <c r="AX98" s="303"/>
      <c r="AY98" s="303"/>
      <c r="AZ98" s="303"/>
      <c r="BA98" s="303"/>
      <c r="BB98" s="303"/>
      <c r="BC98" s="303"/>
      <c r="BD98" s="303"/>
      <c r="BE98" s="303"/>
      <c r="BF98" s="303"/>
      <c r="BG98" s="303"/>
      <c r="BH98" s="303"/>
      <c r="BI98" s="303"/>
      <c r="BJ98" s="303"/>
      <c r="BK98" s="303"/>
      <c r="BL98" s="303"/>
      <c r="BM98" s="303"/>
      <c r="BN98" s="303"/>
      <c r="BO98" s="303"/>
      <c r="BP98" s="303"/>
      <c r="BQ98" s="303"/>
      <c r="BR98" s="303"/>
      <c r="BS98" s="303"/>
      <c r="BT98" s="303"/>
      <c r="BU98" s="303"/>
      <c r="BV98" s="303"/>
      <c r="BW98" s="303"/>
      <c r="BX98" s="303"/>
      <c r="BY98" s="303"/>
      <c r="BZ98" s="303"/>
      <c r="CA98" s="303"/>
      <c r="CB98" s="303"/>
      <c r="CC98" s="303"/>
      <c r="CD98" s="303"/>
      <c r="CE98" s="303"/>
      <c r="CF98" s="303"/>
      <c r="CG98" s="303"/>
      <c r="CH98" s="303"/>
      <c r="CI98" s="303"/>
      <c r="CJ98" s="303"/>
      <c r="CK98" s="303"/>
      <c r="CL98" s="303"/>
      <c r="CM98" s="303"/>
      <c r="CN98" s="303"/>
      <c r="CO98" s="303"/>
      <c r="CP98" s="303"/>
      <c r="CQ98" s="303"/>
      <c r="CR98" s="303"/>
      <c r="CS98" s="303"/>
      <c r="CT98" s="303"/>
      <c r="CU98" s="303"/>
      <c r="CV98" s="303"/>
    </row>
    <row r="99" spans="1:100" s="273" customFormat="1" ht="20.100000000000001" hidden="1" customHeight="1">
      <c r="A99" s="289" t="e">
        <f>#REF!</f>
        <v>#REF!</v>
      </c>
      <c r="B99" s="289"/>
      <c r="C99" s="289"/>
      <c r="D99" s="289"/>
      <c r="E99" s="289"/>
      <c r="F99" s="289"/>
      <c r="G99" s="289"/>
      <c r="H99" s="289"/>
      <c r="I99" s="284" t="e">
        <f>#REF!</f>
        <v>#REF!</v>
      </c>
      <c r="J99" s="1050"/>
      <c r="K99" s="1050"/>
      <c r="L99" s="1050"/>
      <c r="M99" s="1050"/>
      <c r="N99" s="303"/>
      <c r="O99" s="303"/>
      <c r="P99" s="303"/>
      <c r="Q99" s="303"/>
      <c r="R99" s="303"/>
      <c r="S99" s="303"/>
      <c r="T99" s="303"/>
      <c r="U99" s="303"/>
      <c r="V99" s="303"/>
      <c r="W99" s="303"/>
      <c r="X99" s="303"/>
      <c r="Y99" s="303"/>
      <c r="Z99" s="303"/>
      <c r="AA99" s="303"/>
      <c r="AB99" s="303"/>
      <c r="AC99" s="303"/>
      <c r="AD99" s="303"/>
      <c r="AE99" s="303"/>
      <c r="AF99" s="303"/>
      <c r="AG99" s="303"/>
      <c r="AH99" s="303"/>
      <c r="AI99" s="303"/>
      <c r="AJ99" s="303"/>
      <c r="AK99" s="303"/>
      <c r="AL99" s="303"/>
      <c r="AM99" s="303"/>
      <c r="AN99" s="303"/>
      <c r="AO99" s="303"/>
      <c r="AP99" s="303"/>
      <c r="AQ99" s="303"/>
      <c r="AR99" s="303"/>
      <c r="AS99" s="303"/>
      <c r="AT99" s="303"/>
      <c r="AU99" s="303"/>
      <c r="AV99" s="303"/>
      <c r="AW99" s="303"/>
      <c r="AX99" s="303"/>
      <c r="AY99" s="303"/>
      <c r="AZ99" s="303"/>
      <c r="BA99" s="303"/>
      <c r="BB99" s="303"/>
      <c r="BC99" s="303"/>
      <c r="BD99" s="303"/>
      <c r="BE99" s="303"/>
      <c r="BF99" s="303"/>
      <c r="BG99" s="303"/>
      <c r="BH99" s="303"/>
      <c r="BI99" s="303"/>
      <c r="BJ99" s="303"/>
      <c r="BK99" s="303"/>
      <c r="BL99" s="303"/>
      <c r="BM99" s="303"/>
      <c r="BN99" s="303"/>
      <c r="BO99" s="303"/>
      <c r="BP99" s="303"/>
      <c r="BQ99" s="303"/>
      <c r="BR99" s="303"/>
      <c r="BS99" s="303"/>
      <c r="BT99" s="303"/>
      <c r="BU99" s="303"/>
      <c r="BV99" s="303"/>
      <c r="BW99" s="303"/>
      <c r="BX99" s="303"/>
      <c r="BY99" s="303"/>
      <c r="BZ99" s="303"/>
      <c r="CA99" s="303"/>
      <c r="CB99" s="303"/>
      <c r="CC99" s="303"/>
      <c r="CD99" s="303"/>
      <c r="CE99" s="303"/>
      <c r="CF99" s="303"/>
      <c r="CG99" s="303"/>
      <c r="CH99" s="303"/>
      <c r="CI99" s="303"/>
      <c r="CJ99" s="303"/>
      <c r="CK99" s="303"/>
      <c r="CL99" s="303"/>
      <c r="CM99" s="303"/>
      <c r="CN99" s="303"/>
      <c r="CO99" s="303"/>
      <c r="CP99" s="303"/>
      <c r="CQ99" s="303"/>
      <c r="CR99" s="303"/>
      <c r="CS99" s="303"/>
      <c r="CT99" s="303"/>
      <c r="CU99" s="303"/>
      <c r="CV99" s="303"/>
    </row>
    <row r="100" spans="1:100" s="273" customFormat="1" ht="16.5" hidden="1" customHeight="1">
      <c r="A100" s="285" t="e">
        <f>#REF!</f>
        <v>#REF!</v>
      </c>
      <c r="B100" s="285"/>
      <c r="C100" s="285"/>
      <c r="D100" s="285"/>
      <c r="E100" s="285"/>
      <c r="F100" s="285"/>
      <c r="G100" s="285"/>
      <c r="H100" s="285"/>
      <c r="I100" s="286" t="e">
        <f>#REF!</f>
        <v>#REF!</v>
      </c>
      <c r="J100" s="1050" t="e">
        <f>#REF!</f>
        <v>#REF!</v>
      </c>
      <c r="K100" s="1050"/>
      <c r="L100" s="1050"/>
      <c r="M100" s="1050"/>
      <c r="N100" s="303"/>
      <c r="O100" s="303"/>
      <c r="P100" s="303"/>
      <c r="Q100" s="303"/>
      <c r="R100" s="303"/>
      <c r="S100" s="303"/>
      <c r="T100" s="303"/>
      <c r="U100" s="303"/>
      <c r="V100" s="303"/>
      <c r="W100" s="303"/>
      <c r="X100" s="303"/>
      <c r="Y100" s="303"/>
      <c r="Z100" s="303"/>
      <c r="AA100" s="303"/>
      <c r="AB100" s="303"/>
      <c r="AC100" s="303"/>
      <c r="AD100" s="303"/>
      <c r="AE100" s="303"/>
      <c r="AF100" s="303"/>
      <c r="AG100" s="303"/>
      <c r="AH100" s="303"/>
      <c r="AI100" s="303"/>
      <c r="AJ100" s="303"/>
      <c r="AK100" s="303"/>
      <c r="AL100" s="303"/>
      <c r="AM100" s="303"/>
      <c r="AN100" s="303"/>
      <c r="AO100" s="303"/>
      <c r="AP100" s="303"/>
      <c r="AQ100" s="303"/>
      <c r="AR100" s="303"/>
      <c r="AS100" s="303"/>
      <c r="AT100" s="303"/>
      <c r="AU100" s="303"/>
      <c r="AV100" s="303"/>
      <c r="AW100" s="303"/>
      <c r="AX100" s="303"/>
      <c r="AY100" s="303"/>
      <c r="AZ100" s="303"/>
      <c r="BA100" s="303"/>
      <c r="BB100" s="303"/>
      <c r="BC100" s="303"/>
      <c r="BD100" s="303"/>
      <c r="BE100" s="303"/>
      <c r="BF100" s="303"/>
      <c r="BG100" s="303"/>
      <c r="BH100" s="303"/>
      <c r="BI100" s="303"/>
      <c r="BJ100" s="303"/>
      <c r="BK100" s="303"/>
      <c r="BL100" s="303"/>
      <c r="BM100" s="303"/>
      <c r="BN100" s="303"/>
      <c r="BO100" s="303"/>
      <c r="BP100" s="303"/>
      <c r="BQ100" s="303"/>
      <c r="BR100" s="303"/>
      <c r="BS100" s="303"/>
      <c r="BT100" s="303"/>
      <c r="BU100" s="303"/>
      <c r="BV100" s="303"/>
      <c r="BW100" s="303"/>
      <c r="BX100" s="303"/>
      <c r="BY100" s="303"/>
      <c r="BZ100" s="303"/>
      <c r="CA100" s="303"/>
      <c r="CB100" s="303"/>
      <c r="CC100" s="303"/>
      <c r="CD100" s="303"/>
      <c r="CE100" s="303"/>
      <c r="CF100" s="303"/>
      <c r="CG100" s="303"/>
      <c r="CH100" s="303"/>
      <c r="CI100" s="303"/>
      <c r="CJ100" s="303"/>
      <c r="CK100" s="303"/>
      <c r="CL100" s="303"/>
      <c r="CM100" s="303"/>
      <c r="CN100" s="303"/>
      <c r="CO100" s="303"/>
      <c r="CP100" s="303"/>
      <c r="CQ100" s="303"/>
      <c r="CR100" s="303"/>
      <c r="CS100" s="303"/>
      <c r="CT100" s="303"/>
      <c r="CU100" s="303"/>
      <c r="CV100" s="303"/>
    </row>
    <row r="101" spans="1:100" s="273" customFormat="1" ht="16.5" hidden="1" customHeight="1">
      <c r="A101" s="285" t="e">
        <f>#REF!</f>
        <v>#REF!</v>
      </c>
      <c r="B101" s="285"/>
      <c r="C101" s="285"/>
      <c r="D101" s="285"/>
      <c r="E101" s="285"/>
      <c r="F101" s="285"/>
      <c r="G101" s="285"/>
      <c r="H101" s="285"/>
      <c r="I101" s="286" t="e">
        <f>#REF!</f>
        <v>#REF!</v>
      </c>
      <c r="J101" s="1050" t="e">
        <f>#REF!</f>
        <v>#REF!</v>
      </c>
      <c r="K101" s="1050"/>
      <c r="L101" s="1050"/>
      <c r="M101" s="1050"/>
      <c r="N101" s="303"/>
      <c r="O101" s="303"/>
      <c r="P101" s="303"/>
      <c r="Q101" s="303"/>
      <c r="R101" s="303"/>
      <c r="S101" s="303"/>
      <c r="T101" s="303"/>
      <c r="U101" s="303"/>
      <c r="V101" s="303"/>
      <c r="W101" s="303"/>
      <c r="X101" s="303"/>
      <c r="Y101" s="303"/>
      <c r="Z101" s="303"/>
      <c r="AA101" s="303"/>
      <c r="AB101" s="303"/>
      <c r="AC101" s="303"/>
      <c r="AD101" s="303"/>
      <c r="AE101" s="303"/>
      <c r="AF101" s="303"/>
      <c r="AG101" s="303"/>
      <c r="AH101" s="303"/>
      <c r="AI101" s="303"/>
      <c r="AJ101" s="303"/>
      <c r="AK101" s="303"/>
      <c r="AL101" s="303"/>
      <c r="AM101" s="303"/>
      <c r="AN101" s="303"/>
      <c r="AO101" s="303"/>
      <c r="AP101" s="303"/>
      <c r="AQ101" s="303"/>
      <c r="AR101" s="303"/>
      <c r="AS101" s="303"/>
      <c r="AT101" s="303"/>
      <c r="AU101" s="303"/>
      <c r="AV101" s="303"/>
      <c r="AW101" s="303"/>
      <c r="AX101" s="303"/>
      <c r="AY101" s="303"/>
      <c r="AZ101" s="303"/>
      <c r="BA101" s="303"/>
      <c r="BB101" s="303"/>
      <c r="BC101" s="303"/>
      <c r="BD101" s="303"/>
      <c r="BE101" s="303"/>
      <c r="BF101" s="303"/>
      <c r="BG101" s="303"/>
      <c r="BH101" s="303"/>
      <c r="BI101" s="303"/>
      <c r="BJ101" s="303"/>
      <c r="BK101" s="303"/>
      <c r="BL101" s="303"/>
      <c r="BM101" s="303"/>
      <c r="BN101" s="303"/>
      <c r="BO101" s="303"/>
      <c r="BP101" s="303"/>
      <c r="BQ101" s="303"/>
      <c r="BR101" s="303"/>
      <c r="BS101" s="303"/>
      <c r="BT101" s="303"/>
      <c r="BU101" s="303"/>
      <c r="BV101" s="303"/>
      <c r="BW101" s="303"/>
      <c r="BX101" s="303"/>
      <c r="BY101" s="303"/>
      <c r="BZ101" s="303"/>
      <c r="CA101" s="303"/>
      <c r="CB101" s="303"/>
      <c r="CC101" s="303"/>
      <c r="CD101" s="303"/>
      <c r="CE101" s="303"/>
      <c r="CF101" s="303"/>
      <c r="CG101" s="303"/>
      <c r="CH101" s="303"/>
      <c r="CI101" s="303"/>
      <c r="CJ101" s="303"/>
      <c r="CK101" s="303"/>
      <c r="CL101" s="303"/>
      <c r="CM101" s="303"/>
      <c r="CN101" s="303"/>
      <c r="CO101" s="303"/>
      <c r="CP101" s="303"/>
      <c r="CQ101" s="303"/>
      <c r="CR101" s="303"/>
      <c r="CS101" s="303"/>
      <c r="CT101" s="303"/>
      <c r="CU101" s="303"/>
      <c r="CV101" s="303"/>
    </row>
    <row r="102" spans="1:100" s="273" customFormat="1" ht="16.5" hidden="1" customHeight="1">
      <c r="A102" s="285" t="e">
        <f>#REF!</f>
        <v>#REF!</v>
      </c>
      <c r="B102" s="285"/>
      <c r="C102" s="285"/>
      <c r="D102" s="285"/>
      <c r="E102" s="285"/>
      <c r="F102" s="285"/>
      <c r="G102" s="285"/>
      <c r="H102" s="285"/>
      <c r="I102" s="286" t="e">
        <f>#REF!</f>
        <v>#REF!</v>
      </c>
      <c r="J102" s="1050" t="e">
        <f>#REF!</f>
        <v>#REF!</v>
      </c>
      <c r="K102" s="1050"/>
      <c r="L102" s="1050"/>
      <c r="M102" s="1050"/>
      <c r="N102" s="303"/>
      <c r="O102" s="303"/>
      <c r="P102" s="303"/>
      <c r="Q102" s="303"/>
      <c r="R102" s="303"/>
      <c r="S102" s="303"/>
      <c r="T102" s="303"/>
      <c r="U102" s="303"/>
      <c r="V102" s="303"/>
      <c r="W102" s="303"/>
      <c r="X102" s="303"/>
      <c r="Y102" s="303"/>
      <c r="Z102" s="303"/>
      <c r="AA102" s="303"/>
      <c r="AB102" s="303"/>
      <c r="AC102" s="303"/>
      <c r="AD102" s="303"/>
      <c r="AE102" s="303"/>
      <c r="AF102" s="303"/>
      <c r="AG102" s="303"/>
      <c r="AH102" s="303"/>
      <c r="AI102" s="303"/>
      <c r="AJ102" s="303"/>
      <c r="AK102" s="303"/>
      <c r="AL102" s="303"/>
      <c r="AM102" s="303"/>
      <c r="AN102" s="303"/>
      <c r="AO102" s="303"/>
      <c r="AP102" s="303"/>
      <c r="AQ102" s="303"/>
      <c r="AR102" s="303"/>
      <c r="AS102" s="303"/>
      <c r="AT102" s="303"/>
      <c r="AU102" s="303"/>
      <c r="AV102" s="303"/>
      <c r="AW102" s="303"/>
      <c r="AX102" s="303"/>
      <c r="AY102" s="303"/>
      <c r="AZ102" s="303"/>
      <c r="BA102" s="303"/>
      <c r="BB102" s="303"/>
      <c r="BC102" s="303"/>
      <c r="BD102" s="303"/>
      <c r="BE102" s="303"/>
      <c r="BF102" s="303"/>
      <c r="BG102" s="303"/>
      <c r="BH102" s="303"/>
      <c r="BI102" s="303"/>
      <c r="BJ102" s="303"/>
      <c r="BK102" s="303"/>
      <c r="BL102" s="303"/>
      <c r="BM102" s="303"/>
      <c r="BN102" s="303"/>
      <c r="BO102" s="303"/>
      <c r="BP102" s="303"/>
      <c r="BQ102" s="303"/>
      <c r="BR102" s="303"/>
      <c r="BS102" s="303"/>
      <c r="BT102" s="303"/>
      <c r="BU102" s="303"/>
      <c r="BV102" s="303"/>
      <c r="BW102" s="303"/>
      <c r="BX102" s="303"/>
      <c r="BY102" s="303"/>
      <c r="BZ102" s="303"/>
      <c r="CA102" s="303"/>
      <c r="CB102" s="303"/>
      <c r="CC102" s="303"/>
      <c r="CD102" s="303"/>
      <c r="CE102" s="303"/>
      <c r="CF102" s="303"/>
      <c r="CG102" s="303"/>
      <c r="CH102" s="303"/>
      <c r="CI102" s="303"/>
      <c r="CJ102" s="303"/>
      <c r="CK102" s="303"/>
      <c r="CL102" s="303"/>
      <c r="CM102" s="303"/>
      <c r="CN102" s="303"/>
      <c r="CO102" s="303"/>
      <c r="CP102" s="303"/>
      <c r="CQ102" s="303"/>
      <c r="CR102" s="303"/>
      <c r="CS102" s="303"/>
      <c r="CT102" s="303"/>
      <c r="CU102" s="303"/>
      <c r="CV102" s="303"/>
    </row>
    <row r="103" spans="1:100" s="273" customFormat="1" ht="16.5" hidden="1" customHeight="1">
      <c r="A103" s="285"/>
      <c r="B103" s="285"/>
      <c r="C103" s="285"/>
      <c r="D103" s="285"/>
      <c r="E103" s="285"/>
      <c r="F103" s="285"/>
      <c r="G103" s="285"/>
      <c r="H103" s="285"/>
      <c r="I103" s="284" t="e">
        <f>#REF!</f>
        <v>#REF!</v>
      </c>
      <c r="J103" s="1050" t="e">
        <f>#REF!</f>
        <v>#REF!</v>
      </c>
      <c r="K103" s="1050"/>
      <c r="L103" s="1050"/>
      <c r="M103" s="1050"/>
      <c r="N103" s="303"/>
      <c r="O103" s="303"/>
      <c r="P103" s="303"/>
      <c r="Q103" s="303"/>
      <c r="R103" s="303"/>
      <c r="S103" s="303"/>
      <c r="T103" s="303"/>
      <c r="U103" s="303"/>
      <c r="V103" s="303"/>
      <c r="W103" s="303"/>
      <c r="X103" s="303"/>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3"/>
      <c r="AY103" s="303"/>
      <c r="AZ103" s="303"/>
      <c r="BA103" s="303"/>
      <c r="BB103" s="303"/>
      <c r="BC103" s="303"/>
      <c r="BD103" s="303"/>
      <c r="BE103" s="303"/>
      <c r="BF103" s="303"/>
      <c r="BG103" s="303"/>
      <c r="BH103" s="303"/>
      <c r="BI103" s="303"/>
      <c r="BJ103" s="303"/>
      <c r="BK103" s="303"/>
      <c r="BL103" s="303"/>
      <c r="BM103" s="303"/>
      <c r="BN103" s="303"/>
      <c r="BO103" s="303"/>
      <c r="BP103" s="303"/>
      <c r="BQ103" s="303"/>
      <c r="BR103" s="303"/>
      <c r="BS103" s="303"/>
      <c r="BT103" s="303"/>
      <c r="BU103" s="303"/>
      <c r="BV103" s="303"/>
      <c r="BW103" s="303"/>
      <c r="BX103" s="303"/>
      <c r="BY103" s="303"/>
      <c r="BZ103" s="303"/>
      <c r="CA103" s="303"/>
      <c r="CB103" s="303"/>
      <c r="CC103" s="303"/>
      <c r="CD103" s="303"/>
      <c r="CE103" s="303"/>
      <c r="CF103" s="303"/>
      <c r="CG103" s="303"/>
      <c r="CH103" s="303"/>
      <c r="CI103" s="303"/>
      <c r="CJ103" s="303"/>
      <c r="CK103" s="303"/>
      <c r="CL103" s="303"/>
      <c r="CM103" s="303"/>
      <c r="CN103" s="303"/>
      <c r="CO103" s="303"/>
      <c r="CP103" s="303"/>
      <c r="CQ103" s="303"/>
      <c r="CR103" s="303"/>
      <c r="CS103" s="303"/>
      <c r="CT103" s="303"/>
      <c r="CU103" s="303"/>
      <c r="CV103" s="303"/>
    </row>
    <row r="104" spans="1:100" s="273" customFormat="1" ht="20.100000000000001" hidden="1" customHeight="1">
      <c r="A104" s="289" t="e">
        <f>#REF!</f>
        <v>#REF!</v>
      </c>
      <c r="B104" s="289"/>
      <c r="C104" s="289"/>
      <c r="D104" s="289"/>
      <c r="E104" s="289"/>
      <c r="F104" s="289"/>
      <c r="G104" s="289"/>
      <c r="H104" s="289"/>
      <c r="I104" s="284" t="e">
        <f>#REF!</f>
        <v>#REF!</v>
      </c>
      <c r="J104" s="1050"/>
      <c r="K104" s="1050"/>
      <c r="L104" s="1050"/>
      <c r="M104" s="1050"/>
      <c r="N104" s="303"/>
      <c r="O104" s="303"/>
      <c r="P104" s="303"/>
      <c r="Q104" s="303"/>
      <c r="R104" s="303"/>
      <c r="S104" s="303"/>
      <c r="T104" s="303"/>
      <c r="U104" s="303"/>
      <c r="V104" s="303"/>
      <c r="W104" s="303"/>
      <c r="X104" s="303"/>
      <c r="Y104" s="303"/>
      <c r="Z104" s="303"/>
      <c r="AA104" s="303"/>
      <c r="AB104" s="303"/>
      <c r="AC104" s="303"/>
      <c r="AD104" s="303"/>
      <c r="AE104" s="303"/>
      <c r="AF104" s="303"/>
      <c r="AG104" s="303"/>
      <c r="AH104" s="303"/>
      <c r="AI104" s="303"/>
      <c r="AJ104" s="303"/>
      <c r="AK104" s="303"/>
      <c r="AL104" s="303"/>
      <c r="AM104" s="303"/>
      <c r="AN104" s="303"/>
      <c r="AO104" s="303"/>
      <c r="AP104" s="303"/>
      <c r="AQ104" s="303"/>
      <c r="AR104" s="303"/>
      <c r="AS104" s="303"/>
      <c r="AT104" s="303"/>
      <c r="AU104" s="303"/>
      <c r="AV104" s="303"/>
      <c r="AW104" s="303"/>
      <c r="AX104" s="303"/>
      <c r="AY104" s="303"/>
      <c r="AZ104" s="303"/>
      <c r="BA104" s="303"/>
      <c r="BB104" s="303"/>
      <c r="BC104" s="303"/>
      <c r="BD104" s="303"/>
      <c r="BE104" s="303"/>
      <c r="BF104" s="303"/>
      <c r="BG104" s="303"/>
      <c r="BH104" s="303"/>
      <c r="BI104" s="303"/>
      <c r="BJ104" s="303"/>
      <c r="BK104" s="303"/>
      <c r="BL104" s="303"/>
      <c r="BM104" s="303"/>
      <c r="BN104" s="303"/>
      <c r="BO104" s="303"/>
      <c r="BP104" s="303"/>
      <c r="BQ104" s="303"/>
      <c r="BR104" s="303"/>
      <c r="BS104" s="303"/>
      <c r="BT104" s="303"/>
      <c r="BU104" s="303"/>
      <c r="BV104" s="303"/>
      <c r="BW104" s="303"/>
      <c r="BX104" s="303"/>
      <c r="BY104" s="303"/>
      <c r="BZ104" s="303"/>
      <c r="CA104" s="303"/>
      <c r="CB104" s="303"/>
      <c r="CC104" s="303"/>
      <c r="CD104" s="303"/>
      <c r="CE104" s="303"/>
      <c r="CF104" s="303"/>
      <c r="CG104" s="303"/>
      <c r="CH104" s="303"/>
      <c r="CI104" s="303"/>
      <c r="CJ104" s="303"/>
      <c r="CK104" s="303"/>
      <c r="CL104" s="303"/>
      <c r="CM104" s="303"/>
      <c r="CN104" s="303"/>
      <c r="CO104" s="303"/>
      <c r="CP104" s="303"/>
      <c r="CQ104" s="303"/>
      <c r="CR104" s="303"/>
      <c r="CS104" s="303"/>
      <c r="CT104" s="303"/>
      <c r="CU104" s="303"/>
      <c r="CV104" s="303"/>
    </row>
    <row r="105" spans="1:100" s="273" customFormat="1" ht="16.5" hidden="1" customHeight="1">
      <c r="A105" s="285" t="e">
        <f>#REF!</f>
        <v>#REF!</v>
      </c>
      <c r="B105" s="285"/>
      <c r="C105" s="285"/>
      <c r="D105" s="285"/>
      <c r="E105" s="285"/>
      <c r="F105" s="285"/>
      <c r="G105" s="285"/>
      <c r="H105" s="285"/>
      <c r="I105" s="286" t="e">
        <f>#REF!</f>
        <v>#REF!</v>
      </c>
      <c r="J105" s="1050" t="e">
        <f>#REF!</f>
        <v>#REF!</v>
      </c>
      <c r="K105" s="1050"/>
      <c r="L105" s="1050"/>
      <c r="M105" s="1050"/>
      <c r="N105" s="303"/>
      <c r="O105" s="303"/>
      <c r="P105" s="303"/>
      <c r="Q105" s="303"/>
      <c r="R105" s="303"/>
      <c r="S105" s="303"/>
      <c r="T105" s="303"/>
      <c r="U105" s="303"/>
      <c r="V105" s="303"/>
      <c r="W105" s="303"/>
      <c r="X105" s="303"/>
      <c r="Y105" s="303"/>
      <c r="Z105" s="303"/>
      <c r="AA105" s="303"/>
      <c r="AB105" s="303"/>
      <c r="AC105" s="303"/>
      <c r="AD105" s="303"/>
      <c r="AE105" s="303"/>
      <c r="AF105" s="303"/>
      <c r="AG105" s="303"/>
      <c r="AH105" s="303"/>
      <c r="AI105" s="303"/>
      <c r="AJ105" s="303"/>
      <c r="AK105" s="303"/>
      <c r="AL105" s="303"/>
      <c r="AM105" s="303"/>
      <c r="AN105" s="303"/>
      <c r="AO105" s="303"/>
      <c r="AP105" s="303"/>
      <c r="AQ105" s="303"/>
      <c r="AR105" s="303"/>
      <c r="AS105" s="303"/>
      <c r="AT105" s="303"/>
      <c r="AU105" s="303"/>
      <c r="AV105" s="303"/>
      <c r="AW105" s="303"/>
      <c r="AX105" s="303"/>
      <c r="AY105" s="303"/>
      <c r="AZ105" s="303"/>
      <c r="BA105" s="303"/>
      <c r="BB105" s="303"/>
      <c r="BC105" s="303"/>
      <c r="BD105" s="303"/>
      <c r="BE105" s="303"/>
      <c r="BF105" s="303"/>
      <c r="BG105" s="303"/>
      <c r="BH105" s="303"/>
      <c r="BI105" s="303"/>
      <c r="BJ105" s="303"/>
      <c r="BK105" s="303"/>
      <c r="BL105" s="303"/>
      <c r="BM105" s="303"/>
      <c r="BN105" s="303"/>
      <c r="BO105" s="303"/>
      <c r="BP105" s="303"/>
      <c r="BQ105" s="303"/>
      <c r="BR105" s="303"/>
      <c r="BS105" s="303"/>
      <c r="BT105" s="303"/>
      <c r="BU105" s="303"/>
      <c r="BV105" s="303"/>
      <c r="BW105" s="303"/>
      <c r="BX105" s="303"/>
      <c r="BY105" s="303"/>
      <c r="BZ105" s="303"/>
      <c r="CA105" s="303"/>
      <c r="CB105" s="303"/>
      <c r="CC105" s="303"/>
      <c r="CD105" s="303"/>
      <c r="CE105" s="303"/>
      <c r="CF105" s="303"/>
      <c r="CG105" s="303"/>
      <c r="CH105" s="303"/>
      <c r="CI105" s="303"/>
      <c r="CJ105" s="303"/>
      <c r="CK105" s="303"/>
      <c r="CL105" s="303"/>
      <c r="CM105" s="303"/>
      <c r="CN105" s="303"/>
      <c r="CO105" s="303"/>
      <c r="CP105" s="303"/>
      <c r="CQ105" s="303"/>
      <c r="CR105" s="303"/>
      <c r="CS105" s="303"/>
      <c r="CT105" s="303"/>
      <c r="CU105" s="303"/>
      <c r="CV105" s="303"/>
    </row>
    <row r="106" spans="1:100" s="273" customFormat="1" ht="16.5" hidden="1" customHeight="1">
      <c r="A106" s="285" t="e">
        <f>#REF!</f>
        <v>#REF!</v>
      </c>
      <c r="B106" s="285"/>
      <c r="C106" s="285"/>
      <c r="D106" s="285"/>
      <c r="E106" s="285"/>
      <c r="F106" s="285"/>
      <c r="G106" s="285"/>
      <c r="H106" s="285"/>
      <c r="I106" s="286" t="e">
        <f>#REF!</f>
        <v>#REF!</v>
      </c>
      <c r="J106" s="1050" t="e">
        <f>#REF!</f>
        <v>#REF!</v>
      </c>
      <c r="K106" s="1050"/>
      <c r="L106" s="1050"/>
      <c r="M106" s="1050"/>
      <c r="N106" s="303"/>
      <c r="O106" s="303"/>
      <c r="P106" s="303"/>
      <c r="Q106" s="303"/>
      <c r="R106" s="303"/>
      <c r="S106" s="303"/>
      <c r="T106" s="303"/>
      <c r="U106" s="303"/>
      <c r="V106" s="303"/>
      <c r="W106" s="303"/>
      <c r="X106" s="303"/>
      <c r="Y106" s="303"/>
      <c r="Z106" s="303"/>
      <c r="AA106" s="303"/>
      <c r="AB106" s="303"/>
      <c r="AC106" s="303"/>
      <c r="AD106" s="303"/>
      <c r="AE106" s="303"/>
      <c r="AF106" s="303"/>
      <c r="AG106" s="303"/>
      <c r="AH106" s="303"/>
      <c r="AI106" s="303"/>
      <c r="AJ106" s="303"/>
      <c r="AK106" s="303"/>
      <c r="AL106" s="303"/>
      <c r="AM106" s="303"/>
      <c r="AN106" s="303"/>
      <c r="AO106" s="303"/>
      <c r="AP106" s="303"/>
      <c r="AQ106" s="303"/>
      <c r="AR106" s="303"/>
      <c r="AS106" s="303"/>
      <c r="AT106" s="303"/>
      <c r="AU106" s="303"/>
      <c r="AV106" s="303"/>
      <c r="AW106" s="303"/>
      <c r="AX106" s="303"/>
      <c r="AY106" s="303"/>
      <c r="AZ106" s="303"/>
      <c r="BA106" s="303"/>
      <c r="BB106" s="303"/>
      <c r="BC106" s="303"/>
      <c r="BD106" s="303"/>
      <c r="BE106" s="303"/>
      <c r="BF106" s="303"/>
      <c r="BG106" s="303"/>
      <c r="BH106" s="303"/>
      <c r="BI106" s="303"/>
      <c r="BJ106" s="303"/>
      <c r="BK106" s="303"/>
      <c r="BL106" s="303"/>
      <c r="BM106" s="303"/>
      <c r="BN106" s="303"/>
      <c r="BO106" s="303"/>
      <c r="BP106" s="303"/>
      <c r="BQ106" s="303"/>
      <c r="BR106" s="303"/>
      <c r="BS106" s="303"/>
      <c r="BT106" s="303"/>
      <c r="BU106" s="303"/>
      <c r="BV106" s="303"/>
      <c r="BW106" s="303"/>
      <c r="BX106" s="303"/>
      <c r="BY106" s="303"/>
      <c r="BZ106" s="303"/>
      <c r="CA106" s="303"/>
      <c r="CB106" s="303"/>
      <c r="CC106" s="303"/>
      <c r="CD106" s="303"/>
      <c r="CE106" s="303"/>
      <c r="CF106" s="303"/>
      <c r="CG106" s="303"/>
      <c r="CH106" s="303"/>
      <c r="CI106" s="303"/>
      <c r="CJ106" s="303"/>
      <c r="CK106" s="303"/>
      <c r="CL106" s="303"/>
      <c r="CM106" s="303"/>
      <c r="CN106" s="303"/>
      <c r="CO106" s="303"/>
      <c r="CP106" s="303"/>
      <c r="CQ106" s="303"/>
      <c r="CR106" s="303"/>
      <c r="CS106" s="303"/>
      <c r="CT106" s="303"/>
      <c r="CU106" s="303"/>
      <c r="CV106" s="303"/>
    </row>
    <row r="107" spans="1:100" s="273" customFormat="1" ht="16.5" hidden="1" customHeight="1">
      <c r="A107" s="285" t="e">
        <f>#REF!</f>
        <v>#REF!</v>
      </c>
      <c r="B107" s="285"/>
      <c r="C107" s="285"/>
      <c r="D107" s="285"/>
      <c r="E107" s="285"/>
      <c r="F107" s="285"/>
      <c r="G107" s="285"/>
      <c r="H107" s="285"/>
      <c r="I107" s="286" t="e">
        <f>#REF!</f>
        <v>#REF!</v>
      </c>
      <c r="J107" s="1050" t="e">
        <f>#REF!</f>
        <v>#REF!</v>
      </c>
      <c r="K107" s="1050"/>
      <c r="L107" s="1050"/>
      <c r="M107" s="1050"/>
      <c r="N107" s="303"/>
      <c r="O107" s="303"/>
      <c r="P107" s="303"/>
      <c r="Q107" s="303"/>
      <c r="R107" s="303"/>
      <c r="S107" s="303"/>
      <c r="T107" s="303"/>
      <c r="U107" s="303"/>
      <c r="V107" s="303"/>
      <c r="W107" s="303"/>
      <c r="X107" s="303"/>
      <c r="Y107" s="303"/>
      <c r="Z107" s="303"/>
      <c r="AA107" s="303"/>
      <c r="AB107" s="303"/>
      <c r="AC107" s="303"/>
      <c r="AD107" s="303"/>
      <c r="AE107" s="303"/>
      <c r="AF107" s="303"/>
      <c r="AG107" s="303"/>
      <c r="AH107" s="303"/>
      <c r="AI107" s="303"/>
      <c r="AJ107" s="303"/>
      <c r="AK107" s="303"/>
      <c r="AL107" s="303"/>
      <c r="AM107" s="303"/>
      <c r="AN107" s="303"/>
      <c r="AO107" s="303"/>
      <c r="AP107" s="303"/>
      <c r="AQ107" s="303"/>
      <c r="AR107" s="303"/>
      <c r="AS107" s="303"/>
      <c r="AT107" s="303"/>
      <c r="AU107" s="303"/>
      <c r="AV107" s="303"/>
      <c r="AW107" s="303"/>
      <c r="AX107" s="303"/>
      <c r="AY107" s="303"/>
      <c r="AZ107" s="303"/>
      <c r="BA107" s="303"/>
      <c r="BB107" s="303"/>
      <c r="BC107" s="303"/>
      <c r="BD107" s="303"/>
      <c r="BE107" s="303"/>
      <c r="BF107" s="303"/>
      <c r="BG107" s="303"/>
      <c r="BH107" s="303"/>
      <c r="BI107" s="303"/>
      <c r="BJ107" s="303"/>
      <c r="BK107" s="303"/>
      <c r="BL107" s="303"/>
      <c r="BM107" s="303"/>
      <c r="BN107" s="303"/>
      <c r="BO107" s="303"/>
      <c r="BP107" s="303"/>
      <c r="BQ107" s="303"/>
      <c r="BR107" s="303"/>
      <c r="BS107" s="303"/>
      <c r="BT107" s="303"/>
      <c r="BU107" s="303"/>
      <c r="BV107" s="303"/>
      <c r="BW107" s="303"/>
      <c r="BX107" s="303"/>
      <c r="BY107" s="303"/>
      <c r="BZ107" s="303"/>
      <c r="CA107" s="303"/>
      <c r="CB107" s="303"/>
      <c r="CC107" s="303"/>
      <c r="CD107" s="303"/>
      <c r="CE107" s="303"/>
      <c r="CF107" s="303"/>
      <c r="CG107" s="303"/>
      <c r="CH107" s="303"/>
      <c r="CI107" s="303"/>
      <c r="CJ107" s="303"/>
      <c r="CK107" s="303"/>
      <c r="CL107" s="303"/>
      <c r="CM107" s="303"/>
      <c r="CN107" s="303"/>
      <c r="CO107" s="303"/>
      <c r="CP107" s="303"/>
      <c r="CQ107" s="303"/>
      <c r="CR107" s="303"/>
      <c r="CS107" s="303"/>
      <c r="CT107" s="303"/>
      <c r="CU107" s="303"/>
      <c r="CV107" s="303"/>
    </row>
    <row r="108" spans="1:100" s="273" customFormat="1" ht="16.5" hidden="1" customHeight="1">
      <c r="A108" s="285" t="e">
        <f>#REF!</f>
        <v>#REF!</v>
      </c>
      <c r="B108" s="285"/>
      <c r="C108" s="285"/>
      <c r="D108" s="285"/>
      <c r="E108" s="285"/>
      <c r="F108" s="285"/>
      <c r="G108" s="285"/>
      <c r="H108" s="285"/>
      <c r="I108" s="286" t="e">
        <f>#REF!</f>
        <v>#REF!</v>
      </c>
      <c r="J108" s="1050" t="e">
        <f>#REF!</f>
        <v>#REF!</v>
      </c>
      <c r="K108" s="1050"/>
      <c r="L108" s="1050"/>
      <c r="M108" s="1050"/>
      <c r="N108" s="303"/>
      <c r="O108" s="303"/>
      <c r="P108" s="303"/>
      <c r="Q108" s="303"/>
      <c r="R108" s="303"/>
      <c r="S108" s="303"/>
      <c r="T108" s="303"/>
      <c r="U108" s="303"/>
      <c r="V108" s="303"/>
      <c r="W108" s="303"/>
      <c r="X108" s="303"/>
      <c r="Y108" s="303"/>
      <c r="Z108" s="303"/>
      <c r="AA108" s="303"/>
      <c r="AB108" s="303"/>
      <c r="AC108" s="303"/>
      <c r="AD108" s="303"/>
      <c r="AE108" s="303"/>
      <c r="AF108" s="303"/>
      <c r="AG108" s="303"/>
      <c r="AH108" s="303"/>
      <c r="AI108" s="303"/>
      <c r="AJ108" s="303"/>
      <c r="AK108" s="303"/>
      <c r="AL108" s="303"/>
      <c r="AM108" s="303"/>
      <c r="AN108" s="303"/>
      <c r="AO108" s="303"/>
      <c r="AP108" s="303"/>
      <c r="AQ108" s="303"/>
      <c r="AR108" s="303"/>
      <c r="AS108" s="303"/>
      <c r="AT108" s="303"/>
      <c r="AU108" s="303"/>
      <c r="AV108" s="303"/>
      <c r="AW108" s="303"/>
      <c r="AX108" s="303"/>
      <c r="AY108" s="303"/>
      <c r="AZ108" s="303"/>
      <c r="BA108" s="303"/>
      <c r="BB108" s="303"/>
      <c r="BC108" s="303"/>
      <c r="BD108" s="303"/>
      <c r="BE108" s="303"/>
      <c r="BF108" s="303"/>
      <c r="BG108" s="303"/>
      <c r="BH108" s="303"/>
      <c r="BI108" s="303"/>
      <c r="BJ108" s="303"/>
      <c r="BK108" s="303"/>
      <c r="BL108" s="303"/>
      <c r="BM108" s="303"/>
      <c r="BN108" s="303"/>
      <c r="BO108" s="303"/>
      <c r="BP108" s="303"/>
      <c r="BQ108" s="303"/>
      <c r="BR108" s="303"/>
      <c r="BS108" s="303"/>
      <c r="BT108" s="303"/>
      <c r="BU108" s="303"/>
      <c r="BV108" s="303"/>
      <c r="BW108" s="303"/>
      <c r="BX108" s="303"/>
      <c r="BY108" s="303"/>
      <c r="BZ108" s="303"/>
      <c r="CA108" s="303"/>
      <c r="CB108" s="303"/>
      <c r="CC108" s="303"/>
      <c r="CD108" s="303"/>
      <c r="CE108" s="303"/>
      <c r="CF108" s="303"/>
      <c r="CG108" s="303"/>
      <c r="CH108" s="303"/>
      <c r="CI108" s="303"/>
      <c r="CJ108" s="303"/>
      <c r="CK108" s="303"/>
      <c r="CL108" s="303"/>
      <c r="CM108" s="303"/>
      <c r="CN108" s="303"/>
      <c r="CO108" s="303"/>
      <c r="CP108" s="303"/>
      <c r="CQ108" s="303"/>
      <c r="CR108" s="303"/>
      <c r="CS108" s="303"/>
      <c r="CT108" s="303"/>
      <c r="CU108" s="303"/>
      <c r="CV108" s="303"/>
    </row>
    <row r="109" spans="1:100" s="291" customFormat="1" ht="20.100000000000001" hidden="1" customHeight="1">
      <c r="A109" s="285"/>
      <c r="B109" s="285"/>
      <c r="C109" s="285"/>
      <c r="D109" s="285"/>
      <c r="E109" s="285"/>
      <c r="F109" s="285"/>
      <c r="G109" s="285"/>
      <c r="H109" s="285"/>
      <c r="I109" s="284" t="e">
        <f>#REF!</f>
        <v>#REF!</v>
      </c>
      <c r="J109" s="1050" t="e">
        <f>#REF!</f>
        <v>#REF!</v>
      </c>
      <c r="K109" s="1050"/>
      <c r="L109" s="1050"/>
      <c r="M109" s="1050"/>
      <c r="N109" s="303"/>
      <c r="O109" s="303"/>
      <c r="P109" s="303"/>
      <c r="Q109" s="303"/>
      <c r="R109" s="303"/>
      <c r="S109" s="303"/>
      <c r="T109" s="303"/>
      <c r="U109" s="303"/>
      <c r="V109" s="303"/>
      <c r="W109" s="303"/>
      <c r="X109" s="303"/>
      <c r="Y109" s="303"/>
      <c r="Z109" s="303"/>
      <c r="AA109" s="303"/>
      <c r="AB109" s="303"/>
      <c r="AC109" s="303"/>
      <c r="AD109" s="303"/>
      <c r="AE109" s="303"/>
      <c r="AF109" s="303"/>
      <c r="AG109" s="303"/>
      <c r="AH109" s="303"/>
      <c r="AI109" s="303"/>
      <c r="AJ109" s="303"/>
      <c r="AK109" s="303"/>
      <c r="AL109" s="303"/>
      <c r="AM109" s="303"/>
      <c r="AN109" s="303"/>
      <c r="AO109" s="303"/>
      <c r="AP109" s="303"/>
      <c r="AQ109" s="303"/>
      <c r="AR109" s="303"/>
      <c r="AS109" s="303"/>
      <c r="AT109" s="303"/>
      <c r="AU109" s="303"/>
      <c r="AV109" s="303"/>
      <c r="AW109" s="303"/>
      <c r="AX109" s="303"/>
      <c r="AY109" s="303"/>
      <c r="AZ109" s="303"/>
      <c r="BA109" s="303"/>
      <c r="BB109" s="303"/>
      <c r="BC109" s="303"/>
      <c r="BD109" s="303"/>
      <c r="BE109" s="303"/>
      <c r="BF109" s="303"/>
      <c r="BG109" s="303"/>
      <c r="BH109" s="303"/>
      <c r="BI109" s="303"/>
      <c r="BJ109" s="303"/>
      <c r="BK109" s="303"/>
      <c r="BL109" s="303"/>
      <c r="BM109" s="303"/>
      <c r="BN109" s="303"/>
      <c r="BO109" s="303"/>
      <c r="BP109" s="303"/>
      <c r="BQ109" s="303"/>
      <c r="BR109" s="303"/>
      <c r="BS109" s="303"/>
      <c r="BT109" s="303"/>
      <c r="BU109" s="303"/>
      <c r="BV109" s="303"/>
      <c r="BW109" s="303"/>
      <c r="BX109" s="303"/>
      <c r="BY109" s="303"/>
      <c r="BZ109" s="303"/>
      <c r="CA109" s="303"/>
      <c r="CB109" s="303"/>
      <c r="CC109" s="303"/>
      <c r="CD109" s="303"/>
      <c r="CE109" s="303"/>
      <c r="CF109" s="303"/>
      <c r="CG109" s="303"/>
      <c r="CH109" s="303"/>
      <c r="CI109" s="303"/>
      <c r="CJ109" s="303"/>
      <c r="CK109" s="303"/>
      <c r="CL109" s="303"/>
      <c r="CM109" s="303"/>
      <c r="CN109" s="303"/>
      <c r="CO109" s="303"/>
      <c r="CP109" s="303"/>
      <c r="CQ109" s="303"/>
      <c r="CR109" s="303"/>
      <c r="CS109" s="303"/>
      <c r="CT109" s="303"/>
      <c r="CU109" s="303"/>
      <c r="CV109" s="303"/>
    </row>
    <row r="110" spans="1:100" s="273" customFormat="1" ht="20.100000000000001" hidden="1" customHeight="1">
      <c r="A110" s="292"/>
      <c r="B110" s="292"/>
      <c r="C110" s="292"/>
      <c r="D110" s="292"/>
      <c r="E110" s="292"/>
      <c r="F110" s="292"/>
      <c r="G110" s="292"/>
      <c r="H110" s="292"/>
      <c r="I110" s="284" t="e">
        <f>#REF!</f>
        <v>#REF!</v>
      </c>
      <c r="J110" s="1050" t="e">
        <f>#REF!</f>
        <v>#REF!</v>
      </c>
      <c r="K110" s="1050"/>
      <c r="L110" s="1050"/>
      <c r="M110" s="1050"/>
      <c r="N110" s="303"/>
      <c r="O110" s="303"/>
      <c r="P110" s="303"/>
      <c r="Q110" s="303"/>
      <c r="R110" s="303"/>
      <c r="S110" s="303"/>
      <c r="T110" s="303"/>
      <c r="U110" s="303"/>
      <c r="V110" s="303"/>
      <c r="W110" s="303"/>
      <c r="X110" s="303"/>
      <c r="Y110" s="303"/>
      <c r="Z110" s="303"/>
      <c r="AA110" s="303"/>
      <c r="AB110" s="303"/>
      <c r="AC110" s="303"/>
      <c r="AD110" s="303"/>
      <c r="AE110" s="303"/>
      <c r="AF110" s="303"/>
      <c r="AG110" s="303"/>
      <c r="AH110" s="303"/>
      <c r="AI110" s="303"/>
      <c r="AJ110" s="303"/>
      <c r="AK110" s="303"/>
      <c r="AL110" s="303"/>
      <c r="AM110" s="303"/>
      <c r="AN110" s="303"/>
      <c r="AO110" s="303"/>
      <c r="AP110" s="303"/>
      <c r="AQ110" s="303"/>
      <c r="AR110" s="303"/>
      <c r="AS110" s="303"/>
      <c r="AT110" s="303"/>
      <c r="AU110" s="303"/>
      <c r="AV110" s="303"/>
      <c r="AW110" s="303"/>
      <c r="AX110" s="303"/>
      <c r="AY110" s="303"/>
      <c r="AZ110" s="303"/>
      <c r="BA110" s="303"/>
      <c r="BB110" s="303"/>
      <c r="BC110" s="303"/>
      <c r="BD110" s="303"/>
      <c r="BE110" s="303"/>
      <c r="BF110" s="303"/>
      <c r="BG110" s="303"/>
      <c r="BH110" s="303"/>
      <c r="BI110" s="303"/>
      <c r="BJ110" s="303"/>
      <c r="BK110" s="303"/>
      <c r="BL110" s="303"/>
      <c r="BM110" s="303"/>
      <c r="BN110" s="303"/>
      <c r="BO110" s="303"/>
      <c r="BP110" s="303"/>
      <c r="BQ110" s="303"/>
      <c r="BR110" s="303"/>
      <c r="BS110" s="303"/>
      <c r="BT110" s="303"/>
      <c r="BU110" s="303"/>
      <c r="BV110" s="303"/>
      <c r="BW110" s="303"/>
      <c r="BX110" s="303"/>
      <c r="BY110" s="303"/>
      <c r="BZ110" s="303"/>
      <c r="CA110" s="303"/>
      <c r="CB110" s="303"/>
      <c r="CC110" s="303"/>
      <c r="CD110" s="303"/>
      <c r="CE110" s="303"/>
      <c r="CF110" s="303"/>
      <c r="CG110" s="303"/>
      <c r="CH110" s="303"/>
      <c r="CI110" s="303"/>
      <c r="CJ110" s="303"/>
      <c r="CK110" s="303"/>
      <c r="CL110" s="303"/>
      <c r="CM110" s="303"/>
      <c r="CN110" s="303"/>
      <c r="CO110" s="303"/>
      <c r="CP110" s="303"/>
      <c r="CQ110" s="303"/>
      <c r="CR110" s="303"/>
      <c r="CS110" s="303"/>
      <c r="CT110" s="303"/>
      <c r="CU110" s="303"/>
      <c r="CV110" s="303"/>
    </row>
    <row r="111" spans="1:100" s="273" customFormat="1" ht="16.5" hidden="1" customHeight="1">
      <c r="A111" s="292"/>
      <c r="B111" s="292"/>
      <c r="C111" s="292"/>
      <c r="D111" s="292"/>
      <c r="E111" s="292"/>
      <c r="F111" s="292"/>
      <c r="G111" s="292"/>
      <c r="H111" s="292"/>
      <c r="I111" s="284"/>
      <c r="J111" s="1050"/>
      <c r="K111" s="1050"/>
      <c r="L111" s="1050"/>
      <c r="M111" s="1050"/>
      <c r="N111" s="303"/>
      <c r="O111" s="303"/>
      <c r="P111" s="303"/>
      <c r="Q111" s="303"/>
      <c r="R111" s="303"/>
      <c r="S111" s="303"/>
      <c r="T111" s="303"/>
      <c r="U111" s="303"/>
      <c r="V111" s="303"/>
      <c r="W111" s="303"/>
      <c r="X111" s="303"/>
      <c r="Y111" s="303"/>
      <c r="Z111" s="303"/>
      <c r="AA111" s="303"/>
      <c r="AB111" s="303"/>
      <c r="AC111" s="303"/>
      <c r="AD111" s="303"/>
      <c r="AE111" s="303"/>
      <c r="AF111" s="303"/>
      <c r="AG111" s="303"/>
      <c r="AH111" s="303"/>
      <c r="AI111" s="303"/>
      <c r="AJ111" s="303"/>
      <c r="AK111" s="303"/>
      <c r="AL111" s="303"/>
      <c r="AM111" s="303"/>
      <c r="AN111" s="303"/>
      <c r="AO111" s="303"/>
      <c r="AP111" s="303"/>
      <c r="AQ111" s="303"/>
      <c r="AR111" s="303"/>
      <c r="AS111" s="303"/>
      <c r="AT111" s="303"/>
      <c r="AU111" s="303"/>
      <c r="AV111" s="303"/>
      <c r="AW111" s="303"/>
      <c r="AX111" s="303"/>
      <c r="AY111" s="303"/>
      <c r="AZ111" s="303"/>
      <c r="BA111" s="303"/>
      <c r="BB111" s="303"/>
      <c r="BC111" s="303"/>
      <c r="BD111" s="303"/>
      <c r="BE111" s="303"/>
      <c r="BF111" s="303"/>
      <c r="BG111" s="303"/>
      <c r="BH111" s="303"/>
      <c r="BI111" s="303"/>
      <c r="BJ111" s="303"/>
      <c r="BK111" s="303"/>
      <c r="BL111" s="303"/>
      <c r="BM111" s="303"/>
      <c r="BN111" s="303"/>
      <c r="BO111" s="303"/>
      <c r="BP111" s="303"/>
      <c r="BQ111" s="303"/>
      <c r="BR111" s="303"/>
      <c r="BS111" s="303"/>
      <c r="BT111" s="303"/>
      <c r="BU111" s="303"/>
      <c r="BV111" s="303"/>
      <c r="BW111" s="303"/>
      <c r="BX111" s="303"/>
      <c r="BY111" s="303"/>
      <c r="BZ111" s="303"/>
      <c r="CA111" s="303"/>
      <c r="CB111" s="303"/>
      <c r="CC111" s="303"/>
      <c r="CD111" s="303"/>
      <c r="CE111" s="303"/>
      <c r="CF111" s="303"/>
      <c r="CG111" s="303"/>
      <c r="CH111" s="303"/>
      <c r="CI111" s="303"/>
      <c r="CJ111" s="303"/>
      <c r="CK111" s="303"/>
      <c r="CL111" s="303"/>
      <c r="CM111" s="303"/>
      <c r="CN111" s="303"/>
      <c r="CO111" s="303"/>
      <c r="CP111" s="303"/>
      <c r="CQ111" s="303"/>
      <c r="CR111" s="303"/>
      <c r="CS111" s="303"/>
      <c r="CT111" s="303"/>
      <c r="CU111" s="303"/>
      <c r="CV111" s="303"/>
    </row>
    <row r="112" spans="1:100" s="273" customFormat="1" ht="20.100000000000001" hidden="1" customHeight="1">
      <c r="A112" s="288" t="e">
        <f>#REF!</f>
        <v>#REF!</v>
      </c>
      <c r="B112" s="288"/>
      <c r="C112" s="288"/>
      <c r="D112" s="288"/>
      <c r="E112" s="288"/>
      <c r="F112" s="288"/>
      <c r="G112" s="288"/>
      <c r="H112" s="288"/>
      <c r="I112" s="284" t="e">
        <f>#REF!</f>
        <v>#REF!</v>
      </c>
      <c r="J112" s="1050"/>
      <c r="K112" s="1050"/>
      <c r="L112" s="1050"/>
      <c r="M112" s="1050"/>
      <c r="N112" s="303"/>
      <c r="O112" s="303"/>
      <c r="P112" s="303"/>
      <c r="Q112" s="303"/>
      <c r="R112" s="303"/>
      <c r="S112" s="303"/>
      <c r="T112" s="303"/>
      <c r="U112" s="303"/>
      <c r="V112" s="303"/>
      <c r="W112" s="303"/>
      <c r="X112" s="303"/>
      <c r="Y112" s="303"/>
      <c r="Z112" s="303"/>
      <c r="AA112" s="303"/>
      <c r="AB112" s="303"/>
      <c r="AC112" s="303"/>
      <c r="AD112" s="303"/>
      <c r="AE112" s="303"/>
      <c r="AF112" s="303"/>
      <c r="AG112" s="303"/>
      <c r="AH112" s="303"/>
      <c r="AI112" s="303"/>
      <c r="AJ112" s="303"/>
      <c r="AK112" s="303"/>
      <c r="AL112" s="303"/>
      <c r="AM112" s="303"/>
      <c r="AN112" s="303"/>
      <c r="AO112" s="303"/>
      <c r="AP112" s="303"/>
      <c r="AQ112" s="303"/>
      <c r="AR112" s="303"/>
      <c r="AS112" s="303"/>
      <c r="AT112" s="303"/>
      <c r="AU112" s="303"/>
      <c r="AV112" s="303"/>
      <c r="AW112" s="303"/>
      <c r="AX112" s="303"/>
      <c r="AY112" s="303"/>
      <c r="AZ112" s="303"/>
      <c r="BA112" s="303"/>
      <c r="BB112" s="303"/>
      <c r="BC112" s="303"/>
      <c r="BD112" s="303"/>
      <c r="BE112" s="303"/>
      <c r="BF112" s="303"/>
      <c r="BG112" s="303"/>
      <c r="BH112" s="303"/>
      <c r="BI112" s="303"/>
      <c r="BJ112" s="303"/>
      <c r="BK112" s="303"/>
      <c r="BL112" s="303"/>
      <c r="BM112" s="303"/>
      <c r="BN112" s="303"/>
      <c r="BO112" s="303"/>
      <c r="BP112" s="303"/>
      <c r="BQ112" s="303"/>
      <c r="BR112" s="303"/>
      <c r="BS112" s="303"/>
      <c r="BT112" s="303"/>
      <c r="BU112" s="303"/>
      <c r="BV112" s="303"/>
      <c r="BW112" s="303"/>
      <c r="BX112" s="303"/>
      <c r="BY112" s="303"/>
      <c r="BZ112" s="303"/>
      <c r="CA112" s="303"/>
      <c r="CB112" s="303"/>
      <c r="CC112" s="303"/>
      <c r="CD112" s="303"/>
      <c r="CE112" s="303"/>
      <c r="CF112" s="303"/>
      <c r="CG112" s="303"/>
      <c r="CH112" s="303"/>
      <c r="CI112" s="303"/>
      <c r="CJ112" s="303"/>
      <c r="CK112" s="303"/>
      <c r="CL112" s="303"/>
      <c r="CM112" s="303"/>
      <c r="CN112" s="303"/>
      <c r="CO112" s="303"/>
      <c r="CP112" s="303"/>
      <c r="CQ112" s="303"/>
      <c r="CR112" s="303"/>
      <c r="CS112" s="303"/>
      <c r="CT112" s="303"/>
      <c r="CU112" s="303"/>
      <c r="CV112" s="303"/>
    </row>
    <row r="113" spans="1:100" s="273" customFormat="1" ht="30" hidden="1" customHeight="1">
      <c r="A113" s="289" t="e">
        <f>#REF!</f>
        <v>#REF!</v>
      </c>
      <c r="B113" s="289"/>
      <c r="C113" s="289"/>
      <c r="D113" s="289"/>
      <c r="E113" s="289"/>
      <c r="F113" s="289"/>
      <c r="G113" s="289"/>
      <c r="H113" s="289"/>
      <c r="I113" s="284" t="e">
        <f>#REF!</f>
        <v>#REF!</v>
      </c>
      <c r="J113" s="1050"/>
      <c r="K113" s="1050"/>
      <c r="L113" s="1050"/>
      <c r="M113" s="1050"/>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c r="AI113" s="303"/>
      <c r="AJ113" s="303"/>
      <c r="AK113" s="303"/>
      <c r="AL113" s="303"/>
      <c r="AM113" s="303"/>
      <c r="AN113" s="303"/>
      <c r="AO113" s="303"/>
      <c r="AP113" s="303"/>
      <c r="AQ113" s="303"/>
      <c r="AR113" s="303"/>
      <c r="AS113" s="303"/>
      <c r="AT113" s="303"/>
      <c r="AU113" s="303"/>
      <c r="AV113" s="303"/>
      <c r="AW113" s="303"/>
      <c r="AX113" s="303"/>
      <c r="AY113" s="303"/>
      <c r="AZ113" s="303"/>
      <c r="BA113" s="303"/>
      <c r="BB113" s="303"/>
      <c r="BC113" s="303"/>
      <c r="BD113" s="303"/>
      <c r="BE113" s="303"/>
      <c r="BF113" s="303"/>
      <c r="BG113" s="303"/>
      <c r="BH113" s="303"/>
      <c r="BI113" s="303"/>
      <c r="BJ113" s="303"/>
      <c r="BK113" s="303"/>
      <c r="BL113" s="303"/>
      <c r="BM113" s="303"/>
      <c r="BN113" s="303"/>
      <c r="BO113" s="303"/>
      <c r="BP113" s="303"/>
      <c r="BQ113" s="303"/>
      <c r="BR113" s="303"/>
      <c r="BS113" s="303"/>
      <c r="BT113" s="303"/>
      <c r="BU113" s="303"/>
      <c r="BV113" s="303"/>
      <c r="BW113" s="303"/>
      <c r="BX113" s="303"/>
      <c r="BY113" s="303"/>
      <c r="BZ113" s="303"/>
      <c r="CA113" s="303"/>
      <c r="CB113" s="303"/>
      <c r="CC113" s="303"/>
      <c r="CD113" s="303"/>
      <c r="CE113" s="303"/>
      <c r="CF113" s="303"/>
      <c r="CG113" s="303"/>
      <c r="CH113" s="303"/>
      <c r="CI113" s="303"/>
      <c r="CJ113" s="303"/>
      <c r="CK113" s="303"/>
      <c r="CL113" s="303"/>
      <c r="CM113" s="303"/>
      <c r="CN113" s="303"/>
      <c r="CO113" s="303"/>
      <c r="CP113" s="303"/>
      <c r="CQ113" s="303"/>
      <c r="CR113" s="303"/>
      <c r="CS113" s="303"/>
      <c r="CT113" s="303"/>
      <c r="CU113" s="303"/>
      <c r="CV113" s="303"/>
    </row>
    <row r="114" spans="1:100" s="273" customFormat="1" ht="16.5" hidden="1" customHeight="1">
      <c r="A114" s="285" t="e">
        <f>#REF!</f>
        <v>#REF!</v>
      </c>
      <c r="B114" s="285"/>
      <c r="C114" s="285"/>
      <c r="D114" s="285"/>
      <c r="E114" s="285"/>
      <c r="F114" s="285"/>
      <c r="G114" s="285"/>
      <c r="H114" s="285"/>
      <c r="I114" s="286" t="e">
        <f>#REF!</f>
        <v>#REF!</v>
      </c>
      <c r="J114" s="1050" t="e">
        <f>#REF!</f>
        <v>#REF!</v>
      </c>
      <c r="K114" s="1050"/>
      <c r="L114" s="1050"/>
      <c r="M114" s="1050"/>
      <c r="N114" s="303"/>
      <c r="O114" s="303"/>
      <c r="P114" s="303"/>
      <c r="Q114" s="303"/>
      <c r="R114" s="303"/>
      <c r="S114" s="303"/>
      <c r="T114" s="303"/>
      <c r="U114" s="303"/>
      <c r="V114" s="303"/>
      <c r="W114" s="303"/>
      <c r="X114" s="303"/>
      <c r="Y114" s="303"/>
      <c r="Z114" s="303"/>
      <c r="AA114" s="303"/>
      <c r="AB114" s="303"/>
      <c r="AC114" s="303"/>
      <c r="AD114" s="303"/>
      <c r="AE114" s="303"/>
      <c r="AF114" s="303"/>
      <c r="AG114" s="303"/>
      <c r="AH114" s="303"/>
      <c r="AI114" s="303"/>
      <c r="AJ114" s="303"/>
      <c r="AK114" s="303"/>
      <c r="AL114" s="303"/>
      <c r="AM114" s="303"/>
      <c r="AN114" s="303"/>
      <c r="AO114" s="303"/>
      <c r="AP114" s="303"/>
      <c r="AQ114" s="303"/>
      <c r="AR114" s="303"/>
      <c r="AS114" s="303"/>
      <c r="AT114" s="303"/>
      <c r="AU114" s="303"/>
      <c r="AV114" s="303"/>
      <c r="AW114" s="303"/>
      <c r="AX114" s="303"/>
      <c r="AY114" s="303"/>
      <c r="AZ114" s="303"/>
      <c r="BA114" s="303"/>
      <c r="BB114" s="303"/>
      <c r="BC114" s="303"/>
      <c r="BD114" s="303"/>
      <c r="BE114" s="303"/>
      <c r="BF114" s="303"/>
      <c r="BG114" s="303"/>
      <c r="BH114" s="303"/>
      <c r="BI114" s="303"/>
      <c r="BJ114" s="303"/>
      <c r="BK114" s="303"/>
      <c r="BL114" s="303"/>
      <c r="BM114" s="303"/>
      <c r="BN114" s="303"/>
      <c r="BO114" s="303"/>
      <c r="BP114" s="303"/>
      <c r="BQ114" s="303"/>
      <c r="BR114" s="303"/>
      <c r="BS114" s="303"/>
      <c r="BT114" s="303"/>
      <c r="BU114" s="303"/>
      <c r="BV114" s="303"/>
      <c r="BW114" s="303"/>
      <c r="BX114" s="303"/>
      <c r="BY114" s="303"/>
      <c r="BZ114" s="303"/>
      <c r="CA114" s="303"/>
      <c r="CB114" s="303"/>
      <c r="CC114" s="303"/>
      <c r="CD114" s="303"/>
      <c r="CE114" s="303"/>
      <c r="CF114" s="303"/>
      <c r="CG114" s="303"/>
      <c r="CH114" s="303"/>
      <c r="CI114" s="303"/>
      <c r="CJ114" s="303"/>
      <c r="CK114" s="303"/>
      <c r="CL114" s="303"/>
      <c r="CM114" s="303"/>
      <c r="CN114" s="303"/>
      <c r="CO114" s="303"/>
      <c r="CP114" s="303"/>
      <c r="CQ114" s="303"/>
      <c r="CR114" s="303"/>
      <c r="CS114" s="303"/>
      <c r="CT114" s="303"/>
      <c r="CU114" s="303"/>
      <c r="CV114" s="303"/>
    </row>
    <row r="115" spans="1:100" s="273" customFormat="1" ht="16.5" hidden="1" customHeight="1">
      <c r="A115" s="285" t="e">
        <f>#REF!</f>
        <v>#REF!</v>
      </c>
      <c r="B115" s="285"/>
      <c r="C115" s="285"/>
      <c r="D115" s="285"/>
      <c r="E115" s="285"/>
      <c r="F115" s="285"/>
      <c r="G115" s="285"/>
      <c r="H115" s="285"/>
      <c r="I115" s="286" t="e">
        <f>#REF!</f>
        <v>#REF!</v>
      </c>
      <c r="J115" s="1050" t="e">
        <f>#REF!</f>
        <v>#REF!</v>
      </c>
      <c r="K115" s="1050"/>
      <c r="L115" s="1050"/>
      <c r="M115" s="1050"/>
      <c r="N115" s="303"/>
      <c r="O115" s="303"/>
      <c r="P115" s="303"/>
      <c r="Q115" s="303"/>
      <c r="R115" s="303"/>
      <c r="S115" s="303"/>
      <c r="T115" s="303"/>
      <c r="U115" s="303"/>
      <c r="V115" s="303"/>
      <c r="W115" s="303"/>
      <c r="X115" s="303"/>
      <c r="Y115" s="303"/>
      <c r="Z115" s="303"/>
      <c r="AA115" s="303"/>
      <c r="AB115" s="303"/>
      <c r="AC115" s="303"/>
      <c r="AD115" s="303"/>
      <c r="AE115" s="303"/>
      <c r="AF115" s="303"/>
      <c r="AG115" s="303"/>
      <c r="AH115" s="303"/>
      <c r="AI115" s="303"/>
      <c r="AJ115" s="303"/>
      <c r="AK115" s="303"/>
      <c r="AL115" s="303"/>
      <c r="AM115" s="303"/>
      <c r="AN115" s="303"/>
      <c r="AO115" s="303"/>
      <c r="AP115" s="303"/>
      <c r="AQ115" s="303"/>
      <c r="AR115" s="303"/>
      <c r="AS115" s="303"/>
      <c r="AT115" s="303"/>
      <c r="AU115" s="303"/>
      <c r="AV115" s="303"/>
      <c r="AW115" s="303"/>
      <c r="AX115" s="303"/>
      <c r="AY115" s="303"/>
      <c r="AZ115" s="303"/>
      <c r="BA115" s="303"/>
      <c r="BB115" s="303"/>
      <c r="BC115" s="303"/>
      <c r="BD115" s="303"/>
      <c r="BE115" s="303"/>
      <c r="BF115" s="303"/>
      <c r="BG115" s="303"/>
      <c r="BH115" s="303"/>
      <c r="BI115" s="303"/>
      <c r="BJ115" s="303"/>
      <c r="BK115" s="303"/>
      <c r="BL115" s="303"/>
      <c r="BM115" s="303"/>
      <c r="BN115" s="303"/>
      <c r="BO115" s="303"/>
      <c r="BP115" s="303"/>
      <c r="BQ115" s="303"/>
      <c r="BR115" s="303"/>
      <c r="BS115" s="303"/>
      <c r="BT115" s="303"/>
      <c r="BU115" s="303"/>
      <c r="BV115" s="303"/>
      <c r="BW115" s="303"/>
      <c r="BX115" s="303"/>
      <c r="BY115" s="303"/>
      <c r="BZ115" s="303"/>
      <c r="CA115" s="303"/>
      <c r="CB115" s="303"/>
      <c r="CC115" s="303"/>
      <c r="CD115" s="303"/>
      <c r="CE115" s="303"/>
      <c r="CF115" s="303"/>
      <c r="CG115" s="303"/>
      <c r="CH115" s="303"/>
      <c r="CI115" s="303"/>
      <c r="CJ115" s="303"/>
      <c r="CK115" s="303"/>
      <c r="CL115" s="303"/>
      <c r="CM115" s="303"/>
      <c r="CN115" s="303"/>
      <c r="CO115" s="303"/>
      <c r="CP115" s="303"/>
      <c r="CQ115" s="303"/>
      <c r="CR115" s="303"/>
      <c r="CS115" s="303"/>
      <c r="CT115" s="303"/>
      <c r="CU115" s="303"/>
      <c r="CV115" s="303"/>
    </row>
    <row r="116" spans="1:100" s="273" customFormat="1" ht="16.5" hidden="1" customHeight="1">
      <c r="A116" s="285" t="e">
        <f>#REF!</f>
        <v>#REF!</v>
      </c>
      <c r="B116" s="285"/>
      <c r="C116" s="285"/>
      <c r="D116" s="285"/>
      <c r="E116" s="285"/>
      <c r="F116" s="285"/>
      <c r="G116" s="285"/>
      <c r="H116" s="285"/>
      <c r="I116" s="286" t="e">
        <f>#REF!</f>
        <v>#REF!</v>
      </c>
      <c r="J116" s="1050" t="e">
        <f>#REF!</f>
        <v>#REF!</v>
      </c>
      <c r="K116" s="1050"/>
      <c r="L116" s="1050"/>
      <c r="M116" s="1050"/>
      <c r="N116" s="303"/>
      <c r="O116" s="303"/>
      <c r="P116" s="303"/>
      <c r="Q116" s="303"/>
      <c r="R116" s="303"/>
      <c r="S116" s="303"/>
      <c r="T116" s="303"/>
      <c r="U116" s="303"/>
      <c r="V116" s="303"/>
      <c r="W116" s="303"/>
      <c r="X116" s="303"/>
      <c r="Y116" s="303"/>
      <c r="Z116" s="303"/>
      <c r="AA116" s="303"/>
      <c r="AB116" s="303"/>
      <c r="AC116" s="303"/>
      <c r="AD116" s="303"/>
      <c r="AE116" s="303"/>
      <c r="AF116" s="303"/>
      <c r="AG116" s="303"/>
      <c r="AH116" s="303"/>
      <c r="AI116" s="303"/>
      <c r="AJ116" s="303"/>
      <c r="AK116" s="303"/>
      <c r="AL116" s="303"/>
      <c r="AM116" s="303"/>
      <c r="AN116" s="303"/>
      <c r="AO116" s="303"/>
      <c r="AP116" s="303"/>
      <c r="AQ116" s="303"/>
      <c r="AR116" s="303"/>
      <c r="AS116" s="303"/>
      <c r="AT116" s="303"/>
      <c r="AU116" s="303"/>
      <c r="AV116" s="303"/>
      <c r="AW116" s="303"/>
      <c r="AX116" s="303"/>
      <c r="AY116" s="303"/>
      <c r="AZ116" s="303"/>
      <c r="BA116" s="303"/>
      <c r="BB116" s="303"/>
      <c r="BC116" s="303"/>
      <c r="BD116" s="303"/>
      <c r="BE116" s="303"/>
      <c r="BF116" s="303"/>
      <c r="BG116" s="303"/>
      <c r="BH116" s="303"/>
      <c r="BI116" s="303"/>
      <c r="BJ116" s="303"/>
      <c r="BK116" s="303"/>
      <c r="BL116" s="303"/>
      <c r="BM116" s="303"/>
      <c r="BN116" s="303"/>
      <c r="BO116" s="303"/>
      <c r="BP116" s="303"/>
      <c r="BQ116" s="303"/>
      <c r="BR116" s="303"/>
      <c r="BS116" s="303"/>
      <c r="BT116" s="303"/>
      <c r="BU116" s="303"/>
      <c r="BV116" s="303"/>
      <c r="BW116" s="303"/>
      <c r="BX116" s="303"/>
      <c r="BY116" s="303"/>
      <c r="BZ116" s="303"/>
      <c r="CA116" s="303"/>
      <c r="CB116" s="303"/>
      <c r="CC116" s="303"/>
      <c r="CD116" s="303"/>
      <c r="CE116" s="303"/>
      <c r="CF116" s="303"/>
      <c r="CG116" s="303"/>
      <c r="CH116" s="303"/>
      <c r="CI116" s="303"/>
      <c r="CJ116" s="303"/>
      <c r="CK116" s="303"/>
      <c r="CL116" s="303"/>
      <c r="CM116" s="303"/>
      <c r="CN116" s="303"/>
      <c r="CO116" s="303"/>
      <c r="CP116" s="303"/>
      <c r="CQ116" s="303"/>
      <c r="CR116" s="303"/>
      <c r="CS116" s="303"/>
      <c r="CT116" s="303"/>
      <c r="CU116" s="303"/>
      <c r="CV116" s="303"/>
    </row>
    <row r="117" spans="1:100" s="273" customFormat="1" ht="20.100000000000001" hidden="1" customHeight="1">
      <c r="A117" s="293"/>
      <c r="B117" s="293"/>
      <c r="C117" s="293"/>
      <c r="D117" s="293"/>
      <c r="E117" s="293"/>
      <c r="F117" s="293"/>
      <c r="G117" s="293"/>
      <c r="H117" s="293"/>
      <c r="I117" s="284" t="e">
        <f>#REF!</f>
        <v>#REF!</v>
      </c>
      <c r="J117" s="1050" t="e">
        <f>#REF!</f>
        <v>#REF!</v>
      </c>
      <c r="K117" s="1050"/>
      <c r="L117" s="1050"/>
      <c r="M117" s="1050"/>
      <c r="N117" s="303"/>
      <c r="O117" s="303"/>
      <c r="P117" s="303"/>
      <c r="Q117" s="303"/>
      <c r="R117" s="303"/>
      <c r="S117" s="303"/>
      <c r="T117" s="303"/>
      <c r="U117" s="303"/>
      <c r="V117" s="303"/>
      <c r="W117" s="303"/>
      <c r="X117" s="303"/>
      <c r="Y117" s="303"/>
      <c r="Z117" s="303"/>
      <c r="AA117" s="303"/>
      <c r="AB117" s="303"/>
      <c r="AC117" s="303"/>
      <c r="AD117" s="303"/>
      <c r="AE117" s="303"/>
      <c r="AF117" s="303"/>
      <c r="AG117" s="303"/>
      <c r="AH117" s="303"/>
      <c r="AI117" s="303"/>
      <c r="AJ117" s="303"/>
      <c r="AK117" s="303"/>
      <c r="AL117" s="303"/>
      <c r="AM117" s="303"/>
      <c r="AN117" s="303"/>
      <c r="AO117" s="303"/>
      <c r="AP117" s="303"/>
      <c r="AQ117" s="303"/>
      <c r="AR117" s="303"/>
      <c r="AS117" s="303"/>
      <c r="AT117" s="303"/>
      <c r="AU117" s="303"/>
      <c r="AV117" s="303"/>
      <c r="AW117" s="303"/>
      <c r="AX117" s="303"/>
      <c r="AY117" s="303"/>
      <c r="AZ117" s="303"/>
      <c r="BA117" s="303"/>
      <c r="BB117" s="303"/>
      <c r="BC117" s="303"/>
      <c r="BD117" s="303"/>
      <c r="BE117" s="303"/>
      <c r="BF117" s="303"/>
      <c r="BG117" s="303"/>
      <c r="BH117" s="303"/>
      <c r="BI117" s="303"/>
      <c r="BJ117" s="303"/>
      <c r="BK117" s="303"/>
      <c r="BL117" s="303"/>
      <c r="BM117" s="303"/>
      <c r="BN117" s="303"/>
      <c r="BO117" s="303"/>
      <c r="BP117" s="303"/>
      <c r="BQ117" s="303"/>
      <c r="BR117" s="303"/>
      <c r="BS117" s="303"/>
      <c r="BT117" s="303"/>
      <c r="BU117" s="303"/>
      <c r="BV117" s="303"/>
      <c r="BW117" s="303"/>
      <c r="BX117" s="303"/>
      <c r="BY117" s="303"/>
      <c r="BZ117" s="303"/>
      <c r="CA117" s="303"/>
      <c r="CB117" s="303"/>
      <c r="CC117" s="303"/>
      <c r="CD117" s="303"/>
      <c r="CE117" s="303"/>
      <c r="CF117" s="303"/>
      <c r="CG117" s="303"/>
      <c r="CH117" s="303"/>
      <c r="CI117" s="303"/>
      <c r="CJ117" s="303"/>
      <c r="CK117" s="303"/>
      <c r="CL117" s="303"/>
      <c r="CM117" s="303"/>
      <c r="CN117" s="303"/>
      <c r="CO117" s="303"/>
      <c r="CP117" s="303"/>
      <c r="CQ117" s="303"/>
      <c r="CR117" s="303"/>
      <c r="CS117" s="303"/>
      <c r="CT117" s="303"/>
      <c r="CU117" s="303"/>
      <c r="CV117" s="303"/>
    </row>
    <row r="118" spans="1:100" s="273" customFormat="1" ht="20.100000000000001" hidden="1" customHeight="1">
      <c r="A118" s="292"/>
      <c r="B118" s="292"/>
      <c r="C118" s="292"/>
      <c r="D118" s="292"/>
      <c r="E118" s="292"/>
      <c r="F118" s="292"/>
      <c r="G118" s="292"/>
      <c r="H118" s="292"/>
      <c r="I118" s="284" t="e">
        <f>#REF!</f>
        <v>#REF!</v>
      </c>
      <c r="J118" s="1050" t="e">
        <f>#REF!</f>
        <v>#REF!</v>
      </c>
      <c r="K118" s="1050"/>
      <c r="L118" s="1050"/>
      <c r="M118" s="1050"/>
      <c r="N118" s="303"/>
      <c r="O118" s="303"/>
      <c r="P118" s="303"/>
      <c r="Q118" s="303"/>
      <c r="R118" s="303"/>
      <c r="S118" s="303"/>
      <c r="T118" s="303"/>
      <c r="U118" s="303"/>
      <c r="V118" s="303"/>
      <c r="W118" s="303"/>
      <c r="X118" s="303"/>
      <c r="Y118" s="303"/>
      <c r="Z118" s="303"/>
      <c r="AA118" s="303"/>
      <c r="AB118" s="303"/>
      <c r="AC118" s="303"/>
      <c r="AD118" s="303"/>
      <c r="AE118" s="303"/>
      <c r="AF118" s="303"/>
      <c r="AG118" s="303"/>
      <c r="AH118" s="303"/>
      <c r="AI118" s="303"/>
      <c r="AJ118" s="303"/>
      <c r="AK118" s="303"/>
      <c r="AL118" s="303"/>
      <c r="AM118" s="303"/>
      <c r="AN118" s="303"/>
      <c r="AO118" s="303"/>
      <c r="AP118" s="303"/>
      <c r="AQ118" s="303"/>
      <c r="AR118" s="303"/>
      <c r="AS118" s="303"/>
      <c r="AT118" s="303"/>
      <c r="AU118" s="303"/>
      <c r="AV118" s="303"/>
      <c r="AW118" s="303"/>
      <c r="AX118" s="303"/>
      <c r="AY118" s="303"/>
      <c r="AZ118" s="303"/>
      <c r="BA118" s="303"/>
      <c r="BB118" s="303"/>
      <c r="BC118" s="303"/>
      <c r="BD118" s="303"/>
      <c r="BE118" s="303"/>
      <c r="BF118" s="303"/>
      <c r="BG118" s="303"/>
      <c r="BH118" s="303"/>
      <c r="BI118" s="303"/>
      <c r="BJ118" s="303"/>
      <c r="BK118" s="303"/>
      <c r="BL118" s="303"/>
      <c r="BM118" s="303"/>
      <c r="BN118" s="303"/>
      <c r="BO118" s="303"/>
      <c r="BP118" s="303"/>
      <c r="BQ118" s="303"/>
      <c r="BR118" s="303"/>
      <c r="BS118" s="303"/>
      <c r="BT118" s="303"/>
      <c r="BU118" s="303"/>
      <c r="BV118" s="303"/>
      <c r="BW118" s="303"/>
      <c r="BX118" s="303"/>
      <c r="BY118" s="303"/>
      <c r="BZ118" s="303"/>
      <c r="CA118" s="303"/>
      <c r="CB118" s="303"/>
      <c r="CC118" s="303"/>
      <c r="CD118" s="303"/>
      <c r="CE118" s="303"/>
      <c r="CF118" s="303"/>
      <c r="CG118" s="303"/>
      <c r="CH118" s="303"/>
      <c r="CI118" s="303"/>
      <c r="CJ118" s="303"/>
      <c r="CK118" s="303"/>
      <c r="CL118" s="303"/>
      <c r="CM118" s="303"/>
      <c r="CN118" s="303"/>
      <c r="CO118" s="303"/>
      <c r="CP118" s="303"/>
      <c r="CQ118" s="303"/>
      <c r="CR118" s="303"/>
      <c r="CS118" s="303"/>
      <c r="CT118" s="303"/>
      <c r="CU118" s="303"/>
      <c r="CV118" s="303"/>
    </row>
    <row r="119" spans="1:100" s="273" customFormat="1" ht="20.100000000000001" hidden="1" customHeight="1">
      <c r="A119" s="283" t="e">
        <f>#REF!</f>
        <v>#REF!</v>
      </c>
      <c r="B119" s="283"/>
      <c r="C119" s="283"/>
      <c r="D119" s="283"/>
      <c r="E119" s="283"/>
      <c r="F119" s="283"/>
      <c r="G119" s="283"/>
      <c r="H119" s="283"/>
      <c r="I119" s="284" t="e">
        <f>#REF!</f>
        <v>#REF!</v>
      </c>
      <c r="J119" s="1050"/>
      <c r="K119" s="1050"/>
      <c r="L119" s="1050"/>
      <c r="M119" s="1050"/>
      <c r="N119" s="303"/>
      <c r="O119" s="303"/>
      <c r="P119" s="303"/>
      <c r="Q119" s="303"/>
      <c r="R119" s="303"/>
      <c r="S119" s="303"/>
      <c r="T119" s="303"/>
      <c r="U119" s="303"/>
      <c r="V119" s="303"/>
      <c r="W119" s="303"/>
      <c r="X119" s="303"/>
      <c r="Y119" s="303"/>
      <c r="Z119" s="303"/>
      <c r="AA119" s="303"/>
      <c r="AB119" s="303"/>
      <c r="AC119" s="303"/>
      <c r="AD119" s="303"/>
      <c r="AE119" s="303"/>
      <c r="AF119" s="303"/>
      <c r="AG119" s="303"/>
      <c r="AH119" s="303"/>
      <c r="AI119" s="303"/>
      <c r="AJ119" s="303"/>
      <c r="AK119" s="303"/>
      <c r="AL119" s="303"/>
      <c r="AM119" s="303"/>
      <c r="AN119" s="303"/>
      <c r="AO119" s="303"/>
      <c r="AP119" s="303"/>
      <c r="AQ119" s="303"/>
      <c r="AR119" s="303"/>
      <c r="AS119" s="303"/>
      <c r="AT119" s="303"/>
      <c r="AU119" s="303"/>
      <c r="AV119" s="303"/>
      <c r="AW119" s="303"/>
      <c r="AX119" s="303"/>
      <c r="AY119" s="303"/>
      <c r="AZ119" s="303"/>
      <c r="BA119" s="303"/>
      <c r="BB119" s="303"/>
      <c r="BC119" s="303"/>
      <c r="BD119" s="303"/>
      <c r="BE119" s="303"/>
      <c r="BF119" s="303"/>
      <c r="BG119" s="303"/>
      <c r="BH119" s="303"/>
      <c r="BI119" s="303"/>
      <c r="BJ119" s="303"/>
      <c r="BK119" s="303"/>
      <c r="BL119" s="303"/>
      <c r="BM119" s="303"/>
      <c r="BN119" s="303"/>
      <c r="BO119" s="303"/>
      <c r="BP119" s="303"/>
      <c r="BQ119" s="303"/>
      <c r="BR119" s="303"/>
      <c r="BS119" s="303"/>
      <c r="BT119" s="303"/>
      <c r="BU119" s="303"/>
      <c r="BV119" s="303"/>
      <c r="BW119" s="303"/>
      <c r="BX119" s="303"/>
      <c r="BY119" s="303"/>
      <c r="BZ119" s="303"/>
      <c r="CA119" s="303"/>
      <c r="CB119" s="303"/>
      <c r="CC119" s="303"/>
      <c r="CD119" s="303"/>
      <c r="CE119" s="303"/>
      <c r="CF119" s="303"/>
      <c r="CG119" s="303"/>
      <c r="CH119" s="303"/>
      <c r="CI119" s="303"/>
      <c r="CJ119" s="303"/>
      <c r="CK119" s="303"/>
      <c r="CL119" s="303"/>
      <c r="CM119" s="303"/>
      <c r="CN119" s="303"/>
      <c r="CO119" s="303"/>
      <c r="CP119" s="303"/>
      <c r="CQ119" s="303"/>
      <c r="CR119" s="303"/>
      <c r="CS119" s="303"/>
      <c r="CT119" s="303"/>
      <c r="CU119" s="303"/>
      <c r="CV119" s="303"/>
    </row>
    <row r="120" spans="1:100" s="273" customFormat="1" ht="30" hidden="1" customHeight="1">
      <c r="A120" s="288" t="e">
        <f>#REF!</f>
        <v>#REF!</v>
      </c>
      <c r="B120" s="288"/>
      <c r="C120" s="288"/>
      <c r="D120" s="288"/>
      <c r="E120" s="288"/>
      <c r="F120" s="288"/>
      <c r="G120" s="288"/>
      <c r="H120" s="288"/>
      <c r="I120" s="284" t="e">
        <f>#REF!</f>
        <v>#REF!</v>
      </c>
      <c r="J120" s="1050"/>
      <c r="K120" s="1050"/>
      <c r="L120" s="1050"/>
      <c r="M120" s="1050"/>
      <c r="N120" s="303"/>
      <c r="O120" s="303"/>
      <c r="P120" s="303"/>
      <c r="Q120" s="303"/>
      <c r="R120" s="303"/>
      <c r="S120" s="303"/>
      <c r="T120" s="303"/>
      <c r="U120" s="303"/>
      <c r="V120" s="303"/>
      <c r="W120" s="303"/>
      <c r="X120" s="303"/>
      <c r="Y120" s="303"/>
      <c r="Z120" s="303"/>
      <c r="AA120" s="303"/>
      <c r="AB120" s="303"/>
      <c r="AC120" s="303"/>
      <c r="AD120" s="303"/>
      <c r="AE120" s="303"/>
      <c r="AF120" s="303"/>
      <c r="AG120" s="303"/>
      <c r="AH120" s="303"/>
      <c r="AI120" s="303"/>
      <c r="AJ120" s="303"/>
      <c r="AK120" s="303"/>
      <c r="AL120" s="303"/>
      <c r="AM120" s="303"/>
      <c r="AN120" s="303"/>
      <c r="AO120" s="303"/>
      <c r="AP120" s="303"/>
      <c r="AQ120" s="303"/>
      <c r="AR120" s="303"/>
      <c r="AS120" s="303"/>
      <c r="AT120" s="303"/>
      <c r="AU120" s="303"/>
      <c r="AV120" s="303"/>
      <c r="AW120" s="303"/>
      <c r="AX120" s="303"/>
      <c r="AY120" s="303"/>
      <c r="AZ120" s="303"/>
      <c r="BA120" s="303"/>
      <c r="BB120" s="303"/>
      <c r="BC120" s="303"/>
      <c r="BD120" s="303"/>
      <c r="BE120" s="303"/>
      <c r="BF120" s="303"/>
      <c r="BG120" s="303"/>
      <c r="BH120" s="303"/>
      <c r="BI120" s="303"/>
      <c r="BJ120" s="303"/>
      <c r="BK120" s="303"/>
      <c r="BL120" s="303"/>
      <c r="BM120" s="303"/>
      <c r="BN120" s="303"/>
      <c r="BO120" s="303"/>
      <c r="BP120" s="303"/>
      <c r="BQ120" s="303"/>
      <c r="BR120" s="303"/>
      <c r="BS120" s="303"/>
      <c r="BT120" s="303"/>
      <c r="BU120" s="303"/>
      <c r="BV120" s="303"/>
      <c r="BW120" s="303"/>
      <c r="BX120" s="303"/>
      <c r="BY120" s="303"/>
      <c r="BZ120" s="303"/>
      <c r="CA120" s="303"/>
      <c r="CB120" s="303"/>
      <c r="CC120" s="303"/>
      <c r="CD120" s="303"/>
      <c r="CE120" s="303"/>
      <c r="CF120" s="303"/>
      <c r="CG120" s="303"/>
      <c r="CH120" s="303"/>
      <c r="CI120" s="303"/>
      <c r="CJ120" s="303"/>
      <c r="CK120" s="303"/>
      <c r="CL120" s="303"/>
      <c r="CM120" s="303"/>
      <c r="CN120" s="303"/>
      <c r="CO120" s="303"/>
      <c r="CP120" s="303"/>
      <c r="CQ120" s="303"/>
      <c r="CR120" s="303"/>
      <c r="CS120" s="303"/>
      <c r="CT120" s="303"/>
      <c r="CU120" s="303"/>
      <c r="CV120" s="303"/>
    </row>
    <row r="121" spans="1:100" s="273" customFormat="1" ht="20.100000000000001" hidden="1" customHeight="1">
      <c r="A121" s="285" t="e">
        <f>#REF!</f>
        <v>#REF!</v>
      </c>
      <c r="B121" s="285"/>
      <c r="C121" s="285"/>
      <c r="D121" s="285"/>
      <c r="E121" s="285"/>
      <c r="F121" s="285"/>
      <c r="G121" s="285"/>
      <c r="H121" s="285"/>
      <c r="I121" s="286" t="e">
        <f>#REF!</f>
        <v>#REF!</v>
      </c>
      <c r="J121" s="1050" t="e">
        <f>#REF!</f>
        <v>#REF!</v>
      </c>
      <c r="K121" s="1050"/>
      <c r="L121" s="1050"/>
      <c r="M121" s="1050"/>
      <c r="N121" s="303"/>
      <c r="O121" s="303"/>
      <c r="P121" s="303"/>
      <c r="Q121" s="303"/>
      <c r="R121" s="303"/>
      <c r="S121" s="303"/>
      <c r="T121" s="303"/>
      <c r="U121" s="303"/>
      <c r="V121" s="303"/>
      <c r="W121" s="303"/>
      <c r="X121" s="303"/>
      <c r="Y121" s="303"/>
      <c r="Z121" s="303"/>
      <c r="AA121" s="303"/>
      <c r="AB121" s="303"/>
      <c r="AC121" s="303"/>
      <c r="AD121" s="303"/>
      <c r="AE121" s="303"/>
      <c r="AF121" s="303"/>
      <c r="AG121" s="303"/>
      <c r="AH121" s="303"/>
      <c r="AI121" s="303"/>
      <c r="AJ121" s="303"/>
      <c r="AK121" s="303"/>
      <c r="AL121" s="303"/>
      <c r="AM121" s="303"/>
      <c r="AN121" s="303"/>
      <c r="AO121" s="303"/>
      <c r="AP121" s="303"/>
      <c r="AQ121" s="303"/>
      <c r="AR121" s="303"/>
      <c r="AS121" s="303"/>
      <c r="AT121" s="303"/>
      <c r="AU121" s="303"/>
      <c r="AV121" s="303"/>
      <c r="AW121" s="303"/>
      <c r="AX121" s="303"/>
      <c r="AY121" s="303"/>
      <c r="AZ121" s="303"/>
      <c r="BA121" s="303"/>
      <c r="BB121" s="303"/>
      <c r="BC121" s="303"/>
      <c r="BD121" s="303"/>
      <c r="BE121" s="303"/>
      <c r="BF121" s="303"/>
      <c r="BG121" s="303"/>
      <c r="BH121" s="303"/>
      <c r="BI121" s="303"/>
      <c r="BJ121" s="303"/>
      <c r="BK121" s="303"/>
      <c r="BL121" s="303"/>
      <c r="BM121" s="303"/>
      <c r="BN121" s="303"/>
      <c r="BO121" s="303"/>
      <c r="BP121" s="303"/>
      <c r="BQ121" s="303"/>
      <c r="BR121" s="303"/>
      <c r="BS121" s="303"/>
      <c r="BT121" s="303"/>
      <c r="BU121" s="303"/>
      <c r="BV121" s="303"/>
      <c r="BW121" s="303"/>
      <c r="BX121" s="303"/>
      <c r="BY121" s="303"/>
      <c r="BZ121" s="303"/>
      <c r="CA121" s="303"/>
      <c r="CB121" s="303"/>
      <c r="CC121" s="303"/>
      <c r="CD121" s="303"/>
      <c r="CE121" s="303"/>
      <c r="CF121" s="303"/>
      <c r="CG121" s="303"/>
      <c r="CH121" s="303"/>
      <c r="CI121" s="303"/>
      <c r="CJ121" s="303"/>
      <c r="CK121" s="303"/>
      <c r="CL121" s="303"/>
      <c r="CM121" s="303"/>
      <c r="CN121" s="303"/>
      <c r="CO121" s="303"/>
      <c r="CP121" s="303"/>
      <c r="CQ121" s="303"/>
      <c r="CR121" s="303"/>
      <c r="CS121" s="303"/>
      <c r="CT121" s="303"/>
      <c r="CU121" s="303"/>
      <c r="CV121" s="303"/>
    </row>
    <row r="122" spans="1:100" s="273" customFormat="1" ht="20.100000000000001" hidden="1" customHeight="1">
      <c r="A122" s="285" t="e">
        <f>#REF!</f>
        <v>#REF!</v>
      </c>
      <c r="B122" s="285"/>
      <c r="C122" s="285"/>
      <c r="D122" s="285"/>
      <c r="E122" s="285"/>
      <c r="F122" s="285"/>
      <c r="G122" s="285"/>
      <c r="H122" s="285"/>
      <c r="I122" s="286" t="e">
        <f>#REF!</f>
        <v>#REF!</v>
      </c>
      <c r="J122" s="1050" t="e">
        <f>#REF!</f>
        <v>#REF!</v>
      </c>
      <c r="K122" s="1050"/>
      <c r="L122" s="1050"/>
      <c r="M122" s="1050"/>
      <c r="N122" s="303"/>
      <c r="O122" s="303"/>
      <c r="P122" s="303"/>
      <c r="Q122" s="303"/>
      <c r="R122" s="303"/>
      <c r="S122" s="303"/>
      <c r="T122" s="303"/>
      <c r="U122" s="303"/>
      <c r="V122" s="303"/>
      <c r="W122" s="303"/>
      <c r="X122" s="303"/>
      <c r="Y122" s="303"/>
      <c r="Z122" s="303"/>
      <c r="AA122" s="303"/>
      <c r="AB122" s="303"/>
      <c r="AC122" s="303"/>
      <c r="AD122" s="303"/>
      <c r="AE122" s="303"/>
      <c r="AF122" s="303"/>
      <c r="AG122" s="303"/>
      <c r="AH122" s="303"/>
      <c r="AI122" s="303"/>
      <c r="AJ122" s="303"/>
      <c r="AK122" s="303"/>
      <c r="AL122" s="303"/>
      <c r="AM122" s="303"/>
      <c r="AN122" s="303"/>
      <c r="AO122" s="303"/>
      <c r="AP122" s="303"/>
      <c r="AQ122" s="303"/>
      <c r="AR122" s="303"/>
      <c r="AS122" s="303"/>
      <c r="AT122" s="303"/>
      <c r="AU122" s="303"/>
      <c r="AV122" s="303"/>
      <c r="AW122" s="303"/>
      <c r="AX122" s="303"/>
      <c r="AY122" s="303"/>
      <c r="AZ122" s="303"/>
      <c r="BA122" s="303"/>
      <c r="BB122" s="303"/>
      <c r="BC122" s="303"/>
      <c r="BD122" s="303"/>
      <c r="BE122" s="303"/>
      <c r="BF122" s="303"/>
      <c r="BG122" s="303"/>
      <c r="BH122" s="303"/>
      <c r="BI122" s="303"/>
      <c r="BJ122" s="303"/>
      <c r="BK122" s="303"/>
      <c r="BL122" s="303"/>
      <c r="BM122" s="303"/>
      <c r="BN122" s="303"/>
      <c r="BO122" s="303"/>
      <c r="BP122" s="303"/>
      <c r="BQ122" s="303"/>
      <c r="BR122" s="303"/>
      <c r="BS122" s="303"/>
      <c r="BT122" s="303"/>
      <c r="BU122" s="303"/>
      <c r="BV122" s="303"/>
      <c r="BW122" s="303"/>
      <c r="BX122" s="303"/>
      <c r="BY122" s="303"/>
      <c r="BZ122" s="303"/>
      <c r="CA122" s="303"/>
      <c r="CB122" s="303"/>
      <c r="CC122" s="303"/>
      <c r="CD122" s="303"/>
      <c r="CE122" s="303"/>
      <c r="CF122" s="303"/>
      <c r="CG122" s="303"/>
      <c r="CH122" s="303"/>
      <c r="CI122" s="303"/>
      <c r="CJ122" s="303"/>
      <c r="CK122" s="303"/>
      <c r="CL122" s="303"/>
      <c r="CM122" s="303"/>
      <c r="CN122" s="303"/>
      <c r="CO122" s="303"/>
      <c r="CP122" s="303"/>
      <c r="CQ122" s="303"/>
      <c r="CR122" s="303"/>
      <c r="CS122" s="303"/>
      <c r="CT122" s="303"/>
      <c r="CU122" s="303"/>
      <c r="CV122" s="303"/>
    </row>
    <row r="123" spans="1:100" s="273" customFormat="1" ht="20.100000000000001" hidden="1" customHeight="1">
      <c r="A123" s="285" t="e">
        <f>#REF!</f>
        <v>#REF!</v>
      </c>
      <c r="B123" s="285"/>
      <c r="C123" s="285"/>
      <c r="D123" s="285"/>
      <c r="E123" s="285"/>
      <c r="F123" s="285"/>
      <c r="G123" s="285"/>
      <c r="H123" s="285"/>
      <c r="I123" s="286" t="e">
        <f>#REF!</f>
        <v>#REF!</v>
      </c>
      <c r="J123" s="1050" t="e">
        <f>#REF!</f>
        <v>#REF!</v>
      </c>
      <c r="K123" s="1050"/>
      <c r="L123" s="1050"/>
      <c r="M123" s="1050"/>
      <c r="N123" s="303"/>
      <c r="O123" s="303"/>
      <c r="P123" s="303"/>
      <c r="Q123" s="303"/>
      <c r="R123" s="303"/>
      <c r="S123" s="303"/>
      <c r="T123" s="303"/>
      <c r="U123" s="303"/>
      <c r="V123" s="303"/>
      <c r="W123" s="303"/>
      <c r="X123" s="303"/>
      <c r="Y123" s="303"/>
      <c r="Z123" s="303"/>
      <c r="AA123" s="303"/>
      <c r="AB123" s="303"/>
      <c r="AC123" s="303"/>
      <c r="AD123" s="303"/>
      <c r="AE123" s="303"/>
      <c r="AF123" s="303"/>
      <c r="AG123" s="303"/>
      <c r="AH123" s="303"/>
      <c r="AI123" s="303"/>
      <c r="AJ123" s="303"/>
      <c r="AK123" s="303"/>
      <c r="AL123" s="303"/>
      <c r="AM123" s="303"/>
      <c r="AN123" s="303"/>
      <c r="AO123" s="303"/>
      <c r="AP123" s="303"/>
      <c r="AQ123" s="303"/>
      <c r="AR123" s="303"/>
      <c r="AS123" s="303"/>
      <c r="AT123" s="303"/>
      <c r="AU123" s="303"/>
      <c r="AV123" s="303"/>
      <c r="AW123" s="303"/>
      <c r="AX123" s="303"/>
      <c r="AY123" s="303"/>
      <c r="AZ123" s="303"/>
      <c r="BA123" s="303"/>
      <c r="BB123" s="303"/>
      <c r="BC123" s="303"/>
      <c r="BD123" s="303"/>
      <c r="BE123" s="303"/>
      <c r="BF123" s="303"/>
      <c r="BG123" s="303"/>
      <c r="BH123" s="303"/>
      <c r="BI123" s="303"/>
      <c r="BJ123" s="303"/>
      <c r="BK123" s="303"/>
      <c r="BL123" s="303"/>
      <c r="BM123" s="303"/>
      <c r="BN123" s="303"/>
      <c r="BO123" s="303"/>
      <c r="BP123" s="303"/>
      <c r="BQ123" s="303"/>
      <c r="BR123" s="303"/>
      <c r="BS123" s="303"/>
      <c r="BT123" s="303"/>
      <c r="BU123" s="303"/>
      <c r="BV123" s="303"/>
      <c r="BW123" s="303"/>
      <c r="BX123" s="303"/>
      <c r="BY123" s="303"/>
      <c r="BZ123" s="303"/>
      <c r="CA123" s="303"/>
      <c r="CB123" s="303"/>
      <c r="CC123" s="303"/>
      <c r="CD123" s="303"/>
      <c r="CE123" s="303"/>
      <c r="CF123" s="303"/>
      <c r="CG123" s="303"/>
      <c r="CH123" s="303"/>
      <c r="CI123" s="303"/>
      <c r="CJ123" s="303"/>
      <c r="CK123" s="303"/>
      <c r="CL123" s="303"/>
      <c r="CM123" s="303"/>
      <c r="CN123" s="303"/>
      <c r="CO123" s="303"/>
      <c r="CP123" s="303"/>
      <c r="CQ123" s="303"/>
      <c r="CR123" s="303"/>
      <c r="CS123" s="303"/>
      <c r="CT123" s="303"/>
      <c r="CU123" s="303"/>
      <c r="CV123" s="303"/>
    </row>
    <row r="124" spans="1:100" s="273" customFormat="1" ht="20.100000000000001" hidden="1" customHeight="1">
      <c r="A124" s="285" t="e">
        <f>#REF!</f>
        <v>#REF!</v>
      </c>
      <c r="B124" s="285"/>
      <c r="C124" s="285"/>
      <c r="D124" s="285"/>
      <c r="E124" s="285"/>
      <c r="F124" s="285"/>
      <c r="G124" s="285"/>
      <c r="H124" s="285"/>
      <c r="I124" s="286" t="e">
        <f>#REF!</f>
        <v>#REF!</v>
      </c>
      <c r="J124" s="1050" t="e">
        <f>#REF!</f>
        <v>#REF!</v>
      </c>
      <c r="K124" s="1050"/>
      <c r="L124" s="1050"/>
      <c r="M124" s="1050"/>
      <c r="N124" s="303"/>
      <c r="O124" s="303"/>
      <c r="P124" s="303"/>
      <c r="Q124" s="303"/>
      <c r="R124" s="303"/>
      <c r="S124" s="303"/>
      <c r="T124" s="303"/>
      <c r="U124" s="303"/>
      <c r="V124" s="303"/>
      <c r="W124" s="303"/>
      <c r="X124" s="303"/>
      <c r="Y124" s="303"/>
      <c r="Z124" s="303"/>
      <c r="AA124" s="303"/>
      <c r="AB124" s="303"/>
      <c r="AC124" s="303"/>
      <c r="AD124" s="303"/>
      <c r="AE124" s="303"/>
      <c r="AF124" s="303"/>
      <c r="AG124" s="303"/>
      <c r="AH124" s="303"/>
      <c r="AI124" s="303"/>
      <c r="AJ124" s="303"/>
      <c r="AK124" s="303"/>
      <c r="AL124" s="303"/>
      <c r="AM124" s="303"/>
      <c r="AN124" s="303"/>
      <c r="AO124" s="303"/>
      <c r="AP124" s="303"/>
      <c r="AQ124" s="303"/>
      <c r="AR124" s="303"/>
      <c r="AS124" s="303"/>
      <c r="AT124" s="303"/>
      <c r="AU124" s="303"/>
      <c r="AV124" s="303"/>
      <c r="AW124" s="303"/>
      <c r="AX124" s="303"/>
      <c r="AY124" s="303"/>
      <c r="AZ124" s="303"/>
      <c r="BA124" s="303"/>
      <c r="BB124" s="303"/>
      <c r="BC124" s="303"/>
      <c r="BD124" s="303"/>
      <c r="BE124" s="303"/>
      <c r="BF124" s="303"/>
      <c r="BG124" s="303"/>
      <c r="BH124" s="303"/>
      <c r="BI124" s="303"/>
      <c r="BJ124" s="303"/>
      <c r="BK124" s="303"/>
      <c r="BL124" s="303"/>
      <c r="BM124" s="303"/>
      <c r="BN124" s="303"/>
      <c r="BO124" s="303"/>
      <c r="BP124" s="303"/>
      <c r="BQ124" s="303"/>
      <c r="BR124" s="303"/>
      <c r="BS124" s="303"/>
      <c r="BT124" s="303"/>
      <c r="BU124" s="303"/>
      <c r="BV124" s="303"/>
      <c r="BW124" s="303"/>
      <c r="BX124" s="303"/>
      <c r="BY124" s="303"/>
      <c r="BZ124" s="303"/>
      <c r="CA124" s="303"/>
      <c r="CB124" s="303"/>
      <c r="CC124" s="303"/>
      <c r="CD124" s="303"/>
      <c r="CE124" s="303"/>
      <c r="CF124" s="303"/>
      <c r="CG124" s="303"/>
      <c r="CH124" s="303"/>
      <c r="CI124" s="303"/>
      <c r="CJ124" s="303"/>
      <c r="CK124" s="303"/>
      <c r="CL124" s="303"/>
      <c r="CM124" s="303"/>
      <c r="CN124" s="303"/>
      <c r="CO124" s="303"/>
      <c r="CP124" s="303"/>
      <c r="CQ124" s="303"/>
      <c r="CR124" s="303"/>
      <c r="CS124" s="303"/>
      <c r="CT124" s="303"/>
      <c r="CU124" s="303"/>
      <c r="CV124" s="303"/>
    </row>
    <row r="125" spans="1:100" s="273" customFormat="1" ht="20.100000000000001" hidden="1" customHeight="1">
      <c r="A125" s="285" t="e">
        <f>#REF!</f>
        <v>#REF!</v>
      </c>
      <c r="B125" s="285"/>
      <c r="C125" s="285"/>
      <c r="D125" s="285"/>
      <c r="E125" s="285"/>
      <c r="F125" s="285"/>
      <c r="G125" s="285"/>
      <c r="H125" s="285"/>
      <c r="I125" s="286" t="e">
        <f>#REF!</f>
        <v>#REF!</v>
      </c>
      <c r="J125" s="1050" t="e">
        <f>#REF!</f>
        <v>#REF!</v>
      </c>
      <c r="K125" s="1050"/>
      <c r="L125" s="1050"/>
      <c r="M125" s="1050"/>
      <c r="N125" s="303"/>
      <c r="O125" s="303"/>
      <c r="P125" s="303"/>
      <c r="Q125" s="303"/>
      <c r="R125" s="303"/>
      <c r="S125" s="303"/>
      <c r="T125" s="303"/>
      <c r="U125" s="303"/>
      <c r="V125" s="303"/>
      <c r="W125" s="303"/>
      <c r="X125" s="303"/>
      <c r="Y125" s="303"/>
      <c r="Z125" s="303"/>
      <c r="AA125" s="303"/>
      <c r="AB125" s="303"/>
      <c r="AC125" s="303"/>
      <c r="AD125" s="303"/>
      <c r="AE125" s="303"/>
      <c r="AF125" s="303"/>
      <c r="AG125" s="303"/>
      <c r="AH125" s="303"/>
      <c r="AI125" s="303"/>
      <c r="AJ125" s="303"/>
      <c r="AK125" s="303"/>
      <c r="AL125" s="303"/>
      <c r="AM125" s="303"/>
      <c r="AN125" s="303"/>
      <c r="AO125" s="303"/>
      <c r="AP125" s="303"/>
      <c r="AQ125" s="303"/>
      <c r="AR125" s="303"/>
      <c r="AS125" s="303"/>
      <c r="AT125" s="303"/>
      <c r="AU125" s="303"/>
      <c r="AV125" s="303"/>
      <c r="AW125" s="303"/>
      <c r="AX125" s="303"/>
      <c r="AY125" s="303"/>
      <c r="AZ125" s="303"/>
      <c r="BA125" s="303"/>
      <c r="BB125" s="303"/>
      <c r="BC125" s="303"/>
      <c r="BD125" s="303"/>
      <c r="BE125" s="303"/>
      <c r="BF125" s="303"/>
      <c r="BG125" s="303"/>
      <c r="BH125" s="303"/>
      <c r="BI125" s="303"/>
      <c r="BJ125" s="303"/>
      <c r="BK125" s="303"/>
      <c r="BL125" s="303"/>
      <c r="BM125" s="303"/>
      <c r="BN125" s="303"/>
      <c r="BO125" s="303"/>
      <c r="BP125" s="303"/>
      <c r="BQ125" s="303"/>
      <c r="BR125" s="303"/>
      <c r="BS125" s="303"/>
      <c r="BT125" s="303"/>
      <c r="BU125" s="303"/>
      <c r="BV125" s="303"/>
      <c r="BW125" s="303"/>
      <c r="BX125" s="303"/>
      <c r="BY125" s="303"/>
      <c r="BZ125" s="303"/>
      <c r="CA125" s="303"/>
      <c r="CB125" s="303"/>
      <c r="CC125" s="303"/>
      <c r="CD125" s="303"/>
      <c r="CE125" s="303"/>
      <c r="CF125" s="303"/>
      <c r="CG125" s="303"/>
      <c r="CH125" s="303"/>
      <c r="CI125" s="303"/>
      <c r="CJ125" s="303"/>
      <c r="CK125" s="303"/>
      <c r="CL125" s="303"/>
      <c r="CM125" s="303"/>
      <c r="CN125" s="303"/>
      <c r="CO125" s="303"/>
      <c r="CP125" s="303"/>
      <c r="CQ125" s="303"/>
      <c r="CR125" s="303"/>
      <c r="CS125" s="303"/>
      <c r="CT125" s="303"/>
      <c r="CU125" s="303"/>
      <c r="CV125" s="303"/>
    </row>
    <row r="126" spans="1:100" s="273" customFormat="1" ht="20.100000000000001" hidden="1" customHeight="1">
      <c r="A126" s="287"/>
      <c r="B126" s="287"/>
      <c r="C126" s="287"/>
      <c r="D126" s="287"/>
      <c r="E126" s="287"/>
      <c r="F126" s="287"/>
      <c r="G126" s="287"/>
      <c r="H126" s="287"/>
      <c r="I126" s="284" t="e">
        <f>#REF!</f>
        <v>#REF!</v>
      </c>
      <c r="J126" s="1050" t="e">
        <f>#REF!</f>
        <v>#REF!</v>
      </c>
      <c r="K126" s="1050"/>
      <c r="L126" s="1050"/>
      <c r="M126" s="1050"/>
      <c r="N126" s="303"/>
      <c r="O126" s="303"/>
      <c r="P126" s="303"/>
      <c r="Q126" s="303"/>
      <c r="R126" s="303"/>
      <c r="S126" s="303"/>
      <c r="T126" s="303"/>
      <c r="U126" s="303"/>
      <c r="V126" s="303"/>
      <c r="W126" s="303"/>
      <c r="X126" s="303"/>
      <c r="Y126" s="303"/>
      <c r="Z126" s="303"/>
      <c r="AA126" s="303"/>
      <c r="AB126" s="303"/>
      <c r="AC126" s="303"/>
      <c r="AD126" s="303"/>
      <c r="AE126" s="303"/>
      <c r="AF126" s="303"/>
      <c r="AG126" s="303"/>
      <c r="AH126" s="303"/>
      <c r="AI126" s="303"/>
      <c r="AJ126" s="303"/>
      <c r="AK126" s="303"/>
      <c r="AL126" s="303"/>
      <c r="AM126" s="303"/>
      <c r="AN126" s="303"/>
      <c r="AO126" s="303"/>
      <c r="AP126" s="303"/>
      <c r="AQ126" s="303"/>
      <c r="AR126" s="303"/>
      <c r="AS126" s="303"/>
      <c r="AT126" s="303"/>
      <c r="AU126" s="303"/>
      <c r="AV126" s="303"/>
      <c r="AW126" s="303"/>
      <c r="AX126" s="303"/>
      <c r="AY126" s="303"/>
      <c r="AZ126" s="303"/>
      <c r="BA126" s="303"/>
      <c r="BB126" s="303"/>
      <c r="BC126" s="303"/>
      <c r="BD126" s="303"/>
      <c r="BE126" s="303"/>
      <c r="BF126" s="303"/>
      <c r="BG126" s="303"/>
      <c r="BH126" s="303"/>
      <c r="BI126" s="303"/>
      <c r="BJ126" s="303"/>
      <c r="BK126" s="303"/>
      <c r="BL126" s="303"/>
      <c r="BM126" s="303"/>
      <c r="BN126" s="303"/>
      <c r="BO126" s="303"/>
      <c r="BP126" s="303"/>
      <c r="BQ126" s="303"/>
      <c r="BR126" s="303"/>
      <c r="BS126" s="303"/>
      <c r="BT126" s="303"/>
      <c r="BU126" s="303"/>
      <c r="BV126" s="303"/>
      <c r="BW126" s="303"/>
      <c r="BX126" s="303"/>
      <c r="BY126" s="303"/>
      <c r="BZ126" s="303"/>
      <c r="CA126" s="303"/>
      <c r="CB126" s="303"/>
      <c r="CC126" s="303"/>
      <c r="CD126" s="303"/>
      <c r="CE126" s="303"/>
      <c r="CF126" s="303"/>
      <c r="CG126" s="303"/>
      <c r="CH126" s="303"/>
      <c r="CI126" s="303"/>
      <c r="CJ126" s="303"/>
      <c r="CK126" s="303"/>
      <c r="CL126" s="303"/>
      <c r="CM126" s="303"/>
      <c r="CN126" s="303"/>
      <c r="CO126" s="303"/>
      <c r="CP126" s="303"/>
      <c r="CQ126" s="303"/>
      <c r="CR126" s="303"/>
      <c r="CS126" s="303"/>
      <c r="CT126" s="303"/>
      <c r="CU126" s="303"/>
      <c r="CV126" s="303"/>
    </row>
    <row r="127" spans="1:100" s="273" customFormat="1" ht="20.100000000000001" hidden="1" customHeight="1">
      <c r="A127" s="288" t="e">
        <f>#REF!</f>
        <v>#REF!</v>
      </c>
      <c r="B127" s="288"/>
      <c r="C127" s="288"/>
      <c r="D127" s="288"/>
      <c r="E127" s="288"/>
      <c r="F127" s="288"/>
      <c r="G127" s="288"/>
      <c r="H127" s="288"/>
      <c r="I127" s="284" t="e">
        <f>#REF!</f>
        <v>#REF!</v>
      </c>
      <c r="J127" s="1050"/>
      <c r="K127" s="1050"/>
      <c r="L127" s="1050"/>
      <c r="M127" s="1050"/>
      <c r="N127" s="303"/>
      <c r="O127" s="303"/>
      <c r="P127" s="303"/>
      <c r="Q127" s="303"/>
      <c r="R127" s="303"/>
      <c r="S127" s="303"/>
      <c r="T127" s="303"/>
      <c r="U127" s="303"/>
      <c r="V127" s="303"/>
      <c r="W127" s="303"/>
      <c r="X127" s="303"/>
      <c r="Y127" s="303"/>
      <c r="Z127" s="303"/>
      <c r="AA127" s="303"/>
      <c r="AB127" s="303"/>
      <c r="AC127" s="303"/>
      <c r="AD127" s="303"/>
      <c r="AE127" s="303"/>
      <c r="AF127" s="303"/>
      <c r="AG127" s="303"/>
      <c r="AH127" s="303"/>
      <c r="AI127" s="303"/>
      <c r="AJ127" s="303"/>
      <c r="AK127" s="303"/>
      <c r="AL127" s="303"/>
      <c r="AM127" s="303"/>
      <c r="AN127" s="303"/>
      <c r="AO127" s="303"/>
      <c r="AP127" s="303"/>
      <c r="AQ127" s="303"/>
      <c r="AR127" s="303"/>
      <c r="AS127" s="303"/>
      <c r="AT127" s="303"/>
      <c r="AU127" s="303"/>
      <c r="AV127" s="303"/>
      <c r="AW127" s="303"/>
      <c r="AX127" s="303"/>
      <c r="AY127" s="303"/>
      <c r="AZ127" s="303"/>
      <c r="BA127" s="303"/>
      <c r="BB127" s="303"/>
      <c r="BC127" s="303"/>
      <c r="BD127" s="303"/>
      <c r="BE127" s="303"/>
      <c r="BF127" s="303"/>
      <c r="BG127" s="303"/>
      <c r="BH127" s="303"/>
      <c r="BI127" s="303"/>
      <c r="BJ127" s="303"/>
      <c r="BK127" s="303"/>
      <c r="BL127" s="303"/>
      <c r="BM127" s="303"/>
      <c r="BN127" s="303"/>
      <c r="BO127" s="303"/>
      <c r="BP127" s="303"/>
      <c r="BQ127" s="303"/>
      <c r="BR127" s="303"/>
      <c r="BS127" s="303"/>
      <c r="BT127" s="303"/>
      <c r="BU127" s="303"/>
      <c r="BV127" s="303"/>
      <c r="BW127" s="303"/>
      <c r="BX127" s="303"/>
      <c r="BY127" s="303"/>
      <c r="BZ127" s="303"/>
      <c r="CA127" s="303"/>
      <c r="CB127" s="303"/>
      <c r="CC127" s="303"/>
      <c r="CD127" s="303"/>
      <c r="CE127" s="303"/>
      <c r="CF127" s="303"/>
      <c r="CG127" s="303"/>
      <c r="CH127" s="303"/>
      <c r="CI127" s="303"/>
      <c r="CJ127" s="303"/>
      <c r="CK127" s="303"/>
      <c r="CL127" s="303"/>
      <c r="CM127" s="303"/>
      <c r="CN127" s="303"/>
      <c r="CO127" s="303"/>
      <c r="CP127" s="303"/>
      <c r="CQ127" s="303"/>
      <c r="CR127" s="303"/>
      <c r="CS127" s="303"/>
      <c r="CT127" s="303"/>
      <c r="CU127" s="303"/>
      <c r="CV127" s="303"/>
    </row>
    <row r="128" spans="1:100" s="273" customFormat="1" ht="20.100000000000001" hidden="1" customHeight="1">
      <c r="A128" s="285" t="e">
        <f>#REF!</f>
        <v>#REF!</v>
      </c>
      <c r="B128" s="285"/>
      <c r="C128" s="285"/>
      <c r="D128" s="285"/>
      <c r="E128" s="285"/>
      <c r="F128" s="285"/>
      <c r="G128" s="285"/>
      <c r="H128" s="285"/>
      <c r="I128" s="294" t="e">
        <f>#REF!</f>
        <v>#REF!</v>
      </c>
      <c r="J128" s="1050" t="e">
        <f>#REF!</f>
        <v>#REF!</v>
      </c>
      <c r="K128" s="1050"/>
      <c r="L128" s="1050"/>
      <c r="M128" s="1050"/>
      <c r="N128" s="303"/>
      <c r="O128" s="303"/>
      <c r="P128" s="303"/>
      <c r="Q128" s="303"/>
      <c r="R128" s="303"/>
      <c r="S128" s="303"/>
      <c r="T128" s="303"/>
      <c r="U128" s="303"/>
      <c r="V128" s="303"/>
      <c r="W128" s="303"/>
      <c r="X128" s="303"/>
      <c r="Y128" s="303"/>
      <c r="Z128" s="303"/>
      <c r="AA128" s="303"/>
      <c r="AB128" s="303"/>
      <c r="AC128" s="303"/>
      <c r="AD128" s="303"/>
      <c r="AE128" s="303"/>
      <c r="AF128" s="303"/>
      <c r="AG128" s="303"/>
      <c r="AH128" s="303"/>
      <c r="AI128" s="303"/>
      <c r="AJ128" s="303"/>
      <c r="AK128" s="303"/>
      <c r="AL128" s="303"/>
      <c r="AM128" s="303"/>
      <c r="AN128" s="303"/>
      <c r="AO128" s="303"/>
      <c r="AP128" s="303"/>
      <c r="AQ128" s="303"/>
      <c r="AR128" s="303"/>
      <c r="AS128" s="303"/>
      <c r="AT128" s="303"/>
      <c r="AU128" s="303"/>
      <c r="AV128" s="303"/>
      <c r="AW128" s="303"/>
      <c r="AX128" s="303"/>
      <c r="AY128" s="303"/>
      <c r="AZ128" s="303"/>
      <c r="BA128" s="303"/>
      <c r="BB128" s="303"/>
      <c r="BC128" s="303"/>
      <c r="BD128" s="303"/>
      <c r="BE128" s="303"/>
      <c r="BF128" s="303"/>
      <c r="BG128" s="303"/>
      <c r="BH128" s="303"/>
      <c r="BI128" s="303"/>
      <c r="BJ128" s="303"/>
      <c r="BK128" s="303"/>
      <c r="BL128" s="303"/>
      <c r="BM128" s="303"/>
      <c r="BN128" s="303"/>
      <c r="BO128" s="303"/>
      <c r="BP128" s="303"/>
      <c r="BQ128" s="303"/>
      <c r="BR128" s="303"/>
      <c r="BS128" s="303"/>
      <c r="BT128" s="303"/>
      <c r="BU128" s="303"/>
      <c r="BV128" s="303"/>
      <c r="BW128" s="303"/>
      <c r="BX128" s="303"/>
      <c r="BY128" s="303"/>
      <c r="BZ128" s="303"/>
      <c r="CA128" s="303"/>
      <c r="CB128" s="303"/>
      <c r="CC128" s="303"/>
      <c r="CD128" s="303"/>
      <c r="CE128" s="303"/>
      <c r="CF128" s="303"/>
      <c r="CG128" s="303"/>
      <c r="CH128" s="303"/>
      <c r="CI128" s="303"/>
      <c r="CJ128" s="303"/>
      <c r="CK128" s="303"/>
      <c r="CL128" s="303"/>
      <c r="CM128" s="303"/>
      <c r="CN128" s="303"/>
      <c r="CO128" s="303"/>
      <c r="CP128" s="303"/>
      <c r="CQ128" s="303"/>
      <c r="CR128" s="303"/>
      <c r="CS128" s="303"/>
      <c r="CT128" s="303"/>
      <c r="CU128" s="303"/>
      <c r="CV128" s="303"/>
    </row>
    <row r="129" spans="1:100" s="273" customFormat="1" ht="20.100000000000001" hidden="1" customHeight="1">
      <c r="A129" s="285" t="e">
        <f>#REF!</f>
        <v>#REF!</v>
      </c>
      <c r="B129" s="285"/>
      <c r="C129" s="285"/>
      <c r="D129" s="285"/>
      <c r="E129" s="285"/>
      <c r="F129" s="285"/>
      <c r="G129" s="285"/>
      <c r="H129" s="285"/>
      <c r="I129" s="294" t="e">
        <f>#REF!</f>
        <v>#REF!</v>
      </c>
      <c r="J129" s="1050" t="e">
        <f>#REF!</f>
        <v>#REF!</v>
      </c>
      <c r="K129" s="1050"/>
      <c r="L129" s="1050"/>
      <c r="M129" s="1050"/>
      <c r="N129" s="303"/>
      <c r="O129" s="303"/>
      <c r="P129" s="303"/>
      <c r="Q129" s="303"/>
      <c r="R129" s="303"/>
      <c r="S129" s="303"/>
      <c r="T129" s="303"/>
      <c r="U129" s="303"/>
      <c r="V129" s="303"/>
      <c r="W129" s="303"/>
      <c r="X129" s="303"/>
      <c r="Y129" s="303"/>
      <c r="Z129" s="303"/>
      <c r="AA129" s="303"/>
      <c r="AB129" s="303"/>
      <c r="AC129" s="303"/>
      <c r="AD129" s="303"/>
      <c r="AE129" s="303"/>
      <c r="AF129" s="303"/>
      <c r="AG129" s="303"/>
      <c r="AH129" s="303"/>
      <c r="AI129" s="303"/>
      <c r="AJ129" s="303"/>
      <c r="AK129" s="303"/>
      <c r="AL129" s="303"/>
      <c r="AM129" s="303"/>
      <c r="AN129" s="303"/>
      <c r="AO129" s="303"/>
      <c r="AP129" s="303"/>
      <c r="AQ129" s="303"/>
      <c r="AR129" s="303"/>
      <c r="AS129" s="303"/>
      <c r="AT129" s="303"/>
      <c r="AU129" s="303"/>
      <c r="AV129" s="303"/>
      <c r="AW129" s="303"/>
      <c r="AX129" s="303"/>
      <c r="AY129" s="303"/>
      <c r="AZ129" s="303"/>
      <c r="BA129" s="303"/>
      <c r="BB129" s="303"/>
      <c r="BC129" s="303"/>
      <c r="BD129" s="303"/>
      <c r="BE129" s="303"/>
      <c r="BF129" s="303"/>
      <c r="BG129" s="303"/>
      <c r="BH129" s="303"/>
      <c r="BI129" s="303"/>
      <c r="BJ129" s="303"/>
      <c r="BK129" s="303"/>
      <c r="BL129" s="303"/>
      <c r="BM129" s="303"/>
      <c r="BN129" s="303"/>
      <c r="BO129" s="303"/>
      <c r="BP129" s="303"/>
      <c r="BQ129" s="303"/>
      <c r="BR129" s="303"/>
      <c r="BS129" s="303"/>
      <c r="BT129" s="303"/>
      <c r="BU129" s="303"/>
      <c r="BV129" s="303"/>
      <c r="BW129" s="303"/>
      <c r="BX129" s="303"/>
      <c r="BY129" s="303"/>
      <c r="BZ129" s="303"/>
      <c r="CA129" s="303"/>
      <c r="CB129" s="303"/>
      <c r="CC129" s="303"/>
      <c r="CD129" s="303"/>
      <c r="CE129" s="303"/>
      <c r="CF129" s="303"/>
      <c r="CG129" s="303"/>
      <c r="CH129" s="303"/>
      <c r="CI129" s="303"/>
      <c r="CJ129" s="303"/>
      <c r="CK129" s="303"/>
      <c r="CL129" s="303"/>
      <c r="CM129" s="303"/>
      <c r="CN129" s="303"/>
      <c r="CO129" s="303"/>
      <c r="CP129" s="303"/>
      <c r="CQ129" s="303"/>
      <c r="CR129" s="303"/>
      <c r="CS129" s="303"/>
      <c r="CT129" s="303"/>
      <c r="CU129" s="303"/>
      <c r="CV129" s="303"/>
    </row>
    <row r="130" spans="1:100" s="273" customFormat="1" ht="20.100000000000001" hidden="1" customHeight="1">
      <c r="A130" s="285" t="e">
        <f>#REF!</f>
        <v>#REF!</v>
      </c>
      <c r="B130" s="285"/>
      <c r="C130" s="285"/>
      <c r="D130" s="285"/>
      <c r="E130" s="285"/>
      <c r="F130" s="285"/>
      <c r="G130" s="285"/>
      <c r="H130" s="285"/>
      <c r="I130" s="294" t="e">
        <f>#REF!</f>
        <v>#REF!</v>
      </c>
      <c r="J130" s="1050" t="e">
        <f>#REF!</f>
        <v>#REF!</v>
      </c>
      <c r="K130" s="1050"/>
      <c r="L130" s="1050"/>
      <c r="M130" s="1050"/>
      <c r="N130" s="303"/>
      <c r="O130" s="303"/>
      <c r="P130" s="303"/>
      <c r="Q130" s="303"/>
      <c r="R130" s="303"/>
      <c r="S130" s="303"/>
      <c r="T130" s="303"/>
      <c r="U130" s="303"/>
      <c r="V130" s="303"/>
      <c r="W130" s="303"/>
      <c r="X130" s="303"/>
      <c r="Y130" s="303"/>
      <c r="Z130" s="303"/>
      <c r="AA130" s="303"/>
      <c r="AB130" s="303"/>
      <c r="AC130" s="303"/>
      <c r="AD130" s="303"/>
      <c r="AE130" s="303"/>
      <c r="AF130" s="303"/>
      <c r="AG130" s="303"/>
      <c r="AH130" s="303"/>
      <c r="AI130" s="303"/>
      <c r="AJ130" s="303"/>
      <c r="AK130" s="303"/>
      <c r="AL130" s="303"/>
      <c r="AM130" s="303"/>
      <c r="AN130" s="303"/>
      <c r="AO130" s="303"/>
      <c r="AP130" s="303"/>
      <c r="AQ130" s="303"/>
      <c r="AR130" s="303"/>
      <c r="AS130" s="303"/>
      <c r="AT130" s="303"/>
      <c r="AU130" s="303"/>
      <c r="AV130" s="303"/>
      <c r="AW130" s="303"/>
      <c r="AX130" s="303"/>
      <c r="AY130" s="303"/>
      <c r="AZ130" s="303"/>
      <c r="BA130" s="303"/>
      <c r="BB130" s="303"/>
      <c r="BC130" s="303"/>
      <c r="BD130" s="303"/>
      <c r="BE130" s="303"/>
      <c r="BF130" s="303"/>
      <c r="BG130" s="303"/>
      <c r="BH130" s="303"/>
      <c r="BI130" s="303"/>
      <c r="BJ130" s="303"/>
      <c r="BK130" s="303"/>
      <c r="BL130" s="303"/>
      <c r="BM130" s="303"/>
      <c r="BN130" s="303"/>
      <c r="BO130" s="303"/>
      <c r="BP130" s="303"/>
      <c r="BQ130" s="303"/>
      <c r="BR130" s="303"/>
      <c r="BS130" s="303"/>
      <c r="BT130" s="303"/>
      <c r="BU130" s="303"/>
      <c r="BV130" s="303"/>
      <c r="BW130" s="303"/>
      <c r="BX130" s="303"/>
      <c r="BY130" s="303"/>
      <c r="BZ130" s="303"/>
      <c r="CA130" s="303"/>
      <c r="CB130" s="303"/>
      <c r="CC130" s="303"/>
      <c r="CD130" s="303"/>
      <c r="CE130" s="303"/>
      <c r="CF130" s="303"/>
      <c r="CG130" s="303"/>
      <c r="CH130" s="303"/>
      <c r="CI130" s="303"/>
      <c r="CJ130" s="303"/>
      <c r="CK130" s="303"/>
      <c r="CL130" s="303"/>
      <c r="CM130" s="303"/>
      <c r="CN130" s="303"/>
      <c r="CO130" s="303"/>
      <c r="CP130" s="303"/>
      <c r="CQ130" s="303"/>
      <c r="CR130" s="303"/>
      <c r="CS130" s="303"/>
      <c r="CT130" s="303"/>
      <c r="CU130" s="303"/>
      <c r="CV130" s="303"/>
    </row>
    <row r="131" spans="1:100" s="273" customFormat="1" ht="20.100000000000001" hidden="1" customHeight="1">
      <c r="A131" s="285" t="e">
        <f>#REF!</f>
        <v>#REF!</v>
      </c>
      <c r="B131" s="285"/>
      <c r="C131" s="285"/>
      <c r="D131" s="285"/>
      <c r="E131" s="285"/>
      <c r="F131" s="285"/>
      <c r="G131" s="285"/>
      <c r="H131" s="285"/>
      <c r="I131" s="294" t="e">
        <f>#REF!</f>
        <v>#REF!</v>
      </c>
      <c r="J131" s="1050" t="e">
        <f>#REF!</f>
        <v>#REF!</v>
      </c>
      <c r="K131" s="1050"/>
      <c r="L131" s="1050"/>
      <c r="M131" s="1050"/>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3"/>
      <c r="AY131" s="303"/>
      <c r="AZ131" s="303"/>
      <c r="BA131" s="303"/>
      <c r="BB131" s="303"/>
      <c r="BC131" s="303"/>
      <c r="BD131" s="303"/>
      <c r="BE131" s="303"/>
      <c r="BF131" s="303"/>
      <c r="BG131" s="303"/>
      <c r="BH131" s="303"/>
      <c r="BI131" s="303"/>
      <c r="BJ131" s="303"/>
      <c r="BK131" s="303"/>
      <c r="BL131" s="303"/>
      <c r="BM131" s="303"/>
      <c r="BN131" s="303"/>
      <c r="BO131" s="303"/>
      <c r="BP131" s="303"/>
      <c r="BQ131" s="303"/>
      <c r="BR131" s="303"/>
      <c r="BS131" s="303"/>
      <c r="BT131" s="303"/>
      <c r="BU131" s="303"/>
      <c r="BV131" s="303"/>
      <c r="BW131" s="303"/>
      <c r="BX131" s="303"/>
      <c r="BY131" s="303"/>
      <c r="BZ131" s="303"/>
      <c r="CA131" s="303"/>
      <c r="CB131" s="303"/>
      <c r="CC131" s="303"/>
      <c r="CD131" s="303"/>
      <c r="CE131" s="303"/>
      <c r="CF131" s="303"/>
      <c r="CG131" s="303"/>
      <c r="CH131" s="303"/>
      <c r="CI131" s="303"/>
      <c r="CJ131" s="303"/>
      <c r="CK131" s="303"/>
      <c r="CL131" s="303"/>
      <c r="CM131" s="303"/>
      <c r="CN131" s="303"/>
      <c r="CO131" s="303"/>
      <c r="CP131" s="303"/>
      <c r="CQ131" s="303"/>
      <c r="CR131" s="303"/>
      <c r="CS131" s="303"/>
      <c r="CT131" s="303"/>
      <c r="CU131" s="303"/>
      <c r="CV131" s="303"/>
    </row>
    <row r="132" spans="1:100" s="273" customFormat="1" ht="20.100000000000001" hidden="1" customHeight="1">
      <c r="A132" s="285" t="e">
        <f>#REF!</f>
        <v>#REF!</v>
      </c>
      <c r="B132" s="285"/>
      <c r="C132" s="285"/>
      <c r="D132" s="285"/>
      <c r="E132" s="285"/>
      <c r="F132" s="285"/>
      <c r="G132" s="285"/>
      <c r="H132" s="285"/>
      <c r="I132" s="294" t="e">
        <f>#REF!</f>
        <v>#REF!</v>
      </c>
      <c r="J132" s="1050" t="e">
        <f>#REF!</f>
        <v>#REF!</v>
      </c>
      <c r="K132" s="1050"/>
      <c r="L132" s="1050"/>
      <c r="M132" s="1050"/>
      <c r="N132" s="303"/>
      <c r="O132" s="303"/>
      <c r="P132" s="303"/>
      <c r="Q132" s="303"/>
      <c r="R132" s="303"/>
      <c r="S132" s="303"/>
      <c r="T132" s="303"/>
      <c r="U132" s="303"/>
      <c r="V132" s="303"/>
      <c r="W132" s="303"/>
      <c r="X132" s="303"/>
      <c r="Y132" s="303"/>
      <c r="Z132" s="303"/>
      <c r="AA132" s="303"/>
      <c r="AB132" s="303"/>
      <c r="AC132" s="303"/>
      <c r="AD132" s="303"/>
      <c r="AE132" s="303"/>
      <c r="AF132" s="303"/>
      <c r="AG132" s="303"/>
      <c r="AH132" s="303"/>
      <c r="AI132" s="303"/>
      <c r="AJ132" s="303"/>
      <c r="AK132" s="303"/>
      <c r="AL132" s="303"/>
      <c r="AM132" s="303"/>
      <c r="AN132" s="303"/>
      <c r="AO132" s="303"/>
      <c r="AP132" s="303"/>
      <c r="AQ132" s="303"/>
      <c r="AR132" s="303"/>
      <c r="AS132" s="303"/>
      <c r="AT132" s="303"/>
      <c r="AU132" s="303"/>
      <c r="AV132" s="303"/>
      <c r="AW132" s="303"/>
      <c r="AX132" s="303"/>
      <c r="AY132" s="303"/>
      <c r="AZ132" s="303"/>
      <c r="BA132" s="303"/>
      <c r="BB132" s="303"/>
      <c r="BC132" s="303"/>
      <c r="BD132" s="303"/>
      <c r="BE132" s="303"/>
      <c r="BF132" s="303"/>
      <c r="BG132" s="303"/>
      <c r="BH132" s="303"/>
      <c r="BI132" s="303"/>
      <c r="BJ132" s="303"/>
      <c r="BK132" s="303"/>
      <c r="BL132" s="303"/>
      <c r="BM132" s="303"/>
      <c r="BN132" s="303"/>
      <c r="BO132" s="303"/>
      <c r="BP132" s="303"/>
      <c r="BQ132" s="303"/>
      <c r="BR132" s="303"/>
      <c r="BS132" s="303"/>
      <c r="BT132" s="303"/>
      <c r="BU132" s="303"/>
      <c r="BV132" s="303"/>
      <c r="BW132" s="303"/>
      <c r="BX132" s="303"/>
      <c r="BY132" s="303"/>
      <c r="BZ132" s="303"/>
      <c r="CA132" s="303"/>
      <c r="CB132" s="303"/>
      <c r="CC132" s="303"/>
      <c r="CD132" s="303"/>
      <c r="CE132" s="303"/>
      <c r="CF132" s="303"/>
      <c r="CG132" s="303"/>
      <c r="CH132" s="303"/>
      <c r="CI132" s="303"/>
      <c r="CJ132" s="303"/>
      <c r="CK132" s="303"/>
      <c r="CL132" s="303"/>
      <c r="CM132" s="303"/>
      <c r="CN132" s="303"/>
      <c r="CO132" s="303"/>
      <c r="CP132" s="303"/>
      <c r="CQ132" s="303"/>
      <c r="CR132" s="303"/>
      <c r="CS132" s="303"/>
      <c r="CT132" s="303"/>
      <c r="CU132" s="303"/>
      <c r="CV132" s="303"/>
    </row>
    <row r="133" spans="1:100" s="273" customFormat="1" ht="20.100000000000001" hidden="1" customHeight="1">
      <c r="A133" s="285" t="e">
        <f>#REF!</f>
        <v>#REF!</v>
      </c>
      <c r="B133" s="285"/>
      <c r="C133" s="285"/>
      <c r="D133" s="285"/>
      <c r="E133" s="285"/>
      <c r="F133" s="285"/>
      <c r="G133" s="285"/>
      <c r="H133" s="285"/>
      <c r="I133" s="294" t="e">
        <f>#REF!</f>
        <v>#REF!</v>
      </c>
      <c r="J133" s="1050" t="e">
        <f>#REF!</f>
        <v>#REF!</v>
      </c>
      <c r="K133" s="1050"/>
      <c r="L133" s="1050"/>
      <c r="M133" s="1050"/>
      <c r="N133" s="303"/>
      <c r="O133" s="303"/>
      <c r="P133" s="303"/>
      <c r="Q133" s="303"/>
      <c r="R133" s="303"/>
      <c r="S133" s="303"/>
      <c r="T133" s="303"/>
      <c r="U133" s="303"/>
      <c r="V133" s="303"/>
      <c r="W133" s="303"/>
      <c r="X133" s="303"/>
      <c r="Y133" s="303"/>
      <c r="Z133" s="303"/>
      <c r="AA133" s="303"/>
      <c r="AB133" s="303"/>
      <c r="AC133" s="303"/>
      <c r="AD133" s="303"/>
      <c r="AE133" s="303"/>
      <c r="AF133" s="303"/>
      <c r="AG133" s="303"/>
      <c r="AH133" s="303"/>
      <c r="AI133" s="303"/>
      <c r="AJ133" s="303"/>
      <c r="AK133" s="303"/>
      <c r="AL133" s="303"/>
      <c r="AM133" s="303"/>
      <c r="AN133" s="303"/>
      <c r="AO133" s="303"/>
      <c r="AP133" s="303"/>
      <c r="AQ133" s="303"/>
      <c r="AR133" s="303"/>
      <c r="AS133" s="303"/>
      <c r="AT133" s="303"/>
      <c r="AU133" s="303"/>
      <c r="AV133" s="303"/>
      <c r="AW133" s="303"/>
      <c r="AX133" s="303"/>
      <c r="AY133" s="303"/>
      <c r="AZ133" s="303"/>
      <c r="BA133" s="303"/>
      <c r="BB133" s="303"/>
      <c r="BC133" s="303"/>
      <c r="BD133" s="303"/>
      <c r="BE133" s="303"/>
      <c r="BF133" s="303"/>
      <c r="BG133" s="303"/>
      <c r="BH133" s="303"/>
      <c r="BI133" s="303"/>
      <c r="BJ133" s="303"/>
      <c r="BK133" s="303"/>
      <c r="BL133" s="303"/>
      <c r="BM133" s="303"/>
      <c r="BN133" s="303"/>
      <c r="BO133" s="303"/>
      <c r="BP133" s="303"/>
      <c r="BQ133" s="303"/>
      <c r="BR133" s="303"/>
      <c r="BS133" s="303"/>
      <c r="BT133" s="303"/>
      <c r="BU133" s="303"/>
      <c r="BV133" s="303"/>
      <c r="BW133" s="303"/>
      <c r="BX133" s="303"/>
      <c r="BY133" s="303"/>
      <c r="BZ133" s="303"/>
      <c r="CA133" s="303"/>
      <c r="CB133" s="303"/>
      <c r="CC133" s="303"/>
      <c r="CD133" s="303"/>
      <c r="CE133" s="303"/>
      <c r="CF133" s="303"/>
      <c r="CG133" s="303"/>
      <c r="CH133" s="303"/>
      <c r="CI133" s="303"/>
      <c r="CJ133" s="303"/>
      <c r="CK133" s="303"/>
      <c r="CL133" s="303"/>
      <c r="CM133" s="303"/>
      <c r="CN133" s="303"/>
      <c r="CO133" s="303"/>
      <c r="CP133" s="303"/>
      <c r="CQ133" s="303"/>
      <c r="CR133" s="303"/>
      <c r="CS133" s="303"/>
      <c r="CT133" s="303"/>
      <c r="CU133" s="303"/>
      <c r="CV133" s="303"/>
    </row>
    <row r="134" spans="1:100" s="273" customFormat="1" ht="20.100000000000001" hidden="1" customHeight="1">
      <c r="A134" s="295"/>
      <c r="B134" s="295"/>
      <c r="C134" s="295"/>
      <c r="D134" s="295"/>
      <c r="E134" s="295"/>
      <c r="F134" s="295"/>
      <c r="G134" s="295"/>
      <c r="H134" s="295"/>
      <c r="I134" s="284" t="e">
        <f>#REF!</f>
        <v>#REF!</v>
      </c>
      <c r="J134" s="1050" t="e">
        <f>#REF!</f>
        <v>#REF!</v>
      </c>
      <c r="K134" s="1050"/>
      <c r="L134" s="1050"/>
      <c r="M134" s="1050"/>
      <c r="N134" s="303"/>
      <c r="O134" s="303"/>
      <c r="P134" s="303"/>
      <c r="Q134" s="303"/>
      <c r="R134" s="303"/>
      <c r="S134" s="303"/>
      <c r="T134" s="303"/>
      <c r="U134" s="303"/>
      <c r="V134" s="303"/>
      <c r="W134" s="303"/>
      <c r="X134" s="303"/>
      <c r="Y134" s="303"/>
      <c r="Z134" s="303"/>
      <c r="AA134" s="303"/>
      <c r="AB134" s="303"/>
      <c r="AC134" s="303"/>
      <c r="AD134" s="303"/>
      <c r="AE134" s="303"/>
      <c r="AF134" s="303"/>
      <c r="AG134" s="303"/>
      <c r="AH134" s="303"/>
      <c r="AI134" s="303"/>
      <c r="AJ134" s="303"/>
      <c r="AK134" s="303"/>
      <c r="AL134" s="303"/>
      <c r="AM134" s="303"/>
      <c r="AN134" s="303"/>
      <c r="AO134" s="303"/>
      <c r="AP134" s="303"/>
      <c r="AQ134" s="303"/>
      <c r="AR134" s="303"/>
      <c r="AS134" s="303"/>
      <c r="AT134" s="303"/>
      <c r="AU134" s="303"/>
      <c r="AV134" s="303"/>
      <c r="AW134" s="303"/>
      <c r="AX134" s="303"/>
      <c r="AY134" s="303"/>
      <c r="AZ134" s="303"/>
      <c r="BA134" s="303"/>
      <c r="BB134" s="303"/>
      <c r="BC134" s="303"/>
      <c r="BD134" s="303"/>
      <c r="BE134" s="303"/>
      <c r="BF134" s="303"/>
      <c r="BG134" s="303"/>
      <c r="BH134" s="303"/>
      <c r="BI134" s="303"/>
      <c r="BJ134" s="303"/>
      <c r="BK134" s="303"/>
      <c r="BL134" s="303"/>
      <c r="BM134" s="303"/>
      <c r="BN134" s="303"/>
      <c r="BO134" s="303"/>
      <c r="BP134" s="303"/>
      <c r="BQ134" s="303"/>
      <c r="BR134" s="303"/>
      <c r="BS134" s="303"/>
      <c r="BT134" s="303"/>
      <c r="BU134" s="303"/>
      <c r="BV134" s="303"/>
      <c r="BW134" s="303"/>
      <c r="BX134" s="303"/>
      <c r="BY134" s="303"/>
      <c r="BZ134" s="303"/>
      <c r="CA134" s="303"/>
      <c r="CB134" s="303"/>
      <c r="CC134" s="303"/>
      <c r="CD134" s="303"/>
      <c r="CE134" s="303"/>
      <c r="CF134" s="303"/>
      <c r="CG134" s="303"/>
      <c r="CH134" s="303"/>
      <c r="CI134" s="303"/>
      <c r="CJ134" s="303"/>
      <c r="CK134" s="303"/>
      <c r="CL134" s="303"/>
      <c r="CM134" s="303"/>
      <c r="CN134" s="303"/>
      <c r="CO134" s="303"/>
      <c r="CP134" s="303"/>
      <c r="CQ134" s="303"/>
      <c r="CR134" s="303"/>
      <c r="CS134" s="303"/>
      <c r="CT134" s="303"/>
      <c r="CU134" s="303"/>
      <c r="CV134" s="303"/>
    </row>
    <row r="135" spans="1:100" s="273" customFormat="1" ht="35.25" hidden="1" customHeight="1">
      <c r="A135" s="288" t="e">
        <f>#REF!</f>
        <v>#REF!</v>
      </c>
      <c r="B135" s="288"/>
      <c r="C135" s="288"/>
      <c r="D135" s="288"/>
      <c r="E135" s="288"/>
      <c r="F135" s="288"/>
      <c r="G135" s="288"/>
      <c r="H135" s="288"/>
      <c r="I135" s="284" t="e">
        <f>#REF!</f>
        <v>#REF!</v>
      </c>
      <c r="J135" s="1050"/>
      <c r="K135" s="1050"/>
      <c r="L135" s="1050"/>
      <c r="M135" s="1050"/>
      <c r="N135" s="303"/>
      <c r="O135" s="303"/>
      <c r="P135" s="303"/>
      <c r="Q135" s="303"/>
      <c r="R135" s="303"/>
      <c r="S135" s="303"/>
      <c r="T135" s="303"/>
      <c r="U135" s="303"/>
      <c r="V135" s="303"/>
      <c r="W135" s="303"/>
      <c r="X135" s="303"/>
      <c r="Y135" s="303"/>
      <c r="Z135" s="303"/>
      <c r="AA135" s="303"/>
      <c r="AB135" s="303"/>
      <c r="AC135" s="303"/>
      <c r="AD135" s="303"/>
      <c r="AE135" s="303"/>
      <c r="AF135" s="303"/>
      <c r="AG135" s="303"/>
      <c r="AH135" s="303"/>
      <c r="AI135" s="303"/>
      <c r="AJ135" s="303"/>
      <c r="AK135" s="303"/>
      <c r="AL135" s="303"/>
      <c r="AM135" s="303"/>
      <c r="AN135" s="303"/>
      <c r="AO135" s="303"/>
      <c r="AP135" s="303"/>
      <c r="AQ135" s="303"/>
      <c r="AR135" s="303"/>
      <c r="AS135" s="303"/>
      <c r="AT135" s="303"/>
      <c r="AU135" s="303"/>
      <c r="AV135" s="303"/>
      <c r="AW135" s="303"/>
      <c r="AX135" s="303"/>
      <c r="AY135" s="303"/>
      <c r="AZ135" s="303"/>
      <c r="BA135" s="303"/>
      <c r="BB135" s="303"/>
      <c r="BC135" s="303"/>
      <c r="BD135" s="303"/>
      <c r="BE135" s="303"/>
      <c r="BF135" s="303"/>
      <c r="BG135" s="303"/>
      <c r="BH135" s="303"/>
      <c r="BI135" s="303"/>
      <c r="BJ135" s="303"/>
      <c r="BK135" s="303"/>
      <c r="BL135" s="303"/>
      <c r="BM135" s="303"/>
      <c r="BN135" s="303"/>
      <c r="BO135" s="303"/>
      <c r="BP135" s="303"/>
      <c r="BQ135" s="303"/>
      <c r="BR135" s="303"/>
      <c r="BS135" s="303"/>
      <c r="BT135" s="303"/>
      <c r="BU135" s="303"/>
      <c r="BV135" s="303"/>
      <c r="BW135" s="303"/>
      <c r="BX135" s="303"/>
      <c r="BY135" s="303"/>
      <c r="BZ135" s="303"/>
      <c r="CA135" s="303"/>
      <c r="CB135" s="303"/>
      <c r="CC135" s="303"/>
      <c r="CD135" s="303"/>
      <c r="CE135" s="303"/>
      <c r="CF135" s="303"/>
      <c r="CG135" s="303"/>
      <c r="CH135" s="303"/>
      <c r="CI135" s="303"/>
      <c r="CJ135" s="303"/>
      <c r="CK135" s="303"/>
      <c r="CL135" s="303"/>
      <c r="CM135" s="303"/>
      <c r="CN135" s="303"/>
      <c r="CO135" s="303"/>
      <c r="CP135" s="303"/>
      <c r="CQ135" s="303"/>
      <c r="CR135" s="303"/>
      <c r="CS135" s="303"/>
      <c r="CT135" s="303"/>
      <c r="CU135" s="303"/>
      <c r="CV135" s="303"/>
    </row>
    <row r="136" spans="1:100" s="273" customFormat="1" ht="19.5" hidden="1" customHeight="1">
      <c r="A136" s="285" t="e">
        <f>#REF!</f>
        <v>#REF!</v>
      </c>
      <c r="B136" s="285"/>
      <c r="C136" s="285"/>
      <c r="D136" s="285"/>
      <c r="E136" s="285"/>
      <c r="F136" s="285"/>
      <c r="G136" s="285"/>
      <c r="H136" s="285"/>
      <c r="I136" s="294" t="e">
        <f>#REF!</f>
        <v>#REF!</v>
      </c>
      <c r="J136" s="1050" t="e">
        <f>#REF!</f>
        <v>#REF!</v>
      </c>
      <c r="K136" s="1050"/>
      <c r="L136" s="1050"/>
      <c r="M136" s="1050"/>
      <c r="N136" s="303"/>
      <c r="O136" s="303"/>
      <c r="P136" s="303"/>
      <c r="Q136" s="303"/>
      <c r="R136" s="303"/>
      <c r="S136" s="303"/>
      <c r="T136" s="303"/>
      <c r="U136" s="303"/>
      <c r="V136" s="303"/>
      <c r="W136" s="303"/>
      <c r="X136" s="303"/>
      <c r="Y136" s="303"/>
      <c r="Z136" s="303"/>
      <c r="AA136" s="303"/>
      <c r="AB136" s="303"/>
      <c r="AC136" s="303"/>
      <c r="AD136" s="303"/>
      <c r="AE136" s="303"/>
      <c r="AF136" s="303"/>
      <c r="AG136" s="303"/>
      <c r="AH136" s="303"/>
      <c r="AI136" s="303"/>
      <c r="AJ136" s="303"/>
      <c r="AK136" s="303"/>
      <c r="AL136" s="303"/>
      <c r="AM136" s="303"/>
      <c r="AN136" s="303"/>
      <c r="AO136" s="303"/>
      <c r="AP136" s="303"/>
      <c r="AQ136" s="303"/>
      <c r="AR136" s="303"/>
      <c r="AS136" s="303"/>
      <c r="AT136" s="303"/>
      <c r="AU136" s="303"/>
      <c r="AV136" s="303"/>
      <c r="AW136" s="303"/>
      <c r="AX136" s="303"/>
      <c r="AY136" s="303"/>
      <c r="AZ136" s="303"/>
      <c r="BA136" s="303"/>
      <c r="BB136" s="303"/>
      <c r="BC136" s="303"/>
      <c r="BD136" s="303"/>
      <c r="BE136" s="303"/>
      <c r="BF136" s="303"/>
      <c r="BG136" s="303"/>
      <c r="BH136" s="303"/>
      <c r="BI136" s="303"/>
      <c r="BJ136" s="303"/>
      <c r="BK136" s="303"/>
      <c r="BL136" s="303"/>
      <c r="BM136" s="303"/>
      <c r="BN136" s="303"/>
      <c r="BO136" s="303"/>
      <c r="BP136" s="303"/>
      <c r="BQ136" s="303"/>
      <c r="BR136" s="303"/>
      <c r="BS136" s="303"/>
      <c r="BT136" s="303"/>
      <c r="BU136" s="303"/>
      <c r="BV136" s="303"/>
      <c r="BW136" s="303"/>
      <c r="BX136" s="303"/>
      <c r="BY136" s="303"/>
      <c r="BZ136" s="303"/>
      <c r="CA136" s="303"/>
      <c r="CB136" s="303"/>
      <c r="CC136" s="303"/>
      <c r="CD136" s="303"/>
      <c r="CE136" s="303"/>
      <c r="CF136" s="303"/>
      <c r="CG136" s="303"/>
      <c r="CH136" s="303"/>
      <c r="CI136" s="303"/>
      <c r="CJ136" s="303"/>
      <c r="CK136" s="303"/>
      <c r="CL136" s="303"/>
      <c r="CM136" s="303"/>
      <c r="CN136" s="303"/>
      <c r="CO136" s="303"/>
      <c r="CP136" s="303"/>
      <c r="CQ136" s="303"/>
      <c r="CR136" s="303"/>
      <c r="CS136" s="303"/>
      <c r="CT136" s="303"/>
      <c r="CU136" s="303"/>
      <c r="CV136" s="303"/>
    </row>
    <row r="137" spans="1:100" s="273" customFormat="1" ht="19.5" hidden="1" customHeight="1">
      <c r="A137" s="285" t="e">
        <f>#REF!</f>
        <v>#REF!</v>
      </c>
      <c r="B137" s="285"/>
      <c r="C137" s="285"/>
      <c r="D137" s="285"/>
      <c r="E137" s="285"/>
      <c r="F137" s="285"/>
      <c r="G137" s="285"/>
      <c r="H137" s="285"/>
      <c r="I137" s="294" t="e">
        <f>#REF!</f>
        <v>#REF!</v>
      </c>
      <c r="J137" s="1050" t="e">
        <f>#REF!</f>
        <v>#REF!</v>
      </c>
      <c r="K137" s="1050"/>
      <c r="L137" s="1050"/>
      <c r="M137" s="1050"/>
      <c r="N137" s="303"/>
      <c r="O137" s="303"/>
      <c r="P137" s="303"/>
      <c r="Q137" s="303"/>
      <c r="R137" s="303"/>
      <c r="S137" s="303"/>
      <c r="T137" s="303"/>
      <c r="U137" s="303"/>
      <c r="V137" s="303"/>
      <c r="W137" s="303"/>
      <c r="X137" s="303"/>
      <c r="Y137" s="303"/>
      <c r="Z137" s="303"/>
      <c r="AA137" s="303"/>
      <c r="AB137" s="303"/>
      <c r="AC137" s="303"/>
      <c r="AD137" s="303"/>
      <c r="AE137" s="303"/>
      <c r="AF137" s="303"/>
      <c r="AG137" s="303"/>
      <c r="AH137" s="303"/>
      <c r="AI137" s="303"/>
      <c r="AJ137" s="303"/>
      <c r="AK137" s="303"/>
      <c r="AL137" s="303"/>
      <c r="AM137" s="303"/>
      <c r="AN137" s="303"/>
      <c r="AO137" s="303"/>
      <c r="AP137" s="303"/>
      <c r="AQ137" s="303"/>
      <c r="AR137" s="303"/>
      <c r="AS137" s="303"/>
      <c r="AT137" s="303"/>
      <c r="AU137" s="303"/>
      <c r="AV137" s="303"/>
      <c r="AW137" s="303"/>
      <c r="AX137" s="303"/>
      <c r="AY137" s="303"/>
      <c r="AZ137" s="303"/>
      <c r="BA137" s="303"/>
      <c r="BB137" s="303"/>
      <c r="BC137" s="303"/>
      <c r="BD137" s="303"/>
      <c r="BE137" s="303"/>
      <c r="BF137" s="303"/>
      <c r="BG137" s="303"/>
      <c r="BH137" s="303"/>
      <c r="BI137" s="303"/>
      <c r="BJ137" s="303"/>
      <c r="BK137" s="303"/>
      <c r="BL137" s="303"/>
      <c r="BM137" s="303"/>
      <c r="BN137" s="303"/>
      <c r="BO137" s="303"/>
      <c r="BP137" s="303"/>
      <c r="BQ137" s="303"/>
      <c r="BR137" s="303"/>
      <c r="BS137" s="303"/>
      <c r="BT137" s="303"/>
      <c r="BU137" s="303"/>
      <c r="BV137" s="303"/>
      <c r="BW137" s="303"/>
      <c r="BX137" s="303"/>
      <c r="BY137" s="303"/>
      <c r="BZ137" s="303"/>
      <c r="CA137" s="303"/>
      <c r="CB137" s="303"/>
      <c r="CC137" s="303"/>
      <c r="CD137" s="303"/>
      <c r="CE137" s="303"/>
      <c r="CF137" s="303"/>
      <c r="CG137" s="303"/>
      <c r="CH137" s="303"/>
      <c r="CI137" s="303"/>
      <c r="CJ137" s="303"/>
      <c r="CK137" s="303"/>
      <c r="CL137" s="303"/>
      <c r="CM137" s="303"/>
      <c r="CN137" s="303"/>
      <c r="CO137" s="303"/>
      <c r="CP137" s="303"/>
      <c r="CQ137" s="303"/>
      <c r="CR137" s="303"/>
      <c r="CS137" s="303"/>
      <c r="CT137" s="303"/>
      <c r="CU137" s="303"/>
      <c r="CV137" s="303"/>
    </row>
    <row r="138" spans="1:100" s="273" customFormat="1" ht="19.5" hidden="1" customHeight="1">
      <c r="A138" s="285" t="e">
        <f>#REF!</f>
        <v>#REF!</v>
      </c>
      <c r="B138" s="285"/>
      <c r="C138" s="285"/>
      <c r="D138" s="285"/>
      <c r="E138" s="285"/>
      <c r="F138" s="285"/>
      <c r="G138" s="285"/>
      <c r="H138" s="285"/>
      <c r="I138" s="294" t="e">
        <f>#REF!</f>
        <v>#REF!</v>
      </c>
      <c r="J138" s="1050" t="e">
        <f>#REF!</f>
        <v>#REF!</v>
      </c>
      <c r="K138" s="1050"/>
      <c r="L138" s="1050"/>
      <c r="M138" s="1050"/>
      <c r="N138" s="303"/>
      <c r="O138" s="303"/>
      <c r="P138" s="303"/>
      <c r="Q138" s="303"/>
      <c r="R138" s="303"/>
      <c r="S138" s="303"/>
      <c r="T138" s="303"/>
      <c r="U138" s="303"/>
      <c r="V138" s="303"/>
      <c r="W138" s="303"/>
      <c r="X138" s="303"/>
      <c r="Y138" s="303"/>
      <c r="Z138" s="303"/>
      <c r="AA138" s="303"/>
      <c r="AB138" s="303"/>
      <c r="AC138" s="303"/>
      <c r="AD138" s="303"/>
      <c r="AE138" s="303"/>
      <c r="AF138" s="303"/>
      <c r="AG138" s="303"/>
      <c r="AH138" s="303"/>
      <c r="AI138" s="303"/>
      <c r="AJ138" s="303"/>
      <c r="AK138" s="303"/>
      <c r="AL138" s="303"/>
      <c r="AM138" s="303"/>
      <c r="AN138" s="303"/>
      <c r="AO138" s="303"/>
      <c r="AP138" s="303"/>
      <c r="AQ138" s="303"/>
      <c r="AR138" s="303"/>
      <c r="AS138" s="303"/>
      <c r="AT138" s="303"/>
      <c r="AU138" s="303"/>
      <c r="AV138" s="303"/>
      <c r="AW138" s="303"/>
      <c r="AX138" s="303"/>
      <c r="AY138" s="303"/>
      <c r="AZ138" s="303"/>
      <c r="BA138" s="303"/>
      <c r="BB138" s="303"/>
      <c r="BC138" s="303"/>
      <c r="BD138" s="303"/>
      <c r="BE138" s="303"/>
      <c r="BF138" s="303"/>
      <c r="BG138" s="303"/>
      <c r="BH138" s="303"/>
      <c r="BI138" s="303"/>
      <c r="BJ138" s="303"/>
      <c r="BK138" s="303"/>
      <c r="BL138" s="303"/>
      <c r="BM138" s="303"/>
      <c r="BN138" s="303"/>
      <c r="BO138" s="303"/>
      <c r="BP138" s="303"/>
      <c r="BQ138" s="303"/>
      <c r="BR138" s="303"/>
      <c r="BS138" s="303"/>
      <c r="BT138" s="303"/>
      <c r="BU138" s="303"/>
      <c r="BV138" s="303"/>
      <c r="BW138" s="303"/>
      <c r="BX138" s="303"/>
      <c r="BY138" s="303"/>
      <c r="BZ138" s="303"/>
      <c r="CA138" s="303"/>
      <c r="CB138" s="303"/>
      <c r="CC138" s="303"/>
      <c r="CD138" s="303"/>
      <c r="CE138" s="303"/>
      <c r="CF138" s="303"/>
      <c r="CG138" s="303"/>
      <c r="CH138" s="303"/>
      <c r="CI138" s="303"/>
      <c r="CJ138" s="303"/>
      <c r="CK138" s="303"/>
      <c r="CL138" s="303"/>
      <c r="CM138" s="303"/>
      <c r="CN138" s="303"/>
      <c r="CO138" s="303"/>
      <c r="CP138" s="303"/>
      <c r="CQ138" s="303"/>
      <c r="CR138" s="303"/>
      <c r="CS138" s="303"/>
      <c r="CT138" s="303"/>
      <c r="CU138" s="303"/>
      <c r="CV138" s="303"/>
    </row>
    <row r="139" spans="1:100" s="273" customFormat="1" ht="19.5" hidden="1" customHeight="1">
      <c r="A139" s="285" t="e">
        <f>#REF!</f>
        <v>#REF!</v>
      </c>
      <c r="B139" s="285"/>
      <c r="C139" s="285"/>
      <c r="D139" s="285"/>
      <c r="E139" s="285"/>
      <c r="F139" s="285"/>
      <c r="G139" s="285"/>
      <c r="H139" s="285"/>
      <c r="I139" s="294" t="e">
        <f>#REF!</f>
        <v>#REF!</v>
      </c>
      <c r="J139" s="1050" t="e">
        <f>#REF!</f>
        <v>#REF!</v>
      </c>
      <c r="K139" s="1050"/>
      <c r="L139" s="1050"/>
      <c r="M139" s="1050"/>
      <c r="N139" s="303"/>
      <c r="O139" s="303"/>
      <c r="P139" s="303"/>
      <c r="Q139" s="303"/>
      <c r="R139" s="303"/>
      <c r="S139" s="303"/>
      <c r="T139" s="303"/>
      <c r="U139" s="303"/>
      <c r="V139" s="303"/>
      <c r="W139" s="303"/>
      <c r="X139" s="303"/>
      <c r="Y139" s="303"/>
      <c r="Z139" s="303"/>
      <c r="AA139" s="303"/>
      <c r="AB139" s="303"/>
      <c r="AC139" s="303"/>
      <c r="AD139" s="303"/>
      <c r="AE139" s="303"/>
      <c r="AF139" s="303"/>
      <c r="AG139" s="303"/>
      <c r="AH139" s="303"/>
      <c r="AI139" s="303"/>
      <c r="AJ139" s="303"/>
      <c r="AK139" s="303"/>
      <c r="AL139" s="303"/>
      <c r="AM139" s="303"/>
      <c r="AN139" s="303"/>
      <c r="AO139" s="303"/>
      <c r="AP139" s="303"/>
      <c r="AQ139" s="303"/>
      <c r="AR139" s="303"/>
      <c r="AS139" s="303"/>
      <c r="AT139" s="303"/>
      <c r="AU139" s="303"/>
      <c r="AV139" s="303"/>
      <c r="AW139" s="303"/>
      <c r="AX139" s="303"/>
      <c r="AY139" s="303"/>
      <c r="AZ139" s="303"/>
      <c r="BA139" s="303"/>
      <c r="BB139" s="303"/>
      <c r="BC139" s="303"/>
      <c r="BD139" s="303"/>
      <c r="BE139" s="303"/>
      <c r="BF139" s="303"/>
      <c r="BG139" s="303"/>
      <c r="BH139" s="303"/>
      <c r="BI139" s="303"/>
      <c r="BJ139" s="303"/>
      <c r="BK139" s="303"/>
      <c r="BL139" s="303"/>
      <c r="BM139" s="303"/>
      <c r="BN139" s="303"/>
      <c r="BO139" s="303"/>
      <c r="BP139" s="303"/>
      <c r="BQ139" s="303"/>
      <c r="BR139" s="303"/>
      <c r="BS139" s="303"/>
      <c r="BT139" s="303"/>
      <c r="BU139" s="303"/>
      <c r="BV139" s="303"/>
      <c r="BW139" s="303"/>
      <c r="BX139" s="303"/>
      <c r="BY139" s="303"/>
      <c r="BZ139" s="303"/>
      <c r="CA139" s="303"/>
      <c r="CB139" s="303"/>
      <c r="CC139" s="303"/>
      <c r="CD139" s="303"/>
      <c r="CE139" s="303"/>
      <c r="CF139" s="303"/>
      <c r="CG139" s="303"/>
      <c r="CH139" s="303"/>
      <c r="CI139" s="303"/>
      <c r="CJ139" s="303"/>
      <c r="CK139" s="303"/>
      <c r="CL139" s="303"/>
      <c r="CM139" s="303"/>
      <c r="CN139" s="303"/>
      <c r="CO139" s="303"/>
      <c r="CP139" s="303"/>
      <c r="CQ139" s="303"/>
      <c r="CR139" s="303"/>
      <c r="CS139" s="303"/>
      <c r="CT139" s="303"/>
      <c r="CU139" s="303"/>
      <c r="CV139" s="303"/>
    </row>
    <row r="140" spans="1:100" s="273" customFormat="1" ht="33" hidden="1" customHeight="1">
      <c r="A140" s="285" t="e">
        <f>#REF!</f>
        <v>#REF!</v>
      </c>
      <c r="B140" s="285"/>
      <c r="C140" s="285"/>
      <c r="D140" s="285"/>
      <c r="E140" s="285"/>
      <c r="F140" s="285"/>
      <c r="G140" s="285"/>
      <c r="H140" s="285"/>
      <c r="I140" s="294" t="e">
        <f>#REF!</f>
        <v>#REF!</v>
      </c>
      <c r="J140" s="1050" t="e">
        <f>#REF!</f>
        <v>#REF!</v>
      </c>
      <c r="K140" s="1050"/>
      <c r="L140" s="1050"/>
      <c r="M140" s="1050"/>
      <c r="N140" s="303"/>
      <c r="O140" s="303"/>
      <c r="P140" s="303"/>
      <c r="Q140" s="303"/>
      <c r="R140" s="303"/>
      <c r="S140" s="303"/>
      <c r="T140" s="303"/>
      <c r="U140" s="303"/>
      <c r="V140" s="303"/>
      <c r="W140" s="303"/>
      <c r="X140" s="303"/>
      <c r="Y140" s="303"/>
      <c r="Z140" s="303"/>
      <c r="AA140" s="303"/>
      <c r="AB140" s="303"/>
      <c r="AC140" s="303"/>
      <c r="AD140" s="303"/>
      <c r="AE140" s="303"/>
      <c r="AF140" s="303"/>
      <c r="AG140" s="303"/>
      <c r="AH140" s="303"/>
      <c r="AI140" s="303"/>
      <c r="AJ140" s="303"/>
      <c r="AK140" s="303"/>
      <c r="AL140" s="303"/>
      <c r="AM140" s="303"/>
      <c r="AN140" s="303"/>
      <c r="AO140" s="303"/>
      <c r="AP140" s="303"/>
      <c r="AQ140" s="303"/>
      <c r="AR140" s="303"/>
      <c r="AS140" s="303"/>
      <c r="AT140" s="303"/>
      <c r="AU140" s="303"/>
      <c r="AV140" s="303"/>
      <c r="AW140" s="303"/>
      <c r="AX140" s="303"/>
      <c r="AY140" s="303"/>
      <c r="AZ140" s="303"/>
      <c r="BA140" s="303"/>
      <c r="BB140" s="303"/>
      <c r="BC140" s="303"/>
      <c r="BD140" s="303"/>
      <c r="BE140" s="303"/>
      <c r="BF140" s="303"/>
      <c r="BG140" s="303"/>
      <c r="BH140" s="303"/>
      <c r="BI140" s="303"/>
      <c r="BJ140" s="303"/>
      <c r="BK140" s="303"/>
      <c r="BL140" s="303"/>
      <c r="BM140" s="303"/>
      <c r="BN140" s="303"/>
      <c r="BO140" s="303"/>
      <c r="BP140" s="303"/>
      <c r="BQ140" s="303"/>
      <c r="BR140" s="303"/>
      <c r="BS140" s="303"/>
      <c r="BT140" s="303"/>
      <c r="BU140" s="303"/>
      <c r="BV140" s="303"/>
      <c r="BW140" s="303"/>
      <c r="BX140" s="303"/>
      <c r="BY140" s="303"/>
      <c r="BZ140" s="303"/>
      <c r="CA140" s="303"/>
      <c r="CB140" s="303"/>
      <c r="CC140" s="303"/>
      <c r="CD140" s="303"/>
      <c r="CE140" s="303"/>
      <c r="CF140" s="303"/>
      <c r="CG140" s="303"/>
      <c r="CH140" s="303"/>
      <c r="CI140" s="303"/>
      <c r="CJ140" s="303"/>
      <c r="CK140" s="303"/>
      <c r="CL140" s="303"/>
      <c r="CM140" s="303"/>
      <c r="CN140" s="303"/>
      <c r="CO140" s="303"/>
      <c r="CP140" s="303"/>
      <c r="CQ140" s="303"/>
      <c r="CR140" s="303"/>
      <c r="CS140" s="303"/>
      <c r="CT140" s="303"/>
      <c r="CU140" s="303"/>
      <c r="CV140" s="303"/>
    </row>
    <row r="141" spans="1:100" s="273" customFormat="1" ht="19.5" hidden="1" customHeight="1">
      <c r="A141" s="285" t="e">
        <f>#REF!</f>
        <v>#REF!</v>
      </c>
      <c r="B141" s="285"/>
      <c r="C141" s="285"/>
      <c r="D141" s="285"/>
      <c r="E141" s="285"/>
      <c r="F141" s="285"/>
      <c r="G141" s="285"/>
      <c r="H141" s="285"/>
      <c r="I141" s="294" t="e">
        <f>#REF!</f>
        <v>#REF!</v>
      </c>
      <c r="J141" s="1050" t="e">
        <f>#REF!</f>
        <v>#REF!</v>
      </c>
      <c r="K141" s="1050"/>
      <c r="L141" s="1050"/>
      <c r="M141" s="1050"/>
      <c r="N141" s="303"/>
      <c r="O141" s="303"/>
      <c r="P141" s="303"/>
      <c r="Q141" s="303"/>
      <c r="R141" s="303"/>
      <c r="S141" s="303"/>
      <c r="T141" s="303"/>
      <c r="U141" s="303"/>
      <c r="V141" s="303"/>
      <c r="W141" s="303"/>
      <c r="X141" s="303"/>
      <c r="Y141" s="303"/>
      <c r="Z141" s="303"/>
      <c r="AA141" s="303"/>
      <c r="AB141" s="303"/>
      <c r="AC141" s="303"/>
      <c r="AD141" s="303"/>
      <c r="AE141" s="303"/>
      <c r="AF141" s="303"/>
      <c r="AG141" s="303"/>
      <c r="AH141" s="303"/>
      <c r="AI141" s="303"/>
      <c r="AJ141" s="303"/>
      <c r="AK141" s="303"/>
      <c r="AL141" s="303"/>
      <c r="AM141" s="303"/>
      <c r="AN141" s="303"/>
      <c r="AO141" s="303"/>
      <c r="AP141" s="303"/>
      <c r="AQ141" s="303"/>
      <c r="AR141" s="303"/>
      <c r="AS141" s="303"/>
      <c r="AT141" s="303"/>
      <c r="AU141" s="303"/>
      <c r="AV141" s="303"/>
      <c r="AW141" s="303"/>
      <c r="AX141" s="303"/>
      <c r="AY141" s="303"/>
      <c r="AZ141" s="303"/>
      <c r="BA141" s="303"/>
      <c r="BB141" s="303"/>
      <c r="BC141" s="303"/>
      <c r="BD141" s="303"/>
      <c r="BE141" s="303"/>
      <c r="BF141" s="303"/>
      <c r="BG141" s="303"/>
      <c r="BH141" s="303"/>
      <c r="BI141" s="303"/>
      <c r="BJ141" s="303"/>
      <c r="BK141" s="303"/>
      <c r="BL141" s="303"/>
      <c r="BM141" s="303"/>
      <c r="BN141" s="303"/>
      <c r="BO141" s="303"/>
      <c r="BP141" s="303"/>
      <c r="BQ141" s="303"/>
      <c r="BR141" s="303"/>
      <c r="BS141" s="303"/>
      <c r="BT141" s="303"/>
      <c r="BU141" s="303"/>
      <c r="BV141" s="303"/>
      <c r="BW141" s="303"/>
      <c r="BX141" s="303"/>
      <c r="BY141" s="303"/>
      <c r="BZ141" s="303"/>
      <c r="CA141" s="303"/>
      <c r="CB141" s="303"/>
      <c r="CC141" s="303"/>
      <c r="CD141" s="303"/>
      <c r="CE141" s="303"/>
      <c r="CF141" s="303"/>
      <c r="CG141" s="303"/>
      <c r="CH141" s="303"/>
      <c r="CI141" s="303"/>
      <c r="CJ141" s="303"/>
      <c r="CK141" s="303"/>
      <c r="CL141" s="303"/>
      <c r="CM141" s="303"/>
      <c r="CN141" s="303"/>
      <c r="CO141" s="303"/>
      <c r="CP141" s="303"/>
      <c r="CQ141" s="303"/>
      <c r="CR141" s="303"/>
      <c r="CS141" s="303"/>
      <c r="CT141" s="303"/>
      <c r="CU141" s="303"/>
      <c r="CV141" s="303"/>
    </row>
    <row r="142" spans="1:100" s="273" customFormat="1" ht="19.5" hidden="1" customHeight="1">
      <c r="A142" s="285" t="e">
        <f>#REF!</f>
        <v>#REF!</v>
      </c>
      <c r="B142" s="285"/>
      <c r="C142" s="285"/>
      <c r="D142" s="285"/>
      <c r="E142" s="285"/>
      <c r="F142" s="285"/>
      <c r="G142" s="285"/>
      <c r="H142" s="285"/>
      <c r="I142" s="294" t="e">
        <f>#REF!</f>
        <v>#REF!</v>
      </c>
      <c r="J142" s="1050" t="e">
        <f>#REF!</f>
        <v>#REF!</v>
      </c>
      <c r="K142" s="1050"/>
      <c r="L142" s="1050"/>
      <c r="M142" s="1050"/>
      <c r="N142" s="303"/>
      <c r="O142" s="303"/>
      <c r="P142" s="303"/>
      <c r="Q142" s="303"/>
      <c r="R142" s="303"/>
      <c r="S142" s="303"/>
      <c r="T142" s="303"/>
      <c r="U142" s="303"/>
      <c r="V142" s="303"/>
      <c r="W142" s="303"/>
      <c r="X142" s="303"/>
      <c r="Y142" s="303"/>
      <c r="Z142" s="303"/>
      <c r="AA142" s="303"/>
      <c r="AB142" s="303"/>
      <c r="AC142" s="303"/>
      <c r="AD142" s="303"/>
      <c r="AE142" s="303"/>
      <c r="AF142" s="303"/>
      <c r="AG142" s="303"/>
      <c r="AH142" s="303"/>
      <c r="AI142" s="303"/>
      <c r="AJ142" s="303"/>
      <c r="AK142" s="303"/>
      <c r="AL142" s="303"/>
      <c r="AM142" s="303"/>
      <c r="AN142" s="303"/>
      <c r="AO142" s="303"/>
      <c r="AP142" s="303"/>
      <c r="AQ142" s="303"/>
      <c r="AR142" s="303"/>
      <c r="AS142" s="303"/>
      <c r="AT142" s="303"/>
      <c r="AU142" s="303"/>
      <c r="AV142" s="303"/>
      <c r="AW142" s="303"/>
      <c r="AX142" s="303"/>
      <c r="AY142" s="303"/>
      <c r="AZ142" s="303"/>
      <c r="BA142" s="303"/>
      <c r="BB142" s="303"/>
      <c r="BC142" s="303"/>
      <c r="BD142" s="303"/>
      <c r="BE142" s="303"/>
      <c r="BF142" s="303"/>
      <c r="BG142" s="303"/>
      <c r="BH142" s="303"/>
      <c r="BI142" s="303"/>
      <c r="BJ142" s="303"/>
      <c r="BK142" s="303"/>
      <c r="BL142" s="303"/>
      <c r="BM142" s="303"/>
      <c r="BN142" s="303"/>
      <c r="BO142" s="303"/>
      <c r="BP142" s="303"/>
      <c r="BQ142" s="303"/>
      <c r="BR142" s="303"/>
      <c r="BS142" s="303"/>
      <c r="BT142" s="303"/>
      <c r="BU142" s="303"/>
      <c r="BV142" s="303"/>
      <c r="BW142" s="303"/>
      <c r="BX142" s="303"/>
      <c r="BY142" s="303"/>
      <c r="BZ142" s="303"/>
      <c r="CA142" s="303"/>
      <c r="CB142" s="303"/>
      <c r="CC142" s="303"/>
      <c r="CD142" s="303"/>
      <c r="CE142" s="303"/>
      <c r="CF142" s="303"/>
      <c r="CG142" s="303"/>
      <c r="CH142" s="303"/>
      <c r="CI142" s="303"/>
      <c r="CJ142" s="303"/>
      <c r="CK142" s="303"/>
      <c r="CL142" s="303"/>
      <c r="CM142" s="303"/>
      <c r="CN142" s="303"/>
      <c r="CO142" s="303"/>
      <c r="CP142" s="303"/>
      <c r="CQ142" s="303"/>
      <c r="CR142" s="303"/>
      <c r="CS142" s="303"/>
      <c r="CT142" s="303"/>
      <c r="CU142" s="303"/>
      <c r="CV142" s="303"/>
    </row>
    <row r="143" spans="1:100" s="273" customFormat="1" ht="19.5" hidden="1" customHeight="1">
      <c r="A143" s="285" t="e">
        <f>#REF!</f>
        <v>#REF!</v>
      </c>
      <c r="B143" s="285"/>
      <c r="C143" s="285"/>
      <c r="D143" s="285"/>
      <c r="E143" s="285"/>
      <c r="F143" s="285"/>
      <c r="G143" s="285"/>
      <c r="H143" s="285"/>
      <c r="I143" s="294" t="e">
        <f>#REF!</f>
        <v>#REF!</v>
      </c>
      <c r="J143" s="1050" t="e">
        <f>#REF!</f>
        <v>#REF!</v>
      </c>
      <c r="K143" s="1050"/>
      <c r="L143" s="1050"/>
      <c r="M143" s="1050"/>
      <c r="N143" s="303"/>
      <c r="O143" s="303"/>
      <c r="P143" s="303"/>
      <c r="Q143" s="303"/>
      <c r="R143" s="303"/>
      <c r="S143" s="303"/>
      <c r="T143" s="303"/>
      <c r="U143" s="303"/>
      <c r="V143" s="303"/>
      <c r="W143" s="303"/>
      <c r="X143" s="303"/>
      <c r="Y143" s="303"/>
      <c r="Z143" s="303"/>
      <c r="AA143" s="303"/>
      <c r="AB143" s="303"/>
      <c r="AC143" s="303"/>
      <c r="AD143" s="303"/>
      <c r="AE143" s="303"/>
      <c r="AF143" s="303"/>
      <c r="AG143" s="303"/>
      <c r="AH143" s="303"/>
      <c r="AI143" s="303"/>
      <c r="AJ143" s="303"/>
      <c r="AK143" s="303"/>
      <c r="AL143" s="303"/>
      <c r="AM143" s="303"/>
      <c r="AN143" s="303"/>
      <c r="AO143" s="303"/>
      <c r="AP143" s="303"/>
      <c r="AQ143" s="303"/>
      <c r="AR143" s="303"/>
      <c r="AS143" s="303"/>
      <c r="AT143" s="303"/>
      <c r="AU143" s="303"/>
      <c r="AV143" s="303"/>
      <c r="AW143" s="303"/>
      <c r="AX143" s="303"/>
      <c r="AY143" s="303"/>
      <c r="AZ143" s="303"/>
      <c r="BA143" s="303"/>
      <c r="BB143" s="303"/>
      <c r="BC143" s="303"/>
      <c r="BD143" s="303"/>
      <c r="BE143" s="303"/>
      <c r="BF143" s="303"/>
      <c r="BG143" s="303"/>
      <c r="BH143" s="303"/>
      <c r="BI143" s="303"/>
      <c r="BJ143" s="303"/>
      <c r="BK143" s="303"/>
      <c r="BL143" s="303"/>
      <c r="BM143" s="303"/>
      <c r="BN143" s="303"/>
      <c r="BO143" s="303"/>
      <c r="BP143" s="303"/>
      <c r="BQ143" s="303"/>
      <c r="BR143" s="303"/>
      <c r="BS143" s="303"/>
      <c r="BT143" s="303"/>
      <c r="BU143" s="303"/>
      <c r="BV143" s="303"/>
      <c r="BW143" s="303"/>
      <c r="BX143" s="303"/>
      <c r="BY143" s="303"/>
      <c r="BZ143" s="303"/>
      <c r="CA143" s="303"/>
      <c r="CB143" s="303"/>
      <c r="CC143" s="303"/>
      <c r="CD143" s="303"/>
      <c r="CE143" s="303"/>
      <c r="CF143" s="303"/>
      <c r="CG143" s="303"/>
      <c r="CH143" s="303"/>
      <c r="CI143" s="303"/>
      <c r="CJ143" s="303"/>
      <c r="CK143" s="303"/>
      <c r="CL143" s="303"/>
      <c r="CM143" s="303"/>
      <c r="CN143" s="303"/>
      <c r="CO143" s="303"/>
      <c r="CP143" s="303"/>
      <c r="CQ143" s="303"/>
      <c r="CR143" s="303"/>
      <c r="CS143" s="303"/>
      <c r="CT143" s="303"/>
      <c r="CU143" s="303"/>
      <c r="CV143" s="303"/>
    </row>
    <row r="144" spans="1:100" s="273" customFormat="1" ht="19.5" hidden="1" customHeight="1">
      <c r="A144" s="285" t="e">
        <f>#REF!</f>
        <v>#REF!</v>
      </c>
      <c r="B144" s="285"/>
      <c r="C144" s="285"/>
      <c r="D144" s="285"/>
      <c r="E144" s="285"/>
      <c r="F144" s="285"/>
      <c r="G144" s="285"/>
      <c r="H144" s="285"/>
      <c r="I144" s="294" t="e">
        <f>#REF!</f>
        <v>#REF!</v>
      </c>
      <c r="J144" s="1050" t="e">
        <f>#REF!</f>
        <v>#REF!</v>
      </c>
      <c r="K144" s="1050"/>
      <c r="L144" s="1050"/>
      <c r="M144" s="1050"/>
      <c r="N144" s="303"/>
      <c r="O144" s="303"/>
      <c r="P144" s="303"/>
      <c r="Q144" s="303"/>
      <c r="R144" s="303"/>
      <c r="S144" s="303"/>
      <c r="T144" s="303"/>
      <c r="U144" s="303"/>
      <c r="V144" s="303"/>
      <c r="W144" s="303"/>
      <c r="X144" s="303"/>
      <c r="Y144" s="303"/>
      <c r="Z144" s="303"/>
      <c r="AA144" s="303"/>
      <c r="AB144" s="303"/>
      <c r="AC144" s="303"/>
      <c r="AD144" s="303"/>
      <c r="AE144" s="303"/>
      <c r="AF144" s="303"/>
      <c r="AG144" s="303"/>
      <c r="AH144" s="303"/>
      <c r="AI144" s="303"/>
      <c r="AJ144" s="303"/>
      <c r="AK144" s="303"/>
      <c r="AL144" s="303"/>
      <c r="AM144" s="303"/>
      <c r="AN144" s="303"/>
      <c r="AO144" s="303"/>
      <c r="AP144" s="303"/>
      <c r="AQ144" s="303"/>
      <c r="AR144" s="303"/>
      <c r="AS144" s="303"/>
      <c r="AT144" s="303"/>
      <c r="AU144" s="303"/>
      <c r="AV144" s="303"/>
      <c r="AW144" s="303"/>
      <c r="AX144" s="303"/>
      <c r="AY144" s="303"/>
      <c r="AZ144" s="303"/>
      <c r="BA144" s="303"/>
      <c r="BB144" s="303"/>
      <c r="BC144" s="303"/>
      <c r="BD144" s="303"/>
      <c r="BE144" s="303"/>
      <c r="BF144" s="303"/>
      <c r="BG144" s="303"/>
      <c r="BH144" s="303"/>
      <c r="BI144" s="303"/>
      <c r="BJ144" s="303"/>
      <c r="BK144" s="303"/>
      <c r="BL144" s="303"/>
      <c r="BM144" s="303"/>
      <c r="BN144" s="303"/>
      <c r="BO144" s="303"/>
      <c r="BP144" s="303"/>
      <c r="BQ144" s="303"/>
      <c r="BR144" s="303"/>
      <c r="BS144" s="303"/>
      <c r="BT144" s="303"/>
      <c r="BU144" s="303"/>
      <c r="BV144" s="303"/>
      <c r="BW144" s="303"/>
      <c r="BX144" s="303"/>
      <c r="BY144" s="303"/>
      <c r="BZ144" s="303"/>
      <c r="CA144" s="303"/>
      <c r="CB144" s="303"/>
      <c r="CC144" s="303"/>
      <c r="CD144" s="303"/>
      <c r="CE144" s="303"/>
      <c r="CF144" s="303"/>
      <c r="CG144" s="303"/>
      <c r="CH144" s="303"/>
      <c r="CI144" s="303"/>
      <c r="CJ144" s="303"/>
      <c r="CK144" s="303"/>
      <c r="CL144" s="303"/>
      <c r="CM144" s="303"/>
      <c r="CN144" s="303"/>
      <c r="CO144" s="303"/>
      <c r="CP144" s="303"/>
      <c r="CQ144" s="303"/>
      <c r="CR144" s="303"/>
      <c r="CS144" s="303"/>
      <c r="CT144" s="303"/>
      <c r="CU144" s="303"/>
      <c r="CV144" s="303"/>
    </row>
    <row r="145" spans="1:100" s="273" customFormat="1" ht="19.5" hidden="1" customHeight="1">
      <c r="A145" s="295"/>
      <c r="B145" s="295"/>
      <c r="C145" s="295"/>
      <c r="D145" s="295"/>
      <c r="E145" s="295"/>
      <c r="F145" s="295"/>
      <c r="G145" s="295"/>
      <c r="H145" s="295"/>
      <c r="I145" s="284" t="e">
        <f>#REF!</f>
        <v>#REF!</v>
      </c>
      <c r="J145" s="1050" t="e">
        <f>#REF!</f>
        <v>#REF!</v>
      </c>
      <c r="K145" s="1050"/>
      <c r="L145" s="1050"/>
      <c r="M145" s="1050"/>
      <c r="N145" s="303"/>
      <c r="O145" s="303"/>
      <c r="P145" s="303"/>
      <c r="Q145" s="303"/>
      <c r="R145" s="303"/>
      <c r="S145" s="303"/>
      <c r="T145" s="303"/>
      <c r="U145" s="303"/>
      <c r="V145" s="303"/>
      <c r="W145" s="303"/>
      <c r="X145" s="303"/>
      <c r="Y145" s="303"/>
      <c r="Z145" s="303"/>
      <c r="AA145" s="303"/>
      <c r="AB145" s="303"/>
      <c r="AC145" s="303"/>
      <c r="AD145" s="303"/>
      <c r="AE145" s="303"/>
      <c r="AF145" s="303"/>
      <c r="AG145" s="303"/>
      <c r="AH145" s="303"/>
      <c r="AI145" s="303"/>
      <c r="AJ145" s="303"/>
      <c r="AK145" s="303"/>
      <c r="AL145" s="303"/>
      <c r="AM145" s="303"/>
      <c r="AN145" s="303"/>
      <c r="AO145" s="303"/>
      <c r="AP145" s="303"/>
      <c r="AQ145" s="303"/>
      <c r="AR145" s="303"/>
      <c r="AS145" s="303"/>
      <c r="AT145" s="303"/>
      <c r="AU145" s="303"/>
      <c r="AV145" s="303"/>
      <c r="AW145" s="303"/>
      <c r="AX145" s="303"/>
      <c r="AY145" s="303"/>
      <c r="AZ145" s="303"/>
      <c r="BA145" s="303"/>
      <c r="BB145" s="303"/>
      <c r="BC145" s="303"/>
      <c r="BD145" s="303"/>
      <c r="BE145" s="303"/>
      <c r="BF145" s="303"/>
      <c r="BG145" s="303"/>
      <c r="BH145" s="303"/>
      <c r="BI145" s="303"/>
      <c r="BJ145" s="303"/>
      <c r="BK145" s="303"/>
      <c r="BL145" s="303"/>
      <c r="BM145" s="303"/>
      <c r="BN145" s="303"/>
      <c r="BO145" s="303"/>
      <c r="BP145" s="303"/>
      <c r="BQ145" s="303"/>
      <c r="BR145" s="303"/>
      <c r="BS145" s="303"/>
      <c r="BT145" s="303"/>
      <c r="BU145" s="303"/>
      <c r="BV145" s="303"/>
      <c r="BW145" s="303"/>
      <c r="BX145" s="303"/>
      <c r="BY145" s="303"/>
      <c r="BZ145" s="303"/>
      <c r="CA145" s="303"/>
      <c r="CB145" s="303"/>
      <c r="CC145" s="303"/>
      <c r="CD145" s="303"/>
      <c r="CE145" s="303"/>
      <c r="CF145" s="303"/>
      <c r="CG145" s="303"/>
      <c r="CH145" s="303"/>
      <c r="CI145" s="303"/>
      <c r="CJ145" s="303"/>
      <c r="CK145" s="303"/>
      <c r="CL145" s="303"/>
      <c r="CM145" s="303"/>
      <c r="CN145" s="303"/>
      <c r="CO145" s="303"/>
      <c r="CP145" s="303"/>
      <c r="CQ145" s="303"/>
      <c r="CR145" s="303"/>
      <c r="CS145" s="303"/>
      <c r="CT145" s="303"/>
      <c r="CU145" s="303"/>
      <c r="CV145" s="303"/>
    </row>
    <row r="146" spans="1:100" s="273" customFormat="1" ht="19.5" hidden="1" customHeight="1">
      <c r="A146" s="288" t="e">
        <f>#REF!</f>
        <v>#REF!</v>
      </c>
      <c r="B146" s="288"/>
      <c r="C146" s="288"/>
      <c r="D146" s="288"/>
      <c r="E146" s="288"/>
      <c r="F146" s="288"/>
      <c r="G146" s="288"/>
      <c r="H146" s="288"/>
      <c r="I146" s="284" t="e">
        <f>#REF!</f>
        <v>#REF!</v>
      </c>
      <c r="J146" s="1050"/>
      <c r="K146" s="1050"/>
      <c r="L146" s="1050"/>
      <c r="M146" s="1050"/>
      <c r="N146" s="303"/>
      <c r="O146" s="303"/>
      <c r="P146" s="303"/>
      <c r="Q146" s="303"/>
      <c r="R146" s="303"/>
      <c r="S146" s="303"/>
      <c r="T146" s="303"/>
      <c r="U146" s="303"/>
      <c r="V146" s="303"/>
      <c r="W146" s="303"/>
      <c r="X146" s="303"/>
      <c r="Y146" s="303"/>
      <c r="Z146" s="303"/>
      <c r="AA146" s="303"/>
      <c r="AB146" s="303"/>
      <c r="AC146" s="303"/>
      <c r="AD146" s="303"/>
      <c r="AE146" s="303"/>
      <c r="AF146" s="303"/>
      <c r="AG146" s="303"/>
      <c r="AH146" s="303"/>
      <c r="AI146" s="303"/>
      <c r="AJ146" s="303"/>
      <c r="AK146" s="303"/>
      <c r="AL146" s="303"/>
      <c r="AM146" s="303"/>
      <c r="AN146" s="303"/>
      <c r="AO146" s="303"/>
      <c r="AP146" s="303"/>
      <c r="AQ146" s="303"/>
      <c r="AR146" s="303"/>
      <c r="AS146" s="303"/>
      <c r="AT146" s="303"/>
      <c r="AU146" s="303"/>
      <c r="AV146" s="303"/>
      <c r="AW146" s="303"/>
      <c r="AX146" s="303"/>
      <c r="AY146" s="303"/>
      <c r="AZ146" s="303"/>
      <c r="BA146" s="303"/>
      <c r="BB146" s="303"/>
      <c r="BC146" s="303"/>
      <c r="BD146" s="303"/>
      <c r="BE146" s="303"/>
      <c r="BF146" s="303"/>
      <c r="BG146" s="303"/>
      <c r="BH146" s="303"/>
      <c r="BI146" s="303"/>
      <c r="BJ146" s="303"/>
      <c r="BK146" s="303"/>
      <c r="BL146" s="303"/>
      <c r="BM146" s="303"/>
      <c r="BN146" s="303"/>
      <c r="BO146" s="303"/>
      <c r="BP146" s="303"/>
      <c r="BQ146" s="303"/>
      <c r="BR146" s="303"/>
      <c r="BS146" s="303"/>
      <c r="BT146" s="303"/>
      <c r="BU146" s="303"/>
      <c r="BV146" s="303"/>
      <c r="BW146" s="303"/>
      <c r="BX146" s="303"/>
      <c r="BY146" s="303"/>
      <c r="BZ146" s="303"/>
      <c r="CA146" s="303"/>
      <c r="CB146" s="303"/>
      <c r="CC146" s="303"/>
      <c r="CD146" s="303"/>
      <c r="CE146" s="303"/>
      <c r="CF146" s="303"/>
      <c r="CG146" s="303"/>
      <c r="CH146" s="303"/>
      <c r="CI146" s="303"/>
      <c r="CJ146" s="303"/>
      <c r="CK146" s="303"/>
      <c r="CL146" s="303"/>
      <c r="CM146" s="303"/>
      <c r="CN146" s="303"/>
      <c r="CO146" s="303"/>
      <c r="CP146" s="303"/>
      <c r="CQ146" s="303"/>
      <c r="CR146" s="303"/>
      <c r="CS146" s="303"/>
      <c r="CT146" s="303"/>
      <c r="CU146" s="303"/>
      <c r="CV146" s="303"/>
    </row>
    <row r="147" spans="1:100" s="273" customFormat="1" ht="19.5" hidden="1" customHeight="1">
      <c r="A147" s="285" t="e">
        <f>#REF!</f>
        <v>#REF!</v>
      </c>
      <c r="B147" s="285"/>
      <c r="C147" s="285"/>
      <c r="D147" s="285"/>
      <c r="E147" s="285"/>
      <c r="F147" s="285"/>
      <c r="G147" s="285"/>
      <c r="H147" s="285"/>
      <c r="I147" s="286" t="e">
        <f>#REF!</f>
        <v>#REF!</v>
      </c>
      <c r="J147" s="1050" t="e">
        <f>#REF!</f>
        <v>#REF!</v>
      </c>
      <c r="K147" s="1050"/>
      <c r="L147" s="1050"/>
      <c r="M147" s="1050"/>
      <c r="N147" s="303"/>
      <c r="O147" s="303"/>
      <c r="P147" s="303"/>
      <c r="Q147" s="303"/>
      <c r="R147" s="303"/>
      <c r="S147" s="303"/>
      <c r="T147" s="303"/>
      <c r="U147" s="303"/>
      <c r="V147" s="303"/>
      <c r="W147" s="303"/>
      <c r="X147" s="303"/>
      <c r="Y147" s="303"/>
      <c r="Z147" s="303"/>
      <c r="AA147" s="303"/>
      <c r="AB147" s="303"/>
      <c r="AC147" s="303"/>
      <c r="AD147" s="303"/>
      <c r="AE147" s="303"/>
      <c r="AF147" s="303"/>
      <c r="AG147" s="303"/>
      <c r="AH147" s="303"/>
      <c r="AI147" s="303"/>
      <c r="AJ147" s="303"/>
      <c r="AK147" s="303"/>
      <c r="AL147" s="303"/>
      <c r="AM147" s="303"/>
      <c r="AN147" s="303"/>
      <c r="AO147" s="303"/>
      <c r="AP147" s="303"/>
      <c r="AQ147" s="303"/>
      <c r="AR147" s="303"/>
      <c r="AS147" s="303"/>
      <c r="AT147" s="303"/>
      <c r="AU147" s="303"/>
      <c r="AV147" s="303"/>
      <c r="AW147" s="303"/>
      <c r="AX147" s="303"/>
      <c r="AY147" s="303"/>
      <c r="AZ147" s="303"/>
      <c r="BA147" s="303"/>
      <c r="BB147" s="303"/>
      <c r="BC147" s="303"/>
      <c r="BD147" s="303"/>
      <c r="BE147" s="303"/>
      <c r="BF147" s="303"/>
      <c r="BG147" s="303"/>
      <c r="BH147" s="303"/>
      <c r="BI147" s="303"/>
      <c r="BJ147" s="303"/>
      <c r="BK147" s="303"/>
      <c r="BL147" s="303"/>
      <c r="BM147" s="303"/>
      <c r="BN147" s="303"/>
      <c r="BO147" s="303"/>
      <c r="BP147" s="303"/>
      <c r="BQ147" s="303"/>
      <c r="BR147" s="303"/>
      <c r="BS147" s="303"/>
      <c r="BT147" s="303"/>
      <c r="BU147" s="303"/>
      <c r="BV147" s="303"/>
      <c r="BW147" s="303"/>
      <c r="BX147" s="303"/>
      <c r="BY147" s="303"/>
      <c r="BZ147" s="303"/>
      <c r="CA147" s="303"/>
      <c r="CB147" s="303"/>
      <c r="CC147" s="303"/>
      <c r="CD147" s="303"/>
      <c r="CE147" s="303"/>
      <c r="CF147" s="303"/>
      <c r="CG147" s="303"/>
      <c r="CH147" s="303"/>
      <c r="CI147" s="303"/>
      <c r="CJ147" s="303"/>
      <c r="CK147" s="303"/>
      <c r="CL147" s="303"/>
      <c r="CM147" s="303"/>
      <c r="CN147" s="303"/>
      <c r="CO147" s="303"/>
      <c r="CP147" s="303"/>
      <c r="CQ147" s="303"/>
      <c r="CR147" s="303"/>
      <c r="CS147" s="303"/>
      <c r="CT147" s="303"/>
      <c r="CU147" s="303"/>
      <c r="CV147" s="303"/>
    </row>
    <row r="148" spans="1:100" s="273" customFormat="1" ht="19.5" hidden="1" customHeight="1">
      <c r="A148" s="285" t="e">
        <f>#REF!</f>
        <v>#REF!</v>
      </c>
      <c r="B148" s="285"/>
      <c r="C148" s="285"/>
      <c r="D148" s="285"/>
      <c r="E148" s="285"/>
      <c r="F148" s="285"/>
      <c r="G148" s="285"/>
      <c r="H148" s="285"/>
      <c r="I148" s="286" t="e">
        <f>#REF!</f>
        <v>#REF!</v>
      </c>
      <c r="J148" s="1050" t="e">
        <f>#REF!</f>
        <v>#REF!</v>
      </c>
      <c r="K148" s="1050"/>
      <c r="L148" s="1050"/>
      <c r="M148" s="1050"/>
      <c r="N148" s="303"/>
      <c r="O148" s="303"/>
      <c r="P148" s="303"/>
      <c r="Q148" s="303"/>
      <c r="R148" s="303"/>
      <c r="S148" s="303"/>
      <c r="T148" s="303"/>
      <c r="U148" s="303"/>
      <c r="V148" s="303"/>
      <c r="W148" s="303"/>
      <c r="X148" s="303"/>
      <c r="Y148" s="303"/>
      <c r="Z148" s="303"/>
      <c r="AA148" s="303"/>
      <c r="AB148" s="303"/>
      <c r="AC148" s="303"/>
      <c r="AD148" s="303"/>
      <c r="AE148" s="303"/>
      <c r="AF148" s="303"/>
      <c r="AG148" s="303"/>
      <c r="AH148" s="303"/>
      <c r="AI148" s="303"/>
      <c r="AJ148" s="303"/>
      <c r="AK148" s="303"/>
      <c r="AL148" s="303"/>
      <c r="AM148" s="303"/>
      <c r="AN148" s="303"/>
      <c r="AO148" s="303"/>
      <c r="AP148" s="303"/>
      <c r="AQ148" s="303"/>
      <c r="AR148" s="303"/>
      <c r="AS148" s="303"/>
      <c r="AT148" s="303"/>
      <c r="AU148" s="303"/>
      <c r="AV148" s="303"/>
      <c r="AW148" s="303"/>
      <c r="AX148" s="303"/>
      <c r="AY148" s="303"/>
      <c r="AZ148" s="303"/>
      <c r="BA148" s="303"/>
      <c r="BB148" s="303"/>
      <c r="BC148" s="303"/>
      <c r="BD148" s="303"/>
      <c r="BE148" s="303"/>
      <c r="BF148" s="303"/>
      <c r="BG148" s="303"/>
      <c r="BH148" s="303"/>
      <c r="BI148" s="303"/>
      <c r="BJ148" s="303"/>
      <c r="BK148" s="303"/>
      <c r="BL148" s="303"/>
      <c r="BM148" s="303"/>
      <c r="BN148" s="303"/>
      <c r="BO148" s="303"/>
      <c r="BP148" s="303"/>
      <c r="BQ148" s="303"/>
      <c r="BR148" s="303"/>
      <c r="BS148" s="303"/>
      <c r="BT148" s="303"/>
      <c r="BU148" s="303"/>
      <c r="BV148" s="303"/>
      <c r="BW148" s="303"/>
      <c r="BX148" s="303"/>
      <c r="BY148" s="303"/>
      <c r="BZ148" s="303"/>
      <c r="CA148" s="303"/>
      <c r="CB148" s="303"/>
      <c r="CC148" s="303"/>
      <c r="CD148" s="303"/>
      <c r="CE148" s="303"/>
      <c r="CF148" s="303"/>
      <c r="CG148" s="303"/>
      <c r="CH148" s="303"/>
      <c r="CI148" s="303"/>
      <c r="CJ148" s="303"/>
      <c r="CK148" s="303"/>
      <c r="CL148" s="303"/>
      <c r="CM148" s="303"/>
      <c r="CN148" s="303"/>
      <c r="CO148" s="303"/>
      <c r="CP148" s="303"/>
      <c r="CQ148" s="303"/>
      <c r="CR148" s="303"/>
      <c r="CS148" s="303"/>
      <c r="CT148" s="303"/>
      <c r="CU148" s="303"/>
      <c r="CV148" s="303"/>
    </row>
    <row r="149" spans="1:100" s="273" customFormat="1" ht="19.5" hidden="1" customHeight="1">
      <c r="A149" s="285" t="e">
        <f>#REF!</f>
        <v>#REF!</v>
      </c>
      <c r="B149" s="285"/>
      <c r="C149" s="285"/>
      <c r="D149" s="285"/>
      <c r="E149" s="285"/>
      <c r="F149" s="285"/>
      <c r="G149" s="285"/>
      <c r="H149" s="285"/>
      <c r="I149" s="286" t="e">
        <f>#REF!</f>
        <v>#REF!</v>
      </c>
      <c r="J149" s="1050" t="e">
        <f>#REF!</f>
        <v>#REF!</v>
      </c>
      <c r="K149" s="1050"/>
      <c r="L149" s="1050"/>
      <c r="M149" s="1050"/>
      <c r="N149" s="303"/>
      <c r="O149" s="303"/>
      <c r="P149" s="303"/>
      <c r="Q149" s="303"/>
      <c r="R149" s="303"/>
      <c r="S149" s="303"/>
      <c r="T149" s="303"/>
      <c r="U149" s="303"/>
      <c r="V149" s="303"/>
      <c r="W149" s="303"/>
      <c r="X149" s="303"/>
      <c r="Y149" s="303"/>
      <c r="Z149" s="303"/>
      <c r="AA149" s="303"/>
      <c r="AB149" s="303"/>
      <c r="AC149" s="303"/>
      <c r="AD149" s="303"/>
      <c r="AE149" s="303"/>
      <c r="AF149" s="303"/>
      <c r="AG149" s="303"/>
      <c r="AH149" s="303"/>
      <c r="AI149" s="303"/>
      <c r="AJ149" s="303"/>
      <c r="AK149" s="303"/>
      <c r="AL149" s="303"/>
      <c r="AM149" s="303"/>
      <c r="AN149" s="303"/>
      <c r="AO149" s="303"/>
      <c r="AP149" s="303"/>
      <c r="AQ149" s="303"/>
      <c r="AR149" s="303"/>
      <c r="AS149" s="303"/>
      <c r="AT149" s="303"/>
      <c r="AU149" s="303"/>
      <c r="AV149" s="303"/>
      <c r="AW149" s="303"/>
      <c r="AX149" s="303"/>
      <c r="AY149" s="303"/>
      <c r="AZ149" s="303"/>
      <c r="BA149" s="303"/>
      <c r="BB149" s="303"/>
      <c r="BC149" s="303"/>
      <c r="BD149" s="303"/>
      <c r="BE149" s="303"/>
      <c r="BF149" s="303"/>
      <c r="BG149" s="303"/>
      <c r="BH149" s="303"/>
      <c r="BI149" s="303"/>
      <c r="BJ149" s="303"/>
      <c r="BK149" s="303"/>
      <c r="BL149" s="303"/>
      <c r="BM149" s="303"/>
      <c r="BN149" s="303"/>
      <c r="BO149" s="303"/>
      <c r="BP149" s="303"/>
      <c r="BQ149" s="303"/>
      <c r="BR149" s="303"/>
      <c r="BS149" s="303"/>
      <c r="BT149" s="303"/>
      <c r="BU149" s="303"/>
      <c r="BV149" s="303"/>
      <c r="BW149" s="303"/>
      <c r="BX149" s="303"/>
      <c r="BY149" s="303"/>
      <c r="BZ149" s="303"/>
      <c r="CA149" s="303"/>
      <c r="CB149" s="303"/>
      <c r="CC149" s="303"/>
      <c r="CD149" s="303"/>
      <c r="CE149" s="303"/>
      <c r="CF149" s="303"/>
      <c r="CG149" s="303"/>
      <c r="CH149" s="303"/>
      <c r="CI149" s="303"/>
      <c r="CJ149" s="303"/>
      <c r="CK149" s="303"/>
      <c r="CL149" s="303"/>
      <c r="CM149" s="303"/>
      <c r="CN149" s="303"/>
      <c r="CO149" s="303"/>
      <c r="CP149" s="303"/>
      <c r="CQ149" s="303"/>
      <c r="CR149" s="303"/>
      <c r="CS149" s="303"/>
      <c r="CT149" s="303"/>
      <c r="CU149" s="303"/>
      <c r="CV149" s="303"/>
    </row>
    <row r="150" spans="1:100" s="273" customFormat="1" ht="19.5" hidden="1" customHeight="1">
      <c r="A150" s="295"/>
      <c r="B150" s="295"/>
      <c r="C150" s="295"/>
      <c r="D150" s="295"/>
      <c r="E150" s="295"/>
      <c r="F150" s="295"/>
      <c r="G150" s="295"/>
      <c r="H150" s="295"/>
      <c r="I150" s="284" t="e">
        <f>#REF!</f>
        <v>#REF!</v>
      </c>
      <c r="J150" s="1050" t="e">
        <f>#REF!</f>
        <v>#REF!</v>
      </c>
      <c r="K150" s="1050"/>
      <c r="L150" s="1050"/>
      <c r="M150" s="1050"/>
      <c r="N150" s="303"/>
      <c r="O150" s="303"/>
      <c r="P150" s="303"/>
      <c r="Q150" s="303"/>
      <c r="R150" s="303"/>
      <c r="S150" s="303"/>
      <c r="T150" s="303"/>
      <c r="U150" s="303"/>
      <c r="V150" s="303"/>
      <c r="W150" s="303"/>
      <c r="X150" s="303"/>
      <c r="Y150" s="303"/>
      <c r="Z150" s="303"/>
      <c r="AA150" s="303"/>
      <c r="AB150" s="303"/>
      <c r="AC150" s="303"/>
      <c r="AD150" s="303"/>
      <c r="AE150" s="303"/>
      <c r="AF150" s="303"/>
      <c r="AG150" s="303"/>
      <c r="AH150" s="303"/>
      <c r="AI150" s="303"/>
      <c r="AJ150" s="303"/>
      <c r="AK150" s="303"/>
      <c r="AL150" s="303"/>
      <c r="AM150" s="303"/>
      <c r="AN150" s="303"/>
      <c r="AO150" s="303"/>
      <c r="AP150" s="303"/>
      <c r="AQ150" s="303"/>
      <c r="AR150" s="303"/>
      <c r="AS150" s="303"/>
      <c r="AT150" s="303"/>
      <c r="AU150" s="303"/>
      <c r="AV150" s="303"/>
      <c r="AW150" s="303"/>
      <c r="AX150" s="303"/>
      <c r="AY150" s="303"/>
      <c r="AZ150" s="303"/>
      <c r="BA150" s="303"/>
      <c r="BB150" s="303"/>
      <c r="BC150" s="303"/>
      <c r="BD150" s="303"/>
      <c r="BE150" s="303"/>
      <c r="BF150" s="303"/>
      <c r="BG150" s="303"/>
      <c r="BH150" s="303"/>
      <c r="BI150" s="303"/>
      <c r="BJ150" s="303"/>
      <c r="BK150" s="303"/>
      <c r="BL150" s="303"/>
      <c r="BM150" s="303"/>
      <c r="BN150" s="303"/>
      <c r="BO150" s="303"/>
      <c r="BP150" s="303"/>
      <c r="BQ150" s="303"/>
      <c r="BR150" s="303"/>
      <c r="BS150" s="303"/>
      <c r="BT150" s="303"/>
      <c r="BU150" s="303"/>
      <c r="BV150" s="303"/>
      <c r="BW150" s="303"/>
      <c r="BX150" s="303"/>
      <c r="BY150" s="303"/>
      <c r="BZ150" s="303"/>
      <c r="CA150" s="303"/>
      <c r="CB150" s="303"/>
      <c r="CC150" s="303"/>
      <c r="CD150" s="303"/>
      <c r="CE150" s="303"/>
      <c r="CF150" s="303"/>
      <c r="CG150" s="303"/>
      <c r="CH150" s="303"/>
      <c r="CI150" s="303"/>
      <c r="CJ150" s="303"/>
      <c r="CK150" s="303"/>
      <c r="CL150" s="303"/>
      <c r="CM150" s="303"/>
      <c r="CN150" s="303"/>
      <c r="CO150" s="303"/>
      <c r="CP150" s="303"/>
      <c r="CQ150" s="303"/>
      <c r="CR150" s="303"/>
      <c r="CS150" s="303"/>
      <c r="CT150" s="303"/>
      <c r="CU150" s="303"/>
      <c r="CV150" s="303"/>
    </row>
    <row r="151" spans="1:100" s="273" customFormat="1" ht="33" hidden="1" customHeight="1">
      <c r="A151" s="288" t="e">
        <f>#REF!</f>
        <v>#REF!</v>
      </c>
      <c r="B151" s="288"/>
      <c r="C151" s="288"/>
      <c r="D151" s="288"/>
      <c r="E151" s="288"/>
      <c r="F151" s="288"/>
      <c r="G151" s="288"/>
      <c r="H151" s="288"/>
      <c r="I151" s="284" t="e">
        <f>#REF!</f>
        <v>#REF!</v>
      </c>
      <c r="J151" s="1050"/>
      <c r="K151" s="1050"/>
      <c r="L151" s="1050"/>
      <c r="M151" s="1050"/>
      <c r="N151" s="303"/>
      <c r="O151" s="303"/>
      <c r="P151" s="303"/>
      <c r="Q151" s="303"/>
      <c r="R151" s="303"/>
      <c r="S151" s="303"/>
      <c r="T151" s="303"/>
      <c r="U151" s="303"/>
      <c r="V151" s="303"/>
      <c r="W151" s="303"/>
      <c r="X151" s="303"/>
      <c r="Y151" s="303"/>
      <c r="Z151" s="303"/>
      <c r="AA151" s="303"/>
      <c r="AB151" s="303"/>
      <c r="AC151" s="303"/>
      <c r="AD151" s="303"/>
      <c r="AE151" s="303"/>
      <c r="AF151" s="303"/>
      <c r="AG151" s="303"/>
      <c r="AH151" s="303"/>
      <c r="AI151" s="303"/>
      <c r="AJ151" s="303"/>
      <c r="AK151" s="303"/>
      <c r="AL151" s="303"/>
      <c r="AM151" s="303"/>
      <c r="AN151" s="303"/>
      <c r="AO151" s="303"/>
      <c r="AP151" s="303"/>
      <c r="AQ151" s="303"/>
      <c r="AR151" s="303"/>
      <c r="AS151" s="303"/>
      <c r="AT151" s="303"/>
      <c r="AU151" s="303"/>
      <c r="AV151" s="303"/>
      <c r="AW151" s="303"/>
      <c r="AX151" s="303"/>
      <c r="AY151" s="303"/>
      <c r="AZ151" s="303"/>
      <c r="BA151" s="303"/>
      <c r="BB151" s="303"/>
      <c r="BC151" s="303"/>
      <c r="BD151" s="303"/>
      <c r="BE151" s="303"/>
      <c r="BF151" s="303"/>
      <c r="BG151" s="303"/>
      <c r="BH151" s="303"/>
      <c r="BI151" s="303"/>
      <c r="BJ151" s="303"/>
      <c r="BK151" s="303"/>
      <c r="BL151" s="303"/>
      <c r="BM151" s="303"/>
      <c r="BN151" s="303"/>
      <c r="BO151" s="303"/>
      <c r="BP151" s="303"/>
      <c r="BQ151" s="303"/>
      <c r="BR151" s="303"/>
      <c r="BS151" s="303"/>
      <c r="BT151" s="303"/>
      <c r="BU151" s="303"/>
      <c r="BV151" s="303"/>
      <c r="BW151" s="303"/>
      <c r="BX151" s="303"/>
      <c r="BY151" s="303"/>
      <c r="BZ151" s="303"/>
      <c r="CA151" s="303"/>
      <c r="CB151" s="303"/>
      <c r="CC151" s="303"/>
      <c r="CD151" s="303"/>
      <c r="CE151" s="303"/>
      <c r="CF151" s="303"/>
      <c r="CG151" s="303"/>
      <c r="CH151" s="303"/>
      <c r="CI151" s="303"/>
      <c r="CJ151" s="303"/>
      <c r="CK151" s="303"/>
      <c r="CL151" s="303"/>
      <c r="CM151" s="303"/>
      <c r="CN151" s="303"/>
      <c r="CO151" s="303"/>
      <c r="CP151" s="303"/>
      <c r="CQ151" s="303"/>
      <c r="CR151" s="303"/>
      <c r="CS151" s="303"/>
      <c r="CT151" s="303"/>
      <c r="CU151" s="303"/>
      <c r="CV151" s="303"/>
    </row>
    <row r="152" spans="1:100" s="273" customFormat="1" ht="19.5" hidden="1" customHeight="1">
      <c r="A152" s="295" t="e">
        <f>#REF!</f>
        <v>#REF!</v>
      </c>
      <c r="B152" s="295"/>
      <c r="C152" s="295"/>
      <c r="D152" s="295"/>
      <c r="E152" s="295"/>
      <c r="F152" s="295"/>
      <c r="G152" s="295"/>
      <c r="H152" s="295"/>
      <c r="I152" s="286" t="e">
        <f>#REF!</f>
        <v>#REF!</v>
      </c>
      <c r="J152" s="1050" t="e">
        <f>#REF!</f>
        <v>#REF!</v>
      </c>
      <c r="K152" s="1050"/>
      <c r="L152" s="1050"/>
      <c r="M152" s="1050"/>
      <c r="N152" s="303"/>
      <c r="O152" s="303"/>
      <c r="P152" s="303"/>
      <c r="Q152" s="303"/>
      <c r="R152" s="303"/>
      <c r="S152" s="303"/>
      <c r="T152" s="303"/>
      <c r="U152" s="303"/>
      <c r="V152" s="303"/>
      <c r="W152" s="303"/>
      <c r="X152" s="303"/>
      <c r="Y152" s="303"/>
      <c r="Z152" s="303"/>
      <c r="AA152" s="303"/>
      <c r="AB152" s="303"/>
      <c r="AC152" s="303"/>
      <c r="AD152" s="303"/>
      <c r="AE152" s="303"/>
      <c r="AF152" s="303"/>
      <c r="AG152" s="303"/>
      <c r="AH152" s="303"/>
      <c r="AI152" s="303"/>
      <c r="AJ152" s="303"/>
      <c r="AK152" s="303"/>
      <c r="AL152" s="303"/>
      <c r="AM152" s="303"/>
      <c r="AN152" s="303"/>
      <c r="AO152" s="303"/>
      <c r="AP152" s="303"/>
      <c r="AQ152" s="303"/>
      <c r="AR152" s="303"/>
      <c r="AS152" s="303"/>
      <c r="AT152" s="303"/>
      <c r="AU152" s="303"/>
      <c r="AV152" s="303"/>
      <c r="AW152" s="303"/>
      <c r="AX152" s="303"/>
      <c r="AY152" s="303"/>
      <c r="AZ152" s="303"/>
      <c r="BA152" s="303"/>
      <c r="BB152" s="303"/>
      <c r="BC152" s="303"/>
      <c r="BD152" s="303"/>
      <c r="BE152" s="303"/>
      <c r="BF152" s="303"/>
      <c r="BG152" s="303"/>
      <c r="BH152" s="303"/>
      <c r="BI152" s="303"/>
      <c r="BJ152" s="303"/>
      <c r="BK152" s="303"/>
      <c r="BL152" s="303"/>
      <c r="BM152" s="303"/>
      <c r="BN152" s="303"/>
      <c r="BO152" s="303"/>
      <c r="BP152" s="303"/>
      <c r="BQ152" s="303"/>
      <c r="BR152" s="303"/>
      <c r="BS152" s="303"/>
      <c r="BT152" s="303"/>
      <c r="BU152" s="303"/>
      <c r="BV152" s="303"/>
      <c r="BW152" s="303"/>
      <c r="BX152" s="303"/>
      <c r="BY152" s="303"/>
      <c r="BZ152" s="303"/>
      <c r="CA152" s="303"/>
      <c r="CB152" s="303"/>
      <c r="CC152" s="303"/>
      <c r="CD152" s="303"/>
      <c r="CE152" s="303"/>
      <c r="CF152" s="303"/>
      <c r="CG152" s="303"/>
      <c r="CH152" s="303"/>
      <c r="CI152" s="303"/>
      <c r="CJ152" s="303"/>
      <c r="CK152" s="303"/>
      <c r="CL152" s="303"/>
      <c r="CM152" s="303"/>
      <c r="CN152" s="303"/>
      <c r="CO152" s="303"/>
      <c r="CP152" s="303"/>
      <c r="CQ152" s="303"/>
      <c r="CR152" s="303"/>
      <c r="CS152" s="303"/>
      <c r="CT152" s="303"/>
      <c r="CU152" s="303"/>
      <c r="CV152" s="303"/>
    </row>
    <row r="153" spans="1:100" s="273" customFormat="1" ht="19.5" hidden="1" customHeight="1">
      <c r="A153" s="295" t="e">
        <f>#REF!</f>
        <v>#REF!</v>
      </c>
      <c r="B153" s="295"/>
      <c r="C153" s="295"/>
      <c r="D153" s="295"/>
      <c r="E153" s="295"/>
      <c r="F153" s="295"/>
      <c r="G153" s="295"/>
      <c r="H153" s="295"/>
      <c r="I153" s="286" t="e">
        <f>#REF!</f>
        <v>#REF!</v>
      </c>
      <c r="J153" s="1050" t="e">
        <f>#REF!</f>
        <v>#REF!</v>
      </c>
      <c r="K153" s="1050"/>
      <c r="L153" s="1050"/>
      <c r="M153" s="1050"/>
      <c r="N153" s="303"/>
      <c r="O153" s="303"/>
      <c r="P153" s="303"/>
      <c r="Q153" s="303"/>
      <c r="R153" s="303"/>
      <c r="S153" s="303"/>
      <c r="T153" s="303"/>
      <c r="U153" s="303"/>
      <c r="V153" s="303"/>
      <c r="W153" s="303"/>
      <c r="X153" s="303"/>
      <c r="Y153" s="303"/>
      <c r="Z153" s="303"/>
      <c r="AA153" s="303"/>
      <c r="AB153" s="303"/>
      <c r="AC153" s="303"/>
      <c r="AD153" s="303"/>
      <c r="AE153" s="303"/>
      <c r="AF153" s="303"/>
      <c r="AG153" s="303"/>
      <c r="AH153" s="303"/>
      <c r="AI153" s="303"/>
      <c r="AJ153" s="303"/>
      <c r="AK153" s="303"/>
      <c r="AL153" s="303"/>
      <c r="AM153" s="303"/>
      <c r="AN153" s="303"/>
      <c r="AO153" s="303"/>
      <c r="AP153" s="303"/>
      <c r="AQ153" s="303"/>
      <c r="AR153" s="303"/>
      <c r="AS153" s="303"/>
      <c r="AT153" s="303"/>
      <c r="AU153" s="303"/>
      <c r="AV153" s="303"/>
      <c r="AW153" s="303"/>
      <c r="AX153" s="303"/>
      <c r="AY153" s="303"/>
      <c r="AZ153" s="303"/>
      <c r="BA153" s="303"/>
      <c r="BB153" s="303"/>
      <c r="BC153" s="303"/>
      <c r="BD153" s="303"/>
      <c r="BE153" s="303"/>
      <c r="BF153" s="303"/>
      <c r="BG153" s="303"/>
      <c r="BH153" s="303"/>
      <c r="BI153" s="303"/>
      <c r="BJ153" s="303"/>
      <c r="BK153" s="303"/>
      <c r="BL153" s="303"/>
      <c r="BM153" s="303"/>
      <c r="BN153" s="303"/>
      <c r="BO153" s="303"/>
      <c r="BP153" s="303"/>
      <c r="BQ153" s="303"/>
      <c r="BR153" s="303"/>
      <c r="BS153" s="303"/>
      <c r="BT153" s="303"/>
      <c r="BU153" s="303"/>
      <c r="BV153" s="303"/>
      <c r="BW153" s="303"/>
      <c r="BX153" s="303"/>
      <c r="BY153" s="303"/>
      <c r="BZ153" s="303"/>
      <c r="CA153" s="303"/>
      <c r="CB153" s="303"/>
      <c r="CC153" s="303"/>
      <c r="CD153" s="303"/>
      <c r="CE153" s="303"/>
      <c r="CF153" s="303"/>
      <c r="CG153" s="303"/>
      <c r="CH153" s="303"/>
      <c r="CI153" s="303"/>
      <c r="CJ153" s="303"/>
      <c r="CK153" s="303"/>
      <c r="CL153" s="303"/>
      <c r="CM153" s="303"/>
      <c r="CN153" s="303"/>
      <c r="CO153" s="303"/>
      <c r="CP153" s="303"/>
      <c r="CQ153" s="303"/>
      <c r="CR153" s="303"/>
      <c r="CS153" s="303"/>
      <c r="CT153" s="303"/>
      <c r="CU153" s="303"/>
      <c r="CV153" s="303"/>
    </row>
    <row r="154" spans="1:100" s="273" customFormat="1" ht="19.5" hidden="1" customHeight="1">
      <c r="A154" s="295" t="e">
        <f>#REF!</f>
        <v>#REF!</v>
      </c>
      <c r="B154" s="295"/>
      <c r="C154" s="295"/>
      <c r="D154" s="295"/>
      <c r="E154" s="295"/>
      <c r="F154" s="295"/>
      <c r="G154" s="295"/>
      <c r="H154" s="295"/>
      <c r="I154" s="286" t="e">
        <f>#REF!</f>
        <v>#REF!</v>
      </c>
      <c r="J154" s="1050" t="e">
        <f>#REF!</f>
        <v>#REF!</v>
      </c>
      <c r="K154" s="1050"/>
      <c r="L154" s="1050"/>
      <c r="M154" s="1050"/>
      <c r="N154" s="303"/>
      <c r="O154" s="303"/>
      <c r="P154" s="303"/>
      <c r="Q154" s="303"/>
      <c r="R154" s="303"/>
      <c r="S154" s="303"/>
      <c r="T154" s="303"/>
      <c r="U154" s="303"/>
      <c r="V154" s="303"/>
      <c r="W154" s="303"/>
      <c r="X154" s="303"/>
      <c r="Y154" s="303"/>
      <c r="Z154" s="303"/>
      <c r="AA154" s="303"/>
      <c r="AB154" s="303"/>
      <c r="AC154" s="303"/>
      <c r="AD154" s="303"/>
      <c r="AE154" s="303"/>
      <c r="AF154" s="303"/>
      <c r="AG154" s="303"/>
      <c r="AH154" s="303"/>
      <c r="AI154" s="303"/>
      <c r="AJ154" s="303"/>
      <c r="AK154" s="303"/>
      <c r="AL154" s="303"/>
      <c r="AM154" s="303"/>
      <c r="AN154" s="303"/>
      <c r="AO154" s="303"/>
      <c r="AP154" s="303"/>
      <c r="AQ154" s="303"/>
      <c r="AR154" s="303"/>
      <c r="AS154" s="303"/>
      <c r="AT154" s="303"/>
      <c r="AU154" s="303"/>
      <c r="AV154" s="303"/>
      <c r="AW154" s="303"/>
      <c r="AX154" s="303"/>
      <c r="AY154" s="303"/>
      <c r="AZ154" s="303"/>
      <c r="BA154" s="303"/>
      <c r="BB154" s="303"/>
      <c r="BC154" s="303"/>
      <c r="BD154" s="303"/>
      <c r="BE154" s="303"/>
      <c r="BF154" s="303"/>
      <c r="BG154" s="303"/>
      <c r="BH154" s="303"/>
      <c r="BI154" s="303"/>
      <c r="BJ154" s="303"/>
      <c r="BK154" s="303"/>
      <c r="BL154" s="303"/>
      <c r="BM154" s="303"/>
      <c r="BN154" s="303"/>
      <c r="BO154" s="303"/>
      <c r="BP154" s="303"/>
      <c r="BQ154" s="303"/>
      <c r="BR154" s="303"/>
      <c r="BS154" s="303"/>
      <c r="BT154" s="303"/>
      <c r="BU154" s="303"/>
      <c r="BV154" s="303"/>
      <c r="BW154" s="303"/>
      <c r="BX154" s="303"/>
      <c r="BY154" s="303"/>
      <c r="BZ154" s="303"/>
      <c r="CA154" s="303"/>
      <c r="CB154" s="303"/>
      <c r="CC154" s="303"/>
      <c r="CD154" s="303"/>
      <c r="CE154" s="303"/>
      <c r="CF154" s="303"/>
      <c r="CG154" s="303"/>
      <c r="CH154" s="303"/>
      <c r="CI154" s="303"/>
      <c r="CJ154" s="303"/>
      <c r="CK154" s="303"/>
      <c r="CL154" s="303"/>
      <c r="CM154" s="303"/>
      <c r="CN154" s="303"/>
      <c r="CO154" s="303"/>
      <c r="CP154" s="303"/>
      <c r="CQ154" s="303"/>
      <c r="CR154" s="303"/>
      <c r="CS154" s="303"/>
      <c r="CT154" s="303"/>
      <c r="CU154" s="303"/>
      <c r="CV154" s="303"/>
    </row>
    <row r="155" spans="1:100" s="273" customFormat="1" ht="19.5" hidden="1" customHeight="1">
      <c r="A155" s="295"/>
      <c r="B155" s="295"/>
      <c r="C155" s="295"/>
      <c r="D155" s="295"/>
      <c r="E155" s="295"/>
      <c r="F155" s="295"/>
      <c r="G155" s="295"/>
      <c r="H155" s="295"/>
      <c r="I155" s="284" t="e">
        <f>#REF!</f>
        <v>#REF!</v>
      </c>
      <c r="J155" s="1050" t="e">
        <f>#REF!</f>
        <v>#REF!</v>
      </c>
      <c r="K155" s="1050"/>
      <c r="L155" s="1050"/>
      <c r="M155" s="1050"/>
      <c r="N155" s="303"/>
      <c r="O155" s="303"/>
      <c r="P155" s="303"/>
      <c r="Q155" s="303"/>
      <c r="R155" s="303"/>
      <c r="S155" s="303"/>
      <c r="T155" s="303"/>
      <c r="U155" s="303"/>
      <c r="V155" s="303"/>
      <c r="W155" s="303"/>
      <c r="X155" s="303"/>
      <c r="Y155" s="303"/>
      <c r="Z155" s="303"/>
      <c r="AA155" s="303"/>
      <c r="AB155" s="303"/>
      <c r="AC155" s="303"/>
      <c r="AD155" s="303"/>
      <c r="AE155" s="303"/>
      <c r="AF155" s="303"/>
      <c r="AG155" s="303"/>
      <c r="AH155" s="303"/>
      <c r="AI155" s="303"/>
      <c r="AJ155" s="303"/>
      <c r="AK155" s="303"/>
      <c r="AL155" s="303"/>
      <c r="AM155" s="303"/>
      <c r="AN155" s="303"/>
      <c r="AO155" s="303"/>
      <c r="AP155" s="303"/>
      <c r="AQ155" s="303"/>
      <c r="AR155" s="303"/>
      <c r="AS155" s="303"/>
      <c r="AT155" s="303"/>
      <c r="AU155" s="303"/>
      <c r="AV155" s="303"/>
      <c r="AW155" s="303"/>
      <c r="AX155" s="303"/>
      <c r="AY155" s="303"/>
      <c r="AZ155" s="303"/>
      <c r="BA155" s="303"/>
      <c r="BB155" s="303"/>
      <c r="BC155" s="303"/>
      <c r="BD155" s="303"/>
      <c r="BE155" s="303"/>
      <c r="BF155" s="303"/>
      <c r="BG155" s="303"/>
      <c r="BH155" s="303"/>
      <c r="BI155" s="303"/>
      <c r="BJ155" s="303"/>
      <c r="BK155" s="303"/>
      <c r="BL155" s="303"/>
      <c r="BM155" s="303"/>
      <c r="BN155" s="303"/>
      <c r="BO155" s="303"/>
      <c r="BP155" s="303"/>
      <c r="BQ155" s="303"/>
      <c r="BR155" s="303"/>
      <c r="BS155" s="303"/>
      <c r="BT155" s="303"/>
      <c r="BU155" s="303"/>
      <c r="BV155" s="303"/>
      <c r="BW155" s="303"/>
      <c r="BX155" s="303"/>
      <c r="BY155" s="303"/>
      <c r="BZ155" s="303"/>
      <c r="CA155" s="303"/>
      <c r="CB155" s="303"/>
      <c r="CC155" s="303"/>
      <c r="CD155" s="303"/>
      <c r="CE155" s="303"/>
      <c r="CF155" s="303"/>
      <c r="CG155" s="303"/>
      <c r="CH155" s="303"/>
      <c r="CI155" s="303"/>
      <c r="CJ155" s="303"/>
      <c r="CK155" s="303"/>
      <c r="CL155" s="303"/>
      <c r="CM155" s="303"/>
      <c r="CN155" s="303"/>
      <c r="CO155" s="303"/>
      <c r="CP155" s="303"/>
      <c r="CQ155" s="303"/>
      <c r="CR155" s="303"/>
      <c r="CS155" s="303"/>
      <c r="CT155" s="303"/>
      <c r="CU155" s="303"/>
      <c r="CV155" s="303"/>
    </row>
    <row r="156" spans="1:100" s="273" customFormat="1" ht="19.5" hidden="1" customHeight="1">
      <c r="A156" s="288" t="e">
        <f>#REF!</f>
        <v>#REF!</v>
      </c>
      <c r="B156" s="288"/>
      <c r="C156" s="288"/>
      <c r="D156" s="288"/>
      <c r="E156" s="288"/>
      <c r="F156" s="288"/>
      <c r="G156" s="288"/>
      <c r="H156" s="288"/>
      <c r="I156" s="284" t="e">
        <f>#REF!</f>
        <v>#REF!</v>
      </c>
      <c r="J156" s="1050"/>
      <c r="K156" s="1050"/>
      <c r="L156" s="1050"/>
      <c r="M156" s="1050"/>
      <c r="N156" s="303"/>
      <c r="O156" s="303"/>
      <c r="P156" s="303"/>
      <c r="Q156" s="303"/>
      <c r="R156" s="303"/>
      <c r="S156" s="303"/>
      <c r="T156" s="303"/>
      <c r="U156" s="303"/>
      <c r="V156" s="303"/>
      <c r="W156" s="303"/>
      <c r="X156" s="303"/>
      <c r="Y156" s="303"/>
      <c r="Z156" s="303"/>
      <c r="AA156" s="303"/>
      <c r="AB156" s="303"/>
      <c r="AC156" s="303"/>
      <c r="AD156" s="303"/>
      <c r="AE156" s="303"/>
      <c r="AF156" s="303"/>
      <c r="AG156" s="303"/>
      <c r="AH156" s="303"/>
      <c r="AI156" s="303"/>
      <c r="AJ156" s="303"/>
      <c r="AK156" s="303"/>
      <c r="AL156" s="303"/>
      <c r="AM156" s="303"/>
      <c r="AN156" s="303"/>
      <c r="AO156" s="303"/>
      <c r="AP156" s="303"/>
      <c r="AQ156" s="303"/>
      <c r="AR156" s="303"/>
      <c r="AS156" s="303"/>
      <c r="AT156" s="303"/>
      <c r="AU156" s="303"/>
      <c r="AV156" s="303"/>
      <c r="AW156" s="303"/>
      <c r="AX156" s="303"/>
      <c r="AY156" s="303"/>
      <c r="AZ156" s="303"/>
      <c r="BA156" s="303"/>
      <c r="BB156" s="303"/>
      <c r="BC156" s="303"/>
      <c r="BD156" s="303"/>
      <c r="BE156" s="303"/>
      <c r="BF156" s="303"/>
      <c r="BG156" s="303"/>
      <c r="BH156" s="303"/>
      <c r="BI156" s="303"/>
      <c r="BJ156" s="303"/>
      <c r="BK156" s="303"/>
      <c r="BL156" s="303"/>
      <c r="BM156" s="303"/>
      <c r="BN156" s="303"/>
      <c r="BO156" s="303"/>
      <c r="BP156" s="303"/>
      <c r="BQ156" s="303"/>
      <c r="BR156" s="303"/>
      <c r="BS156" s="303"/>
      <c r="BT156" s="303"/>
      <c r="BU156" s="303"/>
      <c r="BV156" s="303"/>
      <c r="BW156" s="303"/>
      <c r="BX156" s="303"/>
      <c r="BY156" s="303"/>
      <c r="BZ156" s="303"/>
      <c r="CA156" s="303"/>
      <c r="CB156" s="303"/>
      <c r="CC156" s="303"/>
      <c r="CD156" s="303"/>
      <c r="CE156" s="303"/>
      <c r="CF156" s="303"/>
      <c r="CG156" s="303"/>
      <c r="CH156" s="303"/>
      <c r="CI156" s="303"/>
      <c r="CJ156" s="303"/>
      <c r="CK156" s="303"/>
      <c r="CL156" s="303"/>
      <c r="CM156" s="303"/>
      <c r="CN156" s="303"/>
      <c r="CO156" s="303"/>
      <c r="CP156" s="303"/>
      <c r="CQ156" s="303"/>
      <c r="CR156" s="303"/>
      <c r="CS156" s="303"/>
      <c r="CT156" s="303"/>
      <c r="CU156" s="303"/>
      <c r="CV156" s="303"/>
    </row>
    <row r="157" spans="1:100" s="273" customFormat="1" ht="19.5" hidden="1" customHeight="1">
      <c r="A157" s="285" t="e">
        <f>#REF!</f>
        <v>#REF!</v>
      </c>
      <c r="B157" s="285"/>
      <c r="C157" s="285"/>
      <c r="D157" s="285"/>
      <c r="E157" s="285"/>
      <c r="F157" s="285"/>
      <c r="G157" s="285"/>
      <c r="H157" s="285"/>
      <c r="I157" s="286" t="e">
        <f>#REF!</f>
        <v>#REF!</v>
      </c>
      <c r="J157" s="1050" t="e">
        <f>#REF!</f>
        <v>#REF!</v>
      </c>
      <c r="K157" s="1050"/>
      <c r="L157" s="1050"/>
      <c r="M157" s="1050"/>
      <c r="N157" s="303"/>
      <c r="O157" s="303"/>
      <c r="P157" s="303"/>
      <c r="Q157" s="303"/>
      <c r="R157" s="303"/>
      <c r="S157" s="303"/>
      <c r="T157" s="303"/>
      <c r="U157" s="303"/>
      <c r="V157" s="303"/>
      <c r="W157" s="303"/>
      <c r="X157" s="303"/>
      <c r="Y157" s="303"/>
      <c r="Z157" s="303"/>
      <c r="AA157" s="303"/>
      <c r="AB157" s="303"/>
      <c r="AC157" s="303"/>
      <c r="AD157" s="303"/>
      <c r="AE157" s="303"/>
      <c r="AF157" s="303"/>
      <c r="AG157" s="303"/>
      <c r="AH157" s="303"/>
      <c r="AI157" s="303"/>
      <c r="AJ157" s="303"/>
      <c r="AK157" s="303"/>
      <c r="AL157" s="303"/>
      <c r="AM157" s="303"/>
      <c r="AN157" s="303"/>
      <c r="AO157" s="303"/>
      <c r="AP157" s="303"/>
      <c r="AQ157" s="303"/>
      <c r="AR157" s="303"/>
      <c r="AS157" s="303"/>
      <c r="AT157" s="303"/>
      <c r="AU157" s="303"/>
      <c r="AV157" s="303"/>
      <c r="AW157" s="303"/>
      <c r="AX157" s="303"/>
      <c r="AY157" s="303"/>
      <c r="AZ157" s="303"/>
      <c r="BA157" s="303"/>
      <c r="BB157" s="303"/>
      <c r="BC157" s="303"/>
      <c r="BD157" s="303"/>
      <c r="BE157" s="303"/>
      <c r="BF157" s="303"/>
      <c r="BG157" s="303"/>
      <c r="BH157" s="303"/>
      <c r="BI157" s="303"/>
      <c r="BJ157" s="303"/>
      <c r="BK157" s="303"/>
      <c r="BL157" s="303"/>
      <c r="BM157" s="303"/>
      <c r="BN157" s="303"/>
      <c r="BO157" s="303"/>
      <c r="BP157" s="303"/>
      <c r="BQ157" s="303"/>
      <c r="BR157" s="303"/>
      <c r="BS157" s="303"/>
      <c r="BT157" s="303"/>
      <c r="BU157" s="303"/>
      <c r="BV157" s="303"/>
      <c r="BW157" s="303"/>
      <c r="BX157" s="303"/>
      <c r="BY157" s="303"/>
      <c r="BZ157" s="303"/>
      <c r="CA157" s="303"/>
      <c r="CB157" s="303"/>
      <c r="CC157" s="303"/>
      <c r="CD157" s="303"/>
      <c r="CE157" s="303"/>
      <c r="CF157" s="303"/>
      <c r="CG157" s="303"/>
      <c r="CH157" s="303"/>
      <c r="CI157" s="303"/>
      <c r="CJ157" s="303"/>
      <c r="CK157" s="303"/>
      <c r="CL157" s="303"/>
      <c r="CM157" s="303"/>
      <c r="CN157" s="303"/>
      <c r="CO157" s="303"/>
      <c r="CP157" s="303"/>
      <c r="CQ157" s="303"/>
      <c r="CR157" s="303"/>
      <c r="CS157" s="303"/>
      <c r="CT157" s="303"/>
      <c r="CU157" s="303"/>
      <c r="CV157" s="303"/>
    </row>
    <row r="158" spans="1:100" s="273" customFormat="1" ht="19.5" hidden="1" customHeight="1">
      <c r="A158" s="285" t="e">
        <f>#REF!</f>
        <v>#REF!</v>
      </c>
      <c r="B158" s="285"/>
      <c r="C158" s="285"/>
      <c r="D158" s="285"/>
      <c r="E158" s="285"/>
      <c r="F158" s="285"/>
      <c r="G158" s="285"/>
      <c r="H158" s="285"/>
      <c r="I158" s="286" t="e">
        <f>#REF!</f>
        <v>#REF!</v>
      </c>
      <c r="J158" s="1050" t="e">
        <f>#REF!</f>
        <v>#REF!</v>
      </c>
      <c r="K158" s="1050"/>
      <c r="L158" s="1050"/>
      <c r="M158" s="1050"/>
      <c r="N158" s="303"/>
      <c r="O158" s="303"/>
      <c r="P158" s="303"/>
      <c r="Q158" s="303"/>
      <c r="R158" s="303"/>
      <c r="S158" s="303"/>
      <c r="T158" s="303"/>
      <c r="U158" s="303"/>
      <c r="V158" s="303"/>
      <c r="W158" s="303"/>
      <c r="X158" s="303"/>
      <c r="Y158" s="303"/>
      <c r="Z158" s="303"/>
      <c r="AA158" s="303"/>
      <c r="AB158" s="303"/>
      <c r="AC158" s="303"/>
      <c r="AD158" s="303"/>
      <c r="AE158" s="303"/>
      <c r="AF158" s="303"/>
      <c r="AG158" s="303"/>
      <c r="AH158" s="303"/>
      <c r="AI158" s="303"/>
      <c r="AJ158" s="303"/>
      <c r="AK158" s="303"/>
      <c r="AL158" s="303"/>
      <c r="AM158" s="303"/>
      <c r="AN158" s="303"/>
      <c r="AO158" s="303"/>
      <c r="AP158" s="303"/>
      <c r="AQ158" s="303"/>
      <c r="AR158" s="303"/>
      <c r="AS158" s="303"/>
      <c r="AT158" s="303"/>
      <c r="AU158" s="303"/>
      <c r="AV158" s="303"/>
      <c r="AW158" s="303"/>
      <c r="AX158" s="303"/>
      <c r="AY158" s="303"/>
      <c r="AZ158" s="303"/>
      <c r="BA158" s="303"/>
      <c r="BB158" s="303"/>
      <c r="BC158" s="303"/>
      <c r="BD158" s="303"/>
      <c r="BE158" s="303"/>
      <c r="BF158" s="303"/>
      <c r="BG158" s="303"/>
      <c r="BH158" s="303"/>
      <c r="BI158" s="303"/>
      <c r="BJ158" s="303"/>
      <c r="BK158" s="303"/>
      <c r="BL158" s="303"/>
      <c r="BM158" s="303"/>
      <c r="BN158" s="303"/>
      <c r="BO158" s="303"/>
      <c r="BP158" s="303"/>
      <c r="BQ158" s="303"/>
      <c r="BR158" s="303"/>
      <c r="BS158" s="303"/>
      <c r="BT158" s="303"/>
      <c r="BU158" s="303"/>
      <c r="BV158" s="303"/>
      <c r="BW158" s="303"/>
      <c r="BX158" s="303"/>
      <c r="BY158" s="303"/>
      <c r="BZ158" s="303"/>
      <c r="CA158" s="303"/>
      <c r="CB158" s="303"/>
      <c r="CC158" s="303"/>
      <c r="CD158" s="303"/>
      <c r="CE158" s="303"/>
      <c r="CF158" s="303"/>
      <c r="CG158" s="303"/>
      <c r="CH158" s="303"/>
      <c r="CI158" s="303"/>
      <c r="CJ158" s="303"/>
      <c r="CK158" s="303"/>
      <c r="CL158" s="303"/>
      <c r="CM158" s="303"/>
      <c r="CN158" s="303"/>
      <c r="CO158" s="303"/>
      <c r="CP158" s="303"/>
      <c r="CQ158" s="303"/>
      <c r="CR158" s="303"/>
      <c r="CS158" s="303"/>
      <c r="CT158" s="303"/>
      <c r="CU158" s="303"/>
      <c r="CV158" s="303"/>
    </row>
    <row r="159" spans="1:100" s="273" customFormat="1" ht="19.5" hidden="1" customHeight="1">
      <c r="A159" s="295"/>
      <c r="B159" s="295"/>
      <c r="C159" s="295"/>
      <c r="D159" s="295"/>
      <c r="E159" s="295"/>
      <c r="F159" s="295"/>
      <c r="G159" s="295"/>
      <c r="H159" s="295"/>
      <c r="I159" s="284" t="e">
        <f>#REF!</f>
        <v>#REF!</v>
      </c>
      <c r="J159" s="1050" t="e">
        <f>#REF!</f>
        <v>#REF!</v>
      </c>
      <c r="K159" s="1050"/>
      <c r="L159" s="1050"/>
      <c r="M159" s="1050"/>
      <c r="N159" s="303"/>
      <c r="O159" s="303"/>
      <c r="P159" s="303"/>
      <c r="Q159" s="303"/>
      <c r="R159" s="303"/>
      <c r="S159" s="303"/>
      <c r="T159" s="303"/>
      <c r="U159" s="303"/>
      <c r="V159" s="303"/>
      <c r="W159" s="303"/>
      <c r="X159" s="303"/>
      <c r="Y159" s="303"/>
      <c r="Z159" s="303"/>
      <c r="AA159" s="303"/>
      <c r="AB159" s="303"/>
      <c r="AC159" s="303"/>
      <c r="AD159" s="303"/>
      <c r="AE159" s="303"/>
      <c r="AF159" s="303"/>
      <c r="AG159" s="303"/>
      <c r="AH159" s="303"/>
      <c r="AI159" s="303"/>
      <c r="AJ159" s="303"/>
      <c r="AK159" s="303"/>
      <c r="AL159" s="303"/>
      <c r="AM159" s="303"/>
      <c r="AN159" s="303"/>
      <c r="AO159" s="303"/>
      <c r="AP159" s="303"/>
      <c r="AQ159" s="303"/>
      <c r="AR159" s="303"/>
      <c r="AS159" s="303"/>
      <c r="AT159" s="303"/>
      <c r="AU159" s="303"/>
      <c r="AV159" s="303"/>
      <c r="AW159" s="303"/>
      <c r="AX159" s="303"/>
      <c r="AY159" s="303"/>
      <c r="AZ159" s="303"/>
      <c r="BA159" s="303"/>
      <c r="BB159" s="303"/>
      <c r="BC159" s="303"/>
      <c r="BD159" s="303"/>
      <c r="BE159" s="303"/>
      <c r="BF159" s="303"/>
      <c r="BG159" s="303"/>
      <c r="BH159" s="303"/>
      <c r="BI159" s="303"/>
      <c r="BJ159" s="303"/>
      <c r="BK159" s="303"/>
      <c r="BL159" s="303"/>
      <c r="BM159" s="303"/>
      <c r="BN159" s="303"/>
      <c r="BO159" s="303"/>
      <c r="BP159" s="303"/>
      <c r="BQ159" s="303"/>
      <c r="BR159" s="303"/>
      <c r="BS159" s="303"/>
      <c r="BT159" s="303"/>
      <c r="BU159" s="303"/>
      <c r="BV159" s="303"/>
      <c r="BW159" s="303"/>
      <c r="BX159" s="303"/>
      <c r="BY159" s="303"/>
      <c r="BZ159" s="303"/>
      <c r="CA159" s="303"/>
      <c r="CB159" s="303"/>
      <c r="CC159" s="303"/>
      <c r="CD159" s="303"/>
      <c r="CE159" s="303"/>
      <c r="CF159" s="303"/>
      <c r="CG159" s="303"/>
      <c r="CH159" s="303"/>
      <c r="CI159" s="303"/>
      <c r="CJ159" s="303"/>
      <c r="CK159" s="303"/>
      <c r="CL159" s="303"/>
      <c r="CM159" s="303"/>
      <c r="CN159" s="303"/>
      <c r="CO159" s="303"/>
      <c r="CP159" s="303"/>
      <c r="CQ159" s="303"/>
      <c r="CR159" s="303"/>
      <c r="CS159" s="303"/>
      <c r="CT159" s="303"/>
      <c r="CU159" s="303"/>
      <c r="CV159" s="303"/>
    </row>
    <row r="160" spans="1:100" s="273" customFormat="1" ht="33" hidden="1" customHeight="1">
      <c r="A160" s="288" t="e">
        <f>#REF!</f>
        <v>#REF!</v>
      </c>
      <c r="B160" s="288"/>
      <c r="C160" s="288"/>
      <c r="D160" s="288"/>
      <c r="E160" s="288"/>
      <c r="F160" s="288"/>
      <c r="G160" s="288"/>
      <c r="H160" s="288"/>
      <c r="I160" s="284" t="e">
        <f>#REF!</f>
        <v>#REF!</v>
      </c>
      <c r="J160" s="1050"/>
      <c r="K160" s="1050"/>
      <c r="L160" s="1050"/>
      <c r="M160" s="1050"/>
      <c r="N160" s="303"/>
      <c r="O160" s="303"/>
      <c r="P160" s="303"/>
      <c r="Q160" s="303"/>
      <c r="R160" s="303"/>
      <c r="S160" s="303"/>
      <c r="T160" s="303"/>
      <c r="U160" s="303"/>
      <c r="V160" s="303"/>
      <c r="W160" s="303"/>
      <c r="X160" s="303"/>
      <c r="Y160" s="303"/>
      <c r="Z160" s="303"/>
      <c r="AA160" s="303"/>
      <c r="AB160" s="303"/>
      <c r="AC160" s="303"/>
      <c r="AD160" s="303"/>
      <c r="AE160" s="303"/>
      <c r="AF160" s="303"/>
      <c r="AG160" s="303"/>
      <c r="AH160" s="303"/>
      <c r="AI160" s="303"/>
      <c r="AJ160" s="303"/>
      <c r="AK160" s="303"/>
      <c r="AL160" s="303"/>
      <c r="AM160" s="303"/>
      <c r="AN160" s="303"/>
      <c r="AO160" s="303"/>
      <c r="AP160" s="303"/>
      <c r="AQ160" s="303"/>
      <c r="AR160" s="303"/>
      <c r="AS160" s="303"/>
      <c r="AT160" s="303"/>
      <c r="AU160" s="303"/>
      <c r="AV160" s="303"/>
      <c r="AW160" s="303"/>
      <c r="AX160" s="303"/>
      <c r="AY160" s="303"/>
      <c r="AZ160" s="303"/>
      <c r="BA160" s="303"/>
      <c r="BB160" s="303"/>
      <c r="BC160" s="303"/>
      <c r="BD160" s="303"/>
      <c r="BE160" s="303"/>
      <c r="BF160" s="303"/>
      <c r="BG160" s="303"/>
      <c r="BH160" s="303"/>
      <c r="BI160" s="303"/>
      <c r="BJ160" s="303"/>
      <c r="BK160" s="303"/>
      <c r="BL160" s="303"/>
      <c r="BM160" s="303"/>
      <c r="BN160" s="303"/>
      <c r="BO160" s="303"/>
      <c r="BP160" s="303"/>
      <c r="BQ160" s="303"/>
      <c r="BR160" s="303"/>
      <c r="BS160" s="303"/>
      <c r="BT160" s="303"/>
      <c r="BU160" s="303"/>
      <c r="BV160" s="303"/>
      <c r="BW160" s="303"/>
      <c r="BX160" s="303"/>
      <c r="BY160" s="303"/>
      <c r="BZ160" s="303"/>
      <c r="CA160" s="303"/>
      <c r="CB160" s="303"/>
      <c r="CC160" s="303"/>
      <c r="CD160" s="303"/>
      <c r="CE160" s="303"/>
      <c r="CF160" s="303"/>
      <c r="CG160" s="303"/>
      <c r="CH160" s="303"/>
      <c r="CI160" s="303"/>
      <c r="CJ160" s="303"/>
      <c r="CK160" s="303"/>
      <c r="CL160" s="303"/>
      <c r="CM160" s="303"/>
      <c r="CN160" s="303"/>
      <c r="CO160" s="303"/>
      <c r="CP160" s="303"/>
      <c r="CQ160" s="303"/>
      <c r="CR160" s="303"/>
      <c r="CS160" s="303"/>
      <c r="CT160" s="303"/>
      <c r="CU160" s="303"/>
      <c r="CV160" s="303"/>
    </row>
    <row r="161" spans="1:100" s="273" customFormat="1" ht="19.5" hidden="1" customHeight="1">
      <c r="A161" s="285" t="e">
        <f>#REF!</f>
        <v>#REF!</v>
      </c>
      <c r="B161" s="285"/>
      <c r="C161" s="285"/>
      <c r="D161" s="285"/>
      <c r="E161" s="285"/>
      <c r="F161" s="285"/>
      <c r="G161" s="285"/>
      <c r="H161" s="285"/>
      <c r="I161" s="286" t="e">
        <f>#REF!</f>
        <v>#REF!</v>
      </c>
      <c r="J161" s="1050" t="e">
        <f>#REF!</f>
        <v>#REF!</v>
      </c>
      <c r="K161" s="1050"/>
      <c r="L161" s="1050"/>
      <c r="M161" s="1050"/>
      <c r="N161" s="303"/>
      <c r="O161" s="303"/>
      <c r="P161" s="303"/>
      <c r="Q161" s="303"/>
      <c r="R161" s="303"/>
      <c r="S161" s="303"/>
      <c r="T161" s="303"/>
      <c r="U161" s="303"/>
      <c r="V161" s="303"/>
      <c r="W161" s="303"/>
      <c r="X161" s="303"/>
      <c r="Y161" s="303"/>
      <c r="Z161" s="303"/>
      <c r="AA161" s="303"/>
      <c r="AB161" s="303"/>
      <c r="AC161" s="303"/>
      <c r="AD161" s="303"/>
      <c r="AE161" s="303"/>
      <c r="AF161" s="303"/>
      <c r="AG161" s="303"/>
      <c r="AH161" s="303"/>
      <c r="AI161" s="303"/>
      <c r="AJ161" s="303"/>
      <c r="AK161" s="303"/>
      <c r="AL161" s="303"/>
      <c r="AM161" s="303"/>
      <c r="AN161" s="303"/>
      <c r="AO161" s="303"/>
      <c r="AP161" s="303"/>
      <c r="AQ161" s="303"/>
      <c r="AR161" s="303"/>
      <c r="AS161" s="303"/>
      <c r="AT161" s="303"/>
      <c r="AU161" s="303"/>
      <c r="AV161" s="303"/>
      <c r="AW161" s="303"/>
      <c r="AX161" s="303"/>
      <c r="AY161" s="303"/>
      <c r="AZ161" s="303"/>
      <c r="BA161" s="303"/>
      <c r="BB161" s="303"/>
      <c r="BC161" s="303"/>
      <c r="BD161" s="303"/>
      <c r="BE161" s="303"/>
      <c r="BF161" s="303"/>
      <c r="BG161" s="303"/>
      <c r="BH161" s="303"/>
      <c r="BI161" s="303"/>
      <c r="BJ161" s="303"/>
      <c r="BK161" s="303"/>
      <c r="BL161" s="303"/>
      <c r="BM161" s="303"/>
      <c r="BN161" s="303"/>
      <c r="BO161" s="303"/>
      <c r="BP161" s="303"/>
      <c r="BQ161" s="303"/>
      <c r="BR161" s="303"/>
      <c r="BS161" s="303"/>
      <c r="BT161" s="303"/>
      <c r="BU161" s="303"/>
      <c r="BV161" s="303"/>
      <c r="BW161" s="303"/>
      <c r="BX161" s="303"/>
      <c r="BY161" s="303"/>
      <c r="BZ161" s="303"/>
      <c r="CA161" s="303"/>
      <c r="CB161" s="303"/>
      <c r="CC161" s="303"/>
      <c r="CD161" s="303"/>
      <c r="CE161" s="303"/>
      <c r="CF161" s="303"/>
      <c r="CG161" s="303"/>
      <c r="CH161" s="303"/>
      <c r="CI161" s="303"/>
      <c r="CJ161" s="303"/>
      <c r="CK161" s="303"/>
      <c r="CL161" s="303"/>
      <c r="CM161" s="303"/>
      <c r="CN161" s="303"/>
      <c r="CO161" s="303"/>
      <c r="CP161" s="303"/>
      <c r="CQ161" s="303"/>
      <c r="CR161" s="303"/>
      <c r="CS161" s="303"/>
      <c r="CT161" s="303"/>
      <c r="CU161" s="303"/>
      <c r="CV161" s="303"/>
    </row>
    <row r="162" spans="1:100" s="273" customFormat="1" ht="19.5" hidden="1" customHeight="1">
      <c r="A162" s="285" t="e">
        <f>#REF!</f>
        <v>#REF!</v>
      </c>
      <c r="B162" s="285"/>
      <c r="C162" s="285"/>
      <c r="D162" s="285"/>
      <c r="E162" s="285"/>
      <c r="F162" s="285"/>
      <c r="G162" s="285"/>
      <c r="H162" s="285"/>
      <c r="I162" s="286" t="e">
        <f>#REF!</f>
        <v>#REF!</v>
      </c>
      <c r="J162" s="1050" t="e">
        <f>#REF!</f>
        <v>#REF!</v>
      </c>
      <c r="K162" s="1050"/>
      <c r="L162" s="1050"/>
      <c r="M162" s="1050"/>
      <c r="N162" s="303"/>
      <c r="O162" s="303"/>
      <c r="P162" s="303"/>
      <c r="Q162" s="303"/>
      <c r="R162" s="303"/>
      <c r="S162" s="303"/>
      <c r="T162" s="303"/>
      <c r="U162" s="303"/>
      <c r="V162" s="303"/>
      <c r="W162" s="303"/>
      <c r="X162" s="303"/>
      <c r="Y162" s="303"/>
      <c r="Z162" s="303"/>
      <c r="AA162" s="303"/>
      <c r="AB162" s="303"/>
      <c r="AC162" s="303"/>
      <c r="AD162" s="303"/>
      <c r="AE162" s="303"/>
      <c r="AF162" s="303"/>
      <c r="AG162" s="303"/>
      <c r="AH162" s="303"/>
      <c r="AI162" s="303"/>
      <c r="AJ162" s="303"/>
      <c r="AK162" s="303"/>
      <c r="AL162" s="303"/>
      <c r="AM162" s="303"/>
      <c r="AN162" s="303"/>
      <c r="AO162" s="303"/>
      <c r="AP162" s="303"/>
      <c r="AQ162" s="303"/>
      <c r="AR162" s="303"/>
      <c r="AS162" s="303"/>
      <c r="AT162" s="303"/>
      <c r="AU162" s="303"/>
      <c r="AV162" s="303"/>
      <c r="AW162" s="303"/>
      <c r="AX162" s="303"/>
      <c r="AY162" s="303"/>
      <c r="AZ162" s="303"/>
      <c r="BA162" s="303"/>
      <c r="BB162" s="303"/>
      <c r="BC162" s="303"/>
      <c r="BD162" s="303"/>
      <c r="BE162" s="303"/>
      <c r="BF162" s="303"/>
      <c r="BG162" s="303"/>
      <c r="BH162" s="303"/>
      <c r="BI162" s="303"/>
      <c r="BJ162" s="303"/>
      <c r="BK162" s="303"/>
      <c r="BL162" s="303"/>
      <c r="BM162" s="303"/>
      <c r="BN162" s="303"/>
      <c r="BO162" s="303"/>
      <c r="BP162" s="303"/>
      <c r="BQ162" s="303"/>
      <c r="BR162" s="303"/>
      <c r="BS162" s="303"/>
      <c r="BT162" s="303"/>
      <c r="BU162" s="303"/>
      <c r="BV162" s="303"/>
      <c r="BW162" s="303"/>
      <c r="BX162" s="303"/>
      <c r="BY162" s="303"/>
      <c r="BZ162" s="303"/>
      <c r="CA162" s="303"/>
      <c r="CB162" s="303"/>
      <c r="CC162" s="303"/>
      <c r="CD162" s="303"/>
      <c r="CE162" s="303"/>
      <c r="CF162" s="303"/>
      <c r="CG162" s="303"/>
      <c r="CH162" s="303"/>
      <c r="CI162" s="303"/>
      <c r="CJ162" s="303"/>
      <c r="CK162" s="303"/>
      <c r="CL162" s="303"/>
      <c r="CM162" s="303"/>
      <c r="CN162" s="303"/>
      <c r="CO162" s="303"/>
      <c r="CP162" s="303"/>
      <c r="CQ162" s="303"/>
      <c r="CR162" s="303"/>
      <c r="CS162" s="303"/>
      <c r="CT162" s="303"/>
      <c r="CU162" s="303"/>
      <c r="CV162" s="303"/>
    </row>
    <row r="163" spans="1:100" s="273" customFormat="1" ht="19.5" hidden="1" customHeight="1">
      <c r="A163" s="285" t="e">
        <f>#REF!</f>
        <v>#REF!</v>
      </c>
      <c r="B163" s="285"/>
      <c r="C163" s="285"/>
      <c r="D163" s="285"/>
      <c r="E163" s="285"/>
      <c r="F163" s="285"/>
      <c r="G163" s="285"/>
      <c r="H163" s="285"/>
      <c r="I163" s="286" t="e">
        <f>#REF!</f>
        <v>#REF!</v>
      </c>
      <c r="J163" s="1050" t="e">
        <f>#REF!</f>
        <v>#REF!</v>
      </c>
      <c r="K163" s="1050"/>
      <c r="L163" s="1050"/>
      <c r="M163" s="1050"/>
      <c r="N163" s="303"/>
      <c r="O163" s="303"/>
      <c r="P163" s="303"/>
      <c r="Q163" s="303"/>
      <c r="R163" s="303"/>
      <c r="S163" s="303"/>
      <c r="T163" s="303"/>
      <c r="U163" s="303"/>
      <c r="V163" s="303"/>
      <c r="W163" s="303"/>
      <c r="X163" s="303"/>
      <c r="Y163" s="303"/>
      <c r="Z163" s="303"/>
      <c r="AA163" s="303"/>
      <c r="AB163" s="303"/>
      <c r="AC163" s="303"/>
      <c r="AD163" s="303"/>
      <c r="AE163" s="303"/>
      <c r="AF163" s="303"/>
      <c r="AG163" s="303"/>
      <c r="AH163" s="303"/>
      <c r="AI163" s="303"/>
      <c r="AJ163" s="303"/>
      <c r="AK163" s="303"/>
      <c r="AL163" s="303"/>
      <c r="AM163" s="303"/>
      <c r="AN163" s="303"/>
      <c r="AO163" s="303"/>
      <c r="AP163" s="303"/>
      <c r="AQ163" s="303"/>
      <c r="AR163" s="303"/>
      <c r="AS163" s="303"/>
      <c r="AT163" s="303"/>
      <c r="AU163" s="303"/>
      <c r="AV163" s="303"/>
      <c r="AW163" s="303"/>
      <c r="AX163" s="303"/>
      <c r="AY163" s="303"/>
      <c r="AZ163" s="303"/>
      <c r="BA163" s="303"/>
      <c r="BB163" s="303"/>
      <c r="BC163" s="303"/>
      <c r="BD163" s="303"/>
      <c r="BE163" s="303"/>
      <c r="BF163" s="303"/>
      <c r="BG163" s="303"/>
      <c r="BH163" s="303"/>
      <c r="BI163" s="303"/>
      <c r="BJ163" s="303"/>
      <c r="BK163" s="303"/>
      <c r="BL163" s="303"/>
      <c r="BM163" s="303"/>
      <c r="BN163" s="303"/>
      <c r="BO163" s="303"/>
      <c r="BP163" s="303"/>
      <c r="BQ163" s="303"/>
      <c r="BR163" s="303"/>
      <c r="BS163" s="303"/>
      <c r="BT163" s="303"/>
      <c r="BU163" s="303"/>
      <c r="BV163" s="303"/>
      <c r="BW163" s="303"/>
      <c r="BX163" s="303"/>
      <c r="BY163" s="303"/>
      <c r="BZ163" s="303"/>
      <c r="CA163" s="303"/>
      <c r="CB163" s="303"/>
      <c r="CC163" s="303"/>
      <c r="CD163" s="303"/>
      <c r="CE163" s="303"/>
      <c r="CF163" s="303"/>
      <c r="CG163" s="303"/>
      <c r="CH163" s="303"/>
      <c r="CI163" s="303"/>
      <c r="CJ163" s="303"/>
      <c r="CK163" s="303"/>
      <c r="CL163" s="303"/>
      <c r="CM163" s="303"/>
      <c r="CN163" s="303"/>
      <c r="CO163" s="303"/>
      <c r="CP163" s="303"/>
      <c r="CQ163" s="303"/>
      <c r="CR163" s="303"/>
      <c r="CS163" s="303"/>
      <c r="CT163" s="303"/>
      <c r="CU163" s="303"/>
      <c r="CV163" s="303"/>
    </row>
    <row r="164" spans="1:100" s="273" customFormat="1" ht="19.5" hidden="1" customHeight="1">
      <c r="A164" s="285" t="e">
        <f>#REF!</f>
        <v>#REF!</v>
      </c>
      <c r="B164" s="285"/>
      <c r="C164" s="285"/>
      <c r="D164" s="285"/>
      <c r="E164" s="285"/>
      <c r="F164" s="285"/>
      <c r="G164" s="285"/>
      <c r="H164" s="285"/>
      <c r="I164" s="286" t="e">
        <f>#REF!</f>
        <v>#REF!</v>
      </c>
      <c r="J164" s="1050" t="e">
        <f>#REF!</f>
        <v>#REF!</v>
      </c>
      <c r="K164" s="1050"/>
      <c r="L164" s="1050"/>
      <c r="M164" s="1050"/>
      <c r="N164" s="303"/>
      <c r="O164" s="303"/>
      <c r="P164" s="303"/>
      <c r="Q164" s="303"/>
      <c r="R164" s="303"/>
      <c r="S164" s="303"/>
      <c r="T164" s="303"/>
      <c r="U164" s="303"/>
      <c r="V164" s="303"/>
      <c r="W164" s="303"/>
      <c r="X164" s="303"/>
      <c r="Y164" s="303"/>
      <c r="Z164" s="303"/>
      <c r="AA164" s="303"/>
      <c r="AB164" s="303"/>
      <c r="AC164" s="303"/>
      <c r="AD164" s="303"/>
      <c r="AE164" s="303"/>
      <c r="AF164" s="303"/>
      <c r="AG164" s="303"/>
      <c r="AH164" s="303"/>
      <c r="AI164" s="303"/>
      <c r="AJ164" s="303"/>
      <c r="AK164" s="303"/>
      <c r="AL164" s="303"/>
      <c r="AM164" s="303"/>
      <c r="AN164" s="303"/>
      <c r="AO164" s="303"/>
      <c r="AP164" s="303"/>
      <c r="AQ164" s="303"/>
      <c r="AR164" s="303"/>
      <c r="AS164" s="303"/>
      <c r="AT164" s="303"/>
      <c r="AU164" s="303"/>
      <c r="AV164" s="303"/>
      <c r="AW164" s="303"/>
      <c r="AX164" s="303"/>
      <c r="AY164" s="303"/>
      <c r="AZ164" s="303"/>
      <c r="BA164" s="303"/>
      <c r="BB164" s="303"/>
      <c r="BC164" s="303"/>
      <c r="BD164" s="303"/>
      <c r="BE164" s="303"/>
      <c r="BF164" s="303"/>
      <c r="BG164" s="303"/>
      <c r="BH164" s="303"/>
      <c r="BI164" s="303"/>
      <c r="BJ164" s="303"/>
      <c r="BK164" s="303"/>
      <c r="BL164" s="303"/>
      <c r="BM164" s="303"/>
      <c r="BN164" s="303"/>
      <c r="BO164" s="303"/>
      <c r="BP164" s="303"/>
      <c r="BQ164" s="303"/>
      <c r="BR164" s="303"/>
      <c r="BS164" s="303"/>
      <c r="BT164" s="303"/>
      <c r="BU164" s="303"/>
      <c r="BV164" s="303"/>
      <c r="BW164" s="303"/>
      <c r="BX164" s="303"/>
      <c r="BY164" s="303"/>
      <c r="BZ164" s="303"/>
      <c r="CA164" s="303"/>
      <c r="CB164" s="303"/>
      <c r="CC164" s="303"/>
      <c r="CD164" s="303"/>
      <c r="CE164" s="303"/>
      <c r="CF164" s="303"/>
      <c r="CG164" s="303"/>
      <c r="CH164" s="303"/>
      <c r="CI164" s="303"/>
      <c r="CJ164" s="303"/>
      <c r="CK164" s="303"/>
      <c r="CL164" s="303"/>
      <c r="CM164" s="303"/>
      <c r="CN164" s="303"/>
      <c r="CO164" s="303"/>
      <c r="CP164" s="303"/>
      <c r="CQ164" s="303"/>
      <c r="CR164" s="303"/>
      <c r="CS164" s="303"/>
      <c r="CT164" s="303"/>
      <c r="CU164" s="303"/>
      <c r="CV164" s="303"/>
    </row>
    <row r="165" spans="1:100" s="273" customFormat="1" ht="19.5" hidden="1" customHeight="1">
      <c r="A165" s="285" t="e">
        <f>#REF!</f>
        <v>#REF!</v>
      </c>
      <c r="B165" s="285"/>
      <c r="C165" s="285"/>
      <c r="D165" s="285"/>
      <c r="E165" s="285"/>
      <c r="F165" s="285"/>
      <c r="G165" s="285"/>
      <c r="H165" s="285"/>
      <c r="I165" s="286" t="e">
        <f>#REF!</f>
        <v>#REF!</v>
      </c>
      <c r="J165" s="1050" t="e">
        <f>#REF!</f>
        <v>#REF!</v>
      </c>
      <c r="K165" s="1050"/>
      <c r="L165" s="1050"/>
      <c r="M165" s="1050"/>
      <c r="N165" s="303"/>
      <c r="O165" s="303"/>
      <c r="P165" s="303"/>
      <c r="Q165" s="303"/>
      <c r="R165" s="303"/>
      <c r="S165" s="303"/>
      <c r="T165" s="303"/>
      <c r="U165" s="303"/>
      <c r="V165" s="303"/>
      <c r="W165" s="303"/>
      <c r="X165" s="303"/>
      <c r="Y165" s="303"/>
      <c r="Z165" s="303"/>
      <c r="AA165" s="303"/>
      <c r="AB165" s="303"/>
      <c r="AC165" s="303"/>
      <c r="AD165" s="303"/>
      <c r="AE165" s="303"/>
      <c r="AF165" s="303"/>
      <c r="AG165" s="303"/>
      <c r="AH165" s="303"/>
      <c r="AI165" s="303"/>
      <c r="AJ165" s="303"/>
      <c r="AK165" s="303"/>
      <c r="AL165" s="303"/>
      <c r="AM165" s="303"/>
      <c r="AN165" s="303"/>
      <c r="AO165" s="303"/>
      <c r="AP165" s="303"/>
      <c r="AQ165" s="303"/>
      <c r="AR165" s="303"/>
      <c r="AS165" s="303"/>
      <c r="AT165" s="303"/>
      <c r="AU165" s="303"/>
      <c r="AV165" s="303"/>
      <c r="AW165" s="303"/>
      <c r="AX165" s="303"/>
      <c r="AY165" s="303"/>
      <c r="AZ165" s="303"/>
      <c r="BA165" s="303"/>
      <c r="BB165" s="303"/>
      <c r="BC165" s="303"/>
      <c r="BD165" s="303"/>
      <c r="BE165" s="303"/>
      <c r="BF165" s="303"/>
      <c r="BG165" s="303"/>
      <c r="BH165" s="303"/>
      <c r="BI165" s="303"/>
      <c r="BJ165" s="303"/>
      <c r="BK165" s="303"/>
      <c r="BL165" s="303"/>
      <c r="BM165" s="303"/>
      <c r="BN165" s="303"/>
      <c r="BO165" s="303"/>
      <c r="BP165" s="303"/>
      <c r="BQ165" s="303"/>
      <c r="BR165" s="303"/>
      <c r="BS165" s="303"/>
      <c r="BT165" s="303"/>
      <c r="BU165" s="303"/>
      <c r="BV165" s="303"/>
      <c r="BW165" s="303"/>
      <c r="BX165" s="303"/>
      <c r="BY165" s="303"/>
      <c r="BZ165" s="303"/>
      <c r="CA165" s="303"/>
      <c r="CB165" s="303"/>
      <c r="CC165" s="303"/>
      <c r="CD165" s="303"/>
      <c r="CE165" s="303"/>
      <c r="CF165" s="303"/>
      <c r="CG165" s="303"/>
      <c r="CH165" s="303"/>
      <c r="CI165" s="303"/>
      <c r="CJ165" s="303"/>
      <c r="CK165" s="303"/>
      <c r="CL165" s="303"/>
      <c r="CM165" s="303"/>
      <c r="CN165" s="303"/>
      <c r="CO165" s="303"/>
      <c r="CP165" s="303"/>
      <c r="CQ165" s="303"/>
      <c r="CR165" s="303"/>
      <c r="CS165" s="303"/>
      <c r="CT165" s="303"/>
      <c r="CU165" s="303"/>
      <c r="CV165" s="303"/>
    </row>
    <row r="166" spans="1:100" s="273" customFormat="1" ht="19.5" hidden="1" customHeight="1">
      <c r="A166" s="285" t="e">
        <f>#REF!</f>
        <v>#REF!</v>
      </c>
      <c r="B166" s="285"/>
      <c r="C166" s="285"/>
      <c r="D166" s="285"/>
      <c r="E166" s="285"/>
      <c r="F166" s="285"/>
      <c r="G166" s="285"/>
      <c r="H166" s="285"/>
      <c r="I166" s="286" t="e">
        <f>#REF!</f>
        <v>#REF!</v>
      </c>
      <c r="J166" s="1050" t="e">
        <f>#REF!</f>
        <v>#REF!</v>
      </c>
      <c r="K166" s="1050"/>
      <c r="L166" s="1050"/>
      <c r="M166" s="1050"/>
      <c r="N166" s="303"/>
      <c r="O166" s="303"/>
      <c r="P166" s="303"/>
      <c r="Q166" s="303"/>
      <c r="R166" s="303"/>
      <c r="S166" s="303"/>
      <c r="T166" s="303"/>
      <c r="U166" s="303"/>
      <c r="V166" s="303"/>
      <c r="W166" s="303"/>
      <c r="X166" s="303"/>
      <c r="Y166" s="303"/>
      <c r="Z166" s="303"/>
      <c r="AA166" s="303"/>
      <c r="AB166" s="303"/>
      <c r="AC166" s="303"/>
      <c r="AD166" s="303"/>
      <c r="AE166" s="303"/>
      <c r="AF166" s="303"/>
      <c r="AG166" s="303"/>
      <c r="AH166" s="303"/>
      <c r="AI166" s="303"/>
      <c r="AJ166" s="303"/>
      <c r="AK166" s="303"/>
      <c r="AL166" s="303"/>
      <c r="AM166" s="303"/>
      <c r="AN166" s="303"/>
      <c r="AO166" s="303"/>
      <c r="AP166" s="303"/>
      <c r="AQ166" s="303"/>
      <c r="AR166" s="303"/>
      <c r="AS166" s="303"/>
      <c r="AT166" s="303"/>
      <c r="AU166" s="303"/>
      <c r="AV166" s="303"/>
      <c r="AW166" s="303"/>
      <c r="AX166" s="303"/>
      <c r="AY166" s="303"/>
      <c r="AZ166" s="303"/>
      <c r="BA166" s="303"/>
      <c r="BB166" s="303"/>
      <c r="BC166" s="303"/>
      <c r="BD166" s="303"/>
      <c r="BE166" s="303"/>
      <c r="BF166" s="303"/>
      <c r="BG166" s="303"/>
      <c r="BH166" s="303"/>
      <c r="BI166" s="303"/>
      <c r="BJ166" s="303"/>
      <c r="BK166" s="303"/>
      <c r="BL166" s="303"/>
      <c r="BM166" s="303"/>
      <c r="BN166" s="303"/>
      <c r="BO166" s="303"/>
      <c r="BP166" s="303"/>
      <c r="BQ166" s="303"/>
      <c r="BR166" s="303"/>
      <c r="BS166" s="303"/>
      <c r="BT166" s="303"/>
      <c r="BU166" s="303"/>
      <c r="BV166" s="303"/>
      <c r="BW166" s="303"/>
      <c r="BX166" s="303"/>
      <c r="BY166" s="303"/>
      <c r="BZ166" s="303"/>
      <c r="CA166" s="303"/>
      <c r="CB166" s="303"/>
      <c r="CC166" s="303"/>
      <c r="CD166" s="303"/>
      <c r="CE166" s="303"/>
      <c r="CF166" s="303"/>
      <c r="CG166" s="303"/>
      <c r="CH166" s="303"/>
      <c r="CI166" s="303"/>
      <c r="CJ166" s="303"/>
      <c r="CK166" s="303"/>
      <c r="CL166" s="303"/>
      <c r="CM166" s="303"/>
      <c r="CN166" s="303"/>
      <c r="CO166" s="303"/>
      <c r="CP166" s="303"/>
      <c r="CQ166" s="303"/>
      <c r="CR166" s="303"/>
      <c r="CS166" s="303"/>
      <c r="CT166" s="303"/>
      <c r="CU166" s="303"/>
      <c r="CV166" s="303"/>
    </row>
    <row r="167" spans="1:100" s="273" customFormat="1" ht="19.5" hidden="1" customHeight="1">
      <c r="A167" s="295"/>
      <c r="B167" s="295"/>
      <c r="C167" s="295"/>
      <c r="D167" s="295"/>
      <c r="E167" s="295"/>
      <c r="F167" s="295"/>
      <c r="G167" s="295"/>
      <c r="H167" s="295"/>
      <c r="I167" s="284" t="e">
        <f>#REF!</f>
        <v>#REF!</v>
      </c>
      <c r="J167" s="1050" t="e">
        <f>#REF!</f>
        <v>#REF!</v>
      </c>
      <c r="K167" s="1050"/>
      <c r="L167" s="1050"/>
      <c r="M167" s="1050"/>
      <c r="N167" s="303"/>
      <c r="O167" s="303"/>
      <c r="P167" s="303"/>
      <c r="Q167" s="303"/>
      <c r="R167" s="303"/>
      <c r="S167" s="303"/>
      <c r="T167" s="303"/>
      <c r="U167" s="303"/>
      <c r="V167" s="303"/>
      <c r="W167" s="303"/>
      <c r="X167" s="303"/>
      <c r="Y167" s="303"/>
      <c r="Z167" s="303"/>
      <c r="AA167" s="303"/>
      <c r="AB167" s="303"/>
      <c r="AC167" s="303"/>
      <c r="AD167" s="303"/>
      <c r="AE167" s="303"/>
      <c r="AF167" s="303"/>
      <c r="AG167" s="303"/>
      <c r="AH167" s="303"/>
      <c r="AI167" s="303"/>
      <c r="AJ167" s="303"/>
      <c r="AK167" s="303"/>
      <c r="AL167" s="303"/>
      <c r="AM167" s="303"/>
      <c r="AN167" s="303"/>
      <c r="AO167" s="303"/>
      <c r="AP167" s="303"/>
      <c r="AQ167" s="303"/>
      <c r="AR167" s="303"/>
      <c r="AS167" s="303"/>
      <c r="AT167" s="303"/>
      <c r="AU167" s="303"/>
      <c r="AV167" s="303"/>
      <c r="AW167" s="303"/>
      <c r="AX167" s="303"/>
      <c r="AY167" s="303"/>
      <c r="AZ167" s="303"/>
      <c r="BA167" s="303"/>
      <c r="BB167" s="303"/>
      <c r="BC167" s="303"/>
      <c r="BD167" s="303"/>
      <c r="BE167" s="303"/>
      <c r="BF167" s="303"/>
      <c r="BG167" s="303"/>
      <c r="BH167" s="303"/>
      <c r="BI167" s="303"/>
      <c r="BJ167" s="303"/>
      <c r="BK167" s="303"/>
      <c r="BL167" s="303"/>
      <c r="BM167" s="303"/>
      <c r="BN167" s="303"/>
      <c r="BO167" s="303"/>
      <c r="BP167" s="303"/>
      <c r="BQ167" s="303"/>
      <c r="BR167" s="303"/>
      <c r="BS167" s="303"/>
      <c r="BT167" s="303"/>
      <c r="BU167" s="303"/>
      <c r="BV167" s="303"/>
      <c r="BW167" s="303"/>
      <c r="BX167" s="303"/>
      <c r="BY167" s="303"/>
      <c r="BZ167" s="303"/>
      <c r="CA167" s="303"/>
      <c r="CB167" s="303"/>
      <c r="CC167" s="303"/>
      <c r="CD167" s="303"/>
      <c r="CE167" s="303"/>
      <c r="CF167" s="303"/>
      <c r="CG167" s="303"/>
      <c r="CH167" s="303"/>
      <c r="CI167" s="303"/>
      <c r="CJ167" s="303"/>
      <c r="CK167" s="303"/>
      <c r="CL167" s="303"/>
      <c r="CM167" s="303"/>
      <c r="CN167" s="303"/>
      <c r="CO167" s="303"/>
      <c r="CP167" s="303"/>
      <c r="CQ167" s="303"/>
      <c r="CR167" s="303"/>
      <c r="CS167" s="303"/>
      <c r="CT167" s="303"/>
      <c r="CU167" s="303"/>
      <c r="CV167" s="303"/>
    </row>
    <row r="168" spans="1:100" s="273" customFormat="1" ht="33" hidden="1" customHeight="1">
      <c r="A168" s="288" t="e">
        <f>#REF!</f>
        <v>#REF!</v>
      </c>
      <c r="B168" s="288"/>
      <c r="C168" s="288"/>
      <c r="D168" s="288"/>
      <c r="E168" s="288"/>
      <c r="F168" s="288"/>
      <c r="G168" s="288"/>
      <c r="H168" s="288"/>
      <c r="I168" s="284" t="e">
        <f>#REF!</f>
        <v>#REF!</v>
      </c>
      <c r="J168" s="1050"/>
      <c r="K168" s="1050"/>
      <c r="L168" s="1050"/>
      <c r="M168" s="1050"/>
      <c r="N168" s="303"/>
      <c r="O168" s="303"/>
      <c r="P168" s="303"/>
      <c r="Q168" s="303"/>
      <c r="R168" s="303"/>
      <c r="S168" s="303"/>
      <c r="T168" s="303"/>
      <c r="U168" s="303"/>
      <c r="V168" s="303"/>
      <c r="W168" s="303"/>
      <c r="X168" s="303"/>
      <c r="Y168" s="303"/>
      <c r="Z168" s="303"/>
      <c r="AA168" s="303"/>
      <c r="AB168" s="303"/>
      <c r="AC168" s="303"/>
      <c r="AD168" s="303"/>
      <c r="AE168" s="303"/>
      <c r="AF168" s="303"/>
      <c r="AG168" s="303"/>
      <c r="AH168" s="303"/>
      <c r="AI168" s="303"/>
      <c r="AJ168" s="303"/>
      <c r="AK168" s="303"/>
      <c r="AL168" s="303"/>
      <c r="AM168" s="303"/>
      <c r="AN168" s="303"/>
      <c r="AO168" s="303"/>
      <c r="AP168" s="303"/>
      <c r="AQ168" s="303"/>
      <c r="AR168" s="303"/>
      <c r="AS168" s="303"/>
      <c r="AT168" s="303"/>
      <c r="AU168" s="303"/>
      <c r="AV168" s="303"/>
      <c r="AW168" s="303"/>
      <c r="AX168" s="303"/>
      <c r="AY168" s="303"/>
      <c r="AZ168" s="303"/>
      <c r="BA168" s="303"/>
      <c r="BB168" s="303"/>
      <c r="BC168" s="303"/>
      <c r="BD168" s="303"/>
      <c r="BE168" s="303"/>
      <c r="BF168" s="303"/>
      <c r="BG168" s="303"/>
      <c r="BH168" s="303"/>
      <c r="BI168" s="303"/>
      <c r="BJ168" s="303"/>
      <c r="BK168" s="303"/>
      <c r="BL168" s="303"/>
      <c r="BM168" s="303"/>
      <c r="BN168" s="303"/>
      <c r="BO168" s="303"/>
      <c r="BP168" s="303"/>
      <c r="BQ168" s="303"/>
      <c r="BR168" s="303"/>
      <c r="BS168" s="303"/>
      <c r="BT168" s="303"/>
      <c r="BU168" s="303"/>
      <c r="BV168" s="303"/>
      <c r="BW168" s="303"/>
      <c r="BX168" s="303"/>
      <c r="BY168" s="303"/>
      <c r="BZ168" s="303"/>
      <c r="CA168" s="303"/>
      <c r="CB168" s="303"/>
      <c r="CC168" s="303"/>
      <c r="CD168" s="303"/>
      <c r="CE168" s="303"/>
      <c r="CF168" s="303"/>
      <c r="CG168" s="303"/>
      <c r="CH168" s="303"/>
      <c r="CI168" s="303"/>
      <c r="CJ168" s="303"/>
      <c r="CK168" s="303"/>
      <c r="CL168" s="303"/>
      <c r="CM168" s="303"/>
      <c r="CN168" s="303"/>
      <c r="CO168" s="303"/>
      <c r="CP168" s="303"/>
      <c r="CQ168" s="303"/>
      <c r="CR168" s="303"/>
      <c r="CS168" s="303"/>
      <c r="CT168" s="303"/>
      <c r="CU168" s="303"/>
      <c r="CV168" s="303"/>
    </row>
    <row r="169" spans="1:100" s="273" customFormat="1" ht="33" hidden="1" customHeight="1">
      <c r="A169" s="285" t="e">
        <f>#REF!</f>
        <v>#REF!</v>
      </c>
      <c r="B169" s="285"/>
      <c r="C169" s="285"/>
      <c r="D169" s="285"/>
      <c r="E169" s="285"/>
      <c r="F169" s="285"/>
      <c r="G169" s="285"/>
      <c r="H169" s="285"/>
      <c r="I169" s="286" t="e">
        <f>#REF!</f>
        <v>#REF!</v>
      </c>
      <c r="J169" s="1050" t="e">
        <f>#REF!</f>
        <v>#REF!</v>
      </c>
      <c r="K169" s="1050"/>
      <c r="L169" s="1050"/>
      <c r="M169" s="1050"/>
      <c r="N169" s="303"/>
      <c r="O169" s="303"/>
      <c r="P169" s="303"/>
      <c r="Q169" s="303"/>
      <c r="R169" s="303"/>
      <c r="S169" s="303"/>
      <c r="T169" s="303"/>
      <c r="U169" s="303"/>
      <c r="V169" s="303"/>
      <c r="W169" s="303"/>
      <c r="X169" s="303"/>
      <c r="Y169" s="303"/>
      <c r="Z169" s="303"/>
      <c r="AA169" s="303"/>
      <c r="AB169" s="303"/>
      <c r="AC169" s="303"/>
      <c r="AD169" s="303"/>
      <c r="AE169" s="303"/>
      <c r="AF169" s="303"/>
      <c r="AG169" s="303"/>
      <c r="AH169" s="303"/>
      <c r="AI169" s="303"/>
      <c r="AJ169" s="303"/>
      <c r="AK169" s="303"/>
      <c r="AL169" s="303"/>
      <c r="AM169" s="303"/>
      <c r="AN169" s="303"/>
      <c r="AO169" s="303"/>
      <c r="AP169" s="303"/>
      <c r="AQ169" s="303"/>
      <c r="AR169" s="303"/>
      <c r="AS169" s="303"/>
      <c r="AT169" s="303"/>
      <c r="AU169" s="303"/>
      <c r="AV169" s="303"/>
      <c r="AW169" s="303"/>
      <c r="AX169" s="303"/>
      <c r="AY169" s="303"/>
      <c r="AZ169" s="303"/>
      <c r="BA169" s="303"/>
      <c r="BB169" s="303"/>
      <c r="BC169" s="303"/>
      <c r="BD169" s="303"/>
      <c r="BE169" s="303"/>
      <c r="BF169" s="303"/>
      <c r="BG169" s="303"/>
      <c r="BH169" s="303"/>
      <c r="BI169" s="303"/>
      <c r="BJ169" s="303"/>
      <c r="BK169" s="303"/>
      <c r="BL169" s="303"/>
      <c r="BM169" s="303"/>
      <c r="BN169" s="303"/>
      <c r="BO169" s="303"/>
      <c r="BP169" s="303"/>
      <c r="BQ169" s="303"/>
      <c r="BR169" s="303"/>
      <c r="BS169" s="303"/>
      <c r="BT169" s="303"/>
      <c r="BU169" s="303"/>
      <c r="BV169" s="303"/>
      <c r="BW169" s="303"/>
      <c r="BX169" s="303"/>
      <c r="BY169" s="303"/>
      <c r="BZ169" s="303"/>
      <c r="CA169" s="303"/>
      <c r="CB169" s="303"/>
      <c r="CC169" s="303"/>
      <c r="CD169" s="303"/>
      <c r="CE169" s="303"/>
      <c r="CF169" s="303"/>
      <c r="CG169" s="303"/>
      <c r="CH169" s="303"/>
      <c r="CI169" s="303"/>
      <c r="CJ169" s="303"/>
      <c r="CK169" s="303"/>
      <c r="CL169" s="303"/>
      <c r="CM169" s="303"/>
      <c r="CN169" s="303"/>
      <c r="CO169" s="303"/>
      <c r="CP169" s="303"/>
      <c r="CQ169" s="303"/>
      <c r="CR169" s="303"/>
      <c r="CS169" s="303"/>
      <c r="CT169" s="303"/>
      <c r="CU169" s="303"/>
      <c r="CV169" s="303"/>
    </row>
    <row r="170" spans="1:100" s="273" customFormat="1" ht="19.5" hidden="1" customHeight="1">
      <c r="A170" s="285" t="e">
        <f>#REF!</f>
        <v>#REF!</v>
      </c>
      <c r="B170" s="285"/>
      <c r="C170" s="285"/>
      <c r="D170" s="285"/>
      <c r="E170" s="285"/>
      <c r="F170" s="285"/>
      <c r="G170" s="285"/>
      <c r="H170" s="285"/>
      <c r="I170" s="286" t="e">
        <f>#REF!</f>
        <v>#REF!</v>
      </c>
      <c r="J170" s="1050" t="e">
        <f>#REF!</f>
        <v>#REF!</v>
      </c>
      <c r="K170" s="1050"/>
      <c r="L170" s="1050"/>
      <c r="M170" s="1050"/>
      <c r="N170" s="303"/>
      <c r="O170" s="303"/>
      <c r="P170" s="303"/>
      <c r="Q170" s="303"/>
      <c r="R170" s="303"/>
      <c r="S170" s="303"/>
      <c r="T170" s="303"/>
      <c r="U170" s="303"/>
      <c r="V170" s="303"/>
      <c r="W170" s="303"/>
      <c r="X170" s="303"/>
      <c r="Y170" s="303"/>
      <c r="Z170" s="303"/>
      <c r="AA170" s="303"/>
      <c r="AB170" s="303"/>
      <c r="AC170" s="303"/>
      <c r="AD170" s="303"/>
      <c r="AE170" s="303"/>
      <c r="AF170" s="303"/>
      <c r="AG170" s="303"/>
      <c r="AH170" s="303"/>
      <c r="AI170" s="303"/>
      <c r="AJ170" s="303"/>
      <c r="AK170" s="303"/>
      <c r="AL170" s="303"/>
      <c r="AM170" s="303"/>
      <c r="AN170" s="303"/>
      <c r="AO170" s="303"/>
      <c r="AP170" s="303"/>
      <c r="AQ170" s="303"/>
      <c r="AR170" s="303"/>
      <c r="AS170" s="303"/>
      <c r="AT170" s="303"/>
      <c r="AU170" s="303"/>
      <c r="AV170" s="303"/>
      <c r="AW170" s="303"/>
      <c r="AX170" s="303"/>
      <c r="AY170" s="303"/>
      <c r="AZ170" s="303"/>
      <c r="BA170" s="303"/>
      <c r="BB170" s="303"/>
      <c r="BC170" s="303"/>
      <c r="BD170" s="303"/>
      <c r="BE170" s="303"/>
      <c r="BF170" s="303"/>
      <c r="BG170" s="303"/>
      <c r="BH170" s="303"/>
      <c r="BI170" s="303"/>
      <c r="BJ170" s="303"/>
      <c r="BK170" s="303"/>
      <c r="BL170" s="303"/>
      <c r="BM170" s="303"/>
      <c r="BN170" s="303"/>
      <c r="BO170" s="303"/>
      <c r="BP170" s="303"/>
      <c r="BQ170" s="303"/>
      <c r="BR170" s="303"/>
      <c r="BS170" s="303"/>
      <c r="BT170" s="303"/>
      <c r="BU170" s="303"/>
      <c r="BV170" s="303"/>
      <c r="BW170" s="303"/>
      <c r="BX170" s="303"/>
      <c r="BY170" s="303"/>
      <c r="BZ170" s="303"/>
      <c r="CA170" s="303"/>
      <c r="CB170" s="303"/>
      <c r="CC170" s="303"/>
      <c r="CD170" s="303"/>
      <c r="CE170" s="303"/>
      <c r="CF170" s="303"/>
      <c r="CG170" s="303"/>
      <c r="CH170" s="303"/>
      <c r="CI170" s="303"/>
      <c r="CJ170" s="303"/>
      <c r="CK170" s="303"/>
      <c r="CL170" s="303"/>
      <c r="CM170" s="303"/>
      <c r="CN170" s="303"/>
      <c r="CO170" s="303"/>
      <c r="CP170" s="303"/>
      <c r="CQ170" s="303"/>
      <c r="CR170" s="303"/>
      <c r="CS170" s="303"/>
      <c r="CT170" s="303"/>
      <c r="CU170" s="303"/>
      <c r="CV170" s="303"/>
    </row>
    <row r="171" spans="1:100" s="273" customFormat="1" ht="19.5" hidden="1" customHeight="1">
      <c r="A171" s="285" t="e">
        <f>#REF!</f>
        <v>#REF!</v>
      </c>
      <c r="B171" s="285"/>
      <c r="C171" s="285"/>
      <c r="D171" s="285"/>
      <c r="E171" s="285"/>
      <c r="F171" s="285"/>
      <c r="G171" s="285"/>
      <c r="H171" s="285"/>
      <c r="I171" s="286" t="e">
        <f>#REF!</f>
        <v>#REF!</v>
      </c>
      <c r="J171" s="1050" t="e">
        <f>#REF!</f>
        <v>#REF!</v>
      </c>
      <c r="K171" s="1050"/>
      <c r="L171" s="1050"/>
      <c r="M171" s="1050"/>
      <c r="N171" s="303"/>
      <c r="O171" s="303"/>
      <c r="P171" s="303"/>
      <c r="Q171" s="303"/>
      <c r="R171" s="303"/>
      <c r="S171" s="303"/>
      <c r="T171" s="303"/>
      <c r="U171" s="303"/>
      <c r="V171" s="303"/>
      <c r="W171" s="303"/>
      <c r="X171" s="303"/>
      <c r="Y171" s="303"/>
      <c r="Z171" s="303"/>
      <c r="AA171" s="303"/>
      <c r="AB171" s="303"/>
      <c r="AC171" s="303"/>
      <c r="AD171" s="303"/>
      <c r="AE171" s="303"/>
      <c r="AF171" s="303"/>
      <c r="AG171" s="303"/>
      <c r="AH171" s="303"/>
      <c r="AI171" s="303"/>
      <c r="AJ171" s="303"/>
      <c r="AK171" s="303"/>
      <c r="AL171" s="303"/>
      <c r="AM171" s="303"/>
      <c r="AN171" s="303"/>
      <c r="AO171" s="303"/>
      <c r="AP171" s="303"/>
      <c r="AQ171" s="303"/>
      <c r="AR171" s="303"/>
      <c r="AS171" s="303"/>
      <c r="AT171" s="303"/>
      <c r="AU171" s="303"/>
      <c r="AV171" s="303"/>
      <c r="AW171" s="303"/>
      <c r="AX171" s="303"/>
      <c r="AY171" s="303"/>
      <c r="AZ171" s="303"/>
      <c r="BA171" s="303"/>
      <c r="BB171" s="303"/>
      <c r="BC171" s="303"/>
      <c r="BD171" s="303"/>
      <c r="BE171" s="303"/>
      <c r="BF171" s="303"/>
      <c r="BG171" s="303"/>
      <c r="BH171" s="303"/>
      <c r="BI171" s="303"/>
      <c r="BJ171" s="303"/>
      <c r="BK171" s="303"/>
      <c r="BL171" s="303"/>
      <c r="BM171" s="303"/>
      <c r="BN171" s="303"/>
      <c r="BO171" s="303"/>
      <c r="BP171" s="303"/>
      <c r="BQ171" s="303"/>
      <c r="BR171" s="303"/>
      <c r="BS171" s="303"/>
      <c r="BT171" s="303"/>
      <c r="BU171" s="303"/>
      <c r="BV171" s="303"/>
      <c r="BW171" s="303"/>
      <c r="BX171" s="303"/>
      <c r="BY171" s="303"/>
      <c r="BZ171" s="303"/>
      <c r="CA171" s="303"/>
      <c r="CB171" s="303"/>
      <c r="CC171" s="303"/>
      <c r="CD171" s="303"/>
      <c r="CE171" s="303"/>
      <c r="CF171" s="303"/>
      <c r="CG171" s="303"/>
      <c r="CH171" s="303"/>
      <c r="CI171" s="303"/>
      <c r="CJ171" s="303"/>
      <c r="CK171" s="303"/>
      <c r="CL171" s="303"/>
      <c r="CM171" s="303"/>
      <c r="CN171" s="303"/>
      <c r="CO171" s="303"/>
      <c r="CP171" s="303"/>
      <c r="CQ171" s="303"/>
      <c r="CR171" s="303"/>
      <c r="CS171" s="303"/>
      <c r="CT171" s="303"/>
      <c r="CU171" s="303"/>
      <c r="CV171" s="303"/>
    </row>
    <row r="172" spans="1:100" s="273" customFormat="1" ht="19.5" hidden="1" customHeight="1">
      <c r="A172" s="295" t="e">
        <f>#REF!</f>
        <v>#REF!</v>
      </c>
      <c r="B172" s="295"/>
      <c r="C172" s="295"/>
      <c r="D172" s="295"/>
      <c r="E172" s="295"/>
      <c r="F172" s="295"/>
      <c r="G172" s="295"/>
      <c r="H172" s="295"/>
      <c r="I172" s="284" t="e">
        <f>#REF!</f>
        <v>#REF!</v>
      </c>
      <c r="J172" s="1050" t="e">
        <f>#REF!</f>
        <v>#REF!</v>
      </c>
      <c r="K172" s="1050"/>
      <c r="L172" s="1050"/>
      <c r="M172" s="1050"/>
      <c r="N172" s="303"/>
      <c r="O172" s="303"/>
      <c r="P172" s="303"/>
      <c r="Q172" s="303"/>
      <c r="R172" s="303"/>
      <c r="S172" s="303"/>
      <c r="T172" s="303"/>
      <c r="U172" s="303"/>
      <c r="V172" s="303"/>
      <c r="W172" s="303"/>
      <c r="X172" s="303"/>
      <c r="Y172" s="303"/>
      <c r="Z172" s="303"/>
      <c r="AA172" s="303"/>
      <c r="AB172" s="303"/>
      <c r="AC172" s="303"/>
      <c r="AD172" s="303"/>
      <c r="AE172" s="303"/>
      <c r="AF172" s="303"/>
      <c r="AG172" s="303"/>
      <c r="AH172" s="303"/>
      <c r="AI172" s="303"/>
      <c r="AJ172" s="303"/>
      <c r="AK172" s="303"/>
      <c r="AL172" s="303"/>
      <c r="AM172" s="303"/>
      <c r="AN172" s="303"/>
      <c r="AO172" s="303"/>
      <c r="AP172" s="303"/>
      <c r="AQ172" s="303"/>
      <c r="AR172" s="303"/>
      <c r="AS172" s="303"/>
      <c r="AT172" s="303"/>
      <c r="AU172" s="303"/>
      <c r="AV172" s="303"/>
      <c r="AW172" s="303"/>
      <c r="AX172" s="303"/>
      <c r="AY172" s="303"/>
      <c r="AZ172" s="303"/>
      <c r="BA172" s="303"/>
      <c r="BB172" s="303"/>
      <c r="BC172" s="303"/>
      <c r="BD172" s="303"/>
      <c r="BE172" s="303"/>
      <c r="BF172" s="303"/>
      <c r="BG172" s="303"/>
      <c r="BH172" s="303"/>
      <c r="BI172" s="303"/>
      <c r="BJ172" s="303"/>
      <c r="BK172" s="303"/>
      <c r="BL172" s="303"/>
      <c r="BM172" s="303"/>
      <c r="BN172" s="303"/>
      <c r="BO172" s="303"/>
      <c r="BP172" s="303"/>
      <c r="BQ172" s="303"/>
      <c r="BR172" s="303"/>
      <c r="BS172" s="303"/>
      <c r="BT172" s="303"/>
      <c r="BU172" s="303"/>
      <c r="BV172" s="303"/>
      <c r="BW172" s="303"/>
      <c r="BX172" s="303"/>
      <c r="BY172" s="303"/>
      <c r="BZ172" s="303"/>
      <c r="CA172" s="303"/>
      <c r="CB172" s="303"/>
      <c r="CC172" s="303"/>
      <c r="CD172" s="303"/>
      <c r="CE172" s="303"/>
      <c r="CF172" s="303"/>
      <c r="CG172" s="303"/>
      <c r="CH172" s="303"/>
      <c r="CI172" s="303"/>
      <c r="CJ172" s="303"/>
      <c r="CK172" s="303"/>
      <c r="CL172" s="303"/>
      <c r="CM172" s="303"/>
      <c r="CN172" s="303"/>
      <c r="CO172" s="303"/>
      <c r="CP172" s="303"/>
      <c r="CQ172" s="303"/>
      <c r="CR172" s="303"/>
      <c r="CS172" s="303"/>
      <c r="CT172" s="303"/>
      <c r="CU172" s="303"/>
      <c r="CV172" s="303"/>
    </row>
    <row r="173" spans="1:100" s="273" customFormat="1" ht="33" hidden="1" customHeight="1">
      <c r="A173" s="288" t="e">
        <f>#REF!</f>
        <v>#REF!</v>
      </c>
      <c r="B173" s="288"/>
      <c r="C173" s="288"/>
      <c r="D173" s="288"/>
      <c r="E173" s="288"/>
      <c r="F173" s="288"/>
      <c r="G173" s="288"/>
      <c r="H173" s="288"/>
      <c r="I173" s="284" t="e">
        <f>#REF!</f>
        <v>#REF!</v>
      </c>
      <c r="J173" s="1050"/>
      <c r="K173" s="1050"/>
      <c r="L173" s="1050"/>
      <c r="M173" s="1050"/>
      <c r="N173" s="303"/>
      <c r="O173" s="303"/>
      <c r="P173" s="303"/>
      <c r="Q173" s="303"/>
      <c r="R173" s="303"/>
      <c r="S173" s="303"/>
      <c r="T173" s="303"/>
      <c r="U173" s="303"/>
      <c r="V173" s="303"/>
      <c r="W173" s="303"/>
      <c r="X173" s="303"/>
      <c r="Y173" s="303"/>
      <c r="Z173" s="303"/>
      <c r="AA173" s="303"/>
      <c r="AB173" s="303"/>
      <c r="AC173" s="303"/>
      <c r="AD173" s="303"/>
      <c r="AE173" s="303"/>
      <c r="AF173" s="303"/>
      <c r="AG173" s="303"/>
      <c r="AH173" s="303"/>
      <c r="AI173" s="303"/>
      <c r="AJ173" s="303"/>
      <c r="AK173" s="303"/>
      <c r="AL173" s="303"/>
      <c r="AM173" s="303"/>
      <c r="AN173" s="303"/>
      <c r="AO173" s="303"/>
      <c r="AP173" s="303"/>
      <c r="AQ173" s="303"/>
      <c r="AR173" s="303"/>
      <c r="AS173" s="303"/>
      <c r="AT173" s="303"/>
      <c r="AU173" s="303"/>
      <c r="AV173" s="303"/>
      <c r="AW173" s="303"/>
      <c r="AX173" s="303"/>
      <c r="AY173" s="303"/>
      <c r="AZ173" s="303"/>
      <c r="BA173" s="303"/>
      <c r="BB173" s="303"/>
      <c r="BC173" s="303"/>
      <c r="BD173" s="303"/>
      <c r="BE173" s="303"/>
      <c r="BF173" s="303"/>
      <c r="BG173" s="303"/>
      <c r="BH173" s="303"/>
      <c r="BI173" s="303"/>
      <c r="BJ173" s="303"/>
      <c r="BK173" s="303"/>
      <c r="BL173" s="303"/>
      <c r="BM173" s="303"/>
      <c r="BN173" s="303"/>
      <c r="BO173" s="303"/>
      <c r="BP173" s="303"/>
      <c r="BQ173" s="303"/>
      <c r="BR173" s="303"/>
      <c r="BS173" s="303"/>
      <c r="BT173" s="303"/>
      <c r="BU173" s="303"/>
      <c r="BV173" s="303"/>
      <c r="BW173" s="303"/>
      <c r="BX173" s="303"/>
      <c r="BY173" s="303"/>
      <c r="BZ173" s="303"/>
      <c r="CA173" s="303"/>
      <c r="CB173" s="303"/>
      <c r="CC173" s="303"/>
      <c r="CD173" s="303"/>
      <c r="CE173" s="303"/>
      <c r="CF173" s="303"/>
      <c r="CG173" s="303"/>
      <c r="CH173" s="303"/>
      <c r="CI173" s="303"/>
      <c r="CJ173" s="303"/>
      <c r="CK173" s="303"/>
      <c r="CL173" s="303"/>
      <c r="CM173" s="303"/>
      <c r="CN173" s="303"/>
      <c r="CO173" s="303"/>
      <c r="CP173" s="303"/>
      <c r="CQ173" s="303"/>
      <c r="CR173" s="303"/>
      <c r="CS173" s="303"/>
      <c r="CT173" s="303"/>
      <c r="CU173" s="303"/>
      <c r="CV173" s="303"/>
    </row>
    <row r="174" spans="1:100" s="273" customFormat="1" ht="19.5" hidden="1" customHeight="1">
      <c r="A174" s="285" t="e">
        <f>#REF!</f>
        <v>#REF!</v>
      </c>
      <c r="B174" s="285"/>
      <c r="C174" s="285"/>
      <c r="D174" s="285"/>
      <c r="E174" s="285"/>
      <c r="F174" s="285"/>
      <c r="G174" s="285"/>
      <c r="H174" s="285"/>
      <c r="I174" s="286" t="e">
        <f>#REF!</f>
        <v>#REF!</v>
      </c>
      <c r="J174" s="1050" t="e">
        <f>#REF!</f>
        <v>#REF!</v>
      </c>
      <c r="K174" s="1050"/>
      <c r="L174" s="1050"/>
      <c r="M174" s="1050"/>
      <c r="N174" s="303"/>
      <c r="O174" s="303"/>
      <c r="P174" s="303"/>
      <c r="Q174" s="303"/>
      <c r="R174" s="303"/>
      <c r="S174" s="303"/>
      <c r="T174" s="303"/>
      <c r="U174" s="303"/>
      <c r="V174" s="303"/>
      <c r="W174" s="303"/>
      <c r="X174" s="303"/>
      <c r="Y174" s="303"/>
      <c r="Z174" s="303"/>
      <c r="AA174" s="303"/>
      <c r="AB174" s="303"/>
      <c r="AC174" s="303"/>
      <c r="AD174" s="303"/>
      <c r="AE174" s="303"/>
      <c r="AF174" s="303"/>
      <c r="AG174" s="303"/>
      <c r="AH174" s="303"/>
      <c r="AI174" s="303"/>
      <c r="AJ174" s="303"/>
      <c r="AK174" s="303"/>
      <c r="AL174" s="303"/>
      <c r="AM174" s="303"/>
      <c r="AN174" s="303"/>
      <c r="AO174" s="303"/>
      <c r="AP174" s="303"/>
      <c r="AQ174" s="303"/>
      <c r="AR174" s="303"/>
      <c r="AS174" s="303"/>
      <c r="AT174" s="303"/>
      <c r="AU174" s="303"/>
      <c r="AV174" s="303"/>
      <c r="AW174" s="303"/>
      <c r="AX174" s="303"/>
      <c r="AY174" s="303"/>
      <c r="AZ174" s="303"/>
      <c r="BA174" s="303"/>
      <c r="BB174" s="303"/>
      <c r="BC174" s="303"/>
      <c r="BD174" s="303"/>
      <c r="BE174" s="303"/>
      <c r="BF174" s="303"/>
      <c r="BG174" s="303"/>
      <c r="BH174" s="303"/>
      <c r="BI174" s="303"/>
      <c r="BJ174" s="303"/>
      <c r="BK174" s="303"/>
      <c r="BL174" s="303"/>
      <c r="BM174" s="303"/>
      <c r="BN174" s="303"/>
      <c r="BO174" s="303"/>
      <c r="BP174" s="303"/>
      <c r="BQ174" s="303"/>
      <c r="BR174" s="303"/>
      <c r="BS174" s="303"/>
      <c r="BT174" s="303"/>
      <c r="BU174" s="303"/>
      <c r="BV174" s="303"/>
      <c r="BW174" s="303"/>
      <c r="BX174" s="303"/>
      <c r="BY174" s="303"/>
      <c r="BZ174" s="303"/>
      <c r="CA174" s="303"/>
      <c r="CB174" s="303"/>
      <c r="CC174" s="303"/>
      <c r="CD174" s="303"/>
      <c r="CE174" s="303"/>
      <c r="CF174" s="303"/>
      <c r="CG174" s="303"/>
      <c r="CH174" s="303"/>
      <c r="CI174" s="303"/>
      <c r="CJ174" s="303"/>
      <c r="CK174" s="303"/>
      <c r="CL174" s="303"/>
      <c r="CM174" s="303"/>
      <c r="CN174" s="303"/>
      <c r="CO174" s="303"/>
      <c r="CP174" s="303"/>
      <c r="CQ174" s="303"/>
      <c r="CR174" s="303"/>
      <c r="CS174" s="303"/>
      <c r="CT174" s="303"/>
      <c r="CU174" s="303"/>
      <c r="CV174" s="303"/>
    </row>
    <row r="175" spans="1:100" s="273" customFormat="1" ht="19.5" hidden="1" customHeight="1">
      <c r="A175" s="285" t="e">
        <f>#REF!</f>
        <v>#REF!</v>
      </c>
      <c r="B175" s="285"/>
      <c r="C175" s="285"/>
      <c r="D175" s="285"/>
      <c r="E175" s="285"/>
      <c r="F175" s="285"/>
      <c r="G175" s="285"/>
      <c r="H175" s="285"/>
      <c r="I175" s="286" t="e">
        <f>#REF!</f>
        <v>#REF!</v>
      </c>
      <c r="J175" s="1050" t="e">
        <f>#REF!</f>
        <v>#REF!</v>
      </c>
      <c r="K175" s="1050"/>
      <c r="L175" s="1050"/>
      <c r="M175" s="1050"/>
      <c r="N175" s="303"/>
      <c r="O175" s="303"/>
      <c r="P175" s="303"/>
      <c r="Q175" s="303"/>
      <c r="R175" s="303"/>
      <c r="S175" s="303"/>
      <c r="T175" s="303"/>
      <c r="U175" s="303"/>
      <c r="V175" s="303"/>
      <c r="W175" s="303"/>
      <c r="X175" s="303"/>
      <c r="Y175" s="303"/>
      <c r="Z175" s="303"/>
      <c r="AA175" s="303"/>
      <c r="AB175" s="303"/>
      <c r="AC175" s="303"/>
      <c r="AD175" s="303"/>
      <c r="AE175" s="303"/>
      <c r="AF175" s="303"/>
      <c r="AG175" s="303"/>
      <c r="AH175" s="303"/>
      <c r="AI175" s="303"/>
      <c r="AJ175" s="303"/>
      <c r="AK175" s="303"/>
      <c r="AL175" s="303"/>
      <c r="AM175" s="303"/>
      <c r="AN175" s="303"/>
      <c r="AO175" s="303"/>
      <c r="AP175" s="303"/>
      <c r="AQ175" s="303"/>
      <c r="AR175" s="303"/>
      <c r="AS175" s="303"/>
      <c r="AT175" s="303"/>
      <c r="AU175" s="303"/>
      <c r="AV175" s="303"/>
      <c r="AW175" s="303"/>
      <c r="AX175" s="303"/>
      <c r="AY175" s="303"/>
      <c r="AZ175" s="303"/>
      <c r="BA175" s="303"/>
      <c r="BB175" s="303"/>
      <c r="BC175" s="303"/>
      <c r="BD175" s="303"/>
      <c r="BE175" s="303"/>
      <c r="BF175" s="303"/>
      <c r="BG175" s="303"/>
      <c r="BH175" s="303"/>
      <c r="BI175" s="303"/>
      <c r="BJ175" s="303"/>
      <c r="BK175" s="303"/>
      <c r="BL175" s="303"/>
      <c r="BM175" s="303"/>
      <c r="BN175" s="303"/>
      <c r="BO175" s="303"/>
      <c r="BP175" s="303"/>
      <c r="BQ175" s="303"/>
      <c r="BR175" s="303"/>
      <c r="BS175" s="303"/>
      <c r="BT175" s="303"/>
      <c r="BU175" s="303"/>
      <c r="BV175" s="303"/>
      <c r="BW175" s="303"/>
      <c r="BX175" s="303"/>
      <c r="BY175" s="303"/>
      <c r="BZ175" s="303"/>
      <c r="CA175" s="303"/>
      <c r="CB175" s="303"/>
      <c r="CC175" s="303"/>
      <c r="CD175" s="303"/>
      <c r="CE175" s="303"/>
      <c r="CF175" s="303"/>
      <c r="CG175" s="303"/>
      <c r="CH175" s="303"/>
      <c r="CI175" s="303"/>
      <c r="CJ175" s="303"/>
      <c r="CK175" s="303"/>
      <c r="CL175" s="303"/>
      <c r="CM175" s="303"/>
      <c r="CN175" s="303"/>
      <c r="CO175" s="303"/>
      <c r="CP175" s="303"/>
      <c r="CQ175" s="303"/>
      <c r="CR175" s="303"/>
      <c r="CS175" s="303"/>
      <c r="CT175" s="303"/>
      <c r="CU175" s="303"/>
      <c r="CV175" s="303"/>
    </row>
    <row r="176" spans="1:100" s="273" customFormat="1" ht="32.25" hidden="1" customHeight="1">
      <c r="A176" s="285" t="e">
        <f>#REF!</f>
        <v>#REF!</v>
      </c>
      <c r="B176" s="285"/>
      <c r="C176" s="285"/>
      <c r="D176" s="285"/>
      <c r="E176" s="285"/>
      <c r="F176" s="285"/>
      <c r="G176" s="285"/>
      <c r="H176" s="285"/>
      <c r="I176" s="286" t="e">
        <f>#REF!</f>
        <v>#REF!</v>
      </c>
      <c r="J176" s="1050" t="e">
        <f>#REF!</f>
        <v>#REF!</v>
      </c>
      <c r="K176" s="1050"/>
      <c r="L176" s="1050"/>
      <c r="M176" s="1050"/>
      <c r="N176" s="303"/>
      <c r="O176" s="303"/>
      <c r="P176" s="303"/>
      <c r="Q176" s="303"/>
      <c r="R176" s="303"/>
      <c r="S176" s="303"/>
      <c r="T176" s="303"/>
      <c r="U176" s="303"/>
      <c r="V176" s="303"/>
      <c r="W176" s="303"/>
      <c r="X176" s="303"/>
      <c r="Y176" s="303"/>
      <c r="Z176" s="303"/>
      <c r="AA176" s="303"/>
      <c r="AB176" s="303"/>
      <c r="AC176" s="303"/>
      <c r="AD176" s="303"/>
      <c r="AE176" s="303"/>
      <c r="AF176" s="303"/>
      <c r="AG176" s="303"/>
      <c r="AH176" s="303"/>
      <c r="AI176" s="303"/>
      <c r="AJ176" s="303"/>
      <c r="AK176" s="303"/>
      <c r="AL176" s="303"/>
      <c r="AM176" s="303"/>
      <c r="AN176" s="303"/>
      <c r="AO176" s="303"/>
      <c r="AP176" s="303"/>
      <c r="AQ176" s="303"/>
      <c r="AR176" s="303"/>
      <c r="AS176" s="303"/>
      <c r="AT176" s="303"/>
      <c r="AU176" s="303"/>
      <c r="AV176" s="303"/>
      <c r="AW176" s="303"/>
      <c r="AX176" s="303"/>
      <c r="AY176" s="303"/>
      <c r="AZ176" s="303"/>
      <c r="BA176" s="303"/>
      <c r="BB176" s="303"/>
      <c r="BC176" s="303"/>
      <c r="BD176" s="303"/>
      <c r="BE176" s="303"/>
      <c r="BF176" s="303"/>
      <c r="BG176" s="303"/>
      <c r="BH176" s="303"/>
      <c r="BI176" s="303"/>
      <c r="BJ176" s="303"/>
      <c r="BK176" s="303"/>
      <c r="BL176" s="303"/>
      <c r="BM176" s="303"/>
      <c r="BN176" s="303"/>
      <c r="BO176" s="303"/>
      <c r="BP176" s="303"/>
      <c r="BQ176" s="303"/>
      <c r="BR176" s="303"/>
      <c r="BS176" s="303"/>
      <c r="BT176" s="303"/>
      <c r="BU176" s="303"/>
      <c r="BV176" s="303"/>
      <c r="BW176" s="303"/>
      <c r="BX176" s="303"/>
      <c r="BY176" s="303"/>
      <c r="BZ176" s="303"/>
      <c r="CA176" s="303"/>
      <c r="CB176" s="303"/>
      <c r="CC176" s="303"/>
      <c r="CD176" s="303"/>
      <c r="CE176" s="303"/>
      <c r="CF176" s="303"/>
      <c r="CG176" s="303"/>
      <c r="CH176" s="303"/>
      <c r="CI176" s="303"/>
      <c r="CJ176" s="303"/>
      <c r="CK176" s="303"/>
      <c r="CL176" s="303"/>
      <c r="CM176" s="303"/>
      <c r="CN176" s="303"/>
      <c r="CO176" s="303"/>
      <c r="CP176" s="303"/>
      <c r="CQ176" s="303"/>
      <c r="CR176" s="303"/>
      <c r="CS176" s="303"/>
      <c r="CT176" s="303"/>
      <c r="CU176" s="303"/>
      <c r="CV176" s="303"/>
    </row>
    <row r="177" spans="1:100" s="273" customFormat="1" ht="19.5" hidden="1" customHeight="1">
      <c r="A177" s="285" t="e">
        <f>#REF!</f>
        <v>#REF!</v>
      </c>
      <c r="B177" s="285"/>
      <c r="C177" s="285"/>
      <c r="D177" s="285"/>
      <c r="E177" s="285"/>
      <c r="F177" s="285"/>
      <c r="G177" s="285"/>
      <c r="H177" s="285"/>
      <c r="I177" s="286" t="e">
        <f>#REF!</f>
        <v>#REF!</v>
      </c>
      <c r="J177" s="1050" t="e">
        <f>#REF!</f>
        <v>#REF!</v>
      </c>
      <c r="K177" s="1050"/>
      <c r="L177" s="1050"/>
      <c r="M177" s="1050"/>
      <c r="N177" s="303"/>
      <c r="O177" s="303"/>
      <c r="P177" s="303"/>
      <c r="Q177" s="303"/>
      <c r="R177" s="303"/>
      <c r="S177" s="303"/>
      <c r="T177" s="303"/>
      <c r="U177" s="303"/>
      <c r="V177" s="303"/>
      <c r="W177" s="303"/>
      <c r="X177" s="303"/>
      <c r="Y177" s="303"/>
      <c r="Z177" s="303"/>
      <c r="AA177" s="303"/>
      <c r="AB177" s="303"/>
      <c r="AC177" s="303"/>
      <c r="AD177" s="303"/>
      <c r="AE177" s="303"/>
      <c r="AF177" s="303"/>
      <c r="AG177" s="303"/>
      <c r="AH177" s="303"/>
      <c r="AI177" s="303"/>
      <c r="AJ177" s="303"/>
      <c r="AK177" s="303"/>
      <c r="AL177" s="303"/>
      <c r="AM177" s="303"/>
      <c r="AN177" s="303"/>
      <c r="AO177" s="303"/>
      <c r="AP177" s="303"/>
      <c r="AQ177" s="303"/>
      <c r="AR177" s="303"/>
      <c r="AS177" s="303"/>
      <c r="AT177" s="303"/>
      <c r="AU177" s="303"/>
      <c r="AV177" s="303"/>
      <c r="AW177" s="303"/>
      <c r="AX177" s="303"/>
      <c r="AY177" s="303"/>
      <c r="AZ177" s="303"/>
      <c r="BA177" s="303"/>
      <c r="BB177" s="303"/>
      <c r="BC177" s="303"/>
      <c r="BD177" s="303"/>
      <c r="BE177" s="303"/>
      <c r="BF177" s="303"/>
      <c r="BG177" s="303"/>
      <c r="BH177" s="303"/>
      <c r="BI177" s="303"/>
      <c r="BJ177" s="303"/>
      <c r="BK177" s="303"/>
      <c r="BL177" s="303"/>
      <c r="BM177" s="303"/>
      <c r="BN177" s="303"/>
      <c r="BO177" s="303"/>
      <c r="BP177" s="303"/>
      <c r="BQ177" s="303"/>
      <c r="BR177" s="303"/>
      <c r="BS177" s="303"/>
      <c r="BT177" s="303"/>
      <c r="BU177" s="303"/>
      <c r="BV177" s="303"/>
      <c r="BW177" s="303"/>
      <c r="BX177" s="303"/>
      <c r="BY177" s="303"/>
      <c r="BZ177" s="303"/>
      <c r="CA177" s="303"/>
      <c r="CB177" s="303"/>
      <c r="CC177" s="303"/>
      <c r="CD177" s="303"/>
      <c r="CE177" s="303"/>
      <c r="CF177" s="303"/>
      <c r="CG177" s="303"/>
      <c r="CH177" s="303"/>
      <c r="CI177" s="303"/>
      <c r="CJ177" s="303"/>
      <c r="CK177" s="303"/>
      <c r="CL177" s="303"/>
      <c r="CM177" s="303"/>
      <c r="CN177" s="303"/>
      <c r="CO177" s="303"/>
      <c r="CP177" s="303"/>
      <c r="CQ177" s="303"/>
      <c r="CR177" s="303"/>
      <c r="CS177" s="303"/>
      <c r="CT177" s="303"/>
      <c r="CU177" s="303"/>
      <c r="CV177" s="303"/>
    </row>
    <row r="178" spans="1:100" s="273" customFormat="1" ht="19.5" hidden="1" customHeight="1">
      <c r="A178" s="287"/>
      <c r="B178" s="287"/>
      <c r="C178" s="287"/>
      <c r="D178" s="287"/>
      <c r="E178" s="287"/>
      <c r="F178" s="287"/>
      <c r="G178" s="287"/>
      <c r="H178" s="287"/>
      <c r="I178" s="284" t="e">
        <f>#REF!</f>
        <v>#REF!</v>
      </c>
      <c r="J178" s="1050" t="e">
        <f>#REF!</f>
        <v>#REF!</v>
      </c>
      <c r="K178" s="1050"/>
      <c r="L178" s="1050"/>
      <c r="M178" s="1050"/>
      <c r="N178" s="303"/>
      <c r="O178" s="303"/>
      <c r="P178" s="303"/>
      <c r="Q178" s="303"/>
      <c r="R178" s="303"/>
      <c r="S178" s="303"/>
      <c r="T178" s="303"/>
      <c r="U178" s="303"/>
      <c r="V178" s="303"/>
      <c r="W178" s="303"/>
      <c r="X178" s="303"/>
      <c r="Y178" s="303"/>
      <c r="Z178" s="303"/>
      <c r="AA178" s="303"/>
      <c r="AB178" s="303"/>
      <c r="AC178" s="303"/>
      <c r="AD178" s="303"/>
      <c r="AE178" s="303"/>
      <c r="AF178" s="303"/>
      <c r="AG178" s="303"/>
      <c r="AH178" s="303"/>
      <c r="AI178" s="303"/>
      <c r="AJ178" s="303"/>
      <c r="AK178" s="303"/>
      <c r="AL178" s="303"/>
      <c r="AM178" s="303"/>
      <c r="AN178" s="303"/>
      <c r="AO178" s="303"/>
      <c r="AP178" s="303"/>
      <c r="AQ178" s="303"/>
      <c r="AR178" s="303"/>
      <c r="AS178" s="303"/>
      <c r="AT178" s="303"/>
      <c r="AU178" s="303"/>
      <c r="AV178" s="303"/>
      <c r="AW178" s="303"/>
      <c r="AX178" s="303"/>
      <c r="AY178" s="303"/>
      <c r="AZ178" s="303"/>
      <c r="BA178" s="303"/>
      <c r="BB178" s="303"/>
      <c r="BC178" s="303"/>
      <c r="BD178" s="303"/>
      <c r="BE178" s="303"/>
      <c r="BF178" s="303"/>
      <c r="BG178" s="303"/>
      <c r="BH178" s="303"/>
      <c r="BI178" s="303"/>
      <c r="BJ178" s="303"/>
      <c r="BK178" s="303"/>
      <c r="BL178" s="303"/>
      <c r="BM178" s="303"/>
      <c r="BN178" s="303"/>
      <c r="BO178" s="303"/>
      <c r="BP178" s="303"/>
      <c r="BQ178" s="303"/>
      <c r="BR178" s="303"/>
      <c r="BS178" s="303"/>
      <c r="BT178" s="303"/>
      <c r="BU178" s="303"/>
      <c r="BV178" s="303"/>
      <c r="BW178" s="303"/>
      <c r="BX178" s="303"/>
      <c r="BY178" s="303"/>
      <c r="BZ178" s="303"/>
      <c r="CA178" s="303"/>
      <c r="CB178" s="303"/>
      <c r="CC178" s="303"/>
      <c r="CD178" s="303"/>
      <c r="CE178" s="303"/>
      <c r="CF178" s="303"/>
      <c r="CG178" s="303"/>
      <c r="CH178" s="303"/>
      <c r="CI178" s="303"/>
      <c r="CJ178" s="303"/>
      <c r="CK178" s="303"/>
      <c r="CL178" s="303"/>
      <c r="CM178" s="303"/>
      <c r="CN178" s="303"/>
      <c r="CO178" s="303"/>
      <c r="CP178" s="303"/>
      <c r="CQ178" s="303"/>
      <c r="CR178" s="303"/>
      <c r="CS178" s="303"/>
      <c r="CT178" s="303"/>
      <c r="CU178" s="303"/>
      <c r="CV178" s="303"/>
    </row>
    <row r="179" spans="1:100" s="273" customFormat="1" ht="16.5" hidden="1" customHeight="1">
      <c r="A179" s="290"/>
      <c r="B179" s="290"/>
      <c r="C179" s="290"/>
      <c r="D179" s="290"/>
      <c r="E179" s="290"/>
      <c r="F179" s="290"/>
      <c r="G179" s="290"/>
      <c r="H179" s="290"/>
      <c r="I179" s="284" t="e">
        <f>#REF!</f>
        <v>#REF!</v>
      </c>
      <c r="J179" s="1050" t="e">
        <f>#REF!</f>
        <v>#REF!</v>
      </c>
      <c r="K179" s="1050"/>
      <c r="L179" s="1050"/>
      <c r="M179" s="1050"/>
      <c r="N179" s="303"/>
      <c r="O179" s="303"/>
      <c r="P179" s="303"/>
      <c r="Q179" s="303"/>
      <c r="R179" s="303"/>
      <c r="S179" s="303"/>
      <c r="T179" s="303"/>
      <c r="U179" s="303"/>
      <c r="V179" s="303"/>
      <c r="W179" s="303"/>
      <c r="X179" s="303"/>
      <c r="Y179" s="303"/>
      <c r="Z179" s="303"/>
      <c r="AA179" s="303"/>
      <c r="AB179" s="303"/>
      <c r="AC179" s="303"/>
      <c r="AD179" s="303"/>
      <c r="AE179" s="303"/>
      <c r="AF179" s="303"/>
      <c r="AG179" s="303"/>
      <c r="AH179" s="303"/>
      <c r="AI179" s="303"/>
      <c r="AJ179" s="303"/>
      <c r="AK179" s="303"/>
      <c r="AL179" s="303"/>
      <c r="AM179" s="303"/>
      <c r="AN179" s="303"/>
      <c r="AO179" s="303"/>
      <c r="AP179" s="303"/>
      <c r="AQ179" s="303"/>
      <c r="AR179" s="303"/>
      <c r="AS179" s="303"/>
      <c r="AT179" s="303"/>
      <c r="AU179" s="303"/>
      <c r="AV179" s="303"/>
      <c r="AW179" s="303"/>
      <c r="AX179" s="303"/>
      <c r="AY179" s="303"/>
      <c r="AZ179" s="303"/>
      <c r="BA179" s="303"/>
      <c r="BB179" s="303"/>
      <c r="BC179" s="303"/>
      <c r="BD179" s="303"/>
      <c r="BE179" s="303"/>
      <c r="BF179" s="303"/>
      <c r="BG179" s="303"/>
      <c r="BH179" s="303"/>
      <c r="BI179" s="303"/>
      <c r="BJ179" s="303"/>
      <c r="BK179" s="303"/>
      <c r="BL179" s="303"/>
      <c r="BM179" s="303"/>
      <c r="BN179" s="303"/>
      <c r="BO179" s="303"/>
      <c r="BP179" s="303"/>
      <c r="BQ179" s="303"/>
      <c r="BR179" s="303"/>
      <c r="BS179" s="303"/>
      <c r="BT179" s="303"/>
      <c r="BU179" s="303"/>
      <c r="BV179" s="303"/>
      <c r="BW179" s="303"/>
      <c r="BX179" s="303"/>
      <c r="BY179" s="303"/>
      <c r="BZ179" s="303"/>
      <c r="CA179" s="303"/>
      <c r="CB179" s="303"/>
      <c r="CC179" s="303"/>
      <c r="CD179" s="303"/>
      <c r="CE179" s="303"/>
      <c r="CF179" s="303"/>
      <c r="CG179" s="303"/>
      <c r="CH179" s="303"/>
      <c r="CI179" s="303"/>
      <c r="CJ179" s="303"/>
      <c r="CK179" s="303"/>
      <c r="CL179" s="303"/>
      <c r="CM179" s="303"/>
      <c r="CN179" s="303"/>
      <c r="CO179" s="303"/>
      <c r="CP179" s="303"/>
      <c r="CQ179" s="303"/>
      <c r="CR179" s="303"/>
      <c r="CS179" s="303"/>
      <c r="CT179" s="303"/>
      <c r="CU179" s="303"/>
      <c r="CV179" s="303"/>
    </row>
    <row r="180" spans="1:100" s="273" customFormat="1" ht="19.5" hidden="1" customHeight="1">
      <c r="A180" s="292"/>
      <c r="B180" s="292"/>
      <c r="C180" s="292"/>
      <c r="D180" s="292"/>
      <c r="E180" s="292"/>
      <c r="F180" s="292"/>
      <c r="G180" s="292"/>
      <c r="H180" s="292"/>
      <c r="I180" s="284" t="e">
        <f>#REF!</f>
        <v>#REF!</v>
      </c>
      <c r="J180" s="1050" t="e">
        <f>#REF!</f>
        <v>#REF!</v>
      </c>
      <c r="K180" s="1050"/>
      <c r="L180" s="1050"/>
      <c r="M180" s="1050"/>
      <c r="N180" s="303"/>
      <c r="O180" s="303"/>
      <c r="P180" s="303"/>
      <c r="Q180" s="303"/>
      <c r="R180" s="303"/>
      <c r="S180" s="303"/>
      <c r="T180" s="303"/>
      <c r="U180" s="303"/>
      <c r="V180" s="303"/>
      <c r="W180" s="303"/>
      <c r="X180" s="303"/>
      <c r="Y180" s="303"/>
      <c r="Z180" s="303"/>
      <c r="AA180" s="303"/>
      <c r="AB180" s="303"/>
      <c r="AC180" s="303"/>
      <c r="AD180" s="303"/>
      <c r="AE180" s="303"/>
      <c r="AF180" s="303"/>
      <c r="AG180" s="303"/>
      <c r="AH180" s="303"/>
      <c r="AI180" s="303"/>
      <c r="AJ180" s="303"/>
      <c r="AK180" s="303"/>
      <c r="AL180" s="303"/>
      <c r="AM180" s="303"/>
      <c r="AN180" s="303"/>
      <c r="AO180" s="303"/>
      <c r="AP180" s="303"/>
      <c r="AQ180" s="303"/>
      <c r="AR180" s="303"/>
      <c r="AS180" s="303"/>
      <c r="AT180" s="303"/>
      <c r="AU180" s="303"/>
      <c r="AV180" s="303"/>
      <c r="AW180" s="303"/>
      <c r="AX180" s="303"/>
      <c r="AY180" s="303"/>
      <c r="AZ180" s="303"/>
      <c r="BA180" s="303"/>
      <c r="BB180" s="303"/>
      <c r="BC180" s="303"/>
      <c r="BD180" s="303"/>
      <c r="BE180" s="303"/>
      <c r="BF180" s="303"/>
      <c r="BG180" s="303"/>
      <c r="BH180" s="303"/>
      <c r="BI180" s="303"/>
      <c r="BJ180" s="303"/>
      <c r="BK180" s="303"/>
      <c r="BL180" s="303"/>
      <c r="BM180" s="303"/>
      <c r="BN180" s="303"/>
      <c r="BO180" s="303"/>
      <c r="BP180" s="303"/>
      <c r="BQ180" s="303"/>
      <c r="BR180" s="303"/>
      <c r="BS180" s="303"/>
      <c r="BT180" s="303"/>
      <c r="BU180" s="303"/>
      <c r="BV180" s="303"/>
      <c r="BW180" s="303"/>
      <c r="BX180" s="303"/>
      <c r="BY180" s="303"/>
      <c r="BZ180" s="303"/>
      <c r="CA180" s="303"/>
      <c r="CB180" s="303"/>
      <c r="CC180" s="303"/>
      <c r="CD180" s="303"/>
      <c r="CE180" s="303"/>
      <c r="CF180" s="303"/>
      <c r="CG180" s="303"/>
      <c r="CH180" s="303"/>
      <c r="CI180" s="303"/>
      <c r="CJ180" s="303"/>
      <c r="CK180" s="303"/>
      <c r="CL180" s="303"/>
      <c r="CM180" s="303"/>
      <c r="CN180" s="303"/>
      <c r="CO180" s="303"/>
      <c r="CP180" s="303"/>
      <c r="CQ180" s="303"/>
      <c r="CR180" s="303"/>
      <c r="CS180" s="303"/>
      <c r="CT180" s="303"/>
      <c r="CU180" s="303"/>
      <c r="CV180" s="303"/>
    </row>
    <row r="181" spans="1:100" s="264" customFormat="1">
      <c r="A181" s="296"/>
      <c r="B181" s="296"/>
      <c r="C181" s="296"/>
      <c r="D181" s="296"/>
      <c r="E181" s="296"/>
      <c r="F181" s="296"/>
      <c r="G181" s="296"/>
      <c r="H181" s="296"/>
      <c r="I181" s="297"/>
      <c r="J181" s="1053"/>
      <c r="K181" s="1053"/>
      <c r="L181" s="1053"/>
      <c r="M181" s="1053"/>
      <c r="N181" s="303"/>
      <c r="O181" s="303"/>
      <c r="P181" s="303"/>
      <c r="Q181" s="303"/>
      <c r="R181" s="303"/>
      <c r="S181" s="303"/>
      <c r="T181" s="303"/>
      <c r="U181" s="303"/>
      <c r="V181" s="303"/>
      <c r="W181" s="303"/>
      <c r="X181" s="303"/>
      <c r="Y181" s="303"/>
      <c r="Z181" s="303"/>
      <c r="AA181" s="303"/>
      <c r="AB181" s="303"/>
      <c r="AC181" s="303"/>
      <c r="AD181" s="303"/>
      <c r="AE181" s="303"/>
      <c r="AF181" s="303"/>
      <c r="AG181" s="303"/>
      <c r="AH181" s="303"/>
      <c r="AI181" s="303"/>
      <c r="AJ181" s="303"/>
      <c r="AK181" s="303"/>
      <c r="AL181" s="303"/>
      <c r="AM181" s="303"/>
      <c r="AN181" s="303"/>
      <c r="AO181" s="303"/>
      <c r="AP181" s="303"/>
      <c r="AQ181" s="303"/>
      <c r="AR181" s="303"/>
      <c r="AS181" s="303"/>
      <c r="AT181" s="303"/>
      <c r="AU181" s="303"/>
      <c r="AV181" s="303"/>
      <c r="AW181" s="303"/>
      <c r="AX181" s="303"/>
      <c r="AY181" s="303"/>
      <c r="AZ181" s="303"/>
      <c r="BA181" s="303"/>
      <c r="BB181" s="303"/>
      <c r="BC181" s="303"/>
      <c r="BD181" s="303"/>
      <c r="BE181" s="303"/>
      <c r="BF181" s="303"/>
      <c r="BG181" s="303"/>
      <c r="BH181" s="303"/>
      <c r="BI181" s="303"/>
      <c r="BJ181" s="303"/>
      <c r="BK181" s="303"/>
      <c r="BL181" s="303"/>
      <c r="BM181" s="303"/>
      <c r="BN181" s="303"/>
      <c r="BO181" s="303"/>
      <c r="BP181" s="303"/>
      <c r="BQ181" s="303"/>
      <c r="BR181" s="303"/>
      <c r="BS181" s="303"/>
      <c r="BT181" s="303"/>
      <c r="BU181" s="303"/>
      <c r="BV181" s="303"/>
      <c r="BW181" s="303"/>
      <c r="BX181" s="303"/>
      <c r="BY181" s="303"/>
      <c r="BZ181" s="303"/>
      <c r="CA181" s="303"/>
      <c r="CB181" s="303"/>
      <c r="CC181" s="303"/>
      <c r="CD181" s="303"/>
      <c r="CE181" s="303"/>
      <c r="CF181" s="303"/>
      <c r="CG181" s="303"/>
      <c r="CH181" s="303"/>
      <c r="CI181" s="303"/>
      <c r="CJ181" s="303"/>
      <c r="CK181" s="303"/>
      <c r="CL181" s="303"/>
      <c r="CM181" s="303"/>
      <c r="CN181" s="303"/>
      <c r="CO181" s="303"/>
      <c r="CP181" s="303"/>
      <c r="CQ181" s="303"/>
      <c r="CR181" s="303"/>
      <c r="CS181" s="303"/>
      <c r="CT181" s="303"/>
      <c r="CU181" s="303"/>
      <c r="CV181" s="303"/>
    </row>
    <row r="182" spans="1:100" s="264" customFormat="1">
      <c r="A182" s="269"/>
      <c r="B182" s="269"/>
      <c r="C182" s="269"/>
      <c r="D182" s="269"/>
      <c r="E182" s="269"/>
      <c r="F182" s="269"/>
      <c r="G182" s="269"/>
      <c r="H182" s="269"/>
      <c r="I182" s="398"/>
      <c r="J182" s="270"/>
      <c r="K182" s="270"/>
      <c r="L182" s="270"/>
      <c r="M182" s="270"/>
      <c r="N182" s="303"/>
      <c r="O182" s="303"/>
      <c r="P182" s="303"/>
      <c r="Q182" s="303"/>
      <c r="R182" s="303"/>
      <c r="S182" s="303"/>
      <c r="T182" s="303"/>
      <c r="U182" s="303"/>
      <c r="V182" s="303"/>
      <c r="W182" s="303"/>
      <c r="X182" s="303"/>
      <c r="Y182" s="303"/>
      <c r="Z182" s="303"/>
      <c r="AA182" s="303"/>
      <c r="AB182" s="303"/>
      <c r="AC182" s="303"/>
      <c r="AD182" s="303"/>
      <c r="AE182" s="303"/>
      <c r="AF182" s="303"/>
      <c r="AG182" s="303"/>
      <c r="AH182" s="303"/>
      <c r="AI182" s="303"/>
      <c r="AJ182" s="303"/>
      <c r="AK182" s="303"/>
      <c r="AL182" s="303"/>
      <c r="AM182" s="303"/>
      <c r="AN182" s="303"/>
      <c r="AO182" s="303"/>
      <c r="AP182" s="303"/>
      <c r="AQ182" s="303"/>
      <c r="AR182" s="303"/>
      <c r="AS182" s="303"/>
      <c r="AT182" s="303"/>
      <c r="AU182" s="303"/>
      <c r="AV182" s="303"/>
      <c r="AW182" s="303"/>
      <c r="AX182" s="303"/>
      <c r="AY182" s="303"/>
      <c r="AZ182" s="303"/>
      <c r="BA182" s="303"/>
      <c r="BB182" s="303"/>
      <c r="BC182" s="303"/>
      <c r="BD182" s="303"/>
      <c r="BE182" s="303"/>
      <c r="BF182" s="303"/>
      <c r="BG182" s="303"/>
      <c r="BH182" s="303"/>
      <c r="BI182" s="303"/>
      <c r="BJ182" s="303"/>
      <c r="BK182" s="303"/>
      <c r="BL182" s="303"/>
      <c r="BM182" s="303"/>
      <c r="BN182" s="303"/>
      <c r="BO182" s="303"/>
      <c r="BP182" s="303"/>
      <c r="BQ182" s="303"/>
      <c r="BR182" s="303"/>
      <c r="BS182" s="303"/>
      <c r="BT182" s="303"/>
      <c r="BU182" s="303"/>
      <c r="BV182" s="303"/>
      <c r="BW182" s="303"/>
      <c r="BX182" s="303"/>
      <c r="BY182" s="303"/>
      <c r="BZ182" s="303"/>
      <c r="CA182" s="303"/>
      <c r="CB182" s="303"/>
      <c r="CC182" s="303"/>
      <c r="CD182" s="303"/>
      <c r="CE182" s="303"/>
      <c r="CF182" s="303"/>
      <c r="CG182" s="303"/>
      <c r="CH182" s="303"/>
      <c r="CI182" s="303"/>
      <c r="CJ182" s="303"/>
      <c r="CK182" s="303"/>
      <c r="CL182" s="303"/>
      <c r="CM182" s="303"/>
      <c r="CN182" s="303"/>
      <c r="CO182" s="303"/>
      <c r="CP182" s="303"/>
      <c r="CQ182" s="303"/>
      <c r="CR182" s="303"/>
      <c r="CS182" s="303"/>
      <c r="CT182" s="303"/>
      <c r="CU182" s="303"/>
      <c r="CV182" s="303"/>
    </row>
    <row r="183" spans="1:100" s="264" customFormat="1">
      <c r="A183" s="269"/>
      <c r="B183" s="269"/>
      <c r="C183" s="269"/>
      <c r="D183" s="269"/>
      <c r="E183" s="269"/>
      <c r="F183" s="269"/>
      <c r="G183" s="269"/>
      <c r="H183" s="269"/>
      <c r="I183" s="398"/>
      <c r="J183" s="270"/>
      <c r="K183" s="270"/>
      <c r="L183" s="270"/>
      <c r="M183" s="270"/>
      <c r="N183" s="303"/>
      <c r="O183" s="303"/>
      <c r="P183" s="303"/>
      <c r="Q183" s="303"/>
      <c r="R183" s="303"/>
      <c r="S183" s="303"/>
      <c r="T183" s="303"/>
      <c r="U183" s="303"/>
      <c r="V183" s="303"/>
      <c r="W183" s="303"/>
      <c r="X183" s="303"/>
      <c r="Y183" s="303"/>
      <c r="Z183" s="303"/>
      <c r="AA183" s="303"/>
      <c r="AB183" s="303"/>
      <c r="AC183" s="303"/>
      <c r="AD183" s="303"/>
      <c r="AE183" s="303"/>
      <c r="AF183" s="303"/>
      <c r="AG183" s="303"/>
      <c r="AH183" s="303"/>
      <c r="AI183" s="303"/>
      <c r="AJ183" s="303"/>
      <c r="AK183" s="303"/>
      <c r="AL183" s="303"/>
      <c r="AM183" s="303"/>
      <c r="AN183" s="303"/>
      <c r="AO183" s="303"/>
      <c r="AP183" s="303"/>
      <c r="AQ183" s="303"/>
      <c r="AR183" s="303"/>
      <c r="AS183" s="303"/>
      <c r="AT183" s="303"/>
      <c r="AU183" s="303"/>
      <c r="AV183" s="303"/>
      <c r="AW183" s="303"/>
      <c r="AX183" s="303"/>
      <c r="AY183" s="303"/>
      <c r="AZ183" s="303"/>
      <c r="BA183" s="303"/>
      <c r="BB183" s="303"/>
      <c r="BC183" s="303"/>
      <c r="BD183" s="303"/>
      <c r="BE183" s="303"/>
      <c r="BF183" s="303"/>
      <c r="BG183" s="303"/>
      <c r="BH183" s="303"/>
      <c r="BI183" s="303"/>
      <c r="BJ183" s="303"/>
      <c r="BK183" s="303"/>
      <c r="BL183" s="303"/>
      <c r="BM183" s="303"/>
      <c r="BN183" s="303"/>
      <c r="BO183" s="303"/>
      <c r="BP183" s="303"/>
      <c r="BQ183" s="303"/>
      <c r="BR183" s="303"/>
      <c r="BS183" s="303"/>
      <c r="BT183" s="303"/>
      <c r="BU183" s="303"/>
      <c r="BV183" s="303"/>
      <c r="BW183" s="303"/>
      <c r="BX183" s="303"/>
      <c r="BY183" s="303"/>
      <c r="BZ183" s="303"/>
      <c r="CA183" s="303"/>
      <c r="CB183" s="303"/>
      <c r="CC183" s="303"/>
      <c r="CD183" s="303"/>
      <c r="CE183" s="303"/>
      <c r="CF183" s="303"/>
      <c r="CG183" s="303"/>
      <c r="CH183" s="303"/>
      <c r="CI183" s="303"/>
      <c r="CJ183" s="303"/>
      <c r="CK183" s="303"/>
      <c r="CL183" s="303"/>
      <c r="CM183" s="303"/>
      <c r="CN183" s="303"/>
      <c r="CO183" s="303"/>
      <c r="CP183" s="303"/>
      <c r="CQ183" s="303"/>
      <c r="CR183" s="303"/>
      <c r="CS183" s="303"/>
      <c r="CT183" s="303"/>
      <c r="CU183" s="303"/>
      <c r="CV183" s="303"/>
    </row>
  </sheetData>
  <sheetProtection password="CCC7" sheet="1" objects="1" scenarios="1" formatColumns="0" formatRows="0" selectLockedCells="1"/>
  <customSheetViews>
    <customSheetView guid="{2A597A81-BDEB-4911-946A-7247194BF387}" showPageBreaks="1" printArea="1" hiddenRows="1" hiddenColumns="1" view="pageBreakPreview">
      <selection activeCell="F22" sqref="F22"/>
      <pageMargins left="0.7" right="0.7" top="0.75" bottom="0.75" header="0.3" footer="0.3"/>
      <pageSetup paperSize="9" scale="57" orientation="landscape" r:id="rId1"/>
    </customSheetView>
    <customSheetView guid="{267FF044-3C5D-4FEC-AC00-A7E30583F8BB}" showPageBreaks="1" printArea="1" hiddenRows="1" hiddenColumns="1" view="pageBreakPreview" topLeftCell="A4">
      <selection activeCell="A18" sqref="A18:I18"/>
      <pageMargins left="0.7" right="0.7" top="0.75" bottom="0.75" header="0.3" footer="0.3"/>
      <pageSetup paperSize="9" scale="57" orientation="landscape" r:id="rId2"/>
    </customSheetView>
    <customSheetView guid="{3FCD02EB-1C44-4646-B069-2B9945E67B1F}" showPageBreaks="1" printArea="1" hiddenRows="1" hiddenColumns="1" view="pageBreakPreview">
      <selection activeCell="A18" sqref="A18:I18"/>
      <pageMargins left="0.7" right="0.7" top="0.75" bottom="0.75" header="0.3" footer="0.3"/>
      <pageSetup paperSize="9" scale="57" orientation="landscape" r:id="rId3"/>
    </customSheetView>
    <customSheetView guid="{B056965A-4BE5-44B3-AB31-550AD9F023BC}" showPageBreaks="1" printArea="1" hiddenRows="1" hiddenColumns="1" view="pageBreakPreview" topLeftCell="A12">
      <selection activeCell="A16" sqref="A16"/>
      <pageMargins left="0.7" right="0.7" top="0.75" bottom="0.75" header="0.3" footer="0.3"/>
      <pageSetup paperSize="9" scale="57" orientation="landscape" r:id="rId4"/>
    </customSheetView>
    <customSheetView guid="{63D51328-7CBC-4A1E-B96D-BAE91416501B}" showPageBreaks="1" printArea="1" hiddenRows="1" hiddenColumns="1" view="pageBreakPreview" topLeftCell="A4">
      <selection activeCell="A16" sqref="A16"/>
      <pageMargins left="0.7" right="0.7" top="0.75" bottom="0.75" header="0.3" footer="0.3"/>
      <pageSetup paperSize="9" scale="57" orientation="landscape" r:id="rId5"/>
    </customSheetView>
    <customSheetView guid="{99CA2F10-F926-46DC-8609-4EAE5B9F3585}" showPageBreaks="1" printArea="1" hiddenRows="1" hiddenColumns="1" view="pageBreakPreview">
      <selection activeCell="A16" sqref="A16"/>
      <pageMargins left="0.7" right="0.7" top="0.75" bottom="0.75" header="0.3" footer="0.3"/>
      <pageSetup paperSize="9" scale="57" orientation="landscape" r:id="rId6"/>
    </customSheetView>
    <customSheetView guid="{3C00DDA0-7DDE-4169-A739-550DAF5DCF8D}" scale="80" showPageBreaks="1" printArea="1" hiddenRows="1" hiddenColumns="1" view="pageBreakPreview" topLeftCell="CE6">
      <selection activeCell="CW22" sqref="CW22"/>
      <pageMargins left="0.7" right="0.7" top="0.75" bottom="0.75" header="0.3" footer="0.3"/>
      <pageSetup paperSize="9" scale="57" orientation="landscape" r:id="rId7"/>
    </customSheetView>
    <customSheetView guid="{357C9841-BEC3-434B-AC63-C04FB4321BA3}" scale="80" showPageBreaks="1" printArea="1" hiddenRows="1" hiddenColumns="1" view="pageBreakPreview" topLeftCell="A13">
      <selection activeCell="M19" sqref="M19"/>
      <pageMargins left="0.7" right="0.7" top="0.75" bottom="0.75" header="0.3" footer="0.3"/>
      <pageSetup paperSize="9" scale="57" orientation="landscape" r:id="rId8"/>
    </customSheetView>
    <customSheetView guid="{B96E710B-6DD7-4DE1-95AB-C9EE060CD030}" scale="80" showPageBreaks="1" printArea="1" hiddenRows="1" hiddenColumns="1" view="pageBreakPreview">
      <selection activeCell="K30" sqref="K30"/>
      <pageMargins left="0.7" right="0.7" top="0.75" bottom="0.75" header="0.3" footer="0.3"/>
      <pageSetup paperSize="9" scale="57" orientation="landscape" r:id="rId9"/>
    </customSheetView>
    <customSheetView guid="{CCA37BAE-906F-43D5-9FD9-B13563E4B9D7}" showPageBreaks="1" printArea="1" hiddenRows="1" hiddenColumns="1" view="pageBreakPreview" topLeftCell="A4">
      <selection activeCell="A16" sqref="A16"/>
      <pageMargins left="0.7" right="0.7" top="0.75" bottom="0.75" header="0.3" footer="0.3"/>
      <pageSetup paperSize="9" scale="57" orientation="landscape" r:id="rId10"/>
    </customSheetView>
    <customSheetView guid="{755190E0-7BE9-48F9-BB5F-DF8E25D6736A}" showPageBreaks="1" printArea="1" hiddenRows="1" hiddenColumns="1" view="pageBreakPreview" topLeftCell="A4">
      <selection activeCell="A16" sqref="A16"/>
      <pageMargins left="0.7" right="0.7" top="0.75" bottom="0.75" header="0.3" footer="0.3"/>
      <pageSetup paperSize="9" scale="57" orientation="landscape" r:id="rId11"/>
    </customSheetView>
    <customSheetView guid="{F1B559AA-B9AD-4E4C-B94A-ECBE5878008B}" showPageBreaks="1" printArea="1" hiddenRows="1" hiddenColumns="1" view="pageBreakPreview" topLeftCell="A12">
      <selection activeCell="A18" sqref="A18:I18"/>
      <pageMargins left="0.7" right="0.7" top="0.75" bottom="0.75" header="0.3" footer="0.3"/>
      <pageSetup paperSize="9" scale="57" orientation="landscape" r:id="rId12"/>
    </customSheetView>
    <customSheetView guid="{A4F9CA79-D3DE-43F5-9CDC-F14C42FDD954}" showPageBreaks="1" printArea="1" hiddenRows="1" hiddenColumns="1" view="pageBreakPreview" topLeftCell="A4">
      <selection activeCell="A18" sqref="A18:I18"/>
      <pageMargins left="0.7" right="0.7" top="0.75" bottom="0.75" header="0.3" footer="0.3"/>
      <pageSetup paperSize="9" scale="57" orientation="landscape" r:id="rId13"/>
    </customSheetView>
    <customSheetView guid="{0820A53D-1017-4F45-9AA9-C0679BEE897E}" showPageBreaks="1" printArea="1" hiddenRows="1" hiddenColumns="1" view="pageBreakPreview">
      <selection activeCell="F22" sqref="F22"/>
      <pageMargins left="0.7" right="0.7" top="0.75" bottom="0.75" header="0.3" footer="0.3"/>
      <pageSetup paperSize="9" scale="57" orientation="landscape" r:id="rId14"/>
    </customSheetView>
  </customSheetViews>
  <mergeCells count="138">
    <mergeCell ref="J152:M152"/>
    <mergeCell ref="J153:M153"/>
    <mergeCell ref="J154:M154"/>
    <mergeCell ref="J155:M155"/>
    <mergeCell ref="J156:M156"/>
    <mergeCell ref="J157:M157"/>
    <mergeCell ref="J146:M146"/>
    <mergeCell ref="J147:M147"/>
    <mergeCell ref="J148:M148"/>
    <mergeCell ref="J149:M149"/>
    <mergeCell ref="J150:M150"/>
    <mergeCell ref="J151:M151"/>
    <mergeCell ref="J164:M164"/>
    <mergeCell ref="J165:M165"/>
    <mergeCell ref="J166:M166"/>
    <mergeCell ref="J167:M167"/>
    <mergeCell ref="J168:M168"/>
    <mergeCell ref="J169:M169"/>
    <mergeCell ref="J158:M158"/>
    <mergeCell ref="J159:M159"/>
    <mergeCell ref="J160:M160"/>
    <mergeCell ref="J161:M161"/>
    <mergeCell ref="J162:M162"/>
    <mergeCell ref="J163:M163"/>
    <mergeCell ref="J178:M178"/>
    <mergeCell ref="J179:M179"/>
    <mergeCell ref="J180:M180"/>
    <mergeCell ref="J181:M181"/>
    <mergeCell ref="J170:M170"/>
    <mergeCell ref="J171:M171"/>
    <mergeCell ref="J172:M172"/>
    <mergeCell ref="J173:M173"/>
    <mergeCell ref="J174:M174"/>
    <mergeCell ref="J175:M175"/>
    <mergeCell ref="J176:M176"/>
    <mergeCell ref="J177:M177"/>
    <mergeCell ref="J140:M140"/>
    <mergeCell ref="J141:M141"/>
    <mergeCell ref="J142:M142"/>
    <mergeCell ref="J143:M143"/>
    <mergeCell ref="J144:M144"/>
    <mergeCell ref="J145:M145"/>
    <mergeCell ref="J134:M134"/>
    <mergeCell ref="J135:M135"/>
    <mergeCell ref="J136:M136"/>
    <mergeCell ref="J137:M137"/>
    <mergeCell ref="J138:M138"/>
    <mergeCell ref="J139:M139"/>
    <mergeCell ref="J128:M128"/>
    <mergeCell ref="J129:M129"/>
    <mergeCell ref="J130:M130"/>
    <mergeCell ref="J131:M131"/>
    <mergeCell ref="J132:M132"/>
    <mergeCell ref="J133:M133"/>
    <mergeCell ref="J122:M122"/>
    <mergeCell ref="J123:M123"/>
    <mergeCell ref="J124:M124"/>
    <mergeCell ref="J125:M125"/>
    <mergeCell ref="J126:M126"/>
    <mergeCell ref="J127:M127"/>
    <mergeCell ref="J116:M116"/>
    <mergeCell ref="J117:M117"/>
    <mergeCell ref="J118:M118"/>
    <mergeCell ref="J119:M119"/>
    <mergeCell ref="J120:M120"/>
    <mergeCell ref="J121:M121"/>
    <mergeCell ref="J110:M110"/>
    <mergeCell ref="J111:M111"/>
    <mergeCell ref="J112:M112"/>
    <mergeCell ref="J113:M113"/>
    <mergeCell ref="J114:M114"/>
    <mergeCell ref="J115:M115"/>
    <mergeCell ref="J104:M104"/>
    <mergeCell ref="J105:M105"/>
    <mergeCell ref="J106:M106"/>
    <mergeCell ref="J107:M107"/>
    <mergeCell ref="J108:M108"/>
    <mergeCell ref="J109:M109"/>
    <mergeCell ref="J98:M98"/>
    <mergeCell ref="J99:M99"/>
    <mergeCell ref="J100:M100"/>
    <mergeCell ref="J101:M101"/>
    <mergeCell ref="J102:M102"/>
    <mergeCell ref="J103:M103"/>
    <mergeCell ref="J97:M97"/>
    <mergeCell ref="J86:M86"/>
    <mergeCell ref="J87:M87"/>
    <mergeCell ref="J88:M88"/>
    <mergeCell ref="J89:M89"/>
    <mergeCell ref="J90:M90"/>
    <mergeCell ref="J91:M91"/>
    <mergeCell ref="J95:M95"/>
    <mergeCell ref="J93:M93"/>
    <mergeCell ref="J94:M94"/>
    <mergeCell ref="I70:J70"/>
    <mergeCell ref="I71:J71"/>
    <mergeCell ref="A68:J68"/>
    <mergeCell ref="I69:J69"/>
    <mergeCell ref="J82:M82"/>
    <mergeCell ref="J83:M83"/>
    <mergeCell ref="J81:M81"/>
    <mergeCell ref="J96:M96"/>
    <mergeCell ref="J92:M92"/>
    <mergeCell ref="J84:M84"/>
    <mergeCell ref="J85:M85"/>
    <mergeCell ref="J78:M78"/>
    <mergeCell ref="J79:M79"/>
    <mergeCell ref="J80:M80"/>
    <mergeCell ref="J74:M74"/>
    <mergeCell ref="J75:M75"/>
    <mergeCell ref="J76:M76"/>
    <mergeCell ref="I72:J72"/>
    <mergeCell ref="J77:M77"/>
    <mergeCell ref="A65:M65"/>
    <mergeCell ref="A14:M14"/>
    <mergeCell ref="A18:I18"/>
    <mergeCell ref="C21:D21"/>
    <mergeCell ref="B23:L23"/>
    <mergeCell ref="D24:L24"/>
    <mergeCell ref="H21:I21"/>
    <mergeCell ref="C12:F12"/>
    <mergeCell ref="C11:F11"/>
    <mergeCell ref="D25:L25"/>
    <mergeCell ref="D26:L26"/>
    <mergeCell ref="D27:L27"/>
    <mergeCell ref="C29:K29"/>
    <mergeCell ref="A64:M64"/>
    <mergeCell ref="A3:M3"/>
    <mergeCell ref="A4:M4"/>
    <mergeCell ref="C10:F10"/>
    <mergeCell ref="C9:F9"/>
    <mergeCell ref="B6:C6"/>
    <mergeCell ref="B7:H7"/>
    <mergeCell ref="B8:H8"/>
    <mergeCell ref="J21:M21"/>
    <mergeCell ref="C22:D22"/>
    <mergeCell ref="H22:I22"/>
    <mergeCell ref="J22:M22"/>
  </mergeCells>
  <dataValidations count="1">
    <dataValidation type="decimal" operator="greaterThan" allowBlank="1" showInputMessage="1" showErrorMessage="1" error="Enter only Numeric Value greater than zero or leave the cell blank !" sqref="L65509" xr:uid="{00000000-0002-0000-0D00-000000000000}">
      <formula1>0</formula1>
    </dataValidation>
  </dataValidations>
  <pageMargins left="0.7" right="0.7" top="0.75" bottom="0.75" header="0.3" footer="0.3"/>
  <pageSetup paperSize="9" scale="57" orientation="landscape" r:id="rId1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Y40"/>
  <sheetViews>
    <sheetView showZeros="0" view="pageBreakPreview" topLeftCell="A26" zoomScaleNormal="70" zoomScaleSheetLayoutView="100" workbookViewId="0">
      <selection activeCell="G20" sqref="G20"/>
    </sheetView>
  </sheetViews>
  <sheetFormatPr defaultColWidth="9.109375" defaultRowHeight="14.4"/>
  <cols>
    <col min="1" max="1" width="4.88671875" style="163" customWidth="1"/>
    <col min="2" max="2" width="5" style="163" customWidth="1"/>
    <col min="3" max="3" width="21.109375" style="163" customWidth="1"/>
    <col min="4" max="4" width="18.44140625" style="163" customWidth="1"/>
    <col min="5" max="5" width="32.33203125" style="163" customWidth="1"/>
    <col min="6" max="6" width="13" style="163" customWidth="1"/>
    <col min="7" max="7" width="19.5546875" style="163" customWidth="1"/>
    <col min="8" max="8" width="23.6640625" style="150" hidden="1" customWidth="1"/>
    <col min="9" max="9" width="18" style="151" hidden="1" customWidth="1"/>
    <col min="10" max="10" width="16.88671875" style="152" hidden="1" customWidth="1"/>
    <col min="11" max="11" width="14.5546875" style="152" hidden="1" customWidth="1"/>
    <col min="12" max="12" width="18.5546875" style="152" hidden="1" customWidth="1"/>
    <col min="13" max="13" width="16.33203125" style="152" customWidth="1"/>
    <col min="14" max="14" width="39.6640625" style="152" customWidth="1"/>
    <col min="15" max="15" width="24.33203125" style="152" customWidth="1"/>
    <col min="16" max="17" width="16.33203125" style="152" customWidth="1"/>
    <col min="18" max="19" width="10.33203125" style="153" customWidth="1"/>
    <col min="20" max="20" width="9.109375" style="153" customWidth="1"/>
    <col min="21" max="21" width="9.109375" style="154" customWidth="1"/>
    <col min="22" max="23" width="9.109375" style="154"/>
    <col min="24" max="25" width="9.109375" style="155"/>
    <col min="26" max="16384" width="9.109375" style="156"/>
  </cols>
  <sheetData>
    <row r="1" spans="1:25" s="148" customFormat="1" ht="39.9" customHeight="1">
      <c r="A1" s="1059"/>
      <c r="B1" s="1059"/>
      <c r="C1" s="1059"/>
      <c r="D1" s="1059"/>
      <c r="E1" s="1059"/>
      <c r="F1" s="1059"/>
      <c r="G1" s="1059"/>
      <c r="H1" s="143"/>
      <c r="I1" s="144"/>
      <c r="J1" s="145"/>
      <c r="K1" s="145"/>
      <c r="L1" s="145"/>
      <c r="M1" s="145"/>
      <c r="N1" s="145"/>
      <c r="O1" s="145"/>
      <c r="P1" s="145"/>
      <c r="Q1" s="145"/>
      <c r="R1" s="145"/>
      <c r="S1" s="145"/>
      <c r="T1" s="145"/>
      <c r="U1" s="146"/>
      <c r="V1" s="146"/>
      <c r="W1" s="146"/>
      <c r="X1" s="147"/>
      <c r="Y1" s="147"/>
    </row>
    <row r="2" spans="1:25" ht="18" customHeight="1">
      <c r="A2" s="112" t="str">
        <f>Cover!B3</f>
        <v>SPEC. NO.: CC/NT/AIS/DOM/A04/22/00541</v>
      </c>
      <c r="B2" s="112"/>
      <c r="C2" s="113"/>
      <c r="D2" s="149"/>
      <c r="E2" s="149"/>
      <c r="F2" s="149"/>
      <c r="G2" s="115" t="s">
        <v>164</v>
      </c>
    </row>
    <row r="3" spans="1:25" ht="12.75" customHeight="1">
      <c r="A3" s="116"/>
      <c r="B3" s="116"/>
      <c r="C3" s="117"/>
      <c r="D3" s="138"/>
      <c r="E3" s="138"/>
      <c r="F3" s="138"/>
      <c r="G3" s="118"/>
    </row>
    <row r="4" spans="1:25" ht="18.899999999999999" customHeight="1">
      <c r="A4" s="1060" t="s">
        <v>165</v>
      </c>
      <c r="B4" s="1060"/>
      <c r="C4" s="1060"/>
      <c r="D4" s="1060"/>
      <c r="E4" s="1060"/>
      <c r="F4" s="1060"/>
      <c r="G4" s="1060"/>
    </row>
    <row r="5" spans="1:25" ht="21" customHeight="1">
      <c r="A5" s="157" t="s">
        <v>1</v>
      </c>
      <c r="B5" s="157"/>
      <c r="C5" s="158"/>
      <c r="D5" s="158"/>
      <c r="E5" s="158"/>
      <c r="F5" s="158"/>
      <c r="G5" s="158"/>
    </row>
    <row r="6" spans="1:25" ht="21" customHeight="1">
      <c r="A6" s="27" t="s">
        <v>2</v>
      </c>
      <c r="B6" s="27"/>
      <c r="C6" s="158"/>
      <c r="D6" s="158"/>
      <c r="E6" s="158"/>
      <c r="F6" s="158"/>
      <c r="G6" s="158"/>
      <c r="I6" s="600" t="s">
        <v>231</v>
      </c>
      <c r="J6" s="698">
        <f>'Sch-1'!N273</f>
        <v>0</v>
      </c>
      <c r="K6" s="599"/>
      <c r="L6" s="440"/>
    </row>
    <row r="7" spans="1:25" ht="21" customHeight="1">
      <c r="A7" s="27" t="s">
        <v>3</v>
      </c>
      <c r="B7" s="27"/>
      <c r="C7" s="158"/>
      <c r="D7" s="158"/>
      <c r="E7" s="158"/>
      <c r="F7" s="158"/>
      <c r="G7" s="158"/>
      <c r="I7" s="600" t="s">
        <v>233</v>
      </c>
      <c r="J7" s="698">
        <f>'Sch-2'!J273</f>
        <v>0</v>
      </c>
      <c r="K7" s="599"/>
    </row>
    <row r="8" spans="1:25" ht="21" customHeight="1">
      <c r="A8" s="27" t="s">
        <v>4</v>
      </c>
      <c r="B8" s="27"/>
      <c r="C8" s="158"/>
      <c r="D8" s="158"/>
      <c r="E8" s="158"/>
      <c r="F8" s="158"/>
      <c r="G8" s="158"/>
      <c r="I8" s="600" t="s">
        <v>234</v>
      </c>
      <c r="J8" s="698">
        <f>'Sch-3'!P247</f>
        <v>0</v>
      </c>
      <c r="K8" s="599"/>
    </row>
    <row r="9" spans="1:25" ht="21" customHeight="1">
      <c r="A9" s="27" t="s">
        <v>166</v>
      </c>
      <c r="B9" s="27"/>
      <c r="C9" s="158"/>
      <c r="D9" s="158"/>
      <c r="E9" s="158"/>
      <c r="F9" s="158"/>
      <c r="G9" s="158"/>
      <c r="I9" s="601" t="s">
        <v>194</v>
      </c>
      <c r="J9" s="699">
        <f>J6+J7+J8</f>
        <v>0</v>
      </c>
      <c r="K9" s="599"/>
    </row>
    <row r="10" spans="1:25" ht="21" customHeight="1">
      <c r="A10" s="27" t="s">
        <v>6</v>
      </c>
      <c r="B10" s="27"/>
      <c r="C10" s="158"/>
      <c r="D10" s="158"/>
      <c r="E10" s="158"/>
      <c r="F10" s="158"/>
      <c r="G10" s="158"/>
      <c r="J10" s="439"/>
    </row>
    <row r="11" spans="1:25" ht="14.25" customHeight="1">
      <c r="A11" s="158"/>
      <c r="B11" s="158"/>
      <c r="C11" s="158"/>
      <c r="D11" s="158"/>
      <c r="E11" s="158"/>
      <c r="F11" s="158"/>
      <c r="G11" s="158"/>
    </row>
    <row r="12" spans="1:25" ht="172.2" customHeight="1">
      <c r="A12" s="159" t="s">
        <v>167</v>
      </c>
      <c r="B12" s="520"/>
      <c r="C12" s="1061" t="str">
        <f>Cover!$B$2</f>
        <v>Substation Package SS-101 for (i) Extn. of 765/400kV Bikaner-PG PS under Transmission System for Evacuation of power from REZ in Rajasthan (20GW) under Phase-III Part-J, (ii) Extn. of 400/220kV Bikaner-PG S/S under Augmentation of Transmission capacity (400/220kV) to cater to the N-1 contingency requirement at Bikaner-PS, (iii)Extn. of 220kV Bikaner-II S/S under Implementation of 2 nos. of 220 kV line bays at 400/220kV Bikaner-II PS for interconnection of solar projects (ACME Solar Holdings Pvt. Ltd., Prerak Genentech Pvt. Ltd.) and (iv) Extension of 400/220kV Fatehgarh-II S/S under Augmentation of Transmission capacity by 1X 500 MVA 400/220kV ICT (6th) at Fatehgarh-II PS to cater to the N-1 contingency requirement at Fatehgarh-II PS.</v>
      </c>
      <c r="D12" s="1061"/>
      <c r="E12" s="1061"/>
      <c r="F12" s="1061"/>
      <c r="G12" s="1061"/>
      <c r="J12" s="440"/>
    </row>
    <row r="13" spans="1:25" ht="21" customHeight="1" thickBot="1">
      <c r="A13" s="160" t="s">
        <v>168</v>
      </c>
      <c r="B13" s="160"/>
      <c r="C13" s="161"/>
      <c r="D13" s="160"/>
      <c r="E13" s="160"/>
      <c r="F13" s="160"/>
      <c r="G13" s="160"/>
      <c r="H13" s="436"/>
      <c r="K13" s="169"/>
      <c r="L13" s="169"/>
      <c r="M13" s="169"/>
    </row>
    <row r="14" spans="1:25" ht="41.25" customHeight="1" thickBot="1">
      <c r="A14" s="1062" t="s">
        <v>169</v>
      </c>
      <c r="B14" s="1062"/>
      <c r="C14" s="1062"/>
      <c r="D14" s="1062"/>
      <c r="E14" s="1062"/>
      <c r="F14" s="1062"/>
      <c r="G14" s="1062"/>
      <c r="H14" s="608" t="s">
        <v>338</v>
      </c>
      <c r="I14" s="608" t="s">
        <v>339</v>
      </c>
      <c r="J14" s="609" t="s">
        <v>340</v>
      </c>
      <c r="K14" s="169"/>
      <c r="L14" s="169"/>
      <c r="M14" s="169"/>
      <c r="N14" s="162"/>
    </row>
    <row r="15" spans="1:25" ht="56.25" customHeight="1">
      <c r="B15" s="164">
        <v>1</v>
      </c>
      <c r="C15" s="1066" t="s">
        <v>331</v>
      </c>
      <c r="D15" s="1064"/>
      <c r="E15" s="1064"/>
      <c r="F15" s="1065"/>
      <c r="G15" s="165"/>
      <c r="H15" s="671">
        <f>IF(J6=0,0,(G15/J9)*J6)</f>
        <v>0</v>
      </c>
      <c r="I15" s="672">
        <f>IF(J7=0,0,(G15/J9)*J7)</f>
        <v>0</v>
      </c>
      <c r="J15" s="671">
        <f>IF(J8,(G15/J9)*J8,0)</f>
        <v>0</v>
      </c>
      <c r="K15" s="169"/>
      <c r="L15" s="169"/>
      <c r="M15" s="169"/>
    </row>
    <row r="16" spans="1:25" ht="55.5" customHeight="1">
      <c r="B16" s="164">
        <v>2</v>
      </c>
      <c r="C16" s="1063" t="s">
        <v>517</v>
      </c>
      <c r="D16" s="1064"/>
      <c r="E16" s="1064"/>
      <c r="F16" s="1065"/>
      <c r="G16" s="166"/>
      <c r="H16" s="673">
        <f>G16*J6</f>
        <v>0</v>
      </c>
      <c r="I16" s="674">
        <f>G16*J7</f>
        <v>0</v>
      </c>
      <c r="J16" s="673">
        <f>G16*J8</f>
        <v>0</v>
      </c>
      <c r="K16" s="169"/>
      <c r="L16" s="169"/>
      <c r="M16" s="169"/>
    </row>
    <row r="17" spans="1:25" s="167" customFormat="1" ht="54.75" customHeight="1" thickBot="1">
      <c r="B17" s="168">
        <v>3</v>
      </c>
      <c r="C17" s="1054" t="s">
        <v>170</v>
      </c>
      <c r="D17" s="1055"/>
      <c r="E17" s="1055"/>
      <c r="F17" s="1056"/>
      <c r="G17" s="433"/>
      <c r="H17" s="673"/>
      <c r="I17" s="673"/>
      <c r="J17" s="673"/>
      <c r="K17" s="169"/>
      <c r="L17" s="169"/>
      <c r="M17" s="169"/>
      <c r="N17" s="169"/>
      <c r="O17" s="169"/>
      <c r="P17" s="169"/>
      <c r="Q17" s="169"/>
      <c r="R17" s="170"/>
      <c r="S17" s="170"/>
      <c r="T17" s="170"/>
      <c r="U17" s="171"/>
      <c r="V17" s="171"/>
      <c r="W17" s="171"/>
      <c r="X17" s="172"/>
      <c r="Y17" s="172"/>
    </row>
    <row r="18" spans="1:25" s="167" customFormat="1" ht="21" customHeight="1" thickBot="1">
      <c r="B18" s="173"/>
      <c r="C18" s="1057" t="s">
        <v>332</v>
      </c>
      <c r="D18" s="1058"/>
      <c r="E18" s="1058"/>
      <c r="F18" s="174" t="s">
        <v>171</v>
      </c>
      <c r="G18" s="434"/>
      <c r="H18" s="675">
        <f>G18</f>
        <v>0</v>
      </c>
      <c r="I18" s="676"/>
      <c r="J18" s="673"/>
      <c r="K18" s="169"/>
      <c r="L18" s="169"/>
      <c r="M18" s="169"/>
      <c r="N18" s="176"/>
      <c r="O18" s="175"/>
      <c r="P18" s="169"/>
      <c r="Q18" s="169"/>
      <c r="R18" s="170"/>
      <c r="S18" s="170"/>
      <c r="T18" s="170"/>
      <c r="U18" s="171"/>
      <c r="V18" s="171"/>
      <c r="W18" s="171"/>
      <c r="X18" s="172"/>
      <c r="Y18" s="172"/>
    </row>
    <row r="19" spans="1:25" s="167" customFormat="1" ht="33" customHeight="1" thickBot="1">
      <c r="B19" s="173"/>
      <c r="C19" s="1073" t="s">
        <v>357</v>
      </c>
      <c r="D19" s="1074"/>
      <c r="E19" s="1074"/>
      <c r="F19" s="174" t="s">
        <v>171</v>
      </c>
      <c r="G19" s="434"/>
      <c r="H19" s="677"/>
      <c r="I19" s="675">
        <f>G19</f>
        <v>0</v>
      </c>
      <c r="J19" s="678"/>
      <c r="K19" s="169"/>
      <c r="L19" s="169"/>
      <c r="M19" s="169"/>
      <c r="N19" s="176"/>
      <c r="O19" s="175"/>
      <c r="P19" s="169"/>
      <c r="Q19" s="169"/>
      <c r="R19" s="170"/>
      <c r="S19" s="170"/>
      <c r="T19" s="170"/>
      <c r="U19" s="171"/>
      <c r="V19" s="171"/>
      <c r="W19" s="171"/>
      <c r="X19" s="172"/>
      <c r="Y19" s="172"/>
    </row>
    <row r="20" spans="1:25" s="167" customFormat="1" ht="21" customHeight="1" thickBot="1">
      <c r="B20" s="173"/>
      <c r="C20" s="1057" t="s">
        <v>333</v>
      </c>
      <c r="D20" s="1058"/>
      <c r="E20" s="1058"/>
      <c r="F20" s="174" t="s">
        <v>171</v>
      </c>
      <c r="G20" s="434"/>
      <c r="H20" s="673"/>
      <c r="I20" s="672"/>
      <c r="J20" s="675">
        <f>G20</f>
        <v>0</v>
      </c>
      <c r="K20" s="169"/>
      <c r="L20" s="169"/>
      <c r="M20" s="169"/>
      <c r="N20" s="176"/>
      <c r="O20" s="175"/>
      <c r="P20" s="169"/>
      <c r="Q20" s="169"/>
      <c r="R20" s="170"/>
      <c r="S20" s="170"/>
      <c r="T20" s="170"/>
      <c r="U20" s="171"/>
      <c r="V20" s="171"/>
      <c r="W20" s="171"/>
      <c r="X20" s="172"/>
      <c r="Y20" s="172"/>
    </row>
    <row r="21" spans="1:25" s="167" customFormat="1" ht="21" customHeight="1">
      <c r="B21" s="173"/>
      <c r="C21" s="1057" t="s">
        <v>334</v>
      </c>
      <c r="D21" s="1058"/>
      <c r="E21" s="1058"/>
      <c r="F21" s="174" t="s">
        <v>171</v>
      </c>
      <c r="G21" s="441"/>
      <c r="H21" s="673"/>
      <c r="I21" s="674"/>
      <c r="J21" s="671"/>
      <c r="K21" s="169"/>
      <c r="L21" s="169"/>
      <c r="M21" s="169"/>
      <c r="N21" s="176"/>
      <c r="O21" s="175"/>
      <c r="P21" s="169"/>
      <c r="Q21" s="169"/>
      <c r="R21" s="170"/>
      <c r="S21" s="170"/>
      <c r="T21" s="170"/>
      <c r="U21" s="171"/>
      <c r="V21" s="171"/>
      <c r="W21" s="171"/>
      <c r="X21" s="172"/>
      <c r="Y21" s="172"/>
    </row>
    <row r="22" spans="1:25" s="167" customFormat="1" ht="21" customHeight="1">
      <c r="B22" s="177"/>
      <c r="C22" s="1057" t="s">
        <v>172</v>
      </c>
      <c r="D22" s="1058"/>
      <c r="E22" s="1058"/>
      <c r="F22" s="178" t="s">
        <v>171</v>
      </c>
      <c r="G22" s="441"/>
      <c r="H22" s="673"/>
      <c r="I22" s="674"/>
      <c r="J22" s="673"/>
      <c r="K22" s="169"/>
      <c r="L22" s="169"/>
      <c r="M22" s="169"/>
      <c r="N22" s="176"/>
      <c r="O22" s="175"/>
      <c r="P22" s="169"/>
      <c r="Q22" s="169"/>
      <c r="R22" s="170"/>
      <c r="S22" s="170"/>
      <c r="T22" s="170"/>
      <c r="U22" s="171"/>
      <c r="V22" s="171"/>
      <c r="W22" s="171"/>
      <c r="X22" s="172"/>
      <c r="Y22" s="172"/>
    </row>
    <row r="23" spans="1:25" s="167" customFormat="1" ht="54.9" customHeight="1" thickBot="1">
      <c r="B23" s="168">
        <v>4</v>
      </c>
      <c r="C23" s="1069" t="s">
        <v>518</v>
      </c>
      <c r="D23" s="1070"/>
      <c r="E23" s="1070"/>
      <c r="F23" s="1071"/>
      <c r="G23" s="433"/>
      <c r="H23" s="679"/>
      <c r="I23" s="674"/>
      <c r="J23" s="673"/>
      <c r="K23" s="169"/>
      <c r="L23" s="169"/>
      <c r="M23" s="169"/>
      <c r="N23" s="169"/>
      <c r="O23" s="169"/>
      <c r="P23" s="169"/>
      <c r="Q23" s="169"/>
      <c r="R23" s="170"/>
      <c r="S23" s="170"/>
      <c r="T23" s="170"/>
      <c r="U23" s="171"/>
      <c r="V23" s="171"/>
      <c r="W23" s="171"/>
      <c r="X23" s="172"/>
      <c r="Y23" s="172"/>
    </row>
    <row r="24" spans="1:25" s="167" customFormat="1" ht="21" customHeight="1" thickBot="1">
      <c r="A24" s="179"/>
      <c r="B24" s="173"/>
      <c r="C24" s="1057" t="s">
        <v>332</v>
      </c>
      <c r="D24" s="1058"/>
      <c r="E24" s="1058"/>
      <c r="F24" s="174" t="s">
        <v>173</v>
      </c>
      <c r="G24" s="435"/>
      <c r="H24" s="680">
        <f>G24*J6</f>
        <v>0</v>
      </c>
      <c r="I24" s="676"/>
      <c r="J24" s="673"/>
      <c r="K24" s="169"/>
      <c r="L24" s="169"/>
      <c r="M24" s="169"/>
      <c r="N24" s="169"/>
      <c r="O24" s="169"/>
      <c r="P24" s="169"/>
      <c r="Q24" s="169"/>
      <c r="R24" s="170"/>
      <c r="S24" s="170"/>
      <c r="T24" s="170"/>
      <c r="U24" s="171"/>
      <c r="V24" s="171"/>
      <c r="W24" s="171"/>
      <c r="X24" s="172"/>
      <c r="Y24" s="172"/>
    </row>
    <row r="25" spans="1:25" s="167" customFormat="1" ht="33.75" customHeight="1" thickBot="1">
      <c r="A25" s="179"/>
      <c r="B25" s="173"/>
      <c r="C25" s="1075" t="s">
        <v>357</v>
      </c>
      <c r="D25" s="1076"/>
      <c r="E25" s="1076"/>
      <c r="F25" s="174" t="s">
        <v>173</v>
      </c>
      <c r="G25" s="435"/>
      <c r="H25" s="681"/>
      <c r="I25" s="675">
        <f>G25*J7</f>
        <v>0</v>
      </c>
      <c r="J25" s="678"/>
      <c r="K25" s="169"/>
      <c r="L25" s="169"/>
      <c r="M25" s="169"/>
      <c r="N25" s="169"/>
      <c r="O25" s="169"/>
      <c r="P25" s="169"/>
      <c r="Q25" s="169"/>
      <c r="R25" s="170"/>
      <c r="S25" s="170"/>
      <c r="T25" s="170"/>
      <c r="U25" s="171"/>
      <c r="V25" s="171"/>
      <c r="W25" s="171"/>
      <c r="X25" s="172"/>
      <c r="Y25" s="172"/>
    </row>
    <row r="26" spans="1:25" s="167" customFormat="1" ht="21" customHeight="1" thickBot="1">
      <c r="A26" s="179"/>
      <c r="B26" s="173"/>
      <c r="C26" s="1057" t="s">
        <v>333</v>
      </c>
      <c r="D26" s="1058"/>
      <c r="E26" s="1058"/>
      <c r="F26" s="174" t="s">
        <v>173</v>
      </c>
      <c r="G26" s="435"/>
      <c r="H26" s="679"/>
      <c r="I26" s="672"/>
      <c r="J26" s="675">
        <f>G26*J8</f>
        <v>0</v>
      </c>
      <c r="K26" s="169"/>
      <c r="L26" s="169"/>
      <c r="M26" s="169"/>
      <c r="N26" s="169"/>
      <c r="O26" s="169"/>
      <c r="P26" s="169"/>
      <c r="Q26" s="169"/>
      <c r="R26" s="170"/>
      <c r="S26" s="170"/>
      <c r="T26" s="170"/>
      <c r="U26" s="171"/>
      <c r="V26" s="171"/>
      <c r="W26" s="171"/>
      <c r="X26" s="172"/>
      <c r="Y26" s="172"/>
    </row>
    <row r="27" spans="1:25" s="167" customFormat="1" ht="21" customHeight="1">
      <c r="A27" s="179"/>
      <c r="B27" s="173"/>
      <c r="C27" s="1057" t="s">
        <v>334</v>
      </c>
      <c r="D27" s="1058"/>
      <c r="E27" s="1058"/>
      <c r="F27" s="174" t="s">
        <v>173</v>
      </c>
      <c r="G27" s="442"/>
      <c r="H27" s="679"/>
      <c r="I27" s="674"/>
      <c r="J27" s="671"/>
      <c r="K27" s="169"/>
      <c r="L27" s="169"/>
      <c r="M27" s="169"/>
      <c r="N27" s="169"/>
      <c r="O27" s="169"/>
      <c r="P27" s="169"/>
      <c r="Q27" s="169"/>
      <c r="R27" s="170"/>
      <c r="S27" s="170"/>
      <c r="T27" s="170"/>
      <c r="U27" s="171"/>
      <c r="V27" s="171"/>
      <c r="W27" s="171"/>
      <c r="X27" s="172"/>
      <c r="Y27" s="172"/>
    </row>
    <row r="28" spans="1:25" s="167" customFormat="1" ht="21" customHeight="1">
      <c r="A28" s="179"/>
      <c r="B28" s="177"/>
      <c r="C28" s="1080" t="s">
        <v>172</v>
      </c>
      <c r="D28" s="1081"/>
      <c r="E28" s="1081"/>
      <c r="F28" s="178" t="s">
        <v>173</v>
      </c>
      <c r="G28" s="442"/>
      <c r="H28" s="679"/>
      <c r="I28" s="674"/>
      <c r="J28" s="673"/>
      <c r="K28" s="169"/>
      <c r="L28" s="169"/>
      <c r="M28" s="169"/>
      <c r="N28" s="169"/>
      <c r="O28" s="169"/>
      <c r="P28" s="169"/>
      <c r="Q28" s="169"/>
      <c r="R28" s="170"/>
      <c r="S28" s="170"/>
      <c r="T28" s="170"/>
      <c r="U28" s="171"/>
      <c r="V28" s="171"/>
      <c r="W28" s="171"/>
      <c r="X28" s="172"/>
      <c r="Y28" s="172"/>
    </row>
    <row r="29" spans="1:25" s="167" customFormat="1" ht="15.6" hidden="1">
      <c r="A29" s="179"/>
      <c r="B29" s="180"/>
      <c r="C29" s="1067" t="s">
        <v>174</v>
      </c>
      <c r="D29" s="1068"/>
      <c r="E29" s="1068"/>
      <c r="F29" s="1068"/>
      <c r="G29" s="1068"/>
      <c r="H29" s="682"/>
      <c r="I29" s="682"/>
      <c r="J29" s="682"/>
      <c r="K29" s="169"/>
      <c r="L29" s="169"/>
      <c r="M29" s="169"/>
      <c r="N29" s="169"/>
      <c r="O29" s="169"/>
      <c r="P29" s="169"/>
      <c r="Q29" s="169"/>
      <c r="R29" s="170"/>
      <c r="S29" s="170"/>
      <c r="T29" s="170"/>
      <c r="U29" s="171"/>
      <c r="V29" s="171"/>
      <c r="W29" s="171"/>
      <c r="X29" s="172"/>
      <c r="Y29" s="172"/>
    </row>
    <row r="30" spans="1:25" s="167" customFormat="1" ht="48.75" hidden="1" customHeight="1">
      <c r="A30" s="179"/>
      <c r="B30" s="181">
        <v>5</v>
      </c>
      <c r="C30" s="1077" t="s">
        <v>175</v>
      </c>
      <c r="D30" s="1077"/>
      <c r="E30" s="1077"/>
      <c r="F30" s="1077"/>
      <c r="G30" s="1077"/>
      <c r="H30" s="683"/>
      <c r="I30" s="683"/>
      <c r="J30" s="683"/>
      <c r="K30" s="169"/>
      <c r="L30" s="169"/>
      <c r="M30" s="169"/>
      <c r="N30" s="169"/>
      <c r="O30" s="169"/>
      <c r="P30" s="169"/>
      <c r="Q30" s="169"/>
      <c r="R30" s="170"/>
      <c r="S30" s="170"/>
      <c r="T30" s="170"/>
      <c r="U30" s="171"/>
      <c r="V30" s="171"/>
      <c r="W30" s="171"/>
      <c r="X30" s="172"/>
      <c r="Y30" s="172"/>
    </row>
    <row r="31" spans="1:25" s="167" customFormat="1" ht="48.75" hidden="1" customHeight="1">
      <c r="A31" s="179"/>
      <c r="B31" s="1078"/>
      <c r="C31" s="1078"/>
      <c r="D31" s="1078"/>
      <c r="E31" s="1078"/>
      <c r="F31" s="1078"/>
      <c r="G31" s="1078"/>
      <c r="H31" s="684">
        <f>SUM(H15:H28)</f>
        <v>0</v>
      </c>
      <c r="I31" s="684">
        <f>SUM(I15:I28)</f>
        <v>0</v>
      </c>
      <c r="J31" s="684">
        <f>SUM(J15:J28)</f>
        <v>0</v>
      </c>
      <c r="K31" s="169">
        <f>SUM(K15:K28)</f>
        <v>0</v>
      </c>
      <c r="L31" s="169">
        <f>SUM(L15:L28)</f>
        <v>0</v>
      </c>
      <c r="M31" s="169"/>
      <c r="N31" s="169"/>
      <c r="O31" s="169"/>
      <c r="P31" s="169"/>
      <c r="Q31" s="169"/>
      <c r="R31" s="170"/>
      <c r="S31" s="170"/>
      <c r="T31" s="170"/>
      <c r="U31" s="171"/>
      <c r="V31" s="171"/>
      <c r="W31" s="171"/>
      <c r="X31" s="172"/>
      <c r="Y31" s="172"/>
    </row>
    <row r="32" spans="1:25" s="167" customFormat="1" ht="48.75" hidden="1" customHeight="1">
      <c r="A32" s="179"/>
      <c r="B32" s="182"/>
      <c r="C32" s="1077" t="s">
        <v>176</v>
      </c>
      <c r="D32" s="1079"/>
      <c r="E32" s="1079"/>
      <c r="F32" s="1079"/>
      <c r="G32" s="1079"/>
      <c r="H32" s="685" t="e">
        <f>(1-(H31/I2))</f>
        <v>#DIV/0!</v>
      </c>
      <c r="I32" s="685" t="e">
        <f>(1-(I31/I3))</f>
        <v>#DIV/0!</v>
      </c>
      <c r="J32" s="686" t="e">
        <f>1-(J31/I4)</f>
        <v>#DIV/0!</v>
      </c>
      <c r="K32" s="169" t="e">
        <f>1-(K31/I5)</f>
        <v>#DIV/0!</v>
      </c>
      <c r="L32" s="169" t="e">
        <f>1-(L31/#REF!)</f>
        <v>#REF!</v>
      </c>
      <c r="M32" s="169"/>
      <c r="N32" s="169"/>
      <c r="O32" s="169"/>
      <c r="P32" s="169"/>
      <c r="Q32" s="169"/>
      <c r="R32" s="170"/>
      <c r="S32" s="170"/>
      <c r="T32" s="170"/>
      <c r="U32" s="171"/>
      <c r="V32" s="171"/>
      <c r="W32" s="171"/>
      <c r="X32" s="172"/>
      <c r="Y32" s="172"/>
    </row>
    <row r="33" spans="1:25" s="167" customFormat="1" ht="24" customHeight="1">
      <c r="A33" s="1072" t="s">
        <v>335</v>
      </c>
      <c r="B33" s="1072"/>
      <c r="C33" s="1072"/>
      <c r="D33" s="1072"/>
      <c r="E33" s="1072"/>
      <c r="F33" s="1072"/>
      <c r="G33" s="1072"/>
      <c r="H33" s="687"/>
      <c r="I33" s="687"/>
      <c r="J33" s="687"/>
      <c r="K33" s="169"/>
      <c r="L33" s="169"/>
      <c r="M33" s="169"/>
      <c r="N33" s="169"/>
      <c r="O33" s="169"/>
      <c r="P33" s="169"/>
      <c r="Q33" s="169"/>
      <c r="R33" s="170"/>
      <c r="S33" s="170"/>
      <c r="T33" s="170"/>
      <c r="U33" s="171"/>
      <c r="V33" s="171"/>
      <c r="W33" s="171"/>
      <c r="X33" s="172"/>
      <c r="Y33" s="172"/>
    </row>
    <row r="34" spans="1:25" s="167" customFormat="1" ht="18.75" customHeight="1" thickBot="1">
      <c r="A34" s="160" t="s">
        <v>177</v>
      </c>
      <c r="B34" s="182"/>
      <c r="C34" s="183"/>
      <c r="E34" s="184"/>
      <c r="F34" s="184"/>
      <c r="G34" s="185"/>
      <c r="H34" s="687"/>
      <c r="I34" s="687"/>
      <c r="J34" s="687"/>
      <c r="K34" s="169"/>
      <c r="L34" s="169"/>
      <c r="M34" s="169"/>
      <c r="N34" s="169"/>
      <c r="O34" s="169"/>
      <c r="P34" s="169"/>
      <c r="Q34" s="169"/>
      <c r="R34" s="170"/>
      <c r="S34" s="170"/>
      <c r="T34" s="170"/>
      <c r="U34" s="171"/>
      <c r="V34" s="171"/>
      <c r="W34" s="171"/>
      <c r="X34" s="172"/>
      <c r="Y34" s="172"/>
    </row>
    <row r="35" spans="1:25" s="167" customFormat="1" ht="21" customHeight="1" thickBot="1">
      <c r="A35" s="186" t="s">
        <v>178</v>
      </c>
      <c r="B35" s="182"/>
      <c r="C35" s="183"/>
      <c r="E35" s="184"/>
      <c r="F35" s="184"/>
      <c r="G35" s="185"/>
      <c r="H35" s="688">
        <f>SUM(H15:H26)</f>
        <v>0</v>
      </c>
      <c r="I35" s="689">
        <f>SUM(I15:I26)</f>
        <v>0</v>
      </c>
      <c r="J35" s="690">
        <f>SUM(J15:J26)</f>
        <v>0</v>
      </c>
      <c r="K35" s="447"/>
      <c r="L35" s="169"/>
      <c r="M35" s="169"/>
      <c r="N35" s="169"/>
      <c r="O35" s="169"/>
      <c r="P35" s="169"/>
      <c r="Q35" s="169"/>
      <c r="R35" s="170"/>
      <c r="S35" s="170"/>
      <c r="T35" s="170"/>
      <c r="U35" s="171"/>
      <c r="V35" s="171"/>
      <c r="W35" s="171"/>
      <c r="X35" s="172"/>
      <c r="Y35" s="172"/>
    </row>
    <row r="36" spans="1:25" ht="19.5" customHeight="1" thickBot="1">
      <c r="A36" s="189"/>
      <c r="B36" s="189"/>
      <c r="C36" s="190"/>
      <c r="D36" s="188"/>
      <c r="E36" s="186"/>
      <c r="F36" s="186"/>
      <c r="G36" s="191" t="s">
        <v>179</v>
      </c>
      <c r="H36" s="611">
        <f>IF(J6=0,0,1-(H35/J6))</f>
        <v>0</v>
      </c>
      <c r="I36" s="611">
        <f>IF(J7=0,0,1-(I35/J7))</f>
        <v>0</v>
      </c>
      <c r="J36" s="612">
        <f>IF(J8=0,0,1-(J35/J8))</f>
        <v>0</v>
      </c>
      <c r="K36" s="591" t="s">
        <v>358</v>
      </c>
    </row>
    <row r="37" spans="1:25" ht="19.5" customHeight="1">
      <c r="A37" s="189"/>
      <c r="B37" s="189"/>
      <c r="C37" s="190"/>
      <c r="D37" s="188"/>
      <c r="E37" s="186"/>
      <c r="F37" s="186"/>
      <c r="G37" s="585" t="str">
        <f>"For and on behalf of "</f>
        <v xml:space="preserve">For and on behalf of </v>
      </c>
      <c r="H37" s="152"/>
    </row>
    <row r="38" spans="1:25" ht="19.5" customHeight="1">
      <c r="A38" s="192"/>
      <c r="B38" s="192"/>
      <c r="C38" s="192"/>
      <c r="D38" s="193"/>
      <c r="E38" s="194"/>
      <c r="F38" s="194"/>
      <c r="G38" s="156"/>
      <c r="H38" s="195"/>
    </row>
    <row r="39" spans="1:25" ht="23.25" customHeight="1">
      <c r="A39" s="196" t="s">
        <v>180</v>
      </c>
      <c r="B39" s="196"/>
      <c r="C39" s="631" t="str">
        <f>'Sch-7'!C21:D21</f>
        <v xml:space="preserve">  </v>
      </c>
      <c r="D39" s="193"/>
      <c r="E39" s="194" t="s">
        <v>181</v>
      </c>
      <c r="F39" s="694">
        <f>'Names of Bidder'!D24</f>
        <v>0</v>
      </c>
      <c r="G39" s="695"/>
      <c r="H39" s="440"/>
    </row>
    <row r="40" spans="1:25" ht="23.25" customHeight="1">
      <c r="A40" s="196" t="s">
        <v>182</v>
      </c>
      <c r="B40" s="196"/>
      <c r="C40" s="632" t="str">
        <f>'Sch-7'!C22:D22</f>
        <v/>
      </c>
      <c r="D40" s="197"/>
      <c r="E40" s="194" t="s">
        <v>183</v>
      </c>
      <c r="F40" s="694">
        <f>'Names of Bidder'!D25</f>
        <v>0</v>
      </c>
      <c r="G40" s="695"/>
      <c r="H40" s="152"/>
    </row>
  </sheetData>
  <sheetProtection password="CC67" sheet="1" formatColumns="0" formatRows="0" selectLockedCells="1"/>
  <customSheetViews>
    <customSheetView guid="{2A597A81-BDEB-4911-946A-7247194BF387}" showPageBreaks="1" zeroValues="0" printArea="1" hiddenRows="1" hiddenColumns="1" view="pageBreakPreview" topLeftCell="A26">
      <selection activeCell="G20" sqref="G20"/>
      <pageMargins left="0.72" right="0.49" top="0.62" bottom="0.52" header="0.32" footer="0.27"/>
      <pageSetup scale="77" orientation="portrait" r:id="rId1"/>
      <headerFooter alignWithMargins="0">
        <oddFooter>&amp;R&amp;"Book Antiqua,Bold"&amp;10Letter of Discount  / Page &amp;P of &amp;N</oddFooter>
      </headerFooter>
    </customSheetView>
    <customSheetView guid="{267FF044-3C5D-4FEC-AC00-A7E30583F8BB}" showPageBreaks="1" zeroValues="0" printArea="1" hiddenRows="1" hiddenColumns="1" view="pageBreakPreview" topLeftCell="A4">
      <selection activeCell="G15" sqref="G15"/>
      <pageMargins left="0.72" right="0.49" top="0.62" bottom="0.52" header="0.32" footer="0.27"/>
      <pageSetup scale="77" orientation="portrait" r:id="rId2"/>
      <headerFooter alignWithMargins="0">
        <oddFooter>&amp;R&amp;"Book Antiqua,Bold"&amp;10Letter of Discount  / Page &amp;P of &amp;N</oddFooter>
      </headerFooter>
    </customSheetView>
    <customSheetView guid="{3FCD02EB-1C44-4646-B069-2B9945E67B1F}" showPageBreaks="1" zeroValues="0" printArea="1" hiddenRows="1" hiddenColumns="1" view="pageBreakPreview">
      <selection activeCell="G24" sqref="G24"/>
      <pageMargins left="0.72" right="0.49" top="0.62" bottom="0.52" header="0.32" footer="0.27"/>
      <pageSetup scale="77" orientation="portrait" r:id="rId3"/>
      <headerFooter alignWithMargins="0">
        <oddFooter>&amp;R&amp;"Book Antiqua,Bold"&amp;10Letter of Discount  / Page &amp;P of &amp;N</oddFooter>
      </headerFooter>
    </customSheetView>
    <customSheetView guid="{B056965A-4BE5-44B3-AB31-550AD9F023BC}" showPageBreaks="1" zeroValues="0" printArea="1" hiddenRows="1" hiddenColumns="1" view="pageBreakPreview">
      <selection activeCell="G24" sqref="G24:G26"/>
      <pageMargins left="0.72" right="0.49" top="0.62" bottom="0.52" header="0.32" footer="0.27"/>
      <pageSetup scale="77" orientation="portrait" r:id="rId4"/>
      <headerFooter alignWithMargins="0">
        <oddFooter>&amp;R&amp;"Book Antiqua,Bold"&amp;10Letter of Discount  / Page &amp;P of &amp;N</oddFooter>
      </headerFooter>
    </customSheetView>
    <customSheetView guid="{63D51328-7CBC-4A1E-B96D-BAE91416501B}" showPageBreaks="1" zeroValues="0" printArea="1" hiddenRows="1" hiddenColumns="1" view="pageBreakPreview" topLeftCell="A13">
      <selection activeCell="G24" sqref="G24"/>
      <pageMargins left="0.72" right="0.49" top="0.62" bottom="0.52" header="0.32" footer="0.27"/>
      <pageSetup scale="77" orientation="portrait" r:id="rId5"/>
      <headerFooter alignWithMargins="0">
        <oddFooter>&amp;R&amp;"Book Antiqua,Bold"&amp;10Letter of Discount  / Page &amp;P of &amp;N</oddFooter>
      </headerFooter>
    </customSheetView>
    <customSheetView guid="{99CA2F10-F926-46DC-8609-4EAE5B9F3585}" showPageBreaks="1" zeroValues="0" printArea="1" hiddenRows="1" hiddenColumns="1" view="pageBreakPreview" topLeftCell="A13">
      <selection activeCell="G16" sqref="G16"/>
      <pageMargins left="0.72" right="0.49" top="0.62" bottom="0.52" header="0.32" footer="0.27"/>
      <pageSetup scale="77" orientation="portrait" r:id="rId6"/>
      <headerFooter alignWithMargins="0">
        <oddFooter>&amp;R&amp;"Book Antiqua,Bold"&amp;10Letter of Discount  / Page &amp;P of &amp;N</oddFooter>
      </headerFooter>
    </customSheetView>
    <customSheetView guid="{3C00DDA0-7DDE-4169-A739-550DAF5DCF8D}" showPageBreaks="1" zeroValues="0" printArea="1" hiddenRows="1" hiddenColumns="1" view="pageBreakPreview" topLeftCell="A3">
      <selection activeCell="G15" sqref="G15"/>
      <pageMargins left="0.72" right="0.49" top="0.62" bottom="0.52" header="0.32" footer="0.27"/>
      <pageSetup scale="80" orientation="portrait" r:id="rId7"/>
      <headerFooter alignWithMargins="0">
        <oddFooter>&amp;R&amp;"Book Antiqua,Bold"&amp;10Letter of Discount  / Page &amp;P of &amp;N</oddFooter>
      </headerFooter>
    </customSheetView>
    <customSheetView guid="{357C9841-BEC3-434B-AC63-C04FB4321BA3}" showPageBreaks="1" zeroValues="0" printArea="1" hiddenRows="1" hiddenColumns="1" view="pageBreakPreview" topLeftCell="A21">
      <selection activeCell="C39" sqref="C39"/>
      <pageMargins left="0.72" right="0.49" top="0.62" bottom="0.52" header="0.32" footer="0.27"/>
      <pageSetup scale="80" orientation="portrait" r:id="rId8"/>
      <headerFooter alignWithMargins="0">
        <oddFooter>&amp;R&amp;"Book Antiqua,Bold"&amp;10Letter of Discount  / Page &amp;P of &amp;N</oddFooter>
      </headerFooter>
    </customSheetView>
    <customSheetView guid="{B96E710B-6DD7-4DE1-95AB-C9EE060CD030}" showPageBreaks="1" zeroValues="0" printArea="1" hiddenRows="1" hiddenColumns="1" view="pageBreakPreview">
      <selection activeCell="G15" sqref="G15"/>
      <pageMargins left="0.72" right="0.49" top="0.62" bottom="0.52" header="0.32" footer="0.27"/>
      <pageSetup scale="78" orientation="portrait" r:id="rId9"/>
      <headerFooter alignWithMargins="0">
        <oddFooter>&amp;R&amp;"Book Antiqua,Bold"&amp;10Letter of Discount  / Page &amp;P of &amp;N</oddFooter>
      </headerFooter>
    </customSheetView>
    <customSheetView guid="{CCA37BAE-906F-43D5-9FD9-B13563E4B9D7}" showPageBreaks="1" zeroValues="0" printArea="1" hiddenRows="1" hiddenColumns="1" view="pageBreakPreview">
      <selection activeCell="G15" sqref="G15"/>
      <pageMargins left="0.72" right="0.49" top="0.62" bottom="0.52" header="0.32" footer="0.27"/>
      <pageSetup scale="77" orientation="portrait" r:id="rId10"/>
      <headerFooter alignWithMargins="0">
        <oddFooter>&amp;R&amp;"Book Antiqua,Bold"&amp;10Letter of Discount  / Page &amp;P of &amp;N</oddFooter>
      </headerFooter>
    </customSheetView>
    <customSheetView guid="{755190E0-7BE9-48F9-BB5F-DF8E25D6736A}" showPageBreaks="1" zeroValues="0" printArea="1" hiddenRows="1" hiddenColumns="1" view="pageBreakPreview" topLeftCell="A13">
      <selection activeCell="G24" sqref="G24"/>
      <pageMargins left="0.72" right="0.49" top="0.62" bottom="0.52" header="0.32" footer="0.27"/>
      <pageSetup scale="77" orientation="portrait" r:id="rId11"/>
      <headerFooter alignWithMargins="0">
        <oddFooter>&amp;R&amp;"Book Antiqua,Bold"&amp;10Letter of Discount  / Page &amp;P of &amp;N</oddFooter>
      </headerFooter>
    </customSheetView>
    <customSheetView guid="{F1B559AA-B9AD-4E4C-B94A-ECBE5878008B}" showPageBreaks="1" zeroValues="0" printArea="1" hiddenRows="1" hiddenColumns="1" view="pageBreakPreview">
      <selection activeCell="G15" sqref="G15"/>
      <pageMargins left="0.72" right="0.49" top="0.62" bottom="0.52" header="0.32" footer="0.27"/>
      <pageSetup scale="77" orientation="portrait" r:id="rId12"/>
      <headerFooter alignWithMargins="0">
        <oddFooter>&amp;R&amp;"Book Antiqua,Bold"&amp;10Letter of Discount  / Page &amp;P of &amp;N</oddFooter>
      </headerFooter>
    </customSheetView>
    <customSheetView guid="{A4F9CA79-D3DE-43F5-9CDC-F14C42FDD954}" showPageBreaks="1" zeroValues="0" printArea="1" hiddenRows="1" hiddenColumns="1" view="pageBreakPreview" topLeftCell="A16">
      <selection activeCell="G15" sqref="G15"/>
      <pageMargins left="0.72" right="0.49" top="0.62" bottom="0.52" header="0.32" footer="0.27"/>
      <pageSetup scale="77" orientation="portrait" r:id="rId13"/>
      <headerFooter alignWithMargins="0">
        <oddFooter>&amp;R&amp;"Book Antiqua,Bold"&amp;10Letter of Discount  / Page &amp;P of &amp;N</oddFooter>
      </headerFooter>
    </customSheetView>
    <customSheetView guid="{0820A53D-1017-4F45-9AA9-C0679BEE897E}" showPageBreaks="1" zeroValues="0" printArea="1" hiddenRows="1" hiddenColumns="1" view="pageBreakPreview">
      <selection activeCell="G26" sqref="G26"/>
      <pageMargins left="0.72" right="0.49" top="0.62" bottom="0.52" header="0.32" footer="0.27"/>
      <pageSetup scale="77" orientation="portrait" r:id="rId14"/>
      <headerFooter alignWithMargins="0">
        <oddFooter>&amp;R&amp;"Book Antiqua,Bold"&amp;10Letter of Discount  / Page &amp;P of &amp;N</oddFooter>
      </headerFooter>
    </customSheetView>
  </customSheetViews>
  <mergeCells count="23">
    <mergeCell ref="C29:G29"/>
    <mergeCell ref="C23:F23"/>
    <mergeCell ref="A33:G33"/>
    <mergeCell ref="C19:E19"/>
    <mergeCell ref="C25:E25"/>
    <mergeCell ref="C30:G30"/>
    <mergeCell ref="B31:G31"/>
    <mergeCell ref="C32:G32"/>
    <mergeCell ref="C22:E22"/>
    <mergeCell ref="C21:E21"/>
    <mergeCell ref="C20:E20"/>
    <mergeCell ref="C28:E28"/>
    <mergeCell ref="C27:E27"/>
    <mergeCell ref="C17:F17"/>
    <mergeCell ref="C18:E18"/>
    <mergeCell ref="C26:E26"/>
    <mergeCell ref="C24:E24"/>
    <mergeCell ref="A1:G1"/>
    <mergeCell ref="A4:G4"/>
    <mergeCell ref="C12:G12"/>
    <mergeCell ref="A14:G14"/>
    <mergeCell ref="C16:F16"/>
    <mergeCell ref="C15:F15"/>
  </mergeCells>
  <dataValidations count="3">
    <dataValidation type="decimal" allowBlank="1" showInputMessage="1" showErrorMessage="1" error="Enter in percent only." sqref="G16" xr:uid="{00000000-0002-0000-0E00-000000000000}">
      <formula1>0</formula1>
      <formula2>100</formula2>
    </dataValidation>
    <dataValidation type="decimal" operator="greaterThan" allowBlank="1" showInputMessage="1" showErrorMessage="1" error="Enter numeric figures only." sqref="G18:G22" xr:uid="{00000000-0002-0000-0E00-000001000000}">
      <formula1>0</formula1>
    </dataValidation>
    <dataValidation operator="greaterThanOrEqual" allowBlank="1" showInputMessage="1" showErrorMessage="1" error="Enter numeric figure without decimal only" sqref="G15" xr:uid="{00000000-0002-0000-0E00-000002000000}"/>
  </dataValidations>
  <pageMargins left="0.72" right="0.49" top="0.62" bottom="0.52" header="0.32" footer="0.27"/>
  <pageSetup scale="77" orientation="portrait" r:id="rId15"/>
  <headerFooter alignWithMargins="0">
    <oddFooter>&amp;R&amp;"Book Antiqua,Bold"&amp;10Letter of Discount  /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35"/>
  </sheetPr>
  <dimension ref="A1:F21"/>
  <sheetViews>
    <sheetView topLeftCell="A4" zoomScaleSheetLayoutView="100" workbookViewId="0">
      <selection activeCell="D6" sqref="D6"/>
    </sheetView>
  </sheetViews>
  <sheetFormatPr defaultColWidth="9.109375" defaultRowHeight="14.4"/>
  <cols>
    <col min="1" max="1" width="9.109375" style="211"/>
    <col min="2" max="2" width="30.6640625" style="212" customWidth="1"/>
    <col min="3" max="3" width="26.109375" style="212" customWidth="1"/>
    <col min="4" max="5" width="17.88671875" style="212" customWidth="1"/>
    <col min="6" max="16384" width="9.109375" style="187"/>
  </cols>
  <sheetData>
    <row r="1" spans="1:6">
      <c r="A1" s="198"/>
      <c r="B1" s="199"/>
      <c r="C1" s="199"/>
      <c r="D1" s="199"/>
      <c r="E1" s="199"/>
    </row>
    <row r="2" spans="1:6" ht="21.9" customHeight="1">
      <c r="A2" s="1082" t="s">
        <v>184</v>
      </c>
      <c r="B2" s="1082"/>
      <c r="C2" s="1082"/>
      <c r="D2" s="1082"/>
      <c r="E2" s="187"/>
    </row>
    <row r="3" spans="1:6">
      <c r="A3" s="198"/>
      <c r="B3" s="199"/>
      <c r="C3" s="199"/>
      <c r="D3" s="199"/>
      <c r="E3" s="199"/>
    </row>
    <row r="4" spans="1:6" ht="28.8">
      <c r="A4" s="200" t="s">
        <v>185</v>
      </c>
      <c r="B4" s="201" t="s">
        <v>186</v>
      </c>
      <c r="C4" s="200" t="s">
        <v>140</v>
      </c>
      <c r="D4" s="200" t="s">
        <v>187</v>
      </c>
      <c r="E4" s="200" t="s">
        <v>188</v>
      </c>
    </row>
    <row r="5" spans="1:6" ht="18" customHeight="1">
      <c r="A5" s="202" t="s">
        <v>189</v>
      </c>
      <c r="B5" s="202" t="s">
        <v>190</v>
      </c>
      <c r="C5" s="202" t="s">
        <v>191</v>
      </c>
      <c r="D5" s="202" t="s">
        <v>192</v>
      </c>
      <c r="E5" s="202" t="s">
        <v>193</v>
      </c>
    </row>
    <row r="6" spans="1:6" ht="45" customHeight="1">
      <c r="A6" s="203">
        <v>1</v>
      </c>
      <c r="B6" s="204"/>
      <c r="C6" s="205"/>
      <c r="D6" s="206"/>
      <c r="E6" s="207">
        <f t="shared" ref="E6:E15" si="0">C6*D6</f>
        <v>0</v>
      </c>
    </row>
    <row r="7" spans="1:6" ht="45" customHeight="1">
      <c r="A7" s="203">
        <v>2</v>
      </c>
      <c r="B7" s="204"/>
      <c r="C7" s="205"/>
      <c r="D7" s="206"/>
      <c r="E7" s="207">
        <f t="shared" si="0"/>
        <v>0</v>
      </c>
    </row>
    <row r="8" spans="1:6" ht="45" customHeight="1">
      <c r="A8" s="203">
        <v>3</v>
      </c>
      <c r="B8" s="204"/>
      <c r="C8" s="205"/>
      <c r="D8" s="206"/>
      <c r="E8" s="207">
        <f t="shared" si="0"/>
        <v>0</v>
      </c>
    </row>
    <row r="9" spans="1:6" ht="45" customHeight="1">
      <c r="A9" s="203">
        <v>4</v>
      </c>
      <c r="B9" s="204"/>
      <c r="C9" s="205"/>
      <c r="D9" s="206"/>
      <c r="E9" s="207">
        <f t="shared" si="0"/>
        <v>0</v>
      </c>
    </row>
    <row r="10" spans="1:6" ht="45" customHeight="1">
      <c r="A10" s="203">
        <v>5</v>
      </c>
      <c r="B10" s="204"/>
      <c r="C10" s="205"/>
      <c r="D10" s="206"/>
      <c r="E10" s="207">
        <f t="shared" si="0"/>
        <v>0</v>
      </c>
    </row>
    <row r="11" spans="1:6" ht="45" customHeight="1">
      <c r="A11" s="203">
        <v>6</v>
      </c>
      <c r="B11" s="204"/>
      <c r="C11" s="205"/>
      <c r="D11" s="206"/>
      <c r="E11" s="207">
        <f t="shared" si="0"/>
        <v>0</v>
      </c>
    </row>
    <row r="12" spans="1:6" ht="45" customHeight="1">
      <c r="A12" s="203">
        <v>7</v>
      </c>
      <c r="B12" s="204"/>
      <c r="C12" s="205"/>
      <c r="D12" s="206"/>
      <c r="E12" s="207">
        <f t="shared" si="0"/>
        <v>0</v>
      </c>
    </row>
    <row r="13" spans="1:6" ht="45" customHeight="1">
      <c r="A13" s="203">
        <v>8</v>
      </c>
      <c r="B13" s="204"/>
      <c r="C13" s="205"/>
      <c r="D13" s="206"/>
      <c r="E13" s="207">
        <f t="shared" si="0"/>
        <v>0</v>
      </c>
    </row>
    <row r="14" spans="1:6" ht="45" customHeight="1">
      <c r="A14" s="203">
        <v>9</v>
      </c>
      <c r="B14" s="204"/>
      <c r="C14" s="205"/>
      <c r="D14" s="206"/>
      <c r="E14" s="207">
        <f t="shared" si="0"/>
        <v>0</v>
      </c>
    </row>
    <row r="15" spans="1:6" ht="45" customHeight="1">
      <c r="A15" s="203">
        <v>10</v>
      </c>
      <c r="B15" s="204"/>
      <c r="C15" s="205"/>
      <c r="D15" s="206"/>
      <c r="E15" s="207">
        <f t="shared" si="0"/>
        <v>0</v>
      </c>
    </row>
    <row r="16" spans="1:6" ht="45" customHeight="1">
      <c r="A16" s="208"/>
      <c r="B16" s="209" t="s">
        <v>194</v>
      </c>
      <c r="C16" s="209"/>
      <c r="D16" s="209"/>
      <c r="E16" s="209">
        <f>SUM(E6:E15)</f>
        <v>0</v>
      </c>
      <c r="F16" s="210"/>
    </row>
    <row r="17" ht="30" customHeight="1"/>
    <row r="18" ht="30" customHeight="1"/>
    <row r="19" ht="30" customHeight="1"/>
    <row r="20" ht="30" customHeight="1"/>
    <row r="21" ht="30" customHeight="1"/>
  </sheetData>
  <sheetProtection password="916E" sheet="1" formatColumns="0" formatRows="0" selectLockedCells="1"/>
  <customSheetViews>
    <customSheetView guid="{2A597A81-BDEB-4911-946A-7247194BF387}" state="hidden" topLeftCell="A4">
      <selection activeCell="D6" sqref="D6"/>
      <pageMargins left="0.75" right="0.75" top="0.65" bottom="1" header="0.5" footer="0.5"/>
      <pageSetup orientation="portrait" r:id="rId1"/>
      <headerFooter alignWithMargins="0"/>
    </customSheetView>
    <customSheetView guid="{267FF044-3C5D-4FEC-AC00-A7E30583F8BB}" state="hidden" topLeftCell="A4">
      <selection activeCell="D6" sqref="D6"/>
      <pageMargins left="0.75" right="0.75" top="0.65" bottom="1" header="0.5" footer="0.5"/>
      <pageSetup orientation="portrait" r:id="rId2"/>
      <headerFooter alignWithMargins="0"/>
    </customSheetView>
    <customSheetView guid="{3FCD02EB-1C44-4646-B069-2B9945E67B1F}" state="hidden" topLeftCell="A4">
      <selection activeCell="D6" sqref="D6"/>
      <pageMargins left="0.75" right="0.75" top="0.65" bottom="1" header="0.5" footer="0.5"/>
      <pageSetup orientation="portrait" r:id="rId3"/>
      <headerFooter alignWithMargins="0"/>
    </customSheetView>
    <customSheetView guid="{B056965A-4BE5-44B3-AB31-550AD9F023BC}" state="hidden" topLeftCell="A4">
      <selection activeCell="D6" sqref="D6"/>
      <pageMargins left="0.75" right="0.75" top="0.65" bottom="1" header="0.5" footer="0.5"/>
      <pageSetup orientation="portrait" r:id="rId4"/>
      <headerFooter alignWithMargins="0"/>
    </customSheetView>
    <customSheetView guid="{63D51328-7CBC-4A1E-B96D-BAE91416501B}" state="hidden" topLeftCell="A4">
      <selection activeCell="D6" sqref="D6"/>
      <pageMargins left="0.75" right="0.75" top="0.65" bottom="1" header="0.5" footer="0.5"/>
      <pageSetup orientation="portrait" r:id="rId5"/>
      <headerFooter alignWithMargins="0"/>
    </customSheetView>
    <customSheetView guid="{99CA2F10-F926-46DC-8609-4EAE5B9F3585}" state="hidden" topLeftCell="A4">
      <selection activeCell="D6" sqref="D6"/>
      <pageMargins left="0.75" right="0.75" top="0.65" bottom="1" header="0.5" footer="0.5"/>
      <pageSetup orientation="portrait" r:id="rId6"/>
      <headerFooter alignWithMargins="0"/>
    </customSheetView>
    <customSheetView guid="{3C00DDA0-7DDE-4169-A739-550DAF5DCF8D}" state="hidden" topLeftCell="A4">
      <selection activeCell="D6" sqref="D6"/>
      <pageMargins left="0.75" right="0.75" top="0.65" bottom="1" header="0.5" footer="0.5"/>
      <pageSetup orientation="portrait" r:id="rId7"/>
      <headerFooter alignWithMargins="0"/>
    </customSheetView>
    <customSheetView guid="{357C9841-BEC3-434B-AC63-C04FB4321BA3}" state="hidden" topLeftCell="A4">
      <selection activeCell="D6" sqref="D6"/>
      <pageMargins left="0.75" right="0.75" top="0.65" bottom="1" header="0.5" footer="0.5"/>
      <pageSetup orientation="portrait" r:id="rId8"/>
      <headerFooter alignWithMargins="0"/>
    </customSheetView>
    <customSheetView guid="{B96E710B-6DD7-4DE1-95AB-C9EE060CD030}" state="hidden" topLeftCell="A4">
      <selection activeCell="D6" sqref="D6"/>
      <pageMargins left="0.75" right="0.75" top="0.65" bottom="1" header="0.5" footer="0.5"/>
      <pageSetup orientation="portrait" r:id="rId9"/>
      <headerFooter alignWithMargins="0"/>
    </customSheetView>
    <customSheetView guid="{CCA37BAE-906F-43D5-9FD9-B13563E4B9D7}" state="hidden" topLeftCell="A4">
      <selection activeCell="D6" sqref="D6"/>
      <pageMargins left="0.75" right="0.75" top="0.65" bottom="1" header="0.5" footer="0.5"/>
      <pageSetup orientation="portrait" r:id="rId10"/>
      <headerFooter alignWithMargins="0"/>
    </customSheetView>
    <customSheetView guid="{755190E0-7BE9-48F9-BB5F-DF8E25D6736A}" state="hidden" topLeftCell="A4">
      <selection activeCell="D6" sqref="D6"/>
      <pageMargins left="0.75" right="0.75" top="0.65" bottom="1" header="0.5" footer="0.5"/>
      <pageSetup orientation="portrait" r:id="rId11"/>
      <headerFooter alignWithMargins="0"/>
    </customSheetView>
    <customSheetView guid="{F1B559AA-B9AD-4E4C-B94A-ECBE5878008B}" state="hidden" topLeftCell="A4">
      <selection activeCell="D6" sqref="D6"/>
      <pageMargins left="0.75" right="0.75" top="0.65" bottom="1" header="0.5" footer="0.5"/>
      <pageSetup orientation="portrait" r:id="rId12"/>
      <headerFooter alignWithMargins="0"/>
    </customSheetView>
    <customSheetView guid="{A4F9CA79-D3DE-43F5-9CDC-F14C42FDD954}" state="hidden" topLeftCell="A4">
      <selection activeCell="D6" sqref="D6"/>
      <pageMargins left="0.75" right="0.75" top="0.65" bottom="1" header="0.5" footer="0.5"/>
      <pageSetup orientation="portrait" r:id="rId13"/>
      <headerFooter alignWithMargins="0"/>
    </customSheetView>
    <customSheetView guid="{0820A53D-1017-4F45-9AA9-C0679BEE897E}" state="hidden" topLeftCell="A4">
      <selection activeCell="D6" sqref="D6"/>
      <pageMargins left="0.75" right="0.75" top="0.65" bottom="1" header="0.5" footer="0.5"/>
      <pageSetup orientation="portrait" r:id="rId14"/>
      <headerFooter alignWithMargins="0"/>
    </customSheetView>
  </customSheetViews>
  <mergeCells count="1">
    <mergeCell ref="A2:D2"/>
  </mergeCells>
  <pageMargins left="0.75" right="0.75" top="0.65" bottom="1" header="0.5" footer="0.5"/>
  <pageSetup orientation="portrait" r:id="rId15"/>
  <headerFooter alignWithMargins="0"/>
  <drawing r:id="rId1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7"/>
  </sheetPr>
  <dimension ref="A1:F21"/>
  <sheetViews>
    <sheetView topLeftCell="A13" workbookViewId="0">
      <selection activeCell="D6" sqref="D6"/>
    </sheetView>
  </sheetViews>
  <sheetFormatPr defaultColWidth="9.109375" defaultRowHeight="14.4"/>
  <cols>
    <col min="1" max="1" width="9.109375" style="211"/>
    <col min="2" max="2" width="30.6640625" style="212" customWidth="1"/>
    <col min="3" max="3" width="26.109375" style="212" customWidth="1"/>
    <col min="4" max="5" width="17.88671875" style="212" customWidth="1"/>
    <col min="6" max="16384" width="9.109375" style="187"/>
  </cols>
  <sheetData>
    <row r="1" spans="1:6">
      <c r="A1" s="198"/>
      <c r="B1" s="199"/>
      <c r="C1" s="199"/>
      <c r="D1" s="199"/>
      <c r="E1" s="199"/>
    </row>
    <row r="2" spans="1:6" ht="21.9" customHeight="1">
      <c r="A2" s="1082" t="s">
        <v>195</v>
      </c>
      <c r="B2" s="1082"/>
      <c r="C2" s="1082"/>
      <c r="D2" s="1083"/>
      <c r="E2" s="34"/>
    </row>
    <row r="3" spans="1:6">
      <c r="A3" s="198"/>
      <c r="B3" s="199"/>
      <c r="C3" s="199"/>
      <c r="D3" s="199"/>
      <c r="E3" s="199"/>
    </row>
    <row r="4" spans="1:6" ht="28.8">
      <c r="A4" s="200" t="s">
        <v>185</v>
      </c>
      <c r="B4" s="201" t="s">
        <v>186</v>
      </c>
      <c r="C4" s="200" t="s">
        <v>196</v>
      </c>
      <c r="D4" s="200" t="s">
        <v>197</v>
      </c>
      <c r="E4" s="200" t="s">
        <v>198</v>
      </c>
    </row>
    <row r="5" spans="1:6" ht="18" customHeight="1">
      <c r="A5" s="202" t="s">
        <v>189</v>
      </c>
      <c r="B5" s="202" t="s">
        <v>190</v>
      </c>
      <c r="C5" s="202" t="s">
        <v>191</v>
      </c>
      <c r="D5" s="202" t="s">
        <v>192</v>
      </c>
      <c r="E5" s="202" t="s">
        <v>193</v>
      </c>
    </row>
    <row r="6" spans="1:6" ht="45" customHeight="1">
      <c r="A6" s="203">
        <v>1</v>
      </c>
      <c r="B6" s="204"/>
      <c r="C6" s="205"/>
      <c r="D6" s="206"/>
      <c r="E6" s="207">
        <f>C6*D6</f>
        <v>0</v>
      </c>
    </row>
    <row r="7" spans="1:6" ht="45" customHeight="1">
      <c r="A7" s="203">
        <v>2</v>
      </c>
      <c r="B7" s="204"/>
      <c r="C7" s="205"/>
      <c r="D7" s="206"/>
      <c r="E7" s="207">
        <f t="shared" ref="E7:E15" si="0">C7*D7</f>
        <v>0</v>
      </c>
    </row>
    <row r="8" spans="1:6" ht="45" customHeight="1">
      <c r="A8" s="203">
        <v>3</v>
      </c>
      <c r="B8" s="204"/>
      <c r="C8" s="205"/>
      <c r="D8" s="206"/>
      <c r="E8" s="207">
        <f t="shared" si="0"/>
        <v>0</v>
      </c>
    </row>
    <row r="9" spans="1:6" ht="45" customHeight="1">
      <c r="A9" s="203">
        <v>4</v>
      </c>
      <c r="B9" s="204"/>
      <c r="C9" s="205"/>
      <c r="D9" s="206"/>
      <c r="E9" s="207">
        <f t="shared" si="0"/>
        <v>0</v>
      </c>
    </row>
    <row r="10" spans="1:6" ht="45" customHeight="1">
      <c r="A10" s="203">
        <v>5</v>
      </c>
      <c r="B10" s="204"/>
      <c r="C10" s="205"/>
      <c r="D10" s="206"/>
      <c r="E10" s="207">
        <f t="shared" si="0"/>
        <v>0</v>
      </c>
    </row>
    <row r="11" spans="1:6" ht="45" customHeight="1">
      <c r="A11" s="203">
        <v>6</v>
      </c>
      <c r="B11" s="204"/>
      <c r="C11" s="205"/>
      <c r="D11" s="206"/>
      <c r="E11" s="207">
        <f t="shared" si="0"/>
        <v>0</v>
      </c>
    </row>
    <row r="12" spans="1:6" ht="45" customHeight="1">
      <c r="A12" s="203">
        <v>7</v>
      </c>
      <c r="B12" s="204"/>
      <c r="C12" s="205"/>
      <c r="D12" s="206"/>
      <c r="E12" s="207">
        <f t="shared" si="0"/>
        <v>0</v>
      </c>
    </row>
    <row r="13" spans="1:6" ht="45" customHeight="1">
      <c r="A13" s="203">
        <v>8</v>
      </c>
      <c r="B13" s="204"/>
      <c r="C13" s="205"/>
      <c r="D13" s="206"/>
      <c r="E13" s="207">
        <f t="shared" si="0"/>
        <v>0</v>
      </c>
    </row>
    <row r="14" spans="1:6" ht="45" customHeight="1">
      <c r="A14" s="203">
        <v>9</v>
      </c>
      <c r="B14" s="204"/>
      <c r="C14" s="205"/>
      <c r="D14" s="206"/>
      <c r="E14" s="207">
        <f t="shared" si="0"/>
        <v>0</v>
      </c>
    </row>
    <row r="15" spans="1:6" ht="45" customHeight="1">
      <c r="A15" s="203">
        <v>10</v>
      </c>
      <c r="B15" s="204"/>
      <c r="C15" s="205"/>
      <c r="D15" s="206"/>
      <c r="E15" s="207">
        <f t="shared" si="0"/>
        <v>0</v>
      </c>
    </row>
    <row r="16" spans="1:6" ht="45" customHeight="1">
      <c r="A16" s="208"/>
      <c r="B16" s="209" t="s">
        <v>194</v>
      </c>
      <c r="C16" s="209"/>
      <c r="D16" s="209"/>
      <c r="E16" s="209">
        <f>SUM(E6:E15)</f>
        <v>0</v>
      </c>
      <c r="F16" s="210"/>
    </row>
    <row r="17" ht="30" customHeight="1"/>
    <row r="18" ht="30" customHeight="1"/>
    <row r="19" ht="30" customHeight="1"/>
    <row r="20" ht="30" customHeight="1"/>
    <row r="21" ht="30" customHeight="1"/>
  </sheetData>
  <sheetProtection password="916E" sheet="1" formatColumns="0" formatRows="0" selectLockedCells="1"/>
  <customSheetViews>
    <customSheetView guid="{2A597A81-BDEB-4911-946A-7247194BF387}" state="hidden" topLeftCell="A13">
      <selection activeCell="D6" sqref="D6"/>
      <pageMargins left="0.75" right="0.75" top="0.65" bottom="1" header="0.5" footer="0.5"/>
      <pageSetup orientation="portrait" r:id="rId1"/>
      <headerFooter alignWithMargins="0"/>
    </customSheetView>
    <customSheetView guid="{267FF044-3C5D-4FEC-AC00-A7E30583F8BB}" state="hidden" topLeftCell="A13">
      <selection activeCell="D6" sqref="D6"/>
      <pageMargins left="0.75" right="0.75" top="0.65" bottom="1" header="0.5" footer="0.5"/>
      <pageSetup orientation="portrait" r:id="rId2"/>
      <headerFooter alignWithMargins="0"/>
    </customSheetView>
    <customSheetView guid="{3FCD02EB-1C44-4646-B069-2B9945E67B1F}" state="hidden" topLeftCell="A13">
      <selection activeCell="D6" sqref="D6"/>
      <pageMargins left="0.75" right="0.75" top="0.65" bottom="1" header="0.5" footer="0.5"/>
      <pageSetup orientation="portrait" r:id="rId3"/>
      <headerFooter alignWithMargins="0"/>
    </customSheetView>
    <customSheetView guid="{B056965A-4BE5-44B3-AB31-550AD9F023BC}" state="hidden" topLeftCell="A13">
      <selection activeCell="D6" sqref="D6"/>
      <pageMargins left="0.75" right="0.75" top="0.65" bottom="1" header="0.5" footer="0.5"/>
      <pageSetup orientation="portrait" r:id="rId4"/>
      <headerFooter alignWithMargins="0"/>
    </customSheetView>
    <customSheetView guid="{63D51328-7CBC-4A1E-B96D-BAE91416501B}" state="hidden" topLeftCell="A13">
      <selection activeCell="D6" sqref="D6"/>
      <pageMargins left="0.75" right="0.75" top="0.65" bottom="1" header="0.5" footer="0.5"/>
      <pageSetup orientation="portrait" r:id="rId5"/>
      <headerFooter alignWithMargins="0"/>
    </customSheetView>
    <customSheetView guid="{99CA2F10-F926-46DC-8609-4EAE5B9F3585}" state="hidden" topLeftCell="A13">
      <selection activeCell="D6" sqref="D6"/>
      <pageMargins left="0.75" right="0.75" top="0.65" bottom="1" header="0.5" footer="0.5"/>
      <pageSetup orientation="portrait" r:id="rId6"/>
      <headerFooter alignWithMargins="0"/>
    </customSheetView>
    <customSheetView guid="{3C00DDA0-7DDE-4169-A739-550DAF5DCF8D}" state="hidden" topLeftCell="A13">
      <selection activeCell="D6" sqref="D6"/>
      <pageMargins left="0.75" right="0.75" top="0.65" bottom="1" header="0.5" footer="0.5"/>
      <pageSetup orientation="portrait" r:id="rId7"/>
      <headerFooter alignWithMargins="0"/>
    </customSheetView>
    <customSheetView guid="{357C9841-BEC3-434B-AC63-C04FB4321BA3}" state="hidden" topLeftCell="A13">
      <selection activeCell="D6" sqref="D6"/>
      <pageMargins left="0.75" right="0.75" top="0.65" bottom="1" header="0.5" footer="0.5"/>
      <pageSetup orientation="portrait" r:id="rId8"/>
      <headerFooter alignWithMargins="0"/>
    </customSheetView>
    <customSheetView guid="{B96E710B-6DD7-4DE1-95AB-C9EE060CD030}" state="hidden" topLeftCell="A13">
      <selection activeCell="D6" sqref="D6"/>
      <pageMargins left="0.75" right="0.75" top="0.65" bottom="1" header="0.5" footer="0.5"/>
      <pageSetup orientation="portrait" r:id="rId9"/>
      <headerFooter alignWithMargins="0"/>
    </customSheetView>
    <customSheetView guid="{CCA37BAE-906F-43D5-9FD9-B13563E4B9D7}" state="hidden" topLeftCell="A13">
      <selection activeCell="D6" sqref="D6"/>
      <pageMargins left="0.75" right="0.75" top="0.65" bottom="1" header="0.5" footer="0.5"/>
      <pageSetup orientation="portrait" r:id="rId10"/>
      <headerFooter alignWithMargins="0"/>
    </customSheetView>
    <customSheetView guid="{755190E0-7BE9-48F9-BB5F-DF8E25D6736A}" state="hidden" topLeftCell="A13">
      <selection activeCell="D6" sqref="D6"/>
      <pageMargins left="0.75" right="0.75" top="0.65" bottom="1" header="0.5" footer="0.5"/>
      <pageSetup orientation="portrait" r:id="rId11"/>
      <headerFooter alignWithMargins="0"/>
    </customSheetView>
    <customSheetView guid="{F1B559AA-B9AD-4E4C-B94A-ECBE5878008B}" state="hidden" topLeftCell="A13">
      <selection activeCell="D6" sqref="D6"/>
      <pageMargins left="0.75" right="0.75" top="0.65" bottom="1" header="0.5" footer="0.5"/>
      <pageSetup orientation="portrait" r:id="rId12"/>
      <headerFooter alignWithMargins="0"/>
    </customSheetView>
    <customSheetView guid="{A4F9CA79-D3DE-43F5-9CDC-F14C42FDD954}" state="hidden" topLeftCell="A13">
      <selection activeCell="D6" sqref="D6"/>
      <pageMargins left="0.75" right="0.75" top="0.65" bottom="1" header="0.5" footer="0.5"/>
      <pageSetup orientation="portrait" r:id="rId13"/>
      <headerFooter alignWithMargins="0"/>
    </customSheetView>
    <customSheetView guid="{0820A53D-1017-4F45-9AA9-C0679BEE897E}" state="hidden" topLeftCell="A13">
      <selection activeCell="D6" sqref="D6"/>
      <pageMargins left="0.75" right="0.75" top="0.65" bottom="1" header="0.5" footer="0.5"/>
      <pageSetup orientation="portrait" r:id="rId14"/>
      <headerFooter alignWithMargins="0"/>
    </customSheetView>
  </customSheetViews>
  <mergeCells count="1">
    <mergeCell ref="A2:D2"/>
  </mergeCells>
  <pageMargins left="0.75" right="0.75" top="0.65" bottom="1" header="0.5" footer="0.5"/>
  <pageSetup orientation="portrait" r:id="rId15"/>
  <headerFooter alignWithMargins="0"/>
  <drawing r:id="rId1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61"/>
  </sheetPr>
  <dimension ref="A1:G21"/>
  <sheetViews>
    <sheetView topLeftCell="A5" zoomScaleSheetLayoutView="100" workbookViewId="0">
      <selection activeCell="D11" sqref="D11"/>
    </sheetView>
  </sheetViews>
  <sheetFormatPr defaultColWidth="9.109375" defaultRowHeight="14.4"/>
  <cols>
    <col min="1" max="1" width="8.6640625" style="211" customWidth="1"/>
    <col min="2" max="4" width="23.5546875" style="212" customWidth="1"/>
    <col min="5" max="5" width="11" style="212" customWidth="1"/>
    <col min="6" max="6" width="14.44140625" style="212" customWidth="1"/>
    <col min="7" max="16384" width="9.109375" style="187"/>
  </cols>
  <sheetData>
    <row r="1" spans="1:7">
      <c r="A1" s="198"/>
      <c r="B1" s="199"/>
      <c r="C1" s="199"/>
      <c r="D1" s="199"/>
      <c r="E1" s="199"/>
      <c r="F1" s="199"/>
    </row>
    <row r="2" spans="1:7" ht="21.9" customHeight="1">
      <c r="A2" s="1082" t="s">
        <v>199</v>
      </c>
      <c r="B2" s="1082"/>
      <c r="C2" s="1082"/>
      <c r="D2" s="1082"/>
      <c r="E2" s="1083"/>
      <c r="F2" s="187"/>
    </row>
    <row r="3" spans="1:7">
      <c r="A3" s="198"/>
      <c r="B3" s="199"/>
      <c r="C3" s="199"/>
      <c r="D3" s="199"/>
      <c r="E3" s="199"/>
      <c r="F3" s="199"/>
    </row>
    <row r="4" spans="1:7" ht="43.2">
      <c r="A4" s="200" t="s">
        <v>185</v>
      </c>
      <c r="B4" s="201" t="s">
        <v>186</v>
      </c>
      <c r="C4" s="200" t="s">
        <v>200</v>
      </c>
      <c r="D4" s="200" t="s">
        <v>201</v>
      </c>
      <c r="E4" s="200" t="s">
        <v>202</v>
      </c>
      <c r="F4" s="200" t="s">
        <v>203</v>
      </c>
    </row>
    <row r="5" spans="1:7" ht="18" customHeight="1">
      <c r="A5" s="202" t="s">
        <v>189</v>
      </c>
      <c r="B5" s="202" t="s">
        <v>190</v>
      </c>
      <c r="C5" s="202" t="s">
        <v>191</v>
      </c>
      <c r="D5" s="202" t="s">
        <v>192</v>
      </c>
      <c r="E5" s="213" t="s">
        <v>204</v>
      </c>
      <c r="F5" s="202" t="s">
        <v>205</v>
      </c>
    </row>
    <row r="6" spans="1:7" ht="45" customHeight="1">
      <c r="A6" s="203">
        <v>1</v>
      </c>
      <c r="B6" s="204"/>
      <c r="C6" s="205"/>
      <c r="D6" s="205"/>
      <c r="E6" s="206"/>
      <c r="F6" s="207">
        <f>C6*E6</f>
        <v>0</v>
      </c>
    </row>
    <row r="7" spans="1:7" ht="45" customHeight="1">
      <c r="A7" s="203">
        <v>2</v>
      </c>
      <c r="B7" s="204"/>
      <c r="C7" s="205"/>
      <c r="D7" s="205"/>
      <c r="E7" s="206"/>
      <c r="F7" s="207">
        <f t="shared" ref="F7:F15" si="0">C7*E7</f>
        <v>0</v>
      </c>
    </row>
    <row r="8" spans="1:7" ht="45" customHeight="1">
      <c r="A8" s="203">
        <v>3</v>
      </c>
      <c r="B8" s="204"/>
      <c r="C8" s="205"/>
      <c r="D8" s="205"/>
      <c r="E8" s="206"/>
      <c r="F8" s="207">
        <f t="shared" si="0"/>
        <v>0</v>
      </c>
    </row>
    <row r="9" spans="1:7" ht="45" customHeight="1">
      <c r="A9" s="203">
        <v>4</v>
      </c>
      <c r="B9" s="204"/>
      <c r="C9" s="205"/>
      <c r="D9" s="205"/>
      <c r="E9" s="206"/>
      <c r="F9" s="207">
        <f t="shared" si="0"/>
        <v>0</v>
      </c>
    </row>
    <row r="10" spans="1:7" ht="45" customHeight="1">
      <c r="A10" s="203">
        <v>5</v>
      </c>
      <c r="B10" s="204"/>
      <c r="C10" s="205"/>
      <c r="D10" s="205"/>
      <c r="E10" s="206"/>
      <c r="F10" s="207">
        <f t="shared" si="0"/>
        <v>0</v>
      </c>
    </row>
    <row r="11" spans="1:7" ht="45" customHeight="1">
      <c r="A11" s="203">
        <v>6</v>
      </c>
      <c r="B11" s="204"/>
      <c r="C11" s="205"/>
      <c r="D11" s="205"/>
      <c r="E11" s="206"/>
      <c r="F11" s="207">
        <f t="shared" si="0"/>
        <v>0</v>
      </c>
    </row>
    <row r="12" spans="1:7" ht="45" customHeight="1">
      <c r="A12" s="203">
        <v>7</v>
      </c>
      <c r="B12" s="204"/>
      <c r="C12" s="205"/>
      <c r="D12" s="205"/>
      <c r="E12" s="206"/>
      <c r="F12" s="207">
        <f t="shared" si="0"/>
        <v>0</v>
      </c>
    </row>
    <row r="13" spans="1:7" ht="45" customHeight="1">
      <c r="A13" s="203">
        <v>8</v>
      </c>
      <c r="B13" s="204"/>
      <c r="C13" s="205"/>
      <c r="D13" s="205"/>
      <c r="E13" s="206"/>
      <c r="F13" s="207">
        <f t="shared" si="0"/>
        <v>0</v>
      </c>
    </row>
    <row r="14" spans="1:7" ht="45" customHeight="1">
      <c r="A14" s="203">
        <v>9</v>
      </c>
      <c r="B14" s="204"/>
      <c r="C14" s="205"/>
      <c r="D14" s="205"/>
      <c r="E14" s="206"/>
      <c r="F14" s="207">
        <f t="shared" si="0"/>
        <v>0</v>
      </c>
    </row>
    <row r="15" spans="1:7" ht="45" customHeight="1">
      <c r="A15" s="203">
        <v>10</v>
      </c>
      <c r="B15" s="204"/>
      <c r="C15" s="205"/>
      <c r="D15" s="205"/>
      <c r="E15" s="206"/>
      <c r="F15" s="207">
        <f t="shared" si="0"/>
        <v>0</v>
      </c>
    </row>
    <row r="16" spans="1:7" ht="45" customHeight="1">
      <c r="A16" s="208"/>
      <c r="B16" s="209" t="s">
        <v>194</v>
      </c>
      <c r="C16" s="209"/>
      <c r="D16" s="209"/>
      <c r="E16" s="209"/>
      <c r="F16" s="209">
        <f>SUM(F6:F15)</f>
        <v>0</v>
      </c>
      <c r="G16" s="210"/>
    </row>
    <row r="17" ht="30" customHeight="1"/>
    <row r="18" ht="30" customHeight="1"/>
    <row r="19" ht="30" customHeight="1"/>
    <row r="20" ht="30" customHeight="1"/>
    <row r="21" ht="30" customHeight="1"/>
  </sheetData>
  <sheetProtection password="E848" sheet="1" formatColumns="0" formatRows="0" selectLockedCells="1"/>
  <customSheetViews>
    <customSheetView guid="{2A597A81-BDEB-4911-946A-7247194BF387}" state="hidden" topLeftCell="A5">
      <selection activeCell="D11" sqref="D11"/>
      <pageMargins left="0.75" right="0.62" top="0.65" bottom="1" header="0.5" footer="0.5"/>
      <pageSetup orientation="portrait" r:id="rId1"/>
      <headerFooter alignWithMargins="0"/>
    </customSheetView>
    <customSheetView guid="{267FF044-3C5D-4FEC-AC00-A7E30583F8BB}" state="hidden" topLeftCell="A5">
      <selection activeCell="D11" sqref="D11"/>
      <pageMargins left="0.75" right="0.62" top="0.65" bottom="1" header="0.5" footer="0.5"/>
      <pageSetup orientation="portrait" r:id="rId2"/>
      <headerFooter alignWithMargins="0"/>
    </customSheetView>
    <customSheetView guid="{3FCD02EB-1C44-4646-B069-2B9945E67B1F}" state="hidden" topLeftCell="A5">
      <selection activeCell="D11" sqref="D11"/>
      <pageMargins left="0.75" right="0.62" top="0.65" bottom="1" header="0.5" footer="0.5"/>
      <pageSetup orientation="portrait" r:id="rId3"/>
      <headerFooter alignWithMargins="0"/>
    </customSheetView>
    <customSheetView guid="{B056965A-4BE5-44B3-AB31-550AD9F023BC}" state="hidden" topLeftCell="A5">
      <selection activeCell="D11" sqref="D11"/>
      <pageMargins left="0.75" right="0.62" top="0.65" bottom="1" header="0.5" footer="0.5"/>
      <pageSetup orientation="portrait" r:id="rId4"/>
      <headerFooter alignWithMargins="0"/>
    </customSheetView>
    <customSheetView guid="{63D51328-7CBC-4A1E-B96D-BAE91416501B}" state="hidden" topLeftCell="A5">
      <selection activeCell="D11" sqref="D11"/>
      <pageMargins left="0.75" right="0.62" top="0.65" bottom="1" header="0.5" footer="0.5"/>
      <pageSetup orientation="portrait" r:id="rId5"/>
      <headerFooter alignWithMargins="0"/>
    </customSheetView>
    <customSheetView guid="{99CA2F10-F926-46DC-8609-4EAE5B9F3585}" state="hidden" topLeftCell="A5">
      <selection activeCell="D11" sqref="D11"/>
      <pageMargins left="0.75" right="0.62" top="0.65" bottom="1" header="0.5" footer="0.5"/>
      <pageSetup orientation="portrait" r:id="rId6"/>
      <headerFooter alignWithMargins="0"/>
    </customSheetView>
    <customSheetView guid="{3C00DDA0-7DDE-4169-A739-550DAF5DCF8D}" state="hidden" topLeftCell="A5">
      <selection activeCell="D11" sqref="D11"/>
      <pageMargins left="0.75" right="0.62" top="0.65" bottom="1" header="0.5" footer="0.5"/>
      <pageSetup orientation="portrait" r:id="rId7"/>
      <headerFooter alignWithMargins="0"/>
    </customSheetView>
    <customSheetView guid="{357C9841-BEC3-434B-AC63-C04FB4321BA3}" state="hidden" topLeftCell="A5">
      <selection activeCell="D11" sqref="D11"/>
      <pageMargins left="0.75" right="0.62" top="0.65" bottom="1" header="0.5" footer="0.5"/>
      <pageSetup orientation="portrait" r:id="rId8"/>
      <headerFooter alignWithMargins="0"/>
    </customSheetView>
    <customSheetView guid="{B96E710B-6DD7-4DE1-95AB-C9EE060CD030}" state="hidden" topLeftCell="A5">
      <selection activeCell="D11" sqref="D11"/>
      <pageMargins left="0.75" right="0.62" top="0.65" bottom="1" header="0.5" footer="0.5"/>
      <pageSetup orientation="portrait" r:id="rId9"/>
      <headerFooter alignWithMargins="0"/>
    </customSheetView>
    <customSheetView guid="{CCA37BAE-906F-43D5-9FD9-B13563E4B9D7}" state="hidden" topLeftCell="A5">
      <selection activeCell="D11" sqref="D11"/>
      <pageMargins left="0.75" right="0.62" top="0.65" bottom="1" header="0.5" footer="0.5"/>
      <pageSetup orientation="portrait" r:id="rId10"/>
      <headerFooter alignWithMargins="0"/>
    </customSheetView>
    <customSheetView guid="{755190E0-7BE9-48F9-BB5F-DF8E25D6736A}" state="hidden" topLeftCell="A5">
      <selection activeCell="D11" sqref="D11"/>
      <pageMargins left="0.75" right="0.62" top="0.65" bottom="1" header="0.5" footer="0.5"/>
      <pageSetup orientation="portrait" r:id="rId11"/>
      <headerFooter alignWithMargins="0"/>
    </customSheetView>
    <customSheetView guid="{F1B559AA-B9AD-4E4C-B94A-ECBE5878008B}" state="hidden" topLeftCell="A5">
      <selection activeCell="D11" sqref="D11"/>
      <pageMargins left="0.75" right="0.62" top="0.65" bottom="1" header="0.5" footer="0.5"/>
      <pageSetup orientation="portrait" r:id="rId12"/>
      <headerFooter alignWithMargins="0"/>
    </customSheetView>
    <customSheetView guid="{A4F9CA79-D3DE-43F5-9CDC-F14C42FDD954}" state="hidden" topLeftCell="A5">
      <selection activeCell="D11" sqref="D11"/>
      <pageMargins left="0.75" right="0.62" top="0.65" bottom="1" header="0.5" footer="0.5"/>
      <pageSetup orientation="portrait" r:id="rId13"/>
      <headerFooter alignWithMargins="0"/>
    </customSheetView>
    <customSheetView guid="{0820A53D-1017-4F45-9AA9-C0679BEE897E}" state="hidden" topLeftCell="A5">
      <selection activeCell="D11" sqref="D11"/>
      <pageMargins left="0.75" right="0.62" top="0.65" bottom="1" header="0.5" footer="0.5"/>
      <pageSetup orientation="portrait" r:id="rId14"/>
      <headerFooter alignWithMargins="0"/>
    </customSheetView>
  </customSheetViews>
  <mergeCells count="1">
    <mergeCell ref="A2:E2"/>
  </mergeCells>
  <pageMargins left="0.75" right="0.62" top="0.65" bottom="1" header="0.5" footer="0.5"/>
  <pageSetup orientation="portrait" r:id="rId15"/>
  <headerFooter alignWithMargins="0"/>
  <drawing r:id="rId1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AO79"/>
  <sheetViews>
    <sheetView showGridLines="0" showZeros="0" view="pageBreakPreview" zoomScale="110" zoomScaleNormal="100" zoomScaleSheetLayoutView="110" workbookViewId="0">
      <selection activeCell="C5" sqref="C5:F5"/>
    </sheetView>
  </sheetViews>
  <sheetFormatPr defaultColWidth="9.109375" defaultRowHeight="14.4"/>
  <cols>
    <col min="1" max="1" width="10.6640625" style="217" customWidth="1"/>
    <col min="2" max="2" width="15.33203125" style="223" customWidth="1"/>
    <col min="3" max="3" width="16.33203125" style="217" customWidth="1"/>
    <col min="4" max="4" width="20.6640625" style="217" customWidth="1"/>
    <col min="5" max="5" width="12.6640625" style="217" customWidth="1"/>
    <col min="6" max="6" width="31.33203125" style="217" customWidth="1"/>
    <col min="7" max="7" width="9.109375" style="217" customWidth="1"/>
    <col min="8" max="8" width="12" style="217" hidden="1" customWidth="1"/>
    <col min="9" max="18" width="9.109375" style="218" hidden="1" customWidth="1"/>
    <col min="19" max="19" width="8" style="218" hidden="1" customWidth="1"/>
    <col min="20" max="20" width="9.109375" style="218" hidden="1" customWidth="1"/>
    <col min="21" max="21" width="7.6640625" style="218" hidden="1" customWidth="1"/>
    <col min="22" max="22" width="9.109375" style="218" hidden="1" customWidth="1"/>
    <col min="23" max="23" width="5.5546875" style="218" hidden="1" customWidth="1"/>
    <col min="24" max="24" width="4.88671875" style="218" hidden="1" customWidth="1"/>
    <col min="25" max="25" width="9.109375" style="218" hidden="1" customWidth="1"/>
    <col min="26" max="26" width="66.6640625" style="219" hidden="1" customWidth="1"/>
    <col min="27" max="27" width="17.5546875" style="219" hidden="1" customWidth="1"/>
    <col min="28" max="28" width="20" style="219" hidden="1" customWidth="1"/>
    <col min="29" max="29" width="13.88671875" style="219" hidden="1" customWidth="1"/>
    <col min="30" max="30" width="9.109375" style="220" hidden="1" customWidth="1"/>
    <col min="31" max="31" width="9.109375" style="221" hidden="1" customWidth="1"/>
    <col min="32" max="32" width="13.6640625" style="221" hidden="1" customWidth="1"/>
    <col min="33" max="35" width="9.109375" style="220" hidden="1" customWidth="1"/>
    <col min="36" max="36" width="10.44140625" style="220" hidden="1" customWidth="1"/>
    <col min="37" max="41" width="9.109375" style="220" hidden="1" customWidth="1"/>
    <col min="42" max="16384" width="9.109375" style="218"/>
  </cols>
  <sheetData>
    <row r="1" spans="1:36" ht="24.75" customHeight="1">
      <c r="A1" s="214" t="str">
        <f>Cover!B3</f>
        <v>SPEC. NO.: CC/NT/AIS/DOM/A04/22/00541</v>
      </c>
      <c r="B1" s="214"/>
      <c r="C1" s="215"/>
      <c r="D1" s="215"/>
      <c r="E1" s="215"/>
      <c r="F1" s="216" t="s">
        <v>206</v>
      </c>
      <c r="Z1" s="219" t="str">
        <f>'[9]Names of Bidder'!D6</f>
        <v>Sole Bidder</v>
      </c>
      <c r="AE1" s="221">
        <v>1</v>
      </c>
      <c r="AF1" s="221" t="s">
        <v>207</v>
      </c>
      <c r="AI1" s="221">
        <v>1</v>
      </c>
      <c r="AJ1" s="220" t="s">
        <v>208</v>
      </c>
    </row>
    <row r="2" spans="1:36">
      <c r="B2" s="217"/>
      <c r="Z2" s="219">
        <f>'[9]Names of Bidder'!AA6</f>
        <v>0</v>
      </c>
      <c r="AE2" s="221">
        <v>2</v>
      </c>
      <c r="AF2" s="221" t="s">
        <v>209</v>
      </c>
      <c r="AI2" s="221">
        <v>2</v>
      </c>
      <c r="AJ2" s="220" t="s">
        <v>210</v>
      </c>
    </row>
    <row r="3" spans="1:36" ht="17.399999999999999">
      <c r="A3" s="1089" t="s">
        <v>211</v>
      </c>
      <c r="B3" s="1089"/>
      <c r="C3" s="1089"/>
      <c r="D3" s="1089"/>
      <c r="E3" s="1089"/>
      <c r="F3" s="1089"/>
      <c r="AE3" s="221">
        <v>3</v>
      </c>
      <c r="AF3" s="221" t="s">
        <v>212</v>
      </c>
      <c r="AI3" s="221">
        <v>3</v>
      </c>
      <c r="AJ3" s="220" t="s">
        <v>213</v>
      </c>
    </row>
    <row r="4" spans="1:36">
      <c r="A4" s="222"/>
      <c r="B4" s="222"/>
      <c r="C4" s="222"/>
      <c r="D4" s="222"/>
      <c r="E4" s="222"/>
      <c r="F4" s="222"/>
      <c r="AE4" s="221">
        <v>4</v>
      </c>
      <c r="AF4" s="221" t="s">
        <v>214</v>
      </c>
      <c r="AI4" s="221">
        <v>4</v>
      </c>
      <c r="AJ4" s="220" t="s">
        <v>215</v>
      </c>
    </row>
    <row r="5" spans="1:36">
      <c r="A5" s="223" t="s">
        <v>216</v>
      </c>
      <c r="C5" s="1090"/>
      <c r="D5" s="1090"/>
      <c r="E5" s="1090"/>
      <c r="F5" s="1090"/>
      <c r="AE5" s="221">
        <v>5</v>
      </c>
      <c r="AF5" s="221" t="s">
        <v>214</v>
      </c>
      <c r="AI5" s="221">
        <v>5</v>
      </c>
      <c r="AJ5" s="220" t="s">
        <v>217</v>
      </c>
    </row>
    <row r="6" spans="1:36">
      <c r="A6" s="223" t="s">
        <v>218</v>
      </c>
      <c r="B6" s="1091" t="str">
        <f>'Names of Bidder'!D27&amp;'Names of Bidder'!E27&amp;'Names of Bidder'!F27</f>
        <v/>
      </c>
      <c r="C6" s="1091"/>
      <c r="AE6" s="221">
        <v>6</v>
      </c>
      <c r="AF6" s="221" t="s">
        <v>214</v>
      </c>
      <c r="AG6" s="224" t="e">
        <f>DAY(B6)</f>
        <v>#VALUE!</v>
      </c>
      <c r="AI6" s="221">
        <v>6</v>
      </c>
      <c r="AJ6" s="220" t="s">
        <v>219</v>
      </c>
    </row>
    <row r="7" spans="1:36">
      <c r="A7" s="223"/>
      <c r="B7" s="225"/>
      <c r="C7" s="225"/>
      <c r="AE7" s="221">
        <v>7</v>
      </c>
      <c r="AF7" s="221" t="s">
        <v>214</v>
      </c>
      <c r="AG7" s="224" t="e">
        <f>MONTH(B6)</f>
        <v>#VALUE!</v>
      </c>
      <c r="AI7" s="221">
        <v>7</v>
      </c>
      <c r="AJ7" s="220" t="s">
        <v>220</v>
      </c>
    </row>
    <row r="8" spans="1:36">
      <c r="A8" s="226" t="s">
        <v>1</v>
      </c>
      <c r="B8" s="227"/>
      <c r="F8" s="228"/>
      <c r="AE8" s="221">
        <v>8</v>
      </c>
      <c r="AF8" s="221" t="s">
        <v>214</v>
      </c>
      <c r="AG8" s="224" t="e">
        <f>LOOKUP(AG7,AI1:AI12,AJ1:AJ12)</f>
        <v>#VALUE!</v>
      </c>
      <c r="AI8" s="221">
        <v>8</v>
      </c>
      <c r="AJ8" s="220" t="s">
        <v>221</v>
      </c>
    </row>
    <row r="9" spans="1:36">
      <c r="A9" s="229">
        <f>'Sch-1'!L8</f>
        <v>0</v>
      </c>
      <c r="B9" s="229"/>
      <c r="F9" s="228"/>
      <c r="AE9" s="221">
        <v>9</v>
      </c>
      <c r="AF9" s="221" t="s">
        <v>214</v>
      </c>
      <c r="AG9" s="224" t="e">
        <f>YEAR(B6)</f>
        <v>#VALUE!</v>
      </c>
      <c r="AI9" s="221">
        <v>9</v>
      </c>
      <c r="AJ9" s="220" t="s">
        <v>222</v>
      </c>
    </row>
    <row r="10" spans="1:36">
      <c r="A10" s="229" t="str">
        <f>'Sch-1'!K9</f>
        <v>Power Grid Corporation of India Ltd.,</v>
      </c>
      <c r="B10" s="229"/>
      <c r="F10" s="228"/>
      <c r="AE10" s="221">
        <v>10</v>
      </c>
      <c r="AF10" s="221" t="s">
        <v>214</v>
      </c>
      <c r="AI10" s="221">
        <v>10</v>
      </c>
      <c r="AJ10" s="220" t="s">
        <v>223</v>
      </c>
    </row>
    <row r="11" spans="1:36">
      <c r="A11" s="229" t="str">
        <f>'Sch-1'!K10</f>
        <v>"Saudamini", Plot No.-2</v>
      </c>
      <c r="B11" s="229"/>
      <c r="F11" s="228"/>
      <c r="AE11" s="221">
        <v>11</v>
      </c>
      <c r="AF11" s="221" t="s">
        <v>214</v>
      </c>
      <c r="AI11" s="221">
        <v>11</v>
      </c>
      <c r="AJ11" s="220" t="s">
        <v>224</v>
      </c>
    </row>
    <row r="12" spans="1:36">
      <c r="A12" s="229" t="str">
        <f>'Sch-1'!K11</f>
        <v xml:space="preserve">Sector-29, </v>
      </c>
      <c r="B12" s="229"/>
      <c r="F12" s="228"/>
      <c r="AE12" s="221">
        <v>12</v>
      </c>
      <c r="AF12" s="221" t="s">
        <v>214</v>
      </c>
      <c r="AI12" s="221">
        <v>12</v>
      </c>
      <c r="AJ12" s="220" t="s">
        <v>225</v>
      </c>
    </row>
    <row r="13" spans="1:36">
      <c r="A13" s="229" t="str">
        <f>'Sch-1'!K12</f>
        <v>Gurgaon (Haryana) - 122001</v>
      </c>
      <c r="B13" s="229"/>
      <c r="F13" s="228"/>
      <c r="AE13" s="221">
        <v>13</v>
      </c>
      <c r="AF13" s="221" t="s">
        <v>214</v>
      </c>
    </row>
    <row r="14" spans="1:36" ht="22.5" customHeight="1">
      <c r="A14" s="223"/>
      <c r="F14" s="228"/>
      <c r="AE14" s="221">
        <v>14</v>
      </c>
      <c r="AF14" s="221" t="s">
        <v>214</v>
      </c>
    </row>
    <row r="15" spans="1:36" ht="208.8" customHeight="1">
      <c r="A15" s="572" t="s">
        <v>226</v>
      </c>
      <c r="B15" s="573"/>
      <c r="C15" s="1092" t="str">
        <f>Cover!B2</f>
        <v>Substation Package SS-101 for (i) Extn. of 765/400kV Bikaner-PG PS under Transmission System for Evacuation of power from REZ in Rajasthan (20GW) under Phase-III Part-J, (ii) Extn. of 400/220kV Bikaner-PG S/S under Augmentation of Transmission capacity (400/220kV) to cater to the N-1 contingency requirement at Bikaner-PS, (iii)Extn. of 220kV Bikaner-II S/S under Implementation of 2 nos. of 220 kV line bays at 400/220kV Bikaner-II PS for interconnection of solar projects (ACME Solar Holdings Pvt. Ltd., Prerak Genentech Pvt. Ltd.) and (iv) Extension of 400/220kV Fatehgarh-II S/S under Augmentation of Transmission capacity by 1X 500 MVA 400/220kV ICT (6th) at Fatehgarh-II PS to cater to the N-1 contingency requirement at Fatehgarh-II PS.</v>
      </c>
      <c r="D15" s="1092"/>
      <c r="E15" s="1092"/>
      <c r="F15" s="1092"/>
      <c r="AE15" s="221">
        <v>15</v>
      </c>
      <c r="AF15" s="221" t="s">
        <v>214</v>
      </c>
    </row>
    <row r="16" spans="1:36" ht="27.75" customHeight="1">
      <c r="A16" s="217" t="s">
        <v>227</v>
      </c>
      <c r="B16" s="217"/>
      <c r="C16" s="228"/>
      <c r="D16" s="228"/>
      <c r="E16" s="228"/>
      <c r="F16" s="228"/>
      <c r="AE16" s="221">
        <v>16</v>
      </c>
      <c r="AF16" s="221" t="s">
        <v>214</v>
      </c>
    </row>
    <row r="17" spans="1:41" ht="99.75" customHeight="1">
      <c r="A17" s="231">
        <v>1</v>
      </c>
      <c r="B17" s="1087" t="str">
        <f>H17&amp;" "&amp; H18&amp;I18&amp;H19&amp;N19&amp;" "&amp;H20</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 or such other sums as may be determined in accordance with the terms and conditions of the Bidding Documents</v>
      </c>
      <c r="C17" s="1087"/>
      <c r="D17" s="1087"/>
      <c r="E17" s="1087"/>
      <c r="F17" s="1087"/>
      <c r="H17" s="668" t="s">
        <v>300</v>
      </c>
      <c r="Z17" s="232"/>
      <c r="AA17" s="233"/>
      <c r="AB17" s="234"/>
      <c r="AC17" s="235"/>
      <c r="AE17" s="221">
        <v>17</v>
      </c>
      <c r="AF17" s="221" t="s">
        <v>214</v>
      </c>
    </row>
    <row r="18" spans="1:41" ht="24.75" customHeight="1">
      <c r="A18" s="231"/>
      <c r="B18" s="1087"/>
      <c r="C18" s="1087"/>
      <c r="D18" s="1087"/>
      <c r="E18" s="1087"/>
      <c r="F18" s="1087"/>
      <c r="H18" s="669">
        <f>ROUND('Sch-6 (After Discount)'!D28,2)</f>
        <v>0</v>
      </c>
      <c r="I18" s="218" t="s">
        <v>470</v>
      </c>
      <c r="Z18" s="232"/>
      <c r="AA18" s="233"/>
      <c r="AB18" s="234"/>
      <c r="AC18" s="235"/>
    </row>
    <row r="19" spans="1:41">
      <c r="A19" s="231"/>
      <c r="B19" s="1087"/>
      <c r="C19" s="1087"/>
      <c r="D19" s="1087"/>
      <c r="E19" s="1087"/>
      <c r="F19" s="1087"/>
      <c r="H19" s="670" t="str">
        <f>'N-W (Cr.)'!P4</f>
        <v/>
      </c>
      <c r="N19" s="218" t="s">
        <v>469</v>
      </c>
      <c r="Z19" s="232"/>
      <c r="AA19" s="233"/>
      <c r="AB19" s="234"/>
      <c r="AC19" s="235"/>
    </row>
    <row r="20" spans="1:41" ht="39" customHeight="1">
      <c r="B20" s="1088" t="s">
        <v>228</v>
      </c>
      <c r="C20" s="1088"/>
      <c r="D20" s="1088"/>
      <c r="E20" s="1088"/>
      <c r="F20" s="1088"/>
      <c r="H20" s="217" t="s">
        <v>299</v>
      </c>
      <c r="AE20" s="221">
        <v>18</v>
      </c>
      <c r="AF20" s="221" t="s">
        <v>214</v>
      </c>
    </row>
    <row r="21" spans="1:41" s="217" customFormat="1" ht="27.75" customHeight="1">
      <c r="A21" s="236">
        <v>2</v>
      </c>
      <c r="B21" s="1086" t="s">
        <v>229</v>
      </c>
      <c r="C21" s="1086"/>
      <c r="D21" s="1086"/>
      <c r="E21" s="1086"/>
      <c r="F21" s="1086"/>
      <c r="Z21" s="237"/>
      <c r="AA21" s="237"/>
      <c r="AB21" s="237"/>
      <c r="AC21" s="237"/>
      <c r="AD21" s="238"/>
      <c r="AE21" s="221">
        <v>19</v>
      </c>
      <c r="AF21" s="221" t="s">
        <v>214</v>
      </c>
      <c r="AG21" s="238"/>
      <c r="AH21" s="238"/>
      <c r="AI21" s="238"/>
      <c r="AJ21" s="238"/>
      <c r="AK21" s="238"/>
      <c r="AL21" s="238"/>
      <c r="AM21" s="238"/>
      <c r="AN21" s="238"/>
      <c r="AO21" s="238"/>
    </row>
    <row r="22" spans="1:41" ht="39.75" customHeight="1">
      <c r="A22" s="231">
        <v>2.1</v>
      </c>
      <c r="B22" s="1085" t="s">
        <v>230</v>
      </c>
      <c r="C22" s="1085"/>
      <c r="D22" s="1085"/>
      <c r="E22" s="1085"/>
      <c r="F22" s="1085"/>
      <c r="AE22" s="221">
        <v>20</v>
      </c>
      <c r="AF22" s="221" t="s">
        <v>214</v>
      </c>
    </row>
    <row r="23" spans="1:41" ht="36.75" customHeight="1">
      <c r="B23" s="1084" t="s">
        <v>231</v>
      </c>
      <c r="C23" s="1084"/>
      <c r="D23" s="1085" t="s">
        <v>232</v>
      </c>
      <c r="E23" s="1085"/>
      <c r="F23" s="1085"/>
      <c r="AE23" s="221">
        <v>21</v>
      </c>
      <c r="AF23" s="221" t="s">
        <v>207</v>
      </c>
    </row>
    <row r="24" spans="1:41" ht="33" customHeight="1">
      <c r="B24" s="1084" t="s">
        <v>233</v>
      </c>
      <c r="C24" s="1084"/>
      <c r="D24" s="230" t="s">
        <v>301</v>
      </c>
      <c r="E24" s="230"/>
      <c r="F24" s="230"/>
      <c r="AE24" s="221">
        <v>22</v>
      </c>
      <c r="AF24" s="221" t="s">
        <v>214</v>
      </c>
    </row>
    <row r="25" spans="1:41" ht="27.9" customHeight="1">
      <c r="B25" s="1084" t="s">
        <v>234</v>
      </c>
      <c r="C25" s="1084"/>
      <c r="D25" s="230" t="s">
        <v>235</v>
      </c>
      <c r="E25" s="230"/>
      <c r="F25" s="230"/>
      <c r="H25" s="239" t="str">
        <f>'[9]Names of Bidder'!D6</f>
        <v>Sole Bidder</v>
      </c>
      <c r="AE25" s="221">
        <v>23</v>
      </c>
      <c r="AF25" s="221" t="s">
        <v>214</v>
      </c>
    </row>
    <row r="26" spans="1:41" ht="27.9" customHeight="1">
      <c r="B26" s="1084" t="s">
        <v>236</v>
      </c>
      <c r="C26" s="1084"/>
      <c r="D26" s="230" t="s">
        <v>237</v>
      </c>
      <c r="E26" s="230"/>
      <c r="F26" s="230"/>
      <c r="AE26" s="221">
        <v>24</v>
      </c>
      <c r="AF26" s="221" t="s">
        <v>214</v>
      </c>
    </row>
    <row r="27" spans="1:41" ht="27.9" customHeight="1">
      <c r="B27" s="1084" t="s">
        <v>238</v>
      </c>
      <c r="C27" s="1084"/>
      <c r="D27" s="230" t="s">
        <v>239</v>
      </c>
      <c r="E27" s="230"/>
      <c r="F27" s="230"/>
      <c r="AE27" s="221">
        <v>25</v>
      </c>
      <c r="AF27" s="221" t="s">
        <v>214</v>
      </c>
    </row>
    <row r="28" spans="1:41" ht="27.9" customHeight="1">
      <c r="B28" s="1084" t="s">
        <v>240</v>
      </c>
      <c r="C28" s="1084"/>
      <c r="D28" s="230" t="s">
        <v>241</v>
      </c>
      <c r="E28" s="230"/>
      <c r="F28" s="230"/>
      <c r="AE28" s="221">
        <v>26</v>
      </c>
      <c r="AF28" s="221" t="s">
        <v>214</v>
      </c>
    </row>
    <row r="29" spans="1:41" ht="27.9" customHeight="1">
      <c r="B29" s="1084" t="s">
        <v>30</v>
      </c>
      <c r="C29" s="1084"/>
      <c r="D29" s="230" t="s">
        <v>242</v>
      </c>
      <c r="E29" s="230"/>
      <c r="F29" s="230"/>
      <c r="AE29" s="221">
        <v>27</v>
      </c>
      <c r="AF29" s="221" t="s">
        <v>214</v>
      </c>
    </row>
    <row r="30" spans="1:41" ht="98.25" customHeight="1">
      <c r="A30" s="240">
        <v>2.2000000000000002</v>
      </c>
      <c r="B30" s="1085" t="s">
        <v>243</v>
      </c>
      <c r="C30" s="1085"/>
      <c r="D30" s="1085"/>
      <c r="E30" s="1085"/>
      <c r="F30" s="1085"/>
      <c r="AE30" s="221">
        <v>28</v>
      </c>
      <c r="AF30" s="221" t="s">
        <v>214</v>
      </c>
    </row>
    <row r="31" spans="1:41" ht="68.25" customHeight="1">
      <c r="A31" s="240">
        <v>2.2999999999999998</v>
      </c>
      <c r="B31" s="1085" t="s">
        <v>244</v>
      </c>
      <c r="C31" s="1085"/>
      <c r="D31" s="1085"/>
      <c r="E31" s="1085"/>
      <c r="F31" s="1085"/>
      <c r="AE31" s="221">
        <v>29</v>
      </c>
      <c r="AF31" s="221" t="s">
        <v>214</v>
      </c>
    </row>
    <row r="32" spans="1:41" ht="129.75" customHeight="1">
      <c r="A32" s="240">
        <v>2.4</v>
      </c>
      <c r="B32" s="1085" t="s">
        <v>245</v>
      </c>
      <c r="C32" s="1085"/>
      <c r="D32" s="1085"/>
      <c r="E32" s="1085"/>
      <c r="F32" s="1085"/>
      <c r="AE32" s="221">
        <v>30</v>
      </c>
      <c r="AF32" s="221" t="s">
        <v>214</v>
      </c>
    </row>
    <row r="33" spans="1:32" ht="79.5" customHeight="1">
      <c r="A33" s="240">
        <v>2.5</v>
      </c>
      <c r="B33" s="1085" t="s">
        <v>246</v>
      </c>
      <c r="C33" s="1085"/>
      <c r="D33" s="1085"/>
      <c r="E33" s="1085"/>
      <c r="F33" s="1085"/>
      <c r="AE33" s="221">
        <v>31</v>
      </c>
      <c r="AF33" s="221" t="s">
        <v>207</v>
      </c>
    </row>
    <row r="34" spans="1:32" ht="81" customHeight="1">
      <c r="A34" s="231">
        <v>3</v>
      </c>
      <c r="B34" s="1085" t="s">
        <v>247</v>
      </c>
      <c r="C34" s="1085"/>
      <c r="D34" s="1085"/>
      <c r="E34" s="1085"/>
      <c r="F34" s="1085"/>
    </row>
    <row r="35" spans="1:32" ht="63" customHeight="1">
      <c r="A35" s="231">
        <v>3.1</v>
      </c>
      <c r="B35" s="1096" t="s">
        <v>302</v>
      </c>
      <c r="C35" s="1096"/>
      <c r="D35" s="1096"/>
      <c r="E35" s="1096"/>
      <c r="F35" s="1096"/>
    </row>
    <row r="36" spans="1:32" ht="114" customHeight="1">
      <c r="A36" s="240">
        <v>3.2</v>
      </c>
      <c r="B36" s="1085" t="s">
        <v>303</v>
      </c>
      <c r="C36" s="1085"/>
      <c r="D36" s="1085"/>
      <c r="E36" s="1085"/>
      <c r="F36" s="1085"/>
    </row>
    <row r="37" spans="1:32" ht="65.25" customHeight="1">
      <c r="A37" s="240">
        <v>3.3</v>
      </c>
      <c r="B37" s="1085" t="s">
        <v>304</v>
      </c>
      <c r="C37" s="1085"/>
      <c r="D37" s="1085"/>
      <c r="E37" s="1085"/>
      <c r="F37" s="1085"/>
    </row>
    <row r="38" spans="1:32" ht="66" customHeight="1">
      <c r="A38" s="231">
        <v>4</v>
      </c>
      <c r="B38" s="1085" t="s">
        <v>248</v>
      </c>
      <c r="C38" s="1085"/>
      <c r="D38" s="1085"/>
      <c r="E38" s="1085"/>
      <c r="F38" s="1085"/>
    </row>
    <row r="39" spans="1:32" ht="93" customHeight="1">
      <c r="A39" s="231">
        <v>5</v>
      </c>
      <c r="B39" s="1085" t="s">
        <v>249</v>
      </c>
      <c r="C39" s="1085"/>
      <c r="D39" s="1085"/>
      <c r="E39" s="1085"/>
      <c r="F39" s="1085"/>
    </row>
    <row r="40" spans="1:32" ht="20.25" customHeight="1">
      <c r="B40" s="241" t="str">
        <f>IF(ISERROR("Dated this " &amp; AG6 &amp; LOOKUP(AG6,AE1:AE33,AF1:AF33) &amp; " day of " &amp; AG8 &amp; " " &amp;AG9), "", "Dated this " &amp; AG6 &amp; LOOKUP(AG6,AE1:AE33,AF1:AF33) &amp; " day of " &amp; AG8 &amp; " " &amp;AG9)</f>
        <v/>
      </c>
      <c r="C40" s="241"/>
      <c r="D40" s="241"/>
      <c r="E40" s="242"/>
      <c r="F40" s="242"/>
    </row>
    <row r="41" spans="1:32" ht="30" customHeight="1">
      <c r="B41" s="241" t="s">
        <v>178</v>
      </c>
      <c r="C41" s="243"/>
      <c r="D41" s="244"/>
      <c r="E41" s="244"/>
      <c r="F41" s="244"/>
    </row>
    <row r="42" spans="1:32" ht="20.25" customHeight="1">
      <c r="B42" s="245"/>
      <c r="C42" s="244"/>
      <c r="D42" s="244"/>
      <c r="E42" s="241"/>
      <c r="F42" s="246" t="s">
        <v>179</v>
      </c>
    </row>
    <row r="43" spans="1:32" ht="18" customHeight="1">
      <c r="B43" s="245"/>
      <c r="C43" s="244"/>
      <c r="D43" s="241"/>
      <c r="E43" s="241"/>
      <c r="F43" s="246" t="str">
        <f>"For and on behalf of " &amp; '[9]Sch-1'!B8</f>
        <v>For and on behalf of test</v>
      </c>
    </row>
    <row r="44" spans="1:32" ht="30" customHeight="1">
      <c r="A44" s="218"/>
      <c r="B44" s="218"/>
      <c r="C44" s="247"/>
      <c r="D44" s="218"/>
      <c r="E44" s="248" t="s">
        <v>250</v>
      </c>
      <c r="F44" s="223"/>
    </row>
    <row r="45" spans="1:32" ht="30" customHeight="1">
      <c r="A45" s="249" t="s">
        <v>180</v>
      </c>
      <c r="B45" s="1100" t="str">
        <f>Discount!C39</f>
        <v xml:space="preserve">  </v>
      </c>
      <c r="C45" s="1091"/>
      <c r="D45" s="218"/>
      <c r="E45" s="248" t="s">
        <v>181</v>
      </c>
      <c r="F45" s="450">
        <f>Discount!F39</f>
        <v>0</v>
      </c>
    </row>
    <row r="46" spans="1:32" ht="30" customHeight="1">
      <c r="A46" s="249" t="s">
        <v>182</v>
      </c>
      <c r="B46" s="1093" t="str">
        <f>Discount!C40</f>
        <v/>
      </c>
      <c r="C46" s="1091"/>
      <c r="D46" s="218"/>
      <c r="E46" s="248" t="s">
        <v>183</v>
      </c>
      <c r="F46" s="450">
        <f>Discount!F40</f>
        <v>0</v>
      </c>
    </row>
    <row r="47" spans="1:32" ht="30" customHeight="1">
      <c r="B47" s="217"/>
      <c r="D47" s="218"/>
      <c r="E47" s="248" t="s">
        <v>251</v>
      </c>
    </row>
    <row r="48" spans="1:32" ht="30" customHeight="1">
      <c r="A48" s="1097" t="str">
        <f>IF(H25="Sole Bidder", "", "In case of bid from a Joint Venture, name &amp; designation of representative of JV partner is to be provided and Bid Form is also to be signed by him.")</f>
        <v/>
      </c>
      <c r="B48" s="1097"/>
      <c r="C48" s="1097"/>
      <c r="D48" s="1097"/>
      <c r="E48" s="1097"/>
      <c r="F48" s="1097"/>
    </row>
    <row r="49" spans="1:41" ht="30" customHeight="1">
      <c r="A49" s="250"/>
      <c r="B49" s="250"/>
      <c r="C49" s="241" t="str">
        <f>IF(Z2="2 or More", "Other Partner-2", "")</f>
        <v/>
      </c>
      <c r="D49" s="250"/>
      <c r="E49" s="251"/>
      <c r="F49" s="251" t="str">
        <f>IF(Z2=1,"Other Partner",IF(Z2="2 or More","Other Partner-1",""))</f>
        <v/>
      </c>
    </row>
    <row r="50" spans="1:41" ht="30" customHeight="1">
      <c r="A50" s="241"/>
      <c r="B50" s="246" t="str">
        <f>IF(Z2="2 or More", "Signature :", "")</f>
        <v/>
      </c>
      <c r="C50" s="252"/>
      <c r="D50" s="241"/>
      <c r="E50" s="246"/>
      <c r="F50" s="241"/>
    </row>
    <row r="51" spans="1:41" s="217" customFormat="1" ht="30" customHeight="1">
      <c r="A51" s="241"/>
      <c r="B51" s="246" t="str">
        <f>IF(Z2="2 or More", "Printed Name :", "")</f>
        <v/>
      </c>
      <c r="C51" s="253"/>
      <c r="D51" s="241"/>
      <c r="E51" s="246" t="str">
        <f>IF(Z1="Sole Bidder", "", "Printed Name :")</f>
        <v/>
      </c>
      <c r="F51" s="254"/>
      <c r="H51" s="223"/>
      <c r="Z51" s="237"/>
      <c r="AA51" s="237"/>
      <c r="AB51" s="237"/>
      <c r="AC51" s="237"/>
      <c r="AD51" s="238"/>
      <c r="AE51" s="221"/>
      <c r="AF51" s="221"/>
      <c r="AG51" s="238"/>
      <c r="AH51" s="238"/>
      <c r="AI51" s="238"/>
      <c r="AJ51" s="238"/>
      <c r="AK51" s="238"/>
      <c r="AL51" s="238"/>
      <c r="AM51" s="238"/>
      <c r="AN51" s="238"/>
      <c r="AO51" s="238"/>
    </row>
    <row r="52" spans="1:41" s="217" customFormat="1" ht="30" customHeight="1">
      <c r="A52" s="241"/>
      <c r="B52" s="246" t="str">
        <f>IF(Z2="2 or More", "Designation :", "")</f>
        <v/>
      </c>
      <c r="C52" s="253"/>
      <c r="D52" s="241"/>
      <c r="E52" s="246" t="str">
        <f>IF(Z1="Sole Bidder", "", "Designation :")</f>
        <v/>
      </c>
      <c r="F52" s="254"/>
      <c r="H52" s="223"/>
      <c r="Z52" s="237"/>
      <c r="AA52" s="237"/>
      <c r="AB52" s="237"/>
      <c r="AC52" s="237"/>
      <c r="AD52" s="238"/>
      <c r="AE52" s="221"/>
      <c r="AF52" s="221"/>
      <c r="AG52" s="238"/>
      <c r="AH52" s="238"/>
      <c r="AI52" s="238"/>
      <c r="AJ52" s="238"/>
      <c r="AK52" s="238"/>
      <c r="AL52" s="238"/>
      <c r="AM52" s="238"/>
      <c r="AN52" s="238"/>
      <c r="AO52" s="238"/>
    </row>
    <row r="53" spans="1:41" s="217" customFormat="1" ht="30" customHeight="1">
      <c r="A53" s="241"/>
      <c r="B53" s="246" t="str">
        <f>IF(Z2=2, "Common Seal :", "")</f>
        <v/>
      </c>
      <c r="C53" s="252"/>
      <c r="D53" s="241"/>
      <c r="E53" s="246"/>
      <c r="F53" s="255"/>
      <c r="H53" s="223"/>
      <c r="Z53" s="237"/>
      <c r="AA53" s="237"/>
      <c r="AB53" s="237"/>
      <c r="AC53" s="237"/>
      <c r="AD53" s="238"/>
      <c r="AE53" s="221"/>
      <c r="AF53" s="221"/>
      <c r="AG53" s="238"/>
      <c r="AH53" s="238"/>
      <c r="AI53" s="238"/>
      <c r="AJ53" s="238"/>
      <c r="AK53" s="238"/>
      <c r="AL53" s="238"/>
      <c r="AM53" s="238"/>
      <c r="AN53" s="238"/>
      <c r="AO53" s="238"/>
    </row>
    <row r="54" spans="1:41" s="217" customFormat="1" ht="33" customHeight="1">
      <c r="A54" s="256" t="s">
        <v>252</v>
      </c>
      <c r="B54" s="257"/>
      <c r="C54" s="258"/>
      <c r="D54" s="255"/>
      <c r="E54" s="259"/>
      <c r="F54" s="255"/>
      <c r="H54" s="223"/>
      <c r="Z54" s="237"/>
      <c r="AA54" s="237"/>
      <c r="AB54" s="237"/>
      <c r="AC54" s="237"/>
      <c r="AD54" s="238"/>
      <c r="AE54" s="221"/>
      <c r="AF54" s="221"/>
      <c r="AG54" s="238"/>
      <c r="AH54" s="238"/>
      <c r="AI54" s="238"/>
      <c r="AJ54" s="238"/>
      <c r="AK54" s="238"/>
      <c r="AL54" s="238"/>
      <c r="AM54" s="238"/>
      <c r="AN54" s="238"/>
      <c r="AO54" s="238"/>
    </row>
    <row r="55" spans="1:41" s="217" customFormat="1" ht="33" customHeight="1">
      <c r="A55" s="1102" t="s">
        <v>253</v>
      </c>
      <c r="B55" s="1102"/>
      <c r="C55" s="1102"/>
      <c r="D55" s="1094"/>
      <c r="E55" s="1095"/>
      <c r="F55" s="1095"/>
      <c r="H55" s="223"/>
      <c r="Z55" s="237"/>
      <c r="AA55" s="237"/>
      <c r="AB55" s="237"/>
      <c r="AC55" s="237"/>
      <c r="AD55" s="238"/>
      <c r="AE55" s="221"/>
      <c r="AF55" s="221"/>
      <c r="AG55" s="238"/>
      <c r="AH55" s="238"/>
      <c r="AI55" s="238"/>
      <c r="AJ55" s="238"/>
      <c r="AK55" s="238"/>
      <c r="AL55" s="238"/>
      <c r="AM55" s="238"/>
      <c r="AN55" s="238"/>
      <c r="AO55" s="238"/>
    </row>
    <row r="56" spans="1:41" s="217" customFormat="1" ht="33" customHeight="1">
      <c r="A56" s="1098"/>
      <c r="B56" s="1098"/>
      <c r="C56" s="1098"/>
      <c r="D56" s="260"/>
      <c r="E56" s="260"/>
      <c r="F56" s="260"/>
      <c r="H56" s="223"/>
      <c r="Z56" s="237"/>
      <c r="AA56" s="237"/>
      <c r="AB56" s="237"/>
      <c r="AC56" s="237"/>
      <c r="AD56" s="238"/>
      <c r="AE56" s="221"/>
      <c r="AF56" s="221"/>
      <c r="AG56" s="238"/>
      <c r="AH56" s="238"/>
      <c r="AI56" s="238"/>
      <c r="AJ56" s="238"/>
      <c r="AK56" s="238"/>
      <c r="AL56" s="238"/>
      <c r="AM56" s="238"/>
      <c r="AN56" s="238"/>
      <c r="AO56" s="238"/>
    </row>
    <row r="57" spans="1:41" s="217" customFormat="1" ht="33" customHeight="1">
      <c r="A57" s="1099"/>
      <c r="B57" s="1099"/>
      <c r="C57" s="1099"/>
      <c r="D57" s="260"/>
      <c r="E57" s="260"/>
      <c r="F57" s="260"/>
      <c r="H57" s="223"/>
      <c r="Z57" s="237"/>
      <c r="AA57" s="237"/>
      <c r="AB57" s="237"/>
      <c r="AC57" s="237"/>
      <c r="AD57" s="238"/>
      <c r="AE57" s="221"/>
      <c r="AF57" s="221"/>
      <c r="AG57" s="238"/>
      <c r="AH57" s="238"/>
      <c r="AI57" s="238"/>
      <c r="AJ57" s="238"/>
      <c r="AK57" s="238"/>
      <c r="AL57" s="238"/>
      <c r="AM57" s="238"/>
      <c r="AN57" s="238"/>
      <c r="AO57" s="238"/>
    </row>
    <row r="58" spans="1:41" s="217" customFormat="1" ht="33" customHeight="1">
      <c r="A58" s="1101" t="s">
        <v>254</v>
      </c>
      <c r="B58" s="1101"/>
      <c r="C58" s="1101"/>
      <c r="D58" s="1094"/>
      <c r="E58" s="1095"/>
      <c r="F58" s="1095"/>
      <c r="H58" s="223"/>
      <c r="Z58" s="237"/>
      <c r="AA58" s="237"/>
      <c r="AB58" s="237"/>
      <c r="AC58" s="237"/>
      <c r="AD58" s="238"/>
      <c r="AE58" s="221"/>
      <c r="AF58" s="221"/>
      <c r="AG58" s="238"/>
      <c r="AH58" s="238"/>
      <c r="AI58" s="238"/>
      <c r="AJ58" s="238"/>
      <c r="AK58" s="238"/>
      <c r="AL58" s="238"/>
      <c r="AM58" s="238"/>
      <c r="AN58" s="238"/>
      <c r="AO58" s="238"/>
    </row>
    <row r="59" spans="1:41" s="217" customFormat="1" ht="33" customHeight="1">
      <c r="A59" s="1101" t="s">
        <v>255</v>
      </c>
      <c r="B59" s="1101"/>
      <c r="C59" s="1101"/>
      <c r="D59" s="1094"/>
      <c r="E59" s="1095"/>
      <c r="F59" s="1095"/>
      <c r="H59" s="223"/>
      <c r="Z59" s="237"/>
      <c r="AA59" s="237"/>
      <c r="AB59" s="237"/>
      <c r="AC59" s="237"/>
      <c r="AD59" s="238"/>
      <c r="AE59" s="221"/>
      <c r="AF59" s="221"/>
      <c r="AG59" s="238"/>
      <c r="AH59" s="238"/>
      <c r="AI59" s="238"/>
      <c r="AJ59" s="238"/>
      <c r="AK59" s="238"/>
      <c r="AL59" s="238"/>
      <c r="AM59" s="238"/>
      <c r="AN59" s="238"/>
      <c r="AO59" s="238"/>
    </row>
    <row r="60" spans="1:41" s="217" customFormat="1" ht="33" customHeight="1">
      <c r="A60" s="1101" t="s">
        <v>256</v>
      </c>
      <c r="B60" s="1101"/>
      <c r="C60" s="1101"/>
      <c r="D60" s="1094"/>
      <c r="E60" s="1095"/>
      <c r="F60" s="1095"/>
      <c r="H60" s="223"/>
      <c r="Z60" s="237"/>
      <c r="AA60" s="237"/>
      <c r="AB60" s="237"/>
      <c r="AC60" s="237"/>
      <c r="AD60" s="238"/>
      <c r="AE60" s="221"/>
      <c r="AF60" s="221"/>
      <c r="AG60" s="238"/>
      <c r="AH60" s="238"/>
      <c r="AI60" s="238"/>
      <c r="AJ60" s="238"/>
      <c r="AK60" s="238"/>
      <c r="AL60" s="238"/>
      <c r="AM60" s="238"/>
      <c r="AN60" s="238"/>
      <c r="AO60" s="238"/>
    </row>
    <row r="61" spans="1:41" s="217" customFormat="1" ht="33" customHeight="1">
      <c r="A61" s="1102" t="s">
        <v>257</v>
      </c>
      <c r="B61" s="1102"/>
      <c r="C61" s="1102"/>
      <c r="D61" s="1094"/>
      <c r="E61" s="1095"/>
      <c r="F61" s="1095"/>
      <c r="H61" s="223"/>
      <c r="Z61" s="237"/>
      <c r="AA61" s="237"/>
      <c r="AB61" s="237"/>
      <c r="AC61" s="237"/>
      <c r="AD61" s="238"/>
      <c r="AE61" s="221"/>
      <c r="AF61" s="221"/>
      <c r="AG61" s="238"/>
      <c r="AH61" s="238"/>
      <c r="AI61" s="238"/>
      <c r="AJ61" s="238"/>
      <c r="AK61" s="238"/>
      <c r="AL61" s="238"/>
      <c r="AM61" s="238"/>
      <c r="AN61" s="238"/>
      <c r="AO61" s="238"/>
    </row>
    <row r="62" spans="1:41" s="217" customFormat="1" ht="33" customHeight="1">
      <c r="A62" s="1098"/>
      <c r="B62" s="1098"/>
      <c r="C62" s="1098"/>
      <c r="D62" s="260"/>
      <c r="E62" s="260"/>
      <c r="F62" s="260"/>
      <c r="H62" s="223"/>
      <c r="Z62" s="237"/>
      <c r="AA62" s="237"/>
      <c r="AB62" s="237"/>
      <c r="AC62" s="237"/>
      <c r="AD62" s="238"/>
      <c r="AE62" s="221"/>
      <c r="AF62" s="221"/>
      <c r="AG62" s="238"/>
      <c r="AH62" s="238"/>
      <c r="AI62" s="238"/>
      <c r="AJ62" s="238"/>
      <c r="AK62" s="238"/>
      <c r="AL62" s="238"/>
      <c r="AM62" s="238"/>
      <c r="AN62" s="238"/>
      <c r="AO62" s="238"/>
    </row>
    <row r="63" spans="1:41" s="217" customFormat="1" ht="33" customHeight="1">
      <c r="A63" s="1099"/>
      <c r="B63" s="1099"/>
      <c r="C63" s="1099"/>
      <c r="D63" s="260"/>
      <c r="E63" s="260"/>
      <c r="F63" s="260"/>
      <c r="H63" s="223"/>
      <c r="Z63" s="237"/>
      <c r="AA63" s="237"/>
      <c r="AB63" s="237"/>
      <c r="AC63" s="237"/>
      <c r="AD63" s="238"/>
      <c r="AE63" s="221"/>
      <c r="AF63" s="221"/>
      <c r="AG63" s="238"/>
      <c r="AH63" s="238"/>
      <c r="AI63" s="238"/>
      <c r="AJ63" s="238"/>
      <c r="AK63" s="238"/>
      <c r="AL63" s="238"/>
      <c r="AM63" s="238"/>
      <c r="AN63" s="238"/>
      <c r="AO63" s="238"/>
    </row>
    <row r="64" spans="1:41" s="217" customFormat="1" ht="60.75" customHeight="1">
      <c r="A64" s="1104"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4" s="1104"/>
      <c r="C64" s="1104"/>
      <c r="D64" s="1104"/>
      <c r="E64" s="1104"/>
      <c r="F64" s="1104"/>
      <c r="H64" s="223"/>
      <c r="Z64" s="237"/>
      <c r="AA64" s="237"/>
      <c r="AB64" s="237"/>
      <c r="AC64" s="237"/>
      <c r="AD64" s="238"/>
      <c r="AE64" s="221"/>
      <c r="AF64" s="221"/>
      <c r="AG64" s="238"/>
      <c r="AH64" s="238"/>
      <c r="AI64" s="238"/>
      <c r="AJ64" s="238"/>
      <c r="AK64" s="238"/>
      <c r="AL64" s="238"/>
      <c r="AM64" s="238"/>
      <c r="AN64" s="238"/>
      <c r="AO64" s="238"/>
    </row>
    <row r="65" spans="1:41" s="217" customFormat="1" ht="33" customHeight="1">
      <c r="A65" s="1103" t="s">
        <v>115</v>
      </c>
      <c r="B65" s="1103"/>
      <c r="C65" s="1103"/>
      <c r="D65" s="1103"/>
      <c r="E65" s="1103"/>
      <c r="F65" s="1103"/>
      <c r="H65" s="223"/>
      <c r="Z65" s="237"/>
      <c r="AA65" s="237"/>
      <c r="AB65" s="237"/>
      <c r="AC65" s="237"/>
      <c r="AD65" s="238"/>
      <c r="AE65" s="221"/>
      <c r="AF65" s="221"/>
      <c r="AG65" s="238"/>
      <c r="AH65" s="238"/>
      <c r="AI65" s="238"/>
      <c r="AJ65" s="238"/>
      <c r="AK65" s="238"/>
      <c r="AL65" s="238"/>
      <c r="AM65" s="238"/>
      <c r="AN65" s="238"/>
      <c r="AO65" s="238"/>
    </row>
    <row r="66" spans="1:41" s="217" customFormat="1" ht="33" customHeight="1">
      <c r="A66" s="223"/>
      <c r="B66" s="223"/>
      <c r="H66" s="223"/>
      <c r="Z66" s="237"/>
      <c r="AA66" s="237"/>
      <c r="AB66" s="237"/>
      <c r="AC66" s="237"/>
      <c r="AD66" s="238"/>
      <c r="AE66" s="221"/>
      <c r="AF66" s="221"/>
      <c r="AG66" s="238"/>
      <c r="AH66" s="238"/>
      <c r="AI66" s="238"/>
      <c r="AJ66" s="238"/>
      <c r="AK66" s="238"/>
      <c r="AL66" s="238"/>
      <c r="AM66" s="238"/>
      <c r="AN66" s="238"/>
      <c r="AO66" s="238"/>
    </row>
    <row r="67" spans="1:41" s="217" customFormat="1" ht="33" customHeight="1">
      <c r="A67" s="223"/>
      <c r="B67" s="223"/>
      <c r="H67" s="223"/>
      <c r="Z67" s="237"/>
      <c r="AA67" s="237"/>
      <c r="AB67" s="237"/>
      <c r="AC67" s="237"/>
      <c r="AD67" s="238"/>
      <c r="AE67" s="221"/>
      <c r="AF67" s="221"/>
      <c r="AG67" s="238"/>
      <c r="AH67" s="238"/>
      <c r="AI67" s="238"/>
      <c r="AJ67" s="238"/>
      <c r="AK67" s="238"/>
      <c r="AL67" s="238"/>
      <c r="AM67" s="238"/>
      <c r="AN67" s="238"/>
      <c r="AO67" s="238"/>
    </row>
    <row r="68" spans="1:41">
      <c r="A68" s="223"/>
    </row>
    <row r="69" spans="1:41">
      <c r="A69" s="223"/>
    </row>
    <row r="70" spans="1:41">
      <c r="A70" s="223"/>
    </row>
    <row r="71" spans="1:41">
      <c r="A71" s="223"/>
    </row>
    <row r="72" spans="1:41">
      <c r="A72" s="223"/>
    </row>
    <row r="73" spans="1:41">
      <c r="A73" s="223"/>
    </row>
    <row r="74" spans="1:41">
      <c r="A74" s="223"/>
    </row>
    <row r="75" spans="1:41">
      <c r="A75" s="223"/>
    </row>
    <row r="76" spans="1:41">
      <c r="A76" s="223"/>
    </row>
    <row r="77" spans="1:41">
      <c r="A77" s="223"/>
    </row>
    <row r="78" spans="1:41">
      <c r="A78" s="223"/>
    </row>
    <row r="79" spans="1:41">
      <c r="A79" s="223"/>
    </row>
  </sheetData>
  <sheetProtection password="CCC7" sheet="1" objects="1" scenarios="1" formatColumns="0" formatRows="0" selectLockedCells="1"/>
  <customSheetViews>
    <customSheetView guid="{2A597A81-BDEB-4911-946A-7247194BF387}" scale="11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77" fitToHeight="3" orientation="portrait" r:id="rId1"/>
      <headerFooter alignWithMargins="0">
        <oddFooter>&amp;R&amp;"Book Antiqua,Bold"&amp;8Bid Form (1st Envelope)  / Page &amp;P of &amp;N</oddFooter>
      </headerFooter>
    </customSheetView>
    <customSheetView guid="{267FF044-3C5D-4FEC-AC00-A7E30583F8BB}" scale="110" showPageBreaks="1" showGridLines="0" zeroValues="0" fitToPage="1" printArea="1" hiddenColumns="1" view="pageBreakPreview" topLeftCell="A10">
      <selection activeCell="C5" sqref="C5:F5"/>
      <rowBreaks count="1" manualBreakCount="1">
        <brk id="53" max="5" man="1"/>
      </rowBreaks>
      <pageMargins left="0.75" right="0.77" top="0.62" bottom="0.61" header="0.39" footer="0.32"/>
      <pageSetup scale="79" fitToHeight="3" orientation="portrait" r:id="rId2"/>
      <headerFooter alignWithMargins="0">
        <oddFooter>&amp;R&amp;"Book Antiqua,Bold"&amp;8Bid Form (1st Envelope)  / Page &amp;P of &amp;N</oddFooter>
      </headerFooter>
    </customSheetView>
    <customSheetView guid="{3FCD02EB-1C44-4646-B069-2B9945E67B1F}"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2" fitToHeight="3" orientation="portrait" r:id="rId3"/>
      <headerFooter alignWithMargins="0">
        <oddFooter>&amp;R&amp;"Book Antiqua,Bold"&amp;8Bid Form (1st Envelope)  / Page &amp;P of &amp;N</oddFooter>
      </headerFooter>
    </customSheetView>
    <customSheetView guid="{B056965A-4BE5-44B3-AB31-550AD9F023BC}"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0" fitToHeight="3" orientation="portrait" r:id="rId4"/>
      <headerFooter alignWithMargins="0">
        <oddFooter>&amp;R&amp;"Book Antiqua,Bold"&amp;8Bid Form (1st Envelope)  / Page &amp;P of &amp;N</oddFooter>
      </headerFooter>
    </customSheetView>
    <customSheetView guid="{63D51328-7CBC-4A1E-B96D-BAE91416501B}"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1" fitToHeight="3" orientation="portrait" r:id="rId5"/>
      <headerFooter alignWithMargins="0">
        <oddFooter>&amp;R&amp;"Book Antiqua,Bold"&amp;8Bid Form (1st Envelope)  / Page &amp;P of &amp;N</oddFooter>
      </headerFooter>
    </customSheetView>
    <customSheetView guid="{99CA2F10-F926-46DC-8609-4EAE5B9F3585}" showPageBreaks="1" showGridLines="0" zeroValues="0" fitToPage="1" printArea="1" hiddenColumns="1" view="pageBreakPreview" topLeftCell="A31">
      <selection activeCell="C5" sqref="C5:F5"/>
      <rowBreaks count="3" manualBreakCount="3">
        <brk id="29" max="5" man="1"/>
        <brk id="40" max="5" man="1"/>
        <brk id="53" max="5" man="1"/>
      </rowBreaks>
      <pageMargins left="0.75" right="0.77" top="0.62" bottom="0.61" header="0.39" footer="0.32"/>
      <pageSetup scale="80" fitToHeight="3" orientation="portrait" r:id="rId6"/>
      <headerFooter alignWithMargins="0">
        <oddFooter>&amp;R&amp;"Book Antiqua,Bold"&amp;8Bid Form (1st Envelope)  / Page &amp;P of &amp;N</oddFooter>
      </headerFooter>
    </customSheetView>
    <customSheetView guid="{3C00DDA0-7DDE-4169-A739-550DAF5DCF8D}" showPageBreaks="1" showGridLines="0" zeroValues="0" fitToPage="1" printArea="1" hiddenColumns="1" view="pageBreakPreview" topLeftCell="A6">
      <selection activeCell="B18" sqref="B18:F18"/>
      <rowBreaks count="3" manualBreakCount="3">
        <brk id="30" max="5" man="1"/>
        <brk id="46" max="5" man="1"/>
        <brk id="53" max="5" man="1"/>
      </rowBreaks>
      <pageMargins left="0.75" right="0.77" top="0.62" bottom="0.61" header="0.39" footer="0.32"/>
      <pageSetup scale="80" fitToHeight="3" orientation="portrait" r:id="rId7"/>
      <headerFooter alignWithMargins="0">
        <oddFooter>&amp;R&amp;"Book Antiqua,Bold"&amp;8Bid Form (1st Envelope)  / Page &amp;P of &amp;N</oddFooter>
      </headerFooter>
    </customSheetView>
    <customSheetView guid="{357C9841-BEC3-434B-AC63-C04FB4321BA3}" showPageBreaks="1" showGridLines="0" zeroValues="0" fitToPage="1" printArea="1" hiddenColumns="1" view="pageBreakPreview" topLeftCell="A40">
      <selection activeCell="F51" sqref="F51"/>
      <rowBreaks count="3" manualBreakCount="3">
        <brk id="30" max="5" man="1"/>
        <brk id="46" max="5" man="1"/>
        <brk id="53" max="5" man="1"/>
      </rowBreaks>
      <pageMargins left="0.75" right="0.77" top="0.62" bottom="0.61" header="0.39" footer="0.32"/>
      <pageSetup scale="80" fitToHeight="3" orientation="portrait" r:id="rId8"/>
      <headerFooter alignWithMargins="0">
        <oddFooter>&amp;R&amp;"Book Antiqua,Bold"&amp;8Bid Form (1st Envelope)  / Page &amp;P of &amp;N</oddFooter>
      </headerFooter>
    </customSheetView>
    <customSheetView guid="{B96E710B-6DD7-4DE1-95AB-C9EE060CD03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1" fitToHeight="3" orientation="portrait" r:id="rId9"/>
      <headerFooter alignWithMargins="0">
        <oddFooter>&amp;R&amp;"Book Antiqua,Bold"&amp;8Bid Form (1st Envelope)  / Page &amp;P of &amp;N</oddFooter>
      </headerFooter>
    </customSheetView>
    <customSheetView guid="{CCA37BAE-906F-43D5-9FD9-B13563E4B9D7}" showPageBreaks="1" showGridLines="0" zeroValues="0" fitToPage="1" printArea="1" hiddenColumns="1" view="pageBreakPreview" topLeftCell="A37">
      <selection activeCell="F51" sqref="F51"/>
      <rowBreaks count="1" manualBreakCount="1">
        <brk id="53" max="5" man="1"/>
      </rowBreaks>
      <pageMargins left="0.75" right="0.77" top="0.62" bottom="0.61" header="0.39" footer="0.32"/>
      <pageSetup scale="80" fitToHeight="3" orientation="portrait" r:id="rId10"/>
      <headerFooter alignWithMargins="0">
        <oddFooter>&amp;R&amp;"Book Antiqua,Bold"&amp;8Bid Form (1st Envelope)  / Page &amp;P of &amp;N</oddFooter>
      </headerFooter>
    </customSheetView>
    <customSheetView guid="{755190E0-7BE9-48F9-BB5F-DF8E25D6736A}"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11"/>
      <headerFooter alignWithMargins="0">
        <oddFooter>&amp;R&amp;"Book Antiqua,Bold"&amp;8Bid Form (1st Envelope)  / Page &amp;P of &amp;N</oddFooter>
      </headerFooter>
    </customSheetView>
    <customSheetView guid="{F1B559AA-B9AD-4E4C-B94A-ECBE5878008B}" showPageBreaks="1" showGridLines="0" zeroValues="0" fitToPage="1" printArea="1" hiddenColumns="1" view="pageBreakPreview" topLeftCell="A16">
      <selection activeCell="C5" sqref="C5:F5"/>
      <rowBreaks count="1" manualBreakCount="1">
        <brk id="53" max="5" man="1"/>
      </rowBreaks>
      <pageMargins left="0.75" right="0.77" top="0.62" bottom="0.61" header="0.39" footer="0.32"/>
      <pageSetup scale="82" fitToHeight="3" orientation="portrait" r:id="rId12"/>
      <headerFooter alignWithMargins="0">
        <oddFooter>&amp;R&amp;"Book Antiqua,Bold"&amp;8Bid Form (1st Envelope)  / Page &amp;P of &amp;N</oddFooter>
      </headerFooter>
    </customSheetView>
    <customSheetView guid="{A4F9CA79-D3DE-43F5-9CDC-F14C42FDD954}" scale="11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79" fitToHeight="3" orientation="portrait" r:id="rId13"/>
      <headerFooter alignWithMargins="0">
        <oddFooter>&amp;R&amp;"Book Antiqua,Bold"&amp;8Bid Form (1st Envelope)  / Page &amp;P of &amp;N</oddFooter>
      </headerFooter>
    </customSheetView>
    <customSheetView guid="{0820A53D-1017-4F45-9AA9-C0679BEE897E}" scale="110" showPageBreaks="1" showGridLines="0" zeroValues="0" fitToPage="1" printArea="1" hiddenColumns="1" view="pageBreakPreview" topLeftCell="A40">
      <selection activeCell="C5" sqref="C5:F5"/>
      <rowBreaks count="1" manualBreakCount="1">
        <brk id="53" max="5" man="1"/>
      </rowBreaks>
      <pageMargins left="0.75" right="0.77" top="0.62" bottom="0.61" header="0.39" footer="0.32"/>
      <pageSetup scale="78" fitToHeight="3" orientation="portrait" r:id="rId14"/>
      <headerFooter alignWithMargins="0">
        <oddFooter>&amp;R&amp;"Book Antiqua,Bold"&amp;8Bid Form (1st Envelope)  / Page &amp;P of &amp;N</oddFooter>
      </headerFooter>
    </customSheetView>
  </customSheetViews>
  <mergeCells count="45">
    <mergeCell ref="A59:C59"/>
    <mergeCell ref="A65:F65"/>
    <mergeCell ref="A60:C60"/>
    <mergeCell ref="D60:F60"/>
    <mergeCell ref="A61:C61"/>
    <mergeCell ref="D61:F61"/>
    <mergeCell ref="A63:C63"/>
    <mergeCell ref="A64:F64"/>
    <mergeCell ref="A62:C62"/>
    <mergeCell ref="D59:F59"/>
    <mergeCell ref="B46:C46"/>
    <mergeCell ref="B31:F31"/>
    <mergeCell ref="B38:F38"/>
    <mergeCell ref="D58:F58"/>
    <mergeCell ref="B39:F39"/>
    <mergeCell ref="B35:F35"/>
    <mergeCell ref="A48:F48"/>
    <mergeCell ref="A56:C56"/>
    <mergeCell ref="A57:C57"/>
    <mergeCell ref="B45:C45"/>
    <mergeCell ref="A58:C58"/>
    <mergeCell ref="A55:C55"/>
    <mergeCell ref="D55:F55"/>
    <mergeCell ref="B32:F32"/>
    <mergeCell ref="B33:F33"/>
    <mergeCell ref="B34:F34"/>
    <mergeCell ref="B36:F36"/>
    <mergeCell ref="B37:F37"/>
    <mergeCell ref="B26:C26"/>
    <mergeCell ref="B29:C29"/>
    <mergeCell ref="B30:F30"/>
    <mergeCell ref="B21:F21"/>
    <mergeCell ref="B22:F22"/>
    <mergeCell ref="B17:F19"/>
    <mergeCell ref="B20:F20"/>
    <mergeCell ref="A3:F3"/>
    <mergeCell ref="C5:F5"/>
    <mergeCell ref="B6:C6"/>
    <mergeCell ref="C15:F15"/>
    <mergeCell ref="B25:C25"/>
    <mergeCell ref="D23:F23"/>
    <mergeCell ref="B27:C27"/>
    <mergeCell ref="B28:C28"/>
    <mergeCell ref="B23:C23"/>
    <mergeCell ref="B24:C24"/>
  </mergeCells>
  <conditionalFormatting sqref="F51:F52">
    <cfRule type="expression" dxfId="4" priority="1" stopIfTrue="1">
      <formula>$E$51=""</formula>
    </cfRule>
  </conditionalFormatting>
  <conditionalFormatting sqref="C51:C52">
    <cfRule type="expression" dxfId="3" priority="2" stopIfTrue="1">
      <formula>$B$51=""</formula>
    </cfRule>
  </conditionalFormatting>
  <pageMargins left="0.75" right="0.77" top="0.62" bottom="0.61" header="0.39" footer="0.32"/>
  <pageSetup scale="77" fitToHeight="3" orientation="portrait" r:id="rId15"/>
  <headerFooter alignWithMargins="0">
    <oddFooter>&amp;R&amp;"Book Antiqua,Bold"&amp;8Bid Form (1st Envelope)  / Page &amp;P of &amp;N</oddFooter>
  </headerFooter>
  <rowBreaks count="1" manualBreakCount="1">
    <brk id="53" max="5" man="1"/>
  </rowBreaks>
  <drawing r:id="rId16"/>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36E61-4E89-415B-8F63-2DE811FD205C}">
  <sheetPr codeName="Sheet20">
    <tabColor rgb="FF00B050"/>
  </sheetPr>
  <dimension ref="A1:IV43"/>
  <sheetViews>
    <sheetView view="pageBreakPreview" topLeftCell="A13" zoomScale="110" zoomScaleNormal="100" zoomScaleSheetLayoutView="110" workbookViewId="0">
      <selection activeCell="B25" sqref="B25:F25"/>
    </sheetView>
  </sheetViews>
  <sheetFormatPr defaultRowHeight="15.6"/>
  <cols>
    <col min="1" max="1" width="9" style="827" customWidth="1"/>
    <col min="2" max="2" width="54.88671875" style="827" customWidth="1"/>
    <col min="3" max="3" width="3.88671875" style="827" customWidth="1"/>
    <col min="4" max="4" width="24.5546875" style="828" customWidth="1"/>
    <col min="5" max="5" width="4.33203125" style="827" customWidth="1"/>
    <col min="6" max="6" width="23.88671875" style="828" customWidth="1"/>
    <col min="7" max="7" width="18" style="766" customWidth="1"/>
    <col min="8" max="8" width="22.5546875" style="766" customWidth="1"/>
    <col min="9" max="9" width="21.109375" style="766" customWidth="1"/>
    <col min="10" max="10" width="11.33203125" style="766" bestFit="1" customWidth="1"/>
    <col min="11" max="11" width="16.5546875" style="766" bestFit="1" customWidth="1"/>
    <col min="12" max="12" width="15" style="766" bestFit="1" customWidth="1"/>
    <col min="13" max="256" width="9.109375" style="766"/>
    <col min="257" max="257" width="8.44140625" style="766" customWidth="1"/>
    <col min="258" max="258" width="54.88671875" style="766" customWidth="1"/>
    <col min="259" max="259" width="3.88671875" style="766" customWidth="1"/>
    <col min="260" max="260" width="25.109375" style="766" customWidth="1"/>
    <col min="261" max="261" width="4.33203125" style="766" customWidth="1"/>
    <col min="262" max="262" width="23.88671875" style="766" customWidth="1"/>
    <col min="263" max="263" width="18" style="766" customWidth="1"/>
    <col min="264" max="264" width="19.109375" style="766" customWidth="1"/>
    <col min="265" max="265" width="16.5546875" style="766" bestFit="1" customWidth="1"/>
    <col min="266" max="266" width="11.33203125" style="766" bestFit="1" customWidth="1"/>
    <col min="267" max="267" width="16.5546875" style="766" bestFit="1" customWidth="1"/>
    <col min="268" max="268" width="15" style="766" bestFit="1" customWidth="1"/>
    <col min="269" max="512" width="9.109375" style="766"/>
    <col min="513" max="513" width="8.44140625" style="766" customWidth="1"/>
    <col min="514" max="514" width="54.88671875" style="766" customWidth="1"/>
    <col min="515" max="515" width="3.88671875" style="766" customWidth="1"/>
    <col min="516" max="516" width="25.109375" style="766" customWidth="1"/>
    <col min="517" max="517" width="4.33203125" style="766" customWidth="1"/>
    <col min="518" max="518" width="23.88671875" style="766" customWidth="1"/>
    <col min="519" max="519" width="18" style="766" customWidth="1"/>
    <col min="520" max="520" width="19.109375" style="766" customWidth="1"/>
    <col min="521" max="521" width="16.5546875" style="766" bestFit="1" customWidth="1"/>
    <col min="522" max="522" width="11.33203125" style="766" bestFit="1" customWidth="1"/>
    <col min="523" max="523" width="16.5546875" style="766" bestFit="1" customWidth="1"/>
    <col min="524" max="524" width="15" style="766" bestFit="1" customWidth="1"/>
    <col min="525" max="768" width="9.109375" style="766"/>
    <col min="769" max="769" width="8.44140625" style="766" customWidth="1"/>
    <col min="770" max="770" width="54.88671875" style="766" customWidth="1"/>
    <col min="771" max="771" width="3.88671875" style="766" customWidth="1"/>
    <col min="772" max="772" width="25.109375" style="766" customWidth="1"/>
    <col min="773" max="773" width="4.33203125" style="766" customWidth="1"/>
    <col min="774" max="774" width="23.88671875" style="766" customWidth="1"/>
    <col min="775" max="775" width="18" style="766" customWidth="1"/>
    <col min="776" max="776" width="19.109375" style="766" customWidth="1"/>
    <col min="777" max="777" width="16.5546875" style="766" bestFit="1" customWidth="1"/>
    <col min="778" max="778" width="11.33203125" style="766" bestFit="1" customWidth="1"/>
    <col min="779" max="779" width="16.5546875" style="766" bestFit="1" customWidth="1"/>
    <col min="780" max="780" width="15" style="766" bestFit="1" customWidth="1"/>
    <col min="781" max="1024" width="9.109375" style="766"/>
    <col min="1025" max="1025" width="8.44140625" style="766" customWidth="1"/>
    <col min="1026" max="1026" width="54.88671875" style="766" customWidth="1"/>
    <col min="1027" max="1027" width="3.88671875" style="766" customWidth="1"/>
    <col min="1028" max="1028" width="25.109375" style="766" customWidth="1"/>
    <col min="1029" max="1029" width="4.33203125" style="766" customWidth="1"/>
    <col min="1030" max="1030" width="23.88671875" style="766" customWidth="1"/>
    <col min="1031" max="1031" width="18" style="766" customWidth="1"/>
    <col min="1032" max="1032" width="19.109375" style="766" customWidth="1"/>
    <col min="1033" max="1033" width="16.5546875" style="766" bestFit="1" customWidth="1"/>
    <col min="1034" max="1034" width="11.33203125" style="766" bestFit="1" customWidth="1"/>
    <col min="1035" max="1035" width="16.5546875" style="766" bestFit="1" customWidth="1"/>
    <col min="1036" max="1036" width="15" style="766" bestFit="1" customWidth="1"/>
    <col min="1037" max="1280" width="9.109375" style="766"/>
    <col min="1281" max="1281" width="8.44140625" style="766" customWidth="1"/>
    <col min="1282" max="1282" width="54.88671875" style="766" customWidth="1"/>
    <col min="1283" max="1283" width="3.88671875" style="766" customWidth="1"/>
    <col min="1284" max="1284" width="25.109375" style="766" customWidth="1"/>
    <col min="1285" max="1285" width="4.33203125" style="766" customWidth="1"/>
    <col min="1286" max="1286" width="23.88671875" style="766" customWidth="1"/>
    <col min="1287" max="1287" width="18" style="766" customWidth="1"/>
    <col min="1288" max="1288" width="19.109375" style="766" customWidth="1"/>
    <col min="1289" max="1289" width="16.5546875" style="766" bestFit="1" customWidth="1"/>
    <col min="1290" max="1290" width="11.33203125" style="766" bestFit="1" customWidth="1"/>
    <col min="1291" max="1291" width="16.5546875" style="766" bestFit="1" customWidth="1"/>
    <col min="1292" max="1292" width="15" style="766" bestFit="1" customWidth="1"/>
    <col min="1293" max="1536" width="9.109375" style="766"/>
    <col min="1537" max="1537" width="8.44140625" style="766" customWidth="1"/>
    <col min="1538" max="1538" width="54.88671875" style="766" customWidth="1"/>
    <col min="1539" max="1539" width="3.88671875" style="766" customWidth="1"/>
    <col min="1540" max="1540" width="25.109375" style="766" customWidth="1"/>
    <col min="1541" max="1541" width="4.33203125" style="766" customWidth="1"/>
    <col min="1542" max="1542" width="23.88671875" style="766" customWidth="1"/>
    <col min="1543" max="1543" width="18" style="766" customWidth="1"/>
    <col min="1544" max="1544" width="19.109375" style="766" customWidth="1"/>
    <col min="1545" max="1545" width="16.5546875" style="766" bestFit="1" customWidth="1"/>
    <col min="1546" max="1546" width="11.33203125" style="766" bestFit="1" customWidth="1"/>
    <col min="1547" max="1547" width="16.5546875" style="766" bestFit="1" customWidth="1"/>
    <col min="1548" max="1548" width="15" style="766" bestFit="1" customWidth="1"/>
    <col min="1549" max="1792" width="9.109375" style="766"/>
    <col min="1793" max="1793" width="8.44140625" style="766" customWidth="1"/>
    <col min="1794" max="1794" width="54.88671875" style="766" customWidth="1"/>
    <col min="1795" max="1795" width="3.88671875" style="766" customWidth="1"/>
    <col min="1796" max="1796" width="25.109375" style="766" customWidth="1"/>
    <col min="1797" max="1797" width="4.33203125" style="766" customWidth="1"/>
    <col min="1798" max="1798" width="23.88671875" style="766" customWidth="1"/>
    <col min="1799" max="1799" width="18" style="766" customWidth="1"/>
    <col min="1800" max="1800" width="19.109375" style="766" customWidth="1"/>
    <col min="1801" max="1801" width="16.5546875" style="766" bestFit="1" customWidth="1"/>
    <col min="1802" max="1802" width="11.33203125" style="766" bestFit="1" customWidth="1"/>
    <col min="1803" max="1803" width="16.5546875" style="766" bestFit="1" customWidth="1"/>
    <col min="1804" max="1804" width="15" style="766" bestFit="1" customWidth="1"/>
    <col min="1805" max="2048" width="9.109375" style="766"/>
    <col min="2049" max="2049" width="8.44140625" style="766" customWidth="1"/>
    <col min="2050" max="2050" width="54.88671875" style="766" customWidth="1"/>
    <col min="2051" max="2051" width="3.88671875" style="766" customWidth="1"/>
    <col min="2052" max="2052" width="25.109375" style="766" customWidth="1"/>
    <col min="2053" max="2053" width="4.33203125" style="766" customWidth="1"/>
    <col min="2054" max="2054" width="23.88671875" style="766" customWidth="1"/>
    <col min="2055" max="2055" width="18" style="766" customWidth="1"/>
    <col min="2056" max="2056" width="19.109375" style="766" customWidth="1"/>
    <col min="2057" max="2057" width="16.5546875" style="766" bestFit="1" customWidth="1"/>
    <col min="2058" max="2058" width="11.33203125" style="766" bestFit="1" customWidth="1"/>
    <col min="2059" max="2059" width="16.5546875" style="766" bestFit="1" customWidth="1"/>
    <col min="2060" max="2060" width="15" style="766" bestFit="1" customWidth="1"/>
    <col min="2061" max="2304" width="9.109375" style="766"/>
    <col min="2305" max="2305" width="8.44140625" style="766" customWidth="1"/>
    <col min="2306" max="2306" width="54.88671875" style="766" customWidth="1"/>
    <col min="2307" max="2307" width="3.88671875" style="766" customWidth="1"/>
    <col min="2308" max="2308" width="25.109375" style="766" customWidth="1"/>
    <col min="2309" max="2309" width="4.33203125" style="766" customWidth="1"/>
    <col min="2310" max="2310" width="23.88671875" style="766" customWidth="1"/>
    <col min="2311" max="2311" width="18" style="766" customWidth="1"/>
    <col min="2312" max="2312" width="19.109375" style="766" customWidth="1"/>
    <col min="2313" max="2313" width="16.5546875" style="766" bestFit="1" customWidth="1"/>
    <col min="2314" max="2314" width="11.33203125" style="766" bestFit="1" customWidth="1"/>
    <col min="2315" max="2315" width="16.5546875" style="766" bestFit="1" customWidth="1"/>
    <col min="2316" max="2316" width="15" style="766" bestFit="1" customWidth="1"/>
    <col min="2317" max="2560" width="9.109375" style="766"/>
    <col min="2561" max="2561" width="8.44140625" style="766" customWidth="1"/>
    <col min="2562" max="2562" width="54.88671875" style="766" customWidth="1"/>
    <col min="2563" max="2563" width="3.88671875" style="766" customWidth="1"/>
    <col min="2564" max="2564" width="25.109375" style="766" customWidth="1"/>
    <col min="2565" max="2565" width="4.33203125" style="766" customWidth="1"/>
    <col min="2566" max="2566" width="23.88671875" style="766" customWidth="1"/>
    <col min="2567" max="2567" width="18" style="766" customWidth="1"/>
    <col min="2568" max="2568" width="19.109375" style="766" customWidth="1"/>
    <col min="2569" max="2569" width="16.5546875" style="766" bestFit="1" customWidth="1"/>
    <col min="2570" max="2570" width="11.33203125" style="766" bestFit="1" customWidth="1"/>
    <col min="2571" max="2571" width="16.5546875" style="766" bestFit="1" customWidth="1"/>
    <col min="2572" max="2572" width="15" style="766" bestFit="1" customWidth="1"/>
    <col min="2573" max="2816" width="9.109375" style="766"/>
    <col min="2817" max="2817" width="8.44140625" style="766" customWidth="1"/>
    <col min="2818" max="2818" width="54.88671875" style="766" customWidth="1"/>
    <col min="2819" max="2819" width="3.88671875" style="766" customWidth="1"/>
    <col min="2820" max="2820" width="25.109375" style="766" customWidth="1"/>
    <col min="2821" max="2821" width="4.33203125" style="766" customWidth="1"/>
    <col min="2822" max="2822" width="23.88671875" style="766" customWidth="1"/>
    <col min="2823" max="2823" width="18" style="766" customWidth="1"/>
    <col min="2824" max="2824" width="19.109375" style="766" customWidth="1"/>
    <col min="2825" max="2825" width="16.5546875" style="766" bestFit="1" customWidth="1"/>
    <col min="2826" max="2826" width="11.33203125" style="766" bestFit="1" customWidth="1"/>
    <col min="2827" max="2827" width="16.5546875" style="766" bestFit="1" customWidth="1"/>
    <col min="2828" max="2828" width="15" style="766" bestFit="1" customWidth="1"/>
    <col min="2829" max="3072" width="9.109375" style="766"/>
    <col min="3073" max="3073" width="8.44140625" style="766" customWidth="1"/>
    <col min="3074" max="3074" width="54.88671875" style="766" customWidth="1"/>
    <col min="3075" max="3075" width="3.88671875" style="766" customWidth="1"/>
    <col min="3076" max="3076" width="25.109375" style="766" customWidth="1"/>
    <col min="3077" max="3077" width="4.33203125" style="766" customWidth="1"/>
    <col min="3078" max="3078" width="23.88671875" style="766" customWidth="1"/>
    <col min="3079" max="3079" width="18" style="766" customWidth="1"/>
    <col min="3080" max="3080" width="19.109375" style="766" customWidth="1"/>
    <col min="3081" max="3081" width="16.5546875" style="766" bestFit="1" customWidth="1"/>
    <col min="3082" max="3082" width="11.33203125" style="766" bestFit="1" customWidth="1"/>
    <col min="3083" max="3083" width="16.5546875" style="766" bestFit="1" customWidth="1"/>
    <col min="3084" max="3084" width="15" style="766" bestFit="1" customWidth="1"/>
    <col min="3085" max="3328" width="9.109375" style="766"/>
    <col min="3329" max="3329" width="8.44140625" style="766" customWidth="1"/>
    <col min="3330" max="3330" width="54.88671875" style="766" customWidth="1"/>
    <col min="3331" max="3331" width="3.88671875" style="766" customWidth="1"/>
    <col min="3332" max="3332" width="25.109375" style="766" customWidth="1"/>
    <col min="3333" max="3333" width="4.33203125" style="766" customWidth="1"/>
    <col min="3334" max="3334" width="23.88671875" style="766" customWidth="1"/>
    <col min="3335" max="3335" width="18" style="766" customWidth="1"/>
    <col min="3336" max="3336" width="19.109375" style="766" customWidth="1"/>
    <col min="3337" max="3337" width="16.5546875" style="766" bestFit="1" customWidth="1"/>
    <col min="3338" max="3338" width="11.33203125" style="766" bestFit="1" customWidth="1"/>
    <col min="3339" max="3339" width="16.5546875" style="766" bestFit="1" customWidth="1"/>
    <col min="3340" max="3340" width="15" style="766" bestFit="1" customWidth="1"/>
    <col min="3341" max="3584" width="9.109375" style="766"/>
    <col min="3585" max="3585" width="8.44140625" style="766" customWidth="1"/>
    <col min="3586" max="3586" width="54.88671875" style="766" customWidth="1"/>
    <col min="3587" max="3587" width="3.88671875" style="766" customWidth="1"/>
    <col min="3588" max="3588" width="25.109375" style="766" customWidth="1"/>
    <col min="3589" max="3589" width="4.33203125" style="766" customWidth="1"/>
    <col min="3590" max="3590" width="23.88671875" style="766" customWidth="1"/>
    <col min="3591" max="3591" width="18" style="766" customWidth="1"/>
    <col min="3592" max="3592" width="19.109375" style="766" customWidth="1"/>
    <col min="3593" max="3593" width="16.5546875" style="766" bestFit="1" customWidth="1"/>
    <col min="3594" max="3594" width="11.33203125" style="766" bestFit="1" customWidth="1"/>
    <col min="3595" max="3595" width="16.5546875" style="766" bestFit="1" customWidth="1"/>
    <col min="3596" max="3596" width="15" style="766" bestFit="1" customWidth="1"/>
    <col min="3597" max="3840" width="9.109375" style="766"/>
    <col min="3841" max="3841" width="8.44140625" style="766" customWidth="1"/>
    <col min="3842" max="3842" width="54.88671875" style="766" customWidth="1"/>
    <col min="3843" max="3843" width="3.88671875" style="766" customWidth="1"/>
    <col min="3844" max="3844" width="25.109375" style="766" customWidth="1"/>
    <col min="3845" max="3845" width="4.33203125" style="766" customWidth="1"/>
    <col min="3846" max="3846" width="23.88671875" style="766" customWidth="1"/>
    <col min="3847" max="3847" width="18" style="766" customWidth="1"/>
    <col min="3848" max="3848" width="19.109375" style="766" customWidth="1"/>
    <col min="3849" max="3849" width="16.5546875" style="766" bestFit="1" customWidth="1"/>
    <col min="3850" max="3850" width="11.33203125" style="766" bestFit="1" customWidth="1"/>
    <col min="3851" max="3851" width="16.5546875" style="766" bestFit="1" customWidth="1"/>
    <col min="3852" max="3852" width="15" style="766" bestFit="1" customWidth="1"/>
    <col min="3853" max="4096" width="9.109375" style="766"/>
    <col min="4097" max="4097" width="8.44140625" style="766" customWidth="1"/>
    <col min="4098" max="4098" width="54.88671875" style="766" customWidth="1"/>
    <col min="4099" max="4099" width="3.88671875" style="766" customWidth="1"/>
    <col min="4100" max="4100" width="25.109375" style="766" customWidth="1"/>
    <col min="4101" max="4101" width="4.33203125" style="766" customWidth="1"/>
    <col min="4102" max="4102" width="23.88671875" style="766" customWidth="1"/>
    <col min="4103" max="4103" width="18" style="766" customWidth="1"/>
    <col min="4104" max="4104" width="19.109375" style="766" customWidth="1"/>
    <col min="4105" max="4105" width="16.5546875" style="766" bestFit="1" customWidth="1"/>
    <col min="4106" max="4106" width="11.33203125" style="766" bestFit="1" customWidth="1"/>
    <col min="4107" max="4107" width="16.5546875" style="766" bestFit="1" customWidth="1"/>
    <col min="4108" max="4108" width="15" style="766" bestFit="1" customWidth="1"/>
    <col min="4109" max="4352" width="9.109375" style="766"/>
    <col min="4353" max="4353" width="8.44140625" style="766" customWidth="1"/>
    <col min="4354" max="4354" width="54.88671875" style="766" customWidth="1"/>
    <col min="4355" max="4355" width="3.88671875" style="766" customWidth="1"/>
    <col min="4356" max="4356" width="25.109375" style="766" customWidth="1"/>
    <col min="4357" max="4357" width="4.33203125" style="766" customWidth="1"/>
    <col min="4358" max="4358" width="23.88671875" style="766" customWidth="1"/>
    <col min="4359" max="4359" width="18" style="766" customWidth="1"/>
    <col min="4360" max="4360" width="19.109375" style="766" customWidth="1"/>
    <col min="4361" max="4361" width="16.5546875" style="766" bestFit="1" customWidth="1"/>
    <col min="4362" max="4362" width="11.33203125" style="766" bestFit="1" customWidth="1"/>
    <col min="4363" max="4363" width="16.5546875" style="766" bestFit="1" customWidth="1"/>
    <col min="4364" max="4364" width="15" style="766" bestFit="1" customWidth="1"/>
    <col min="4365" max="4608" width="9.109375" style="766"/>
    <col min="4609" max="4609" width="8.44140625" style="766" customWidth="1"/>
    <col min="4610" max="4610" width="54.88671875" style="766" customWidth="1"/>
    <col min="4611" max="4611" width="3.88671875" style="766" customWidth="1"/>
    <col min="4612" max="4612" width="25.109375" style="766" customWidth="1"/>
    <col min="4613" max="4613" width="4.33203125" style="766" customWidth="1"/>
    <col min="4614" max="4614" width="23.88671875" style="766" customWidth="1"/>
    <col min="4615" max="4615" width="18" style="766" customWidth="1"/>
    <col min="4616" max="4616" width="19.109375" style="766" customWidth="1"/>
    <col min="4617" max="4617" width="16.5546875" style="766" bestFit="1" customWidth="1"/>
    <col min="4618" max="4618" width="11.33203125" style="766" bestFit="1" customWidth="1"/>
    <col min="4619" max="4619" width="16.5546875" style="766" bestFit="1" customWidth="1"/>
    <col min="4620" max="4620" width="15" style="766" bestFit="1" customWidth="1"/>
    <col min="4621" max="4864" width="9.109375" style="766"/>
    <col min="4865" max="4865" width="8.44140625" style="766" customWidth="1"/>
    <col min="4866" max="4866" width="54.88671875" style="766" customWidth="1"/>
    <col min="4867" max="4867" width="3.88671875" style="766" customWidth="1"/>
    <col min="4868" max="4868" width="25.109375" style="766" customWidth="1"/>
    <col min="4869" max="4869" width="4.33203125" style="766" customWidth="1"/>
    <col min="4870" max="4870" width="23.88671875" style="766" customWidth="1"/>
    <col min="4871" max="4871" width="18" style="766" customWidth="1"/>
    <col min="4872" max="4872" width="19.109375" style="766" customWidth="1"/>
    <col min="4873" max="4873" width="16.5546875" style="766" bestFit="1" customWidth="1"/>
    <col min="4874" max="4874" width="11.33203125" style="766" bestFit="1" customWidth="1"/>
    <col min="4875" max="4875" width="16.5546875" style="766" bestFit="1" customWidth="1"/>
    <col min="4876" max="4876" width="15" style="766" bestFit="1" customWidth="1"/>
    <col min="4877" max="5120" width="9.109375" style="766"/>
    <col min="5121" max="5121" width="8.44140625" style="766" customWidth="1"/>
    <col min="5122" max="5122" width="54.88671875" style="766" customWidth="1"/>
    <col min="5123" max="5123" width="3.88671875" style="766" customWidth="1"/>
    <col min="5124" max="5124" width="25.109375" style="766" customWidth="1"/>
    <col min="5125" max="5125" width="4.33203125" style="766" customWidth="1"/>
    <col min="5126" max="5126" width="23.88671875" style="766" customWidth="1"/>
    <col min="5127" max="5127" width="18" style="766" customWidth="1"/>
    <col min="5128" max="5128" width="19.109375" style="766" customWidth="1"/>
    <col min="5129" max="5129" width="16.5546875" style="766" bestFit="1" customWidth="1"/>
    <col min="5130" max="5130" width="11.33203125" style="766" bestFit="1" customWidth="1"/>
    <col min="5131" max="5131" width="16.5546875" style="766" bestFit="1" customWidth="1"/>
    <col min="5132" max="5132" width="15" style="766" bestFit="1" customWidth="1"/>
    <col min="5133" max="5376" width="9.109375" style="766"/>
    <col min="5377" max="5377" width="8.44140625" style="766" customWidth="1"/>
    <col min="5378" max="5378" width="54.88671875" style="766" customWidth="1"/>
    <col min="5379" max="5379" width="3.88671875" style="766" customWidth="1"/>
    <col min="5380" max="5380" width="25.109375" style="766" customWidth="1"/>
    <col min="5381" max="5381" width="4.33203125" style="766" customWidth="1"/>
    <col min="5382" max="5382" width="23.88671875" style="766" customWidth="1"/>
    <col min="5383" max="5383" width="18" style="766" customWidth="1"/>
    <col min="5384" max="5384" width="19.109375" style="766" customWidth="1"/>
    <col min="5385" max="5385" width="16.5546875" style="766" bestFit="1" customWidth="1"/>
    <col min="5386" max="5386" width="11.33203125" style="766" bestFit="1" customWidth="1"/>
    <col min="5387" max="5387" width="16.5546875" style="766" bestFit="1" customWidth="1"/>
    <col min="5388" max="5388" width="15" style="766" bestFit="1" customWidth="1"/>
    <col min="5389" max="5632" width="9.109375" style="766"/>
    <col min="5633" max="5633" width="8.44140625" style="766" customWidth="1"/>
    <col min="5634" max="5634" width="54.88671875" style="766" customWidth="1"/>
    <col min="5635" max="5635" width="3.88671875" style="766" customWidth="1"/>
    <col min="5636" max="5636" width="25.109375" style="766" customWidth="1"/>
    <col min="5637" max="5637" width="4.33203125" style="766" customWidth="1"/>
    <col min="5638" max="5638" width="23.88671875" style="766" customWidth="1"/>
    <col min="5639" max="5639" width="18" style="766" customWidth="1"/>
    <col min="5640" max="5640" width="19.109375" style="766" customWidth="1"/>
    <col min="5641" max="5641" width="16.5546875" style="766" bestFit="1" customWidth="1"/>
    <col min="5642" max="5642" width="11.33203125" style="766" bestFit="1" customWidth="1"/>
    <col min="5643" max="5643" width="16.5546875" style="766" bestFit="1" customWidth="1"/>
    <col min="5644" max="5644" width="15" style="766" bestFit="1" customWidth="1"/>
    <col min="5645" max="5888" width="9.109375" style="766"/>
    <col min="5889" max="5889" width="8.44140625" style="766" customWidth="1"/>
    <col min="5890" max="5890" width="54.88671875" style="766" customWidth="1"/>
    <col min="5891" max="5891" width="3.88671875" style="766" customWidth="1"/>
    <col min="5892" max="5892" width="25.109375" style="766" customWidth="1"/>
    <col min="5893" max="5893" width="4.33203125" style="766" customWidth="1"/>
    <col min="5894" max="5894" width="23.88671875" style="766" customWidth="1"/>
    <col min="5895" max="5895" width="18" style="766" customWidth="1"/>
    <col min="5896" max="5896" width="19.109375" style="766" customWidth="1"/>
    <col min="5897" max="5897" width="16.5546875" style="766" bestFit="1" customWidth="1"/>
    <col min="5898" max="5898" width="11.33203125" style="766" bestFit="1" customWidth="1"/>
    <col min="5899" max="5899" width="16.5546875" style="766" bestFit="1" customWidth="1"/>
    <col min="5900" max="5900" width="15" style="766" bestFit="1" customWidth="1"/>
    <col min="5901" max="6144" width="9.109375" style="766"/>
    <col min="6145" max="6145" width="8.44140625" style="766" customWidth="1"/>
    <col min="6146" max="6146" width="54.88671875" style="766" customWidth="1"/>
    <col min="6147" max="6147" width="3.88671875" style="766" customWidth="1"/>
    <col min="6148" max="6148" width="25.109375" style="766" customWidth="1"/>
    <col min="6149" max="6149" width="4.33203125" style="766" customWidth="1"/>
    <col min="6150" max="6150" width="23.88671875" style="766" customWidth="1"/>
    <col min="6151" max="6151" width="18" style="766" customWidth="1"/>
    <col min="6152" max="6152" width="19.109375" style="766" customWidth="1"/>
    <col min="6153" max="6153" width="16.5546875" style="766" bestFit="1" customWidth="1"/>
    <col min="6154" max="6154" width="11.33203125" style="766" bestFit="1" customWidth="1"/>
    <col min="6155" max="6155" width="16.5546875" style="766" bestFit="1" customWidth="1"/>
    <col min="6156" max="6156" width="15" style="766" bestFit="1" customWidth="1"/>
    <col min="6157" max="6400" width="9.109375" style="766"/>
    <col min="6401" max="6401" width="8.44140625" style="766" customWidth="1"/>
    <col min="6402" max="6402" width="54.88671875" style="766" customWidth="1"/>
    <col min="6403" max="6403" width="3.88671875" style="766" customWidth="1"/>
    <col min="6404" max="6404" width="25.109375" style="766" customWidth="1"/>
    <col min="6405" max="6405" width="4.33203125" style="766" customWidth="1"/>
    <col min="6406" max="6406" width="23.88671875" style="766" customWidth="1"/>
    <col min="6407" max="6407" width="18" style="766" customWidth="1"/>
    <col min="6408" max="6408" width="19.109375" style="766" customWidth="1"/>
    <col min="6409" max="6409" width="16.5546875" style="766" bestFit="1" customWidth="1"/>
    <col min="6410" max="6410" width="11.33203125" style="766" bestFit="1" customWidth="1"/>
    <col min="6411" max="6411" width="16.5546875" style="766" bestFit="1" customWidth="1"/>
    <col min="6412" max="6412" width="15" style="766" bestFit="1" customWidth="1"/>
    <col min="6413" max="6656" width="9.109375" style="766"/>
    <col min="6657" max="6657" width="8.44140625" style="766" customWidth="1"/>
    <col min="6658" max="6658" width="54.88671875" style="766" customWidth="1"/>
    <col min="6659" max="6659" width="3.88671875" style="766" customWidth="1"/>
    <col min="6660" max="6660" width="25.109375" style="766" customWidth="1"/>
    <col min="6661" max="6661" width="4.33203125" style="766" customWidth="1"/>
    <col min="6662" max="6662" width="23.88671875" style="766" customWidth="1"/>
    <col min="6663" max="6663" width="18" style="766" customWidth="1"/>
    <col min="6664" max="6664" width="19.109375" style="766" customWidth="1"/>
    <col min="6665" max="6665" width="16.5546875" style="766" bestFit="1" customWidth="1"/>
    <col min="6666" max="6666" width="11.33203125" style="766" bestFit="1" customWidth="1"/>
    <col min="6667" max="6667" width="16.5546875" style="766" bestFit="1" customWidth="1"/>
    <col min="6668" max="6668" width="15" style="766" bestFit="1" customWidth="1"/>
    <col min="6669" max="6912" width="9.109375" style="766"/>
    <col min="6913" max="6913" width="8.44140625" style="766" customWidth="1"/>
    <col min="6914" max="6914" width="54.88671875" style="766" customWidth="1"/>
    <col min="6915" max="6915" width="3.88671875" style="766" customWidth="1"/>
    <col min="6916" max="6916" width="25.109375" style="766" customWidth="1"/>
    <col min="6917" max="6917" width="4.33203125" style="766" customWidth="1"/>
    <col min="6918" max="6918" width="23.88671875" style="766" customWidth="1"/>
    <col min="6919" max="6919" width="18" style="766" customWidth="1"/>
    <col min="6920" max="6920" width="19.109375" style="766" customWidth="1"/>
    <col min="6921" max="6921" width="16.5546875" style="766" bestFit="1" customWidth="1"/>
    <col min="6922" max="6922" width="11.33203125" style="766" bestFit="1" customWidth="1"/>
    <col min="6923" max="6923" width="16.5546875" style="766" bestFit="1" customWidth="1"/>
    <col min="6924" max="6924" width="15" style="766" bestFit="1" customWidth="1"/>
    <col min="6925" max="7168" width="9.109375" style="766"/>
    <col min="7169" max="7169" width="8.44140625" style="766" customWidth="1"/>
    <col min="7170" max="7170" width="54.88671875" style="766" customWidth="1"/>
    <col min="7171" max="7171" width="3.88671875" style="766" customWidth="1"/>
    <col min="7172" max="7172" width="25.109375" style="766" customWidth="1"/>
    <col min="7173" max="7173" width="4.33203125" style="766" customWidth="1"/>
    <col min="7174" max="7174" width="23.88671875" style="766" customWidth="1"/>
    <col min="7175" max="7175" width="18" style="766" customWidth="1"/>
    <col min="7176" max="7176" width="19.109375" style="766" customWidth="1"/>
    <col min="7177" max="7177" width="16.5546875" style="766" bestFit="1" customWidth="1"/>
    <col min="7178" max="7178" width="11.33203125" style="766" bestFit="1" customWidth="1"/>
    <col min="7179" max="7179" width="16.5546875" style="766" bestFit="1" customWidth="1"/>
    <col min="7180" max="7180" width="15" style="766" bestFit="1" customWidth="1"/>
    <col min="7181" max="7424" width="9.109375" style="766"/>
    <col min="7425" max="7425" width="8.44140625" style="766" customWidth="1"/>
    <col min="7426" max="7426" width="54.88671875" style="766" customWidth="1"/>
    <col min="7427" max="7427" width="3.88671875" style="766" customWidth="1"/>
    <col min="7428" max="7428" width="25.109375" style="766" customWidth="1"/>
    <col min="7429" max="7429" width="4.33203125" style="766" customWidth="1"/>
    <col min="7430" max="7430" width="23.88671875" style="766" customWidth="1"/>
    <col min="7431" max="7431" width="18" style="766" customWidth="1"/>
    <col min="7432" max="7432" width="19.109375" style="766" customWidth="1"/>
    <col min="7433" max="7433" width="16.5546875" style="766" bestFit="1" customWidth="1"/>
    <col min="7434" max="7434" width="11.33203125" style="766" bestFit="1" customWidth="1"/>
    <col min="7435" max="7435" width="16.5546875" style="766" bestFit="1" customWidth="1"/>
    <col min="7436" max="7436" width="15" style="766" bestFit="1" customWidth="1"/>
    <col min="7437" max="7680" width="9.109375" style="766"/>
    <col min="7681" max="7681" width="8.44140625" style="766" customWidth="1"/>
    <col min="7682" max="7682" width="54.88671875" style="766" customWidth="1"/>
    <col min="7683" max="7683" width="3.88671875" style="766" customWidth="1"/>
    <col min="7684" max="7684" width="25.109375" style="766" customWidth="1"/>
    <col min="7685" max="7685" width="4.33203125" style="766" customWidth="1"/>
    <col min="7686" max="7686" width="23.88671875" style="766" customWidth="1"/>
    <col min="7687" max="7687" width="18" style="766" customWidth="1"/>
    <col min="7688" max="7688" width="19.109375" style="766" customWidth="1"/>
    <col min="7689" max="7689" width="16.5546875" style="766" bestFit="1" customWidth="1"/>
    <col min="7690" max="7690" width="11.33203125" style="766" bestFit="1" customWidth="1"/>
    <col min="7691" max="7691" width="16.5546875" style="766" bestFit="1" customWidth="1"/>
    <col min="7692" max="7692" width="15" style="766" bestFit="1" customWidth="1"/>
    <col min="7693" max="7936" width="9.109375" style="766"/>
    <col min="7937" max="7937" width="8.44140625" style="766" customWidth="1"/>
    <col min="7938" max="7938" width="54.88671875" style="766" customWidth="1"/>
    <col min="7939" max="7939" width="3.88671875" style="766" customWidth="1"/>
    <col min="7940" max="7940" width="25.109375" style="766" customWidth="1"/>
    <col min="7941" max="7941" width="4.33203125" style="766" customWidth="1"/>
    <col min="7942" max="7942" width="23.88671875" style="766" customWidth="1"/>
    <col min="7943" max="7943" width="18" style="766" customWidth="1"/>
    <col min="7944" max="7944" width="19.109375" style="766" customWidth="1"/>
    <col min="7945" max="7945" width="16.5546875" style="766" bestFit="1" customWidth="1"/>
    <col min="7946" max="7946" width="11.33203125" style="766" bestFit="1" customWidth="1"/>
    <col min="7947" max="7947" width="16.5546875" style="766" bestFit="1" customWidth="1"/>
    <col min="7948" max="7948" width="15" style="766" bestFit="1" customWidth="1"/>
    <col min="7949" max="8192" width="9.109375" style="766"/>
    <col min="8193" max="8193" width="8.44140625" style="766" customWidth="1"/>
    <col min="8194" max="8194" width="54.88671875" style="766" customWidth="1"/>
    <col min="8195" max="8195" width="3.88671875" style="766" customWidth="1"/>
    <col min="8196" max="8196" width="25.109375" style="766" customWidth="1"/>
    <col min="8197" max="8197" width="4.33203125" style="766" customWidth="1"/>
    <col min="8198" max="8198" width="23.88671875" style="766" customWidth="1"/>
    <col min="8199" max="8199" width="18" style="766" customWidth="1"/>
    <col min="8200" max="8200" width="19.109375" style="766" customWidth="1"/>
    <col min="8201" max="8201" width="16.5546875" style="766" bestFit="1" customWidth="1"/>
    <col min="8202" max="8202" width="11.33203125" style="766" bestFit="1" customWidth="1"/>
    <col min="8203" max="8203" width="16.5546875" style="766" bestFit="1" customWidth="1"/>
    <col min="8204" max="8204" width="15" style="766" bestFit="1" customWidth="1"/>
    <col min="8205" max="8448" width="9.109375" style="766"/>
    <col min="8449" max="8449" width="8.44140625" style="766" customWidth="1"/>
    <col min="8450" max="8450" width="54.88671875" style="766" customWidth="1"/>
    <col min="8451" max="8451" width="3.88671875" style="766" customWidth="1"/>
    <col min="8452" max="8452" width="25.109375" style="766" customWidth="1"/>
    <col min="8453" max="8453" width="4.33203125" style="766" customWidth="1"/>
    <col min="8454" max="8454" width="23.88671875" style="766" customWidth="1"/>
    <col min="8455" max="8455" width="18" style="766" customWidth="1"/>
    <col min="8456" max="8456" width="19.109375" style="766" customWidth="1"/>
    <col min="8457" max="8457" width="16.5546875" style="766" bestFit="1" customWidth="1"/>
    <col min="8458" max="8458" width="11.33203125" style="766" bestFit="1" customWidth="1"/>
    <col min="8459" max="8459" width="16.5546875" style="766" bestFit="1" customWidth="1"/>
    <col min="8460" max="8460" width="15" style="766" bestFit="1" customWidth="1"/>
    <col min="8461" max="8704" width="9.109375" style="766"/>
    <col min="8705" max="8705" width="8.44140625" style="766" customWidth="1"/>
    <col min="8706" max="8706" width="54.88671875" style="766" customWidth="1"/>
    <col min="8707" max="8707" width="3.88671875" style="766" customWidth="1"/>
    <col min="8708" max="8708" width="25.109375" style="766" customWidth="1"/>
    <col min="8709" max="8709" width="4.33203125" style="766" customWidth="1"/>
    <col min="8710" max="8710" width="23.88671875" style="766" customWidth="1"/>
    <col min="8711" max="8711" width="18" style="766" customWidth="1"/>
    <col min="8712" max="8712" width="19.109375" style="766" customWidth="1"/>
    <col min="8713" max="8713" width="16.5546875" style="766" bestFit="1" customWidth="1"/>
    <col min="8714" max="8714" width="11.33203125" style="766" bestFit="1" customWidth="1"/>
    <col min="8715" max="8715" width="16.5546875" style="766" bestFit="1" customWidth="1"/>
    <col min="8716" max="8716" width="15" style="766" bestFit="1" customWidth="1"/>
    <col min="8717" max="8960" width="9.109375" style="766"/>
    <col min="8961" max="8961" width="8.44140625" style="766" customWidth="1"/>
    <col min="8962" max="8962" width="54.88671875" style="766" customWidth="1"/>
    <col min="8963" max="8963" width="3.88671875" style="766" customWidth="1"/>
    <col min="8964" max="8964" width="25.109375" style="766" customWidth="1"/>
    <col min="8965" max="8965" width="4.33203125" style="766" customWidth="1"/>
    <col min="8966" max="8966" width="23.88671875" style="766" customWidth="1"/>
    <col min="8967" max="8967" width="18" style="766" customWidth="1"/>
    <col min="8968" max="8968" width="19.109375" style="766" customWidth="1"/>
    <col min="8969" max="8969" width="16.5546875" style="766" bestFit="1" customWidth="1"/>
    <col min="8970" max="8970" width="11.33203125" style="766" bestFit="1" customWidth="1"/>
    <col min="8971" max="8971" width="16.5546875" style="766" bestFit="1" customWidth="1"/>
    <col min="8972" max="8972" width="15" style="766" bestFit="1" customWidth="1"/>
    <col min="8973" max="9216" width="9.109375" style="766"/>
    <col min="9217" max="9217" width="8.44140625" style="766" customWidth="1"/>
    <col min="9218" max="9218" width="54.88671875" style="766" customWidth="1"/>
    <col min="9219" max="9219" width="3.88671875" style="766" customWidth="1"/>
    <col min="9220" max="9220" width="25.109375" style="766" customWidth="1"/>
    <col min="9221" max="9221" width="4.33203125" style="766" customWidth="1"/>
    <col min="9222" max="9222" width="23.88671875" style="766" customWidth="1"/>
    <col min="9223" max="9223" width="18" style="766" customWidth="1"/>
    <col min="9224" max="9224" width="19.109375" style="766" customWidth="1"/>
    <col min="9225" max="9225" width="16.5546875" style="766" bestFit="1" customWidth="1"/>
    <col min="9226" max="9226" width="11.33203125" style="766" bestFit="1" customWidth="1"/>
    <col min="9227" max="9227" width="16.5546875" style="766" bestFit="1" customWidth="1"/>
    <col min="9228" max="9228" width="15" style="766" bestFit="1" customWidth="1"/>
    <col min="9229" max="9472" width="9.109375" style="766"/>
    <col min="9473" max="9473" width="8.44140625" style="766" customWidth="1"/>
    <col min="9474" max="9474" width="54.88671875" style="766" customWidth="1"/>
    <col min="9475" max="9475" width="3.88671875" style="766" customWidth="1"/>
    <col min="9476" max="9476" width="25.109375" style="766" customWidth="1"/>
    <col min="9477" max="9477" width="4.33203125" style="766" customWidth="1"/>
    <col min="9478" max="9478" width="23.88671875" style="766" customWidth="1"/>
    <col min="9479" max="9479" width="18" style="766" customWidth="1"/>
    <col min="9480" max="9480" width="19.109375" style="766" customWidth="1"/>
    <col min="9481" max="9481" width="16.5546875" style="766" bestFit="1" customWidth="1"/>
    <col min="9482" max="9482" width="11.33203125" style="766" bestFit="1" customWidth="1"/>
    <col min="9483" max="9483" width="16.5546875" style="766" bestFit="1" customWidth="1"/>
    <col min="9484" max="9484" width="15" style="766" bestFit="1" customWidth="1"/>
    <col min="9485" max="9728" width="9.109375" style="766"/>
    <col min="9729" max="9729" width="8.44140625" style="766" customWidth="1"/>
    <col min="9730" max="9730" width="54.88671875" style="766" customWidth="1"/>
    <col min="9731" max="9731" width="3.88671875" style="766" customWidth="1"/>
    <col min="9732" max="9732" width="25.109375" style="766" customWidth="1"/>
    <col min="9733" max="9733" width="4.33203125" style="766" customWidth="1"/>
    <col min="9734" max="9734" width="23.88671875" style="766" customWidth="1"/>
    <col min="9735" max="9735" width="18" style="766" customWidth="1"/>
    <col min="9736" max="9736" width="19.109375" style="766" customWidth="1"/>
    <col min="9737" max="9737" width="16.5546875" style="766" bestFit="1" customWidth="1"/>
    <col min="9738" max="9738" width="11.33203125" style="766" bestFit="1" customWidth="1"/>
    <col min="9739" max="9739" width="16.5546875" style="766" bestFit="1" customWidth="1"/>
    <col min="9740" max="9740" width="15" style="766" bestFit="1" customWidth="1"/>
    <col min="9741" max="9984" width="9.109375" style="766"/>
    <col min="9985" max="9985" width="8.44140625" style="766" customWidth="1"/>
    <col min="9986" max="9986" width="54.88671875" style="766" customWidth="1"/>
    <col min="9987" max="9987" width="3.88671875" style="766" customWidth="1"/>
    <col min="9988" max="9988" width="25.109375" style="766" customWidth="1"/>
    <col min="9989" max="9989" width="4.33203125" style="766" customWidth="1"/>
    <col min="9990" max="9990" width="23.88671875" style="766" customWidth="1"/>
    <col min="9991" max="9991" width="18" style="766" customWidth="1"/>
    <col min="9992" max="9992" width="19.109375" style="766" customWidth="1"/>
    <col min="9993" max="9993" width="16.5546875" style="766" bestFit="1" customWidth="1"/>
    <col min="9994" max="9994" width="11.33203125" style="766" bestFit="1" customWidth="1"/>
    <col min="9995" max="9995" width="16.5546875" style="766" bestFit="1" customWidth="1"/>
    <col min="9996" max="9996" width="15" style="766" bestFit="1" customWidth="1"/>
    <col min="9997" max="10240" width="9.109375" style="766"/>
    <col min="10241" max="10241" width="8.44140625" style="766" customWidth="1"/>
    <col min="10242" max="10242" width="54.88671875" style="766" customWidth="1"/>
    <col min="10243" max="10243" width="3.88671875" style="766" customWidth="1"/>
    <col min="10244" max="10244" width="25.109375" style="766" customWidth="1"/>
    <col min="10245" max="10245" width="4.33203125" style="766" customWidth="1"/>
    <col min="10246" max="10246" width="23.88671875" style="766" customWidth="1"/>
    <col min="10247" max="10247" width="18" style="766" customWidth="1"/>
    <col min="10248" max="10248" width="19.109375" style="766" customWidth="1"/>
    <col min="10249" max="10249" width="16.5546875" style="766" bestFit="1" customWidth="1"/>
    <col min="10250" max="10250" width="11.33203125" style="766" bestFit="1" customWidth="1"/>
    <col min="10251" max="10251" width="16.5546875" style="766" bestFit="1" customWidth="1"/>
    <col min="10252" max="10252" width="15" style="766" bestFit="1" customWidth="1"/>
    <col min="10253" max="10496" width="9.109375" style="766"/>
    <col min="10497" max="10497" width="8.44140625" style="766" customWidth="1"/>
    <col min="10498" max="10498" width="54.88671875" style="766" customWidth="1"/>
    <col min="10499" max="10499" width="3.88671875" style="766" customWidth="1"/>
    <col min="10500" max="10500" width="25.109375" style="766" customWidth="1"/>
    <col min="10501" max="10501" width="4.33203125" style="766" customWidth="1"/>
    <col min="10502" max="10502" width="23.88671875" style="766" customWidth="1"/>
    <col min="10503" max="10503" width="18" style="766" customWidth="1"/>
    <col min="10504" max="10504" width="19.109375" style="766" customWidth="1"/>
    <col min="10505" max="10505" width="16.5546875" style="766" bestFit="1" customWidth="1"/>
    <col min="10506" max="10506" width="11.33203125" style="766" bestFit="1" customWidth="1"/>
    <col min="10507" max="10507" width="16.5546875" style="766" bestFit="1" customWidth="1"/>
    <col min="10508" max="10508" width="15" style="766" bestFit="1" customWidth="1"/>
    <col min="10509" max="10752" width="9.109375" style="766"/>
    <col min="10753" max="10753" width="8.44140625" style="766" customWidth="1"/>
    <col min="10754" max="10754" width="54.88671875" style="766" customWidth="1"/>
    <col min="10755" max="10755" width="3.88671875" style="766" customWidth="1"/>
    <col min="10756" max="10756" width="25.109375" style="766" customWidth="1"/>
    <col min="10757" max="10757" width="4.33203125" style="766" customWidth="1"/>
    <col min="10758" max="10758" width="23.88671875" style="766" customWidth="1"/>
    <col min="10759" max="10759" width="18" style="766" customWidth="1"/>
    <col min="10760" max="10760" width="19.109375" style="766" customWidth="1"/>
    <col min="10761" max="10761" width="16.5546875" style="766" bestFit="1" customWidth="1"/>
    <col min="10762" max="10762" width="11.33203125" style="766" bestFit="1" customWidth="1"/>
    <col min="10763" max="10763" width="16.5546875" style="766" bestFit="1" customWidth="1"/>
    <col min="10764" max="10764" width="15" style="766" bestFit="1" customWidth="1"/>
    <col min="10765" max="11008" width="9.109375" style="766"/>
    <col min="11009" max="11009" width="8.44140625" style="766" customWidth="1"/>
    <col min="11010" max="11010" width="54.88671875" style="766" customWidth="1"/>
    <col min="11011" max="11011" width="3.88671875" style="766" customWidth="1"/>
    <col min="11012" max="11012" width="25.109375" style="766" customWidth="1"/>
    <col min="11013" max="11013" width="4.33203125" style="766" customWidth="1"/>
    <col min="11014" max="11014" width="23.88671875" style="766" customWidth="1"/>
    <col min="11015" max="11015" width="18" style="766" customWidth="1"/>
    <col min="11016" max="11016" width="19.109375" style="766" customWidth="1"/>
    <col min="11017" max="11017" width="16.5546875" style="766" bestFit="1" customWidth="1"/>
    <col min="11018" max="11018" width="11.33203125" style="766" bestFit="1" customWidth="1"/>
    <col min="11019" max="11019" width="16.5546875" style="766" bestFit="1" customWidth="1"/>
    <col min="11020" max="11020" width="15" style="766" bestFit="1" customWidth="1"/>
    <col min="11021" max="11264" width="9.109375" style="766"/>
    <col min="11265" max="11265" width="8.44140625" style="766" customWidth="1"/>
    <col min="11266" max="11266" width="54.88671875" style="766" customWidth="1"/>
    <col min="11267" max="11267" width="3.88671875" style="766" customWidth="1"/>
    <col min="11268" max="11268" width="25.109375" style="766" customWidth="1"/>
    <col min="11269" max="11269" width="4.33203125" style="766" customWidth="1"/>
    <col min="11270" max="11270" width="23.88671875" style="766" customWidth="1"/>
    <col min="11271" max="11271" width="18" style="766" customWidth="1"/>
    <col min="11272" max="11272" width="19.109375" style="766" customWidth="1"/>
    <col min="11273" max="11273" width="16.5546875" style="766" bestFit="1" customWidth="1"/>
    <col min="11274" max="11274" width="11.33203125" style="766" bestFit="1" customWidth="1"/>
    <col min="11275" max="11275" width="16.5546875" style="766" bestFit="1" customWidth="1"/>
    <col min="11276" max="11276" width="15" style="766" bestFit="1" customWidth="1"/>
    <col min="11277" max="11520" width="9.109375" style="766"/>
    <col min="11521" max="11521" width="8.44140625" style="766" customWidth="1"/>
    <col min="11522" max="11522" width="54.88671875" style="766" customWidth="1"/>
    <col min="11523" max="11523" width="3.88671875" style="766" customWidth="1"/>
    <col min="11524" max="11524" width="25.109375" style="766" customWidth="1"/>
    <col min="11525" max="11525" width="4.33203125" style="766" customWidth="1"/>
    <col min="11526" max="11526" width="23.88671875" style="766" customWidth="1"/>
    <col min="11527" max="11527" width="18" style="766" customWidth="1"/>
    <col min="11528" max="11528" width="19.109375" style="766" customWidth="1"/>
    <col min="11529" max="11529" width="16.5546875" style="766" bestFit="1" customWidth="1"/>
    <col min="11530" max="11530" width="11.33203125" style="766" bestFit="1" customWidth="1"/>
    <col min="11531" max="11531" width="16.5546875" style="766" bestFit="1" customWidth="1"/>
    <col min="11532" max="11532" width="15" style="766" bestFit="1" customWidth="1"/>
    <col min="11533" max="11776" width="9.109375" style="766"/>
    <col min="11777" max="11777" width="8.44140625" style="766" customWidth="1"/>
    <col min="11778" max="11778" width="54.88671875" style="766" customWidth="1"/>
    <col min="11779" max="11779" width="3.88671875" style="766" customWidth="1"/>
    <col min="11780" max="11780" width="25.109375" style="766" customWidth="1"/>
    <col min="11781" max="11781" width="4.33203125" style="766" customWidth="1"/>
    <col min="11782" max="11782" width="23.88671875" style="766" customWidth="1"/>
    <col min="11783" max="11783" width="18" style="766" customWidth="1"/>
    <col min="11784" max="11784" width="19.109375" style="766" customWidth="1"/>
    <col min="11785" max="11785" width="16.5546875" style="766" bestFit="1" customWidth="1"/>
    <col min="11786" max="11786" width="11.33203125" style="766" bestFit="1" customWidth="1"/>
    <col min="11787" max="11787" width="16.5546875" style="766" bestFit="1" customWidth="1"/>
    <col min="11788" max="11788" width="15" style="766" bestFit="1" customWidth="1"/>
    <col min="11789" max="12032" width="9.109375" style="766"/>
    <col min="12033" max="12033" width="8.44140625" style="766" customWidth="1"/>
    <col min="12034" max="12034" width="54.88671875" style="766" customWidth="1"/>
    <col min="12035" max="12035" width="3.88671875" style="766" customWidth="1"/>
    <col min="12036" max="12036" width="25.109375" style="766" customWidth="1"/>
    <col min="12037" max="12037" width="4.33203125" style="766" customWidth="1"/>
    <col min="12038" max="12038" width="23.88671875" style="766" customWidth="1"/>
    <col min="12039" max="12039" width="18" style="766" customWidth="1"/>
    <col min="12040" max="12040" width="19.109375" style="766" customWidth="1"/>
    <col min="12041" max="12041" width="16.5546875" style="766" bestFit="1" customWidth="1"/>
    <col min="12042" max="12042" width="11.33203125" style="766" bestFit="1" customWidth="1"/>
    <col min="12043" max="12043" width="16.5546875" style="766" bestFit="1" customWidth="1"/>
    <col min="12044" max="12044" width="15" style="766" bestFit="1" customWidth="1"/>
    <col min="12045" max="12288" width="9.109375" style="766"/>
    <col min="12289" max="12289" width="8.44140625" style="766" customWidth="1"/>
    <col min="12290" max="12290" width="54.88671875" style="766" customWidth="1"/>
    <col min="12291" max="12291" width="3.88671875" style="766" customWidth="1"/>
    <col min="12292" max="12292" width="25.109375" style="766" customWidth="1"/>
    <col min="12293" max="12293" width="4.33203125" style="766" customWidth="1"/>
    <col min="12294" max="12294" width="23.88671875" style="766" customWidth="1"/>
    <col min="12295" max="12295" width="18" style="766" customWidth="1"/>
    <col min="12296" max="12296" width="19.109375" style="766" customWidth="1"/>
    <col min="12297" max="12297" width="16.5546875" style="766" bestFit="1" customWidth="1"/>
    <col min="12298" max="12298" width="11.33203125" style="766" bestFit="1" customWidth="1"/>
    <col min="12299" max="12299" width="16.5546875" style="766" bestFit="1" customWidth="1"/>
    <col min="12300" max="12300" width="15" style="766" bestFit="1" customWidth="1"/>
    <col min="12301" max="12544" width="9.109375" style="766"/>
    <col min="12545" max="12545" width="8.44140625" style="766" customWidth="1"/>
    <col min="12546" max="12546" width="54.88671875" style="766" customWidth="1"/>
    <col min="12547" max="12547" width="3.88671875" style="766" customWidth="1"/>
    <col min="12548" max="12548" width="25.109375" style="766" customWidth="1"/>
    <col min="12549" max="12549" width="4.33203125" style="766" customWidth="1"/>
    <col min="12550" max="12550" width="23.88671875" style="766" customWidth="1"/>
    <col min="12551" max="12551" width="18" style="766" customWidth="1"/>
    <col min="12552" max="12552" width="19.109375" style="766" customWidth="1"/>
    <col min="12553" max="12553" width="16.5546875" style="766" bestFit="1" customWidth="1"/>
    <col min="12554" max="12554" width="11.33203125" style="766" bestFit="1" customWidth="1"/>
    <col min="12555" max="12555" width="16.5546875" style="766" bestFit="1" customWidth="1"/>
    <col min="12556" max="12556" width="15" style="766" bestFit="1" customWidth="1"/>
    <col min="12557" max="12800" width="9.109375" style="766"/>
    <col min="12801" max="12801" width="8.44140625" style="766" customWidth="1"/>
    <col min="12802" max="12802" width="54.88671875" style="766" customWidth="1"/>
    <col min="12803" max="12803" width="3.88671875" style="766" customWidth="1"/>
    <col min="12804" max="12804" width="25.109375" style="766" customWidth="1"/>
    <col min="12805" max="12805" width="4.33203125" style="766" customWidth="1"/>
    <col min="12806" max="12806" width="23.88671875" style="766" customWidth="1"/>
    <col min="12807" max="12807" width="18" style="766" customWidth="1"/>
    <col min="12808" max="12808" width="19.109375" style="766" customWidth="1"/>
    <col min="12809" max="12809" width="16.5546875" style="766" bestFit="1" customWidth="1"/>
    <col min="12810" max="12810" width="11.33203125" style="766" bestFit="1" customWidth="1"/>
    <col min="12811" max="12811" width="16.5546875" style="766" bestFit="1" customWidth="1"/>
    <col min="12812" max="12812" width="15" style="766" bestFit="1" customWidth="1"/>
    <col min="12813" max="13056" width="9.109375" style="766"/>
    <col min="13057" max="13057" width="8.44140625" style="766" customWidth="1"/>
    <col min="13058" max="13058" width="54.88671875" style="766" customWidth="1"/>
    <col min="13059" max="13059" width="3.88671875" style="766" customWidth="1"/>
    <col min="13060" max="13060" width="25.109375" style="766" customWidth="1"/>
    <col min="13061" max="13061" width="4.33203125" style="766" customWidth="1"/>
    <col min="13062" max="13062" width="23.88671875" style="766" customWidth="1"/>
    <col min="13063" max="13063" width="18" style="766" customWidth="1"/>
    <col min="13064" max="13064" width="19.109375" style="766" customWidth="1"/>
    <col min="13065" max="13065" width="16.5546875" style="766" bestFit="1" customWidth="1"/>
    <col min="13066" max="13066" width="11.33203125" style="766" bestFit="1" customWidth="1"/>
    <col min="13067" max="13067" width="16.5546875" style="766" bestFit="1" customWidth="1"/>
    <col min="13068" max="13068" width="15" style="766" bestFit="1" customWidth="1"/>
    <col min="13069" max="13312" width="9.109375" style="766"/>
    <col min="13313" max="13313" width="8.44140625" style="766" customWidth="1"/>
    <col min="13314" max="13314" width="54.88671875" style="766" customWidth="1"/>
    <col min="13315" max="13315" width="3.88671875" style="766" customWidth="1"/>
    <col min="13316" max="13316" width="25.109375" style="766" customWidth="1"/>
    <col min="13317" max="13317" width="4.33203125" style="766" customWidth="1"/>
    <col min="13318" max="13318" width="23.88671875" style="766" customWidth="1"/>
    <col min="13319" max="13319" width="18" style="766" customWidth="1"/>
    <col min="13320" max="13320" width="19.109375" style="766" customWidth="1"/>
    <col min="13321" max="13321" width="16.5546875" style="766" bestFit="1" customWidth="1"/>
    <col min="13322" max="13322" width="11.33203125" style="766" bestFit="1" customWidth="1"/>
    <col min="13323" max="13323" width="16.5546875" style="766" bestFit="1" customWidth="1"/>
    <col min="13324" max="13324" width="15" style="766" bestFit="1" customWidth="1"/>
    <col min="13325" max="13568" width="9.109375" style="766"/>
    <col min="13569" max="13569" width="8.44140625" style="766" customWidth="1"/>
    <col min="13570" max="13570" width="54.88671875" style="766" customWidth="1"/>
    <col min="13571" max="13571" width="3.88671875" style="766" customWidth="1"/>
    <col min="13572" max="13572" width="25.109375" style="766" customWidth="1"/>
    <col min="13573" max="13573" width="4.33203125" style="766" customWidth="1"/>
    <col min="13574" max="13574" width="23.88671875" style="766" customWidth="1"/>
    <col min="13575" max="13575" width="18" style="766" customWidth="1"/>
    <col min="13576" max="13576" width="19.109375" style="766" customWidth="1"/>
    <col min="13577" max="13577" width="16.5546875" style="766" bestFit="1" customWidth="1"/>
    <col min="13578" max="13578" width="11.33203125" style="766" bestFit="1" customWidth="1"/>
    <col min="13579" max="13579" width="16.5546875" style="766" bestFit="1" customWidth="1"/>
    <col min="13580" max="13580" width="15" style="766" bestFit="1" customWidth="1"/>
    <col min="13581" max="13824" width="9.109375" style="766"/>
    <col min="13825" max="13825" width="8.44140625" style="766" customWidth="1"/>
    <col min="13826" max="13826" width="54.88671875" style="766" customWidth="1"/>
    <col min="13827" max="13827" width="3.88671875" style="766" customWidth="1"/>
    <col min="13828" max="13828" width="25.109375" style="766" customWidth="1"/>
    <col min="13829" max="13829" width="4.33203125" style="766" customWidth="1"/>
    <col min="13830" max="13830" width="23.88671875" style="766" customWidth="1"/>
    <col min="13831" max="13831" width="18" style="766" customWidth="1"/>
    <col min="13832" max="13832" width="19.109375" style="766" customWidth="1"/>
    <col min="13833" max="13833" width="16.5546875" style="766" bestFit="1" customWidth="1"/>
    <col min="13834" max="13834" width="11.33203125" style="766" bestFit="1" customWidth="1"/>
    <col min="13835" max="13835" width="16.5546875" style="766" bestFit="1" customWidth="1"/>
    <col min="13836" max="13836" width="15" style="766" bestFit="1" customWidth="1"/>
    <col min="13837" max="14080" width="9.109375" style="766"/>
    <col min="14081" max="14081" width="8.44140625" style="766" customWidth="1"/>
    <col min="14082" max="14082" width="54.88671875" style="766" customWidth="1"/>
    <col min="14083" max="14083" width="3.88671875" style="766" customWidth="1"/>
    <col min="14084" max="14084" width="25.109375" style="766" customWidth="1"/>
    <col min="14085" max="14085" width="4.33203125" style="766" customWidth="1"/>
    <col min="14086" max="14086" width="23.88671875" style="766" customWidth="1"/>
    <col min="14087" max="14087" width="18" style="766" customWidth="1"/>
    <col min="14088" max="14088" width="19.109375" style="766" customWidth="1"/>
    <col min="14089" max="14089" width="16.5546875" style="766" bestFit="1" customWidth="1"/>
    <col min="14090" max="14090" width="11.33203125" style="766" bestFit="1" customWidth="1"/>
    <col min="14091" max="14091" width="16.5546875" style="766" bestFit="1" customWidth="1"/>
    <col min="14092" max="14092" width="15" style="766" bestFit="1" customWidth="1"/>
    <col min="14093" max="14336" width="9.109375" style="766"/>
    <col min="14337" max="14337" width="8.44140625" style="766" customWidth="1"/>
    <col min="14338" max="14338" width="54.88671875" style="766" customWidth="1"/>
    <col min="14339" max="14339" width="3.88671875" style="766" customWidth="1"/>
    <col min="14340" max="14340" width="25.109375" style="766" customWidth="1"/>
    <col min="14341" max="14341" width="4.33203125" style="766" customWidth="1"/>
    <col min="14342" max="14342" width="23.88671875" style="766" customWidth="1"/>
    <col min="14343" max="14343" width="18" style="766" customWidth="1"/>
    <col min="14344" max="14344" width="19.109375" style="766" customWidth="1"/>
    <col min="14345" max="14345" width="16.5546875" style="766" bestFit="1" customWidth="1"/>
    <col min="14346" max="14346" width="11.33203125" style="766" bestFit="1" customWidth="1"/>
    <col min="14347" max="14347" width="16.5546875" style="766" bestFit="1" customWidth="1"/>
    <col min="14348" max="14348" width="15" style="766" bestFit="1" customWidth="1"/>
    <col min="14349" max="14592" width="9.109375" style="766"/>
    <col min="14593" max="14593" width="8.44140625" style="766" customWidth="1"/>
    <col min="14594" max="14594" width="54.88671875" style="766" customWidth="1"/>
    <col min="14595" max="14595" width="3.88671875" style="766" customWidth="1"/>
    <col min="14596" max="14596" width="25.109375" style="766" customWidth="1"/>
    <col min="14597" max="14597" width="4.33203125" style="766" customWidth="1"/>
    <col min="14598" max="14598" width="23.88671875" style="766" customWidth="1"/>
    <col min="14599" max="14599" width="18" style="766" customWidth="1"/>
    <col min="14600" max="14600" width="19.109375" style="766" customWidth="1"/>
    <col min="14601" max="14601" width="16.5546875" style="766" bestFit="1" customWidth="1"/>
    <col min="14602" max="14602" width="11.33203125" style="766" bestFit="1" customWidth="1"/>
    <col min="14603" max="14603" width="16.5546875" style="766" bestFit="1" customWidth="1"/>
    <col min="14604" max="14604" width="15" style="766" bestFit="1" customWidth="1"/>
    <col min="14605" max="14848" width="9.109375" style="766"/>
    <col min="14849" max="14849" width="8.44140625" style="766" customWidth="1"/>
    <col min="14850" max="14850" width="54.88671875" style="766" customWidth="1"/>
    <col min="14851" max="14851" width="3.88671875" style="766" customWidth="1"/>
    <col min="14852" max="14852" width="25.109375" style="766" customWidth="1"/>
    <col min="14853" max="14853" width="4.33203125" style="766" customWidth="1"/>
    <col min="14854" max="14854" width="23.88671875" style="766" customWidth="1"/>
    <col min="14855" max="14855" width="18" style="766" customWidth="1"/>
    <col min="14856" max="14856" width="19.109375" style="766" customWidth="1"/>
    <col min="14857" max="14857" width="16.5546875" style="766" bestFit="1" customWidth="1"/>
    <col min="14858" max="14858" width="11.33203125" style="766" bestFit="1" customWidth="1"/>
    <col min="14859" max="14859" width="16.5546875" style="766" bestFit="1" customWidth="1"/>
    <col min="14860" max="14860" width="15" style="766" bestFit="1" customWidth="1"/>
    <col min="14861" max="15104" width="9.109375" style="766"/>
    <col min="15105" max="15105" width="8.44140625" style="766" customWidth="1"/>
    <col min="15106" max="15106" width="54.88671875" style="766" customWidth="1"/>
    <col min="15107" max="15107" width="3.88671875" style="766" customWidth="1"/>
    <col min="15108" max="15108" width="25.109375" style="766" customWidth="1"/>
    <col min="15109" max="15109" width="4.33203125" style="766" customWidth="1"/>
    <col min="15110" max="15110" width="23.88671875" style="766" customWidth="1"/>
    <col min="15111" max="15111" width="18" style="766" customWidth="1"/>
    <col min="15112" max="15112" width="19.109375" style="766" customWidth="1"/>
    <col min="15113" max="15113" width="16.5546875" style="766" bestFit="1" customWidth="1"/>
    <col min="15114" max="15114" width="11.33203125" style="766" bestFit="1" customWidth="1"/>
    <col min="15115" max="15115" width="16.5546875" style="766" bestFit="1" customWidth="1"/>
    <col min="15116" max="15116" width="15" style="766" bestFit="1" customWidth="1"/>
    <col min="15117" max="15360" width="9.109375" style="766"/>
    <col min="15361" max="15361" width="8.44140625" style="766" customWidth="1"/>
    <col min="15362" max="15362" width="54.88671875" style="766" customWidth="1"/>
    <col min="15363" max="15363" width="3.88671875" style="766" customWidth="1"/>
    <col min="15364" max="15364" width="25.109375" style="766" customWidth="1"/>
    <col min="15365" max="15365" width="4.33203125" style="766" customWidth="1"/>
    <col min="15366" max="15366" width="23.88671875" style="766" customWidth="1"/>
    <col min="15367" max="15367" width="18" style="766" customWidth="1"/>
    <col min="15368" max="15368" width="19.109375" style="766" customWidth="1"/>
    <col min="15369" max="15369" width="16.5546875" style="766" bestFit="1" customWidth="1"/>
    <col min="15370" max="15370" width="11.33203125" style="766" bestFit="1" customWidth="1"/>
    <col min="15371" max="15371" width="16.5546875" style="766" bestFit="1" customWidth="1"/>
    <col min="15372" max="15372" width="15" style="766" bestFit="1" customWidth="1"/>
    <col min="15373" max="15616" width="9.109375" style="766"/>
    <col min="15617" max="15617" width="8.44140625" style="766" customWidth="1"/>
    <col min="15618" max="15618" width="54.88671875" style="766" customWidth="1"/>
    <col min="15619" max="15619" width="3.88671875" style="766" customWidth="1"/>
    <col min="15620" max="15620" width="25.109375" style="766" customWidth="1"/>
    <col min="15621" max="15621" width="4.33203125" style="766" customWidth="1"/>
    <col min="15622" max="15622" width="23.88671875" style="766" customWidth="1"/>
    <col min="15623" max="15623" width="18" style="766" customWidth="1"/>
    <col min="15624" max="15624" width="19.109375" style="766" customWidth="1"/>
    <col min="15625" max="15625" width="16.5546875" style="766" bestFit="1" customWidth="1"/>
    <col min="15626" max="15626" width="11.33203125" style="766" bestFit="1" customWidth="1"/>
    <col min="15627" max="15627" width="16.5546875" style="766" bestFit="1" customWidth="1"/>
    <col min="15628" max="15628" width="15" style="766" bestFit="1" customWidth="1"/>
    <col min="15629" max="15872" width="9.109375" style="766"/>
    <col min="15873" max="15873" width="8.44140625" style="766" customWidth="1"/>
    <col min="15874" max="15874" width="54.88671875" style="766" customWidth="1"/>
    <col min="15875" max="15875" width="3.88671875" style="766" customWidth="1"/>
    <col min="15876" max="15876" width="25.109375" style="766" customWidth="1"/>
    <col min="15877" max="15877" width="4.33203125" style="766" customWidth="1"/>
    <col min="15878" max="15878" width="23.88671875" style="766" customWidth="1"/>
    <col min="15879" max="15879" width="18" style="766" customWidth="1"/>
    <col min="15880" max="15880" width="19.109375" style="766" customWidth="1"/>
    <col min="15881" max="15881" width="16.5546875" style="766" bestFit="1" customWidth="1"/>
    <col min="15882" max="15882" width="11.33203125" style="766" bestFit="1" customWidth="1"/>
    <col min="15883" max="15883" width="16.5546875" style="766" bestFit="1" customWidth="1"/>
    <col min="15884" max="15884" width="15" style="766" bestFit="1" customWidth="1"/>
    <col min="15885" max="16128" width="9.109375" style="766"/>
    <col min="16129" max="16129" width="8.44140625" style="766" customWidth="1"/>
    <col min="16130" max="16130" width="54.88671875" style="766" customWidth="1"/>
    <col min="16131" max="16131" width="3.88671875" style="766" customWidth="1"/>
    <col min="16132" max="16132" width="25.109375" style="766" customWidth="1"/>
    <col min="16133" max="16133" width="4.33203125" style="766" customWidth="1"/>
    <col min="16134" max="16134" width="23.88671875" style="766" customWidth="1"/>
    <col min="16135" max="16135" width="18" style="766" customWidth="1"/>
    <col min="16136" max="16136" width="19.109375" style="766" customWidth="1"/>
    <col min="16137" max="16137" width="16.5546875" style="766" bestFit="1" customWidth="1"/>
    <col min="16138" max="16138" width="11.33203125" style="766" bestFit="1" customWidth="1"/>
    <col min="16139" max="16139" width="16.5546875" style="766" bestFit="1" customWidth="1"/>
    <col min="16140" max="16140" width="15" style="766" bestFit="1" customWidth="1"/>
    <col min="16141" max="16384" width="9.109375" style="766"/>
  </cols>
  <sheetData>
    <row r="1" spans="1:256">
      <c r="A1" s="765"/>
      <c r="B1" s="1113" t="s">
        <v>476</v>
      </c>
      <c r="C1" s="1114"/>
      <c r="D1" s="1114"/>
      <c r="E1" s="1114"/>
      <c r="F1" s="1115"/>
    </row>
    <row r="2" spans="1:256">
      <c r="A2" s="767"/>
      <c r="B2" s="768"/>
      <c r="C2" s="769"/>
      <c r="D2" s="769"/>
      <c r="E2" s="769"/>
      <c r="F2" s="770"/>
    </row>
    <row r="3" spans="1:256">
      <c r="A3" s="767"/>
      <c r="B3" s="771"/>
      <c r="C3" s="771"/>
      <c r="D3" s="1116" t="s">
        <v>477</v>
      </c>
      <c r="E3" s="1116"/>
      <c r="F3" s="1117"/>
    </row>
    <row r="4" spans="1:256">
      <c r="A4" s="1118" t="s">
        <v>478</v>
      </c>
      <c r="B4" s="1119"/>
      <c r="C4" s="772"/>
      <c r="D4" s="1119"/>
      <c r="E4" s="1119"/>
      <c r="F4" s="1120"/>
      <c r="G4" s="773"/>
      <c r="H4" s="773"/>
      <c r="I4" s="773"/>
      <c r="J4" s="773"/>
      <c r="K4" s="773"/>
      <c r="L4" s="773"/>
    </row>
    <row r="5" spans="1:256" ht="22.5" customHeight="1">
      <c r="A5" s="774" t="s">
        <v>479</v>
      </c>
      <c r="B5" s="775" t="s">
        <v>480</v>
      </c>
      <c r="C5" s="776"/>
      <c r="D5" s="777" t="s">
        <v>481</v>
      </c>
      <c r="E5" s="1121" t="s">
        <v>482</v>
      </c>
      <c r="F5" s="1122"/>
      <c r="H5" s="773"/>
    </row>
    <row r="6" spans="1:256" ht="54" customHeight="1">
      <c r="A6" s="778">
        <v>1</v>
      </c>
      <c r="B6" s="779" t="s">
        <v>483</v>
      </c>
      <c r="C6" s="780"/>
      <c r="D6" s="781">
        <f>'Sch-1'!N273</f>
        <v>0</v>
      </c>
      <c r="E6" s="780"/>
      <c r="F6" s="782">
        <f>ROUND('Sch-1'!W273,0)</f>
        <v>0</v>
      </c>
      <c r="G6" s="783"/>
      <c r="H6" s="784"/>
      <c r="I6" s="785"/>
      <c r="J6" s="773"/>
      <c r="K6" s="773"/>
    </row>
    <row r="7" spans="1:256" ht="45" customHeight="1">
      <c r="A7" s="786">
        <v>2</v>
      </c>
      <c r="B7" s="779" t="s">
        <v>484</v>
      </c>
      <c r="C7" s="780"/>
      <c r="D7" s="787">
        <f>'Sch-2'!J273</f>
        <v>0</v>
      </c>
      <c r="E7" s="780"/>
      <c r="F7" s="782">
        <f>ROUND('Sch-2'!L273,0)</f>
        <v>0</v>
      </c>
      <c r="G7" s="788"/>
      <c r="H7" s="773"/>
      <c r="J7" s="773"/>
      <c r="K7" s="773"/>
    </row>
    <row r="8" spans="1:256" ht="35.25" customHeight="1">
      <c r="A8" s="789">
        <v>3</v>
      </c>
      <c r="B8" s="779" t="s">
        <v>485</v>
      </c>
      <c r="C8" s="780"/>
      <c r="D8" s="787">
        <f>'Sch-3'!P247</f>
        <v>0</v>
      </c>
      <c r="E8" s="780"/>
      <c r="F8" s="790">
        <f>ROUND('Sch-3'!X247,0)</f>
        <v>0</v>
      </c>
      <c r="G8" s="788"/>
      <c r="H8" s="773"/>
      <c r="J8" s="773"/>
      <c r="K8" s="773"/>
    </row>
    <row r="9" spans="1:256" ht="30.75" customHeight="1">
      <c r="A9" s="791">
        <v>4</v>
      </c>
      <c r="B9" s="779" t="s">
        <v>486</v>
      </c>
      <c r="C9" s="780"/>
      <c r="D9" s="787" t="s">
        <v>337</v>
      </c>
      <c r="E9" s="780" t="s">
        <v>487</v>
      </c>
      <c r="F9" s="790" t="str">
        <f>D9</f>
        <v>Not Applicable</v>
      </c>
      <c r="G9" s="792"/>
      <c r="H9" s="773"/>
      <c r="J9" s="773"/>
      <c r="K9" s="773"/>
    </row>
    <row r="10" spans="1:256" ht="31.5" customHeight="1">
      <c r="A10" s="793">
        <v>5</v>
      </c>
      <c r="B10" s="794" t="s">
        <v>488</v>
      </c>
      <c r="C10" s="780"/>
      <c r="D10" s="795">
        <f>SUM(D6:D9)</f>
        <v>0</v>
      </c>
      <c r="E10" s="780"/>
      <c r="F10" s="796">
        <f>SUM(F6:F9)</f>
        <v>0</v>
      </c>
      <c r="G10" s="797"/>
      <c r="H10" s="798"/>
      <c r="I10" s="799"/>
      <c r="J10" s="798"/>
      <c r="K10" s="798"/>
      <c r="L10" s="800"/>
      <c r="M10" s="800"/>
      <c r="N10" s="800"/>
      <c r="O10" s="800"/>
      <c r="P10" s="800"/>
      <c r="Q10" s="800"/>
      <c r="R10" s="800"/>
      <c r="S10" s="800"/>
      <c r="T10" s="800"/>
      <c r="U10" s="800"/>
      <c r="V10" s="800"/>
      <c r="W10" s="800"/>
      <c r="X10" s="800"/>
      <c r="Y10" s="800"/>
      <c r="Z10" s="800"/>
      <c r="AA10" s="800"/>
      <c r="AB10" s="800"/>
      <c r="AC10" s="800"/>
      <c r="AD10" s="800"/>
      <c r="AE10" s="800"/>
      <c r="AF10" s="800"/>
      <c r="AG10" s="800"/>
      <c r="AH10" s="800"/>
      <c r="AI10" s="800"/>
      <c r="AJ10" s="800"/>
      <c r="AK10" s="800"/>
      <c r="AL10" s="800"/>
      <c r="AM10" s="800"/>
      <c r="AN10" s="800"/>
      <c r="AO10" s="800"/>
      <c r="AP10" s="800"/>
      <c r="AQ10" s="800"/>
      <c r="AR10" s="800"/>
      <c r="AS10" s="800"/>
      <c r="AT10" s="800"/>
      <c r="AU10" s="800"/>
      <c r="AV10" s="800"/>
      <c r="AW10" s="800"/>
      <c r="AX10" s="800"/>
      <c r="AY10" s="800"/>
      <c r="AZ10" s="800"/>
      <c r="BA10" s="800"/>
      <c r="BB10" s="800"/>
      <c r="BC10" s="800"/>
      <c r="BD10" s="800"/>
      <c r="BE10" s="800"/>
      <c r="BF10" s="800"/>
      <c r="BG10" s="800"/>
      <c r="BH10" s="800"/>
      <c r="BI10" s="800"/>
      <c r="BJ10" s="800"/>
      <c r="BK10" s="800"/>
      <c r="BL10" s="800"/>
      <c r="BM10" s="800"/>
      <c r="BN10" s="800"/>
      <c r="BO10" s="800"/>
      <c r="BP10" s="800"/>
      <c r="BQ10" s="800"/>
      <c r="BR10" s="800"/>
      <c r="BS10" s="800"/>
      <c r="BT10" s="800"/>
      <c r="BU10" s="800"/>
      <c r="BV10" s="800"/>
      <c r="BW10" s="800"/>
      <c r="BX10" s="800"/>
      <c r="BY10" s="800"/>
      <c r="BZ10" s="800"/>
      <c r="CA10" s="800"/>
      <c r="CB10" s="800"/>
      <c r="CC10" s="800"/>
      <c r="CD10" s="800"/>
      <c r="CE10" s="800"/>
      <c r="CF10" s="800"/>
      <c r="CG10" s="800"/>
      <c r="CH10" s="800"/>
      <c r="CI10" s="800"/>
      <c r="CJ10" s="800"/>
      <c r="CK10" s="800"/>
      <c r="CL10" s="800"/>
      <c r="CM10" s="800"/>
      <c r="CN10" s="800"/>
      <c r="CO10" s="800"/>
      <c r="CP10" s="800"/>
      <c r="CQ10" s="800"/>
      <c r="CR10" s="800"/>
      <c r="CS10" s="800"/>
      <c r="CT10" s="800"/>
      <c r="CU10" s="800"/>
      <c r="CV10" s="800"/>
      <c r="CW10" s="800"/>
      <c r="CX10" s="800"/>
      <c r="CY10" s="800"/>
      <c r="CZ10" s="800"/>
      <c r="DA10" s="800"/>
      <c r="DB10" s="800"/>
      <c r="DC10" s="800"/>
      <c r="DD10" s="800"/>
      <c r="DE10" s="800"/>
      <c r="DF10" s="800"/>
      <c r="DG10" s="800"/>
      <c r="DH10" s="800"/>
      <c r="DI10" s="800"/>
      <c r="DJ10" s="800"/>
      <c r="DK10" s="800"/>
      <c r="DL10" s="800"/>
      <c r="DM10" s="800"/>
      <c r="DN10" s="800"/>
      <c r="DO10" s="800"/>
      <c r="DP10" s="800"/>
      <c r="DQ10" s="800"/>
      <c r="DR10" s="800"/>
      <c r="DS10" s="800"/>
      <c r="DT10" s="800"/>
      <c r="DU10" s="800"/>
      <c r="DV10" s="800"/>
      <c r="DW10" s="800"/>
      <c r="DX10" s="800"/>
      <c r="DY10" s="800"/>
      <c r="DZ10" s="800"/>
      <c r="EA10" s="800"/>
      <c r="EB10" s="800"/>
      <c r="EC10" s="800"/>
      <c r="ED10" s="800"/>
      <c r="EE10" s="800"/>
      <c r="EF10" s="800"/>
      <c r="EG10" s="800"/>
      <c r="EH10" s="800"/>
      <c r="EI10" s="800"/>
      <c r="EJ10" s="800"/>
      <c r="EK10" s="800"/>
      <c r="EL10" s="800"/>
      <c r="EM10" s="800"/>
      <c r="EN10" s="800"/>
      <c r="EO10" s="800"/>
      <c r="EP10" s="800"/>
      <c r="EQ10" s="800"/>
      <c r="ER10" s="800"/>
      <c r="ES10" s="800"/>
      <c r="ET10" s="800"/>
      <c r="EU10" s="800"/>
      <c r="EV10" s="800"/>
      <c r="EW10" s="800"/>
      <c r="EX10" s="800"/>
      <c r="EY10" s="800"/>
      <c r="EZ10" s="800"/>
      <c r="FA10" s="800"/>
      <c r="FB10" s="800"/>
      <c r="FC10" s="800"/>
      <c r="FD10" s="800"/>
      <c r="FE10" s="800"/>
      <c r="FF10" s="800"/>
      <c r="FG10" s="800"/>
      <c r="FH10" s="800"/>
      <c r="FI10" s="800"/>
      <c r="FJ10" s="800"/>
      <c r="FK10" s="800"/>
      <c r="FL10" s="800"/>
      <c r="FM10" s="800"/>
      <c r="FN10" s="800"/>
      <c r="FO10" s="800"/>
      <c r="FP10" s="800"/>
      <c r="FQ10" s="800"/>
      <c r="FR10" s="800"/>
      <c r="FS10" s="800"/>
      <c r="FT10" s="800"/>
      <c r="FU10" s="800"/>
      <c r="FV10" s="800"/>
      <c r="FW10" s="800"/>
      <c r="FX10" s="800"/>
      <c r="FY10" s="800"/>
      <c r="FZ10" s="800"/>
      <c r="GA10" s="800"/>
      <c r="GB10" s="800"/>
      <c r="GC10" s="800"/>
      <c r="GD10" s="800"/>
      <c r="GE10" s="800"/>
      <c r="GF10" s="800"/>
      <c r="GG10" s="800"/>
      <c r="GH10" s="800"/>
      <c r="GI10" s="800"/>
      <c r="GJ10" s="800"/>
      <c r="GK10" s="800"/>
      <c r="GL10" s="800"/>
      <c r="GM10" s="800"/>
      <c r="GN10" s="800"/>
      <c r="GO10" s="800"/>
      <c r="GP10" s="800"/>
      <c r="GQ10" s="800"/>
      <c r="GR10" s="800"/>
      <c r="GS10" s="800"/>
      <c r="GT10" s="800"/>
      <c r="GU10" s="800"/>
      <c r="GV10" s="800"/>
      <c r="GW10" s="800"/>
      <c r="GX10" s="800"/>
      <c r="GY10" s="800"/>
      <c r="GZ10" s="800"/>
      <c r="HA10" s="800"/>
      <c r="HB10" s="800"/>
      <c r="HC10" s="800"/>
      <c r="HD10" s="800"/>
      <c r="HE10" s="800"/>
      <c r="HF10" s="800"/>
      <c r="HG10" s="800"/>
      <c r="HH10" s="800"/>
      <c r="HI10" s="800"/>
      <c r="HJ10" s="800"/>
      <c r="HK10" s="800"/>
      <c r="HL10" s="800"/>
      <c r="HM10" s="800"/>
      <c r="HN10" s="800"/>
      <c r="HO10" s="800"/>
      <c r="HP10" s="800"/>
      <c r="HQ10" s="800"/>
      <c r="HR10" s="800"/>
      <c r="HS10" s="800"/>
      <c r="HT10" s="800"/>
      <c r="HU10" s="800"/>
      <c r="HV10" s="800"/>
      <c r="HW10" s="800"/>
      <c r="HX10" s="800"/>
      <c r="HY10" s="800"/>
      <c r="HZ10" s="800"/>
      <c r="IA10" s="800"/>
      <c r="IB10" s="800"/>
      <c r="IC10" s="800"/>
      <c r="ID10" s="800"/>
      <c r="IE10" s="800"/>
      <c r="IF10" s="800"/>
      <c r="IG10" s="800"/>
      <c r="IH10" s="800"/>
      <c r="II10" s="800"/>
      <c r="IJ10" s="800"/>
      <c r="IK10" s="800"/>
      <c r="IL10" s="800"/>
      <c r="IM10" s="800"/>
      <c r="IN10" s="800"/>
      <c r="IO10" s="800"/>
      <c r="IP10" s="800"/>
      <c r="IQ10" s="800"/>
      <c r="IR10" s="800"/>
      <c r="IS10" s="800"/>
      <c r="IT10" s="800"/>
      <c r="IU10" s="800"/>
      <c r="IV10" s="800"/>
    </row>
    <row r="11" spans="1:256" ht="25.5" customHeight="1">
      <c r="A11" s="778">
        <v>6</v>
      </c>
      <c r="B11" s="779" t="s">
        <v>489</v>
      </c>
      <c r="C11" s="801"/>
      <c r="D11" s="802" t="s">
        <v>490</v>
      </c>
      <c r="E11" s="801"/>
      <c r="F11" s="790" t="s">
        <v>490</v>
      </c>
      <c r="G11" s="792"/>
      <c r="H11" s="773"/>
      <c r="J11" s="773"/>
      <c r="K11" s="773"/>
    </row>
    <row r="12" spans="1:256" ht="24" customHeight="1">
      <c r="A12" s="803">
        <v>7</v>
      </c>
      <c r="B12" s="804" t="s">
        <v>488</v>
      </c>
      <c r="C12" s="805"/>
      <c r="D12" s="806">
        <f>D10</f>
        <v>0</v>
      </c>
      <c r="E12" s="805"/>
      <c r="F12" s="807">
        <f>F10</f>
        <v>0</v>
      </c>
      <c r="G12" s="808"/>
      <c r="H12" s="809"/>
      <c r="I12" s="808"/>
      <c r="J12" s="808"/>
      <c r="K12" s="808"/>
      <c r="L12" s="808"/>
      <c r="M12" s="808"/>
      <c r="N12" s="808"/>
      <c r="O12" s="808"/>
      <c r="P12" s="808"/>
      <c r="Q12" s="808"/>
      <c r="R12" s="808"/>
      <c r="S12" s="808"/>
      <c r="T12" s="808"/>
      <c r="U12" s="808"/>
      <c r="V12" s="808"/>
      <c r="W12" s="808"/>
      <c r="X12" s="808"/>
      <c r="Y12" s="808"/>
      <c r="Z12" s="808"/>
      <c r="AA12" s="808"/>
      <c r="AB12" s="808"/>
      <c r="AC12" s="808"/>
      <c r="AD12" s="808"/>
      <c r="AE12" s="808"/>
      <c r="AF12" s="808"/>
      <c r="AG12" s="808"/>
      <c r="AH12" s="808"/>
      <c r="AI12" s="808"/>
      <c r="AJ12" s="808"/>
      <c r="AK12" s="808"/>
      <c r="AL12" s="808"/>
      <c r="AM12" s="808"/>
      <c r="AN12" s="808"/>
      <c r="AO12" s="808"/>
      <c r="AP12" s="808"/>
      <c r="AQ12" s="808"/>
      <c r="AR12" s="808"/>
      <c r="AS12" s="808"/>
      <c r="AT12" s="808"/>
      <c r="AU12" s="808"/>
      <c r="AV12" s="808"/>
      <c r="AW12" s="808"/>
      <c r="AX12" s="808"/>
      <c r="AY12" s="808"/>
      <c r="AZ12" s="808"/>
      <c r="BA12" s="808"/>
      <c r="BB12" s="808"/>
      <c r="BC12" s="808"/>
      <c r="BD12" s="808"/>
      <c r="BE12" s="808"/>
      <c r="BF12" s="808"/>
      <c r="BG12" s="808"/>
      <c r="BH12" s="808"/>
      <c r="BI12" s="808"/>
      <c r="BJ12" s="808"/>
      <c r="BK12" s="808"/>
      <c r="BL12" s="808"/>
      <c r="BM12" s="808"/>
      <c r="BN12" s="808"/>
      <c r="BO12" s="808"/>
      <c r="BP12" s="808"/>
      <c r="BQ12" s="808"/>
      <c r="BR12" s="808"/>
      <c r="BS12" s="808"/>
      <c r="BT12" s="808"/>
      <c r="BU12" s="808"/>
      <c r="BV12" s="808"/>
      <c r="BW12" s="808"/>
      <c r="BX12" s="808"/>
      <c r="BY12" s="808"/>
      <c r="BZ12" s="808"/>
      <c r="CA12" s="808"/>
      <c r="CB12" s="808"/>
      <c r="CC12" s="808"/>
      <c r="CD12" s="808"/>
      <c r="CE12" s="808"/>
      <c r="CF12" s="808"/>
      <c r="CG12" s="808"/>
      <c r="CH12" s="808"/>
      <c r="CI12" s="808"/>
      <c r="CJ12" s="808"/>
      <c r="CK12" s="808"/>
      <c r="CL12" s="808"/>
      <c r="CM12" s="808"/>
      <c r="CN12" s="808"/>
      <c r="CO12" s="808"/>
      <c r="CP12" s="808"/>
      <c r="CQ12" s="808"/>
      <c r="CR12" s="808"/>
      <c r="CS12" s="808"/>
      <c r="CT12" s="808"/>
      <c r="CU12" s="808"/>
      <c r="CV12" s="808"/>
      <c r="CW12" s="808"/>
      <c r="CX12" s="808"/>
      <c r="CY12" s="808"/>
      <c r="CZ12" s="808"/>
      <c r="DA12" s="808"/>
      <c r="DB12" s="808"/>
      <c r="DC12" s="808"/>
      <c r="DD12" s="808"/>
      <c r="DE12" s="808"/>
      <c r="DF12" s="808"/>
      <c r="DG12" s="808"/>
      <c r="DH12" s="808"/>
      <c r="DI12" s="808"/>
      <c r="DJ12" s="808"/>
      <c r="DK12" s="808"/>
      <c r="DL12" s="808"/>
      <c r="DM12" s="808"/>
      <c r="DN12" s="808"/>
      <c r="DO12" s="808"/>
      <c r="DP12" s="808"/>
      <c r="DQ12" s="808"/>
      <c r="DR12" s="808"/>
      <c r="DS12" s="808"/>
      <c r="DT12" s="808"/>
      <c r="DU12" s="808"/>
      <c r="DV12" s="808"/>
      <c r="DW12" s="808"/>
      <c r="DX12" s="808"/>
      <c r="DY12" s="808"/>
      <c r="DZ12" s="808"/>
      <c r="EA12" s="808"/>
      <c r="EB12" s="808"/>
      <c r="EC12" s="808"/>
      <c r="ED12" s="808"/>
      <c r="EE12" s="808"/>
      <c r="EF12" s="808"/>
      <c r="EG12" s="808"/>
      <c r="EH12" s="808"/>
      <c r="EI12" s="808"/>
      <c r="EJ12" s="808"/>
      <c r="EK12" s="808"/>
      <c r="EL12" s="808"/>
      <c r="EM12" s="808"/>
      <c r="EN12" s="808"/>
      <c r="EO12" s="808"/>
      <c r="EP12" s="808"/>
      <c r="EQ12" s="808"/>
      <c r="ER12" s="808"/>
      <c r="ES12" s="808"/>
      <c r="ET12" s="808"/>
      <c r="EU12" s="808"/>
      <c r="EV12" s="808"/>
      <c r="EW12" s="808"/>
      <c r="EX12" s="808"/>
      <c r="EY12" s="808"/>
      <c r="EZ12" s="808"/>
      <c r="FA12" s="808"/>
      <c r="FB12" s="808"/>
      <c r="FC12" s="808"/>
      <c r="FD12" s="808"/>
      <c r="FE12" s="808"/>
      <c r="FF12" s="808"/>
      <c r="FG12" s="808"/>
      <c r="FH12" s="808"/>
      <c r="FI12" s="808"/>
      <c r="FJ12" s="808"/>
      <c r="FK12" s="808"/>
      <c r="FL12" s="808"/>
      <c r="FM12" s="808"/>
      <c r="FN12" s="808"/>
      <c r="FO12" s="808"/>
      <c r="FP12" s="808"/>
      <c r="FQ12" s="808"/>
      <c r="FR12" s="808"/>
      <c r="FS12" s="808"/>
      <c r="FT12" s="808"/>
      <c r="FU12" s="808"/>
      <c r="FV12" s="808"/>
      <c r="FW12" s="808"/>
      <c r="FX12" s="808"/>
      <c r="FY12" s="808"/>
      <c r="FZ12" s="808"/>
      <c r="GA12" s="808"/>
      <c r="GB12" s="808"/>
      <c r="GC12" s="808"/>
      <c r="GD12" s="808"/>
      <c r="GE12" s="808"/>
      <c r="GF12" s="808"/>
      <c r="GG12" s="808"/>
      <c r="GH12" s="808"/>
      <c r="GI12" s="808"/>
      <c r="GJ12" s="808"/>
      <c r="GK12" s="808"/>
      <c r="GL12" s="808"/>
      <c r="GM12" s="808"/>
      <c r="GN12" s="808"/>
      <c r="GO12" s="808"/>
      <c r="GP12" s="808"/>
      <c r="GQ12" s="808"/>
      <c r="GR12" s="808"/>
      <c r="GS12" s="808"/>
      <c r="GT12" s="808"/>
      <c r="GU12" s="808"/>
      <c r="GV12" s="808"/>
      <c r="GW12" s="808"/>
      <c r="GX12" s="808"/>
      <c r="GY12" s="808"/>
      <c r="GZ12" s="808"/>
      <c r="HA12" s="808"/>
      <c r="HB12" s="808"/>
      <c r="HC12" s="808"/>
      <c r="HD12" s="808"/>
      <c r="HE12" s="808"/>
      <c r="HF12" s="808"/>
      <c r="HG12" s="808"/>
      <c r="HH12" s="808"/>
      <c r="HI12" s="808"/>
      <c r="HJ12" s="808"/>
      <c r="HK12" s="808"/>
      <c r="HL12" s="808"/>
      <c r="HM12" s="808"/>
      <c r="HN12" s="808"/>
      <c r="HO12" s="808"/>
      <c r="HP12" s="808"/>
      <c r="HQ12" s="808"/>
      <c r="HR12" s="808"/>
      <c r="HS12" s="808"/>
      <c r="HT12" s="808"/>
      <c r="HU12" s="808"/>
      <c r="HV12" s="808"/>
      <c r="HW12" s="808"/>
      <c r="HX12" s="808"/>
      <c r="HY12" s="808"/>
      <c r="HZ12" s="808"/>
      <c r="IA12" s="808"/>
      <c r="IB12" s="808"/>
      <c r="IC12" s="808"/>
      <c r="ID12" s="808"/>
      <c r="IE12" s="808"/>
      <c r="IF12" s="808"/>
      <c r="IG12" s="808"/>
      <c r="IH12" s="808"/>
      <c r="II12" s="808"/>
      <c r="IJ12" s="808"/>
      <c r="IK12" s="808"/>
      <c r="IL12" s="808"/>
      <c r="IM12" s="808"/>
      <c r="IN12" s="808"/>
      <c r="IO12" s="808"/>
      <c r="IP12" s="808"/>
      <c r="IQ12" s="808"/>
      <c r="IR12" s="808"/>
      <c r="IS12" s="808"/>
      <c r="IT12" s="808"/>
      <c r="IU12" s="808"/>
      <c r="IV12" s="808"/>
    </row>
    <row r="13" spans="1:256" ht="31.5" customHeight="1">
      <c r="A13" s="791">
        <v>8</v>
      </c>
      <c r="B13" s="810" t="s">
        <v>491</v>
      </c>
      <c r="C13" s="811"/>
      <c r="D13" s="812"/>
      <c r="E13" s="811"/>
      <c r="F13" s="813"/>
      <c r="H13" s="773"/>
    </row>
    <row r="14" spans="1:256" ht="36" hidden="1" customHeight="1">
      <c r="A14" s="778" t="s">
        <v>487</v>
      </c>
      <c r="B14" s="814" t="s">
        <v>492</v>
      </c>
      <c r="C14" s="780"/>
      <c r="D14" s="787">
        <v>0</v>
      </c>
      <c r="E14" s="780"/>
      <c r="F14" s="815">
        <v>0</v>
      </c>
      <c r="H14" s="773" t="s">
        <v>493</v>
      </c>
      <c r="I14" s="783">
        <f>'[10]Sch-1'!V135</f>
        <v>291545315.51999992</v>
      </c>
    </row>
    <row r="15" spans="1:256" ht="36" hidden="1" customHeight="1">
      <c r="A15" s="778"/>
      <c r="B15" s="814" t="s">
        <v>494</v>
      </c>
      <c r="C15" s="780"/>
      <c r="D15" s="787">
        <v>0</v>
      </c>
      <c r="E15" s="780"/>
      <c r="F15" s="815">
        <v>0</v>
      </c>
      <c r="H15" s="773"/>
    </row>
    <row r="16" spans="1:256" ht="36" customHeight="1">
      <c r="A16" s="778" t="s">
        <v>487</v>
      </c>
      <c r="B16" s="814" t="s">
        <v>494</v>
      </c>
      <c r="C16" s="787"/>
      <c r="D16" s="1106">
        <f>'Sch-5'!D15</f>
        <v>0</v>
      </c>
      <c r="E16" s="780"/>
      <c r="F16" s="815">
        <f>ROUND('Sch-1'!AB273,0)</f>
        <v>0</v>
      </c>
      <c r="G16" s="783"/>
      <c r="H16" s="816"/>
    </row>
    <row r="17" spans="1:256" ht="36" customHeight="1">
      <c r="A17" s="778" t="s">
        <v>487</v>
      </c>
      <c r="B17" s="814" t="s">
        <v>495</v>
      </c>
      <c r="C17" s="787"/>
      <c r="D17" s="1107"/>
      <c r="E17" s="780"/>
      <c r="F17" s="815">
        <f>ROUND('Sch-1'!AC273,0)</f>
        <v>0</v>
      </c>
      <c r="G17" s="783"/>
      <c r="H17" s="816"/>
    </row>
    <row r="18" spans="1:256" ht="36" customHeight="1">
      <c r="A18" s="778" t="s">
        <v>487</v>
      </c>
      <c r="B18" s="814" t="s">
        <v>496</v>
      </c>
      <c r="C18" s="787"/>
      <c r="D18" s="1108"/>
      <c r="E18" s="780"/>
      <c r="F18" s="815">
        <f>ROUND('Sch-1'!AD273,0)</f>
        <v>0</v>
      </c>
      <c r="H18" s="816"/>
      <c r="I18" s="783"/>
    </row>
    <row r="19" spans="1:256" ht="36" customHeight="1">
      <c r="A19" s="778"/>
      <c r="B19" s="814" t="s">
        <v>497</v>
      </c>
      <c r="C19" s="780"/>
      <c r="D19" s="787">
        <f>'Sch-5'!D17</f>
        <v>0</v>
      </c>
      <c r="E19" s="780"/>
      <c r="F19" s="815">
        <f>ROUND('Sch-3'!Z247,0)</f>
        <v>0</v>
      </c>
      <c r="G19" s="783"/>
      <c r="H19" s="783"/>
    </row>
    <row r="20" spans="1:256" ht="36" customHeight="1">
      <c r="A20" s="778" t="s">
        <v>487</v>
      </c>
      <c r="B20" s="814" t="s">
        <v>498</v>
      </c>
      <c r="C20" s="817"/>
      <c r="D20" s="787" t="s">
        <v>337</v>
      </c>
      <c r="E20" s="780"/>
      <c r="F20" s="815" t="str">
        <f t="shared" ref="F20" si="0">D20</f>
        <v>Not Applicable</v>
      </c>
    </row>
    <row r="21" spans="1:256" ht="36" customHeight="1">
      <c r="A21" s="791">
        <v>9</v>
      </c>
      <c r="B21" s="814" t="s">
        <v>499</v>
      </c>
      <c r="C21" s="811"/>
      <c r="D21" s="818">
        <f>D16+D19</f>
        <v>0</v>
      </c>
      <c r="E21" s="811"/>
      <c r="F21" s="818">
        <f>F16+F17+F18+F19</f>
        <v>0</v>
      </c>
      <c r="G21" s="792"/>
    </row>
    <row r="22" spans="1:256" ht="23.25" customHeight="1">
      <c r="A22" s="803">
        <v>10</v>
      </c>
      <c r="B22" s="819" t="s">
        <v>500</v>
      </c>
      <c r="C22" s="805"/>
      <c r="D22" s="820">
        <f>D12+D21</f>
        <v>0</v>
      </c>
      <c r="E22" s="805"/>
      <c r="F22" s="821">
        <f>F12+F21</f>
        <v>0</v>
      </c>
      <c r="G22" s="822"/>
      <c r="H22" s="808"/>
      <c r="I22" s="808"/>
      <c r="J22" s="808"/>
      <c r="K22" s="808"/>
      <c r="L22" s="808"/>
      <c r="M22" s="808"/>
      <c r="N22" s="808"/>
      <c r="O22" s="808"/>
      <c r="P22" s="808"/>
      <c r="Q22" s="808"/>
      <c r="R22" s="808"/>
      <c r="S22" s="808"/>
      <c r="T22" s="808"/>
      <c r="U22" s="808"/>
      <c r="V22" s="808"/>
      <c r="W22" s="808"/>
      <c r="X22" s="808"/>
      <c r="Y22" s="808"/>
      <c r="Z22" s="808"/>
      <c r="AA22" s="808"/>
      <c r="AB22" s="808"/>
      <c r="AC22" s="808"/>
      <c r="AD22" s="808"/>
      <c r="AE22" s="808"/>
      <c r="AF22" s="808"/>
      <c r="AG22" s="808"/>
      <c r="AH22" s="808"/>
      <c r="AI22" s="808"/>
      <c r="AJ22" s="808"/>
      <c r="AK22" s="808"/>
      <c r="AL22" s="808"/>
      <c r="AM22" s="808"/>
      <c r="AN22" s="808"/>
      <c r="AO22" s="808"/>
      <c r="AP22" s="808"/>
      <c r="AQ22" s="808"/>
      <c r="AR22" s="808"/>
      <c r="AS22" s="808"/>
      <c r="AT22" s="808"/>
      <c r="AU22" s="808"/>
      <c r="AV22" s="808"/>
      <c r="AW22" s="808"/>
      <c r="AX22" s="808"/>
      <c r="AY22" s="808"/>
      <c r="AZ22" s="808"/>
      <c r="BA22" s="808"/>
      <c r="BB22" s="808"/>
      <c r="BC22" s="808"/>
      <c r="BD22" s="808"/>
      <c r="BE22" s="808"/>
      <c r="BF22" s="808"/>
      <c r="BG22" s="808"/>
      <c r="BH22" s="808"/>
      <c r="BI22" s="808"/>
      <c r="BJ22" s="808"/>
      <c r="BK22" s="808"/>
      <c r="BL22" s="808"/>
      <c r="BM22" s="808"/>
      <c r="BN22" s="808"/>
      <c r="BO22" s="808"/>
      <c r="BP22" s="808"/>
      <c r="BQ22" s="808"/>
      <c r="BR22" s="808"/>
      <c r="BS22" s="808"/>
      <c r="BT22" s="808"/>
      <c r="BU22" s="808"/>
      <c r="BV22" s="808"/>
      <c r="BW22" s="808"/>
      <c r="BX22" s="808"/>
      <c r="BY22" s="808"/>
      <c r="BZ22" s="808"/>
      <c r="CA22" s="808"/>
      <c r="CB22" s="808"/>
      <c r="CC22" s="808"/>
      <c r="CD22" s="808"/>
      <c r="CE22" s="808"/>
      <c r="CF22" s="808"/>
      <c r="CG22" s="808"/>
      <c r="CH22" s="808"/>
      <c r="CI22" s="808"/>
      <c r="CJ22" s="808"/>
      <c r="CK22" s="808"/>
      <c r="CL22" s="808"/>
      <c r="CM22" s="808"/>
      <c r="CN22" s="808"/>
      <c r="CO22" s="808"/>
      <c r="CP22" s="808"/>
      <c r="CQ22" s="808"/>
      <c r="CR22" s="808"/>
      <c r="CS22" s="808"/>
      <c r="CT22" s="808"/>
      <c r="CU22" s="808"/>
      <c r="CV22" s="808"/>
      <c r="CW22" s="808"/>
      <c r="CX22" s="808"/>
      <c r="CY22" s="808"/>
      <c r="CZ22" s="808"/>
      <c r="DA22" s="808"/>
      <c r="DB22" s="808"/>
      <c r="DC22" s="808"/>
      <c r="DD22" s="808"/>
      <c r="DE22" s="808"/>
      <c r="DF22" s="808"/>
      <c r="DG22" s="808"/>
      <c r="DH22" s="808"/>
      <c r="DI22" s="808"/>
      <c r="DJ22" s="808"/>
      <c r="DK22" s="808"/>
      <c r="DL22" s="808"/>
      <c r="DM22" s="808"/>
      <c r="DN22" s="808"/>
      <c r="DO22" s="808"/>
      <c r="DP22" s="808"/>
      <c r="DQ22" s="808"/>
      <c r="DR22" s="808"/>
      <c r="DS22" s="808"/>
      <c r="DT22" s="808"/>
      <c r="DU22" s="808"/>
      <c r="DV22" s="808"/>
      <c r="DW22" s="808"/>
      <c r="DX22" s="808"/>
      <c r="DY22" s="808"/>
      <c r="DZ22" s="808"/>
      <c r="EA22" s="808"/>
      <c r="EB22" s="808"/>
      <c r="EC22" s="808"/>
      <c r="ED22" s="808"/>
      <c r="EE22" s="808"/>
      <c r="EF22" s="808"/>
      <c r="EG22" s="808"/>
      <c r="EH22" s="808"/>
      <c r="EI22" s="808"/>
      <c r="EJ22" s="808"/>
      <c r="EK22" s="808"/>
      <c r="EL22" s="808"/>
      <c r="EM22" s="808"/>
      <c r="EN22" s="808"/>
      <c r="EO22" s="808"/>
      <c r="EP22" s="808"/>
      <c r="EQ22" s="808"/>
      <c r="ER22" s="808"/>
      <c r="ES22" s="808"/>
      <c r="ET22" s="808"/>
      <c r="EU22" s="808"/>
      <c r="EV22" s="808"/>
      <c r="EW22" s="808"/>
      <c r="EX22" s="808"/>
      <c r="EY22" s="808"/>
      <c r="EZ22" s="808"/>
      <c r="FA22" s="808"/>
      <c r="FB22" s="808"/>
      <c r="FC22" s="808"/>
      <c r="FD22" s="808"/>
      <c r="FE22" s="808"/>
      <c r="FF22" s="808"/>
      <c r="FG22" s="808"/>
      <c r="FH22" s="808"/>
      <c r="FI22" s="808"/>
      <c r="FJ22" s="808"/>
      <c r="FK22" s="808"/>
      <c r="FL22" s="808"/>
      <c r="FM22" s="808"/>
      <c r="FN22" s="808"/>
      <c r="FO22" s="808"/>
      <c r="FP22" s="808"/>
      <c r="FQ22" s="808"/>
      <c r="FR22" s="808"/>
      <c r="FS22" s="808"/>
      <c r="FT22" s="808"/>
      <c r="FU22" s="808"/>
      <c r="FV22" s="808"/>
      <c r="FW22" s="808"/>
      <c r="FX22" s="808"/>
      <c r="FY22" s="808"/>
      <c r="FZ22" s="808"/>
      <c r="GA22" s="808"/>
      <c r="GB22" s="808"/>
      <c r="GC22" s="808"/>
      <c r="GD22" s="808"/>
      <c r="GE22" s="808"/>
      <c r="GF22" s="808"/>
      <c r="GG22" s="808"/>
      <c r="GH22" s="808"/>
      <c r="GI22" s="808"/>
      <c r="GJ22" s="808"/>
      <c r="GK22" s="808"/>
      <c r="GL22" s="808"/>
      <c r="GM22" s="808"/>
      <c r="GN22" s="808"/>
      <c r="GO22" s="808"/>
      <c r="GP22" s="808"/>
      <c r="GQ22" s="808"/>
      <c r="GR22" s="808"/>
      <c r="GS22" s="808"/>
      <c r="GT22" s="808"/>
      <c r="GU22" s="808"/>
      <c r="GV22" s="808"/>
      <c r="GW22" s="808"/>
      <c r="GX22" s="808"/>
      <c r="GY22" s="808"/>
      <c r="GZ22" s="808"/>
      <c r="HA22" s="808"/>
      <c r="HB22" s="808"/>
      <c r="HC22" s="808"/>
      <c r="HD22" s="808"/>
      <c r="HE22" s="808"/>
      <c r="HF22" s="808"/>
      <c r="HG22" s="808"/>
      <c r="HH22" s="808"/>
      <c r="HI22" s="808"/>
      <c r="HJ22" s="808"/>
      <c r="HK22" s="808"/>
      <c r="HL22" s="808"/>
      <c r="HM22" s="808"/>
      <c r="HN22" s="808"/>
      <c r="HO22" s="808"/>
      <c r="HP22" s="808"/>
      <c r="HQ22" s="808"/>
      <c r="HR22" s="808"/>
      <c r="HS22" s="808"/>
      <c r="HT22" s="808"/>
      <c r="HU22" s="808"/>
      <c r="HV22" s="808"/>
      <c r="HW22" s="808"/>
      <c r="HX22" s="808"/>
      <c r="HY22" s="808"/>
      <c r="HZ22" s="808"/>
      <c r="IA22" s="808"/>
      <c r="IB22" s="808"/>
      <c r="IC22" s="808"/>
      <c r="ID22" s="808"/>
      <c r="IE22" s="808"/>
      <c r="IF22" s="808"/>
      <c r="IG22" s="808"/>
      <c r="IH22" s="808"/>
      <c r="II22" s="808"/>
      <c r="IJ22" s="808"/>
      <c r="IK22" s="808"/>
      <c r="IL22" s="808"/>
      <c r="IM22" s="808"/>
      <c r="IN22" s="808"/>
      <c r="IO22" s="808"/>
      <c r="IP22" s="808"/>
      <c r="IQ22" s="808"/>
      <c r="IR22" s="808"/>
      <c r="IS22" s="808"/>
      <c r="IT22" s="808"/>
      <c r="IU22" s="808"/>
      <c r="IV22" s="808"/>
    </row>
    <row r="23" spans="1:256" ht="12.75" customHeight="1">
      <c r="A23" s="823"/>
      <c r="B23" s="1109"/>
      <c r="C23" s="1109"/>
      <c r="D23" s="1109"/>
      <c r="E23" s="1109"/>
      <c r="F23" s="1110"/>
    </row>
    <row r="24" spans="1:256" ht="75.75" customHeight="1">
      <c r="A24" s="834" t="s">
        <v>501</v>
      </c>
      <c r="B24" s="1111" t="s">
        <v>502</v>
      </c>
      <c r="C24" s="1111"/>
      <c r="D24" s="1111"/>
      <c r="E24" s="1111"/>
      <c r="F24" s="1111"/>
    </row>
    <row r="25" spans="1:256" ht="54" customHeight="1">
      <c r="A25" s="834" t="s">
        <v>503</v>
      </c>
      <c r="B25" s="1111" t="s">
        <v>504</v>
      </c>
      <c r="C25" s="1111"/>
      <c r="D25" s="1111"/>
      <c r="E25" s="1111"/>
      <c r="F25" s="1111"/>
    </row>
    <row r="26" spans="1:256">
      <c r="A26" s="824"/>
      <c r="B26" s="1112"/>
      <c r="C26" s="1112"/>
      <c r="D26" s="1112"/>
      <c r="E26" s="1112"/>
      <c r="F26" s="1112"/>
    </row>
    <row r="27" spans="1:256" ht="37.5" customHeight="1">
      <c r="A27" s="1105" t="s">
        <v>519</v>
      </c>
      <c r="B27" s="1105"/>
      <c r="C27" s="1105"/>
      <c r="D27" s="1105"/>
      <c r="E27" s="1105"/>
      <c r="F27" s="825"/>
    </row>
    <row r="28" spans="1:256" ht="44.25" customHeight="1">
      <c r="A28" s="1105"/>
      <c r="B28" s="1105"/>
      <c r="C28" s="1105"/>
      <c r="D28" s="1105"/>
      <c r="E28" s="1105"/>
      <c r="F28" s="826" t="s">
        <v>505</v>
      </c>
    </row>
    <row r="31" spans="1:256">
      <c r="G31" s="829"/>
      <c r="H31" s="829"/>
      <c r="I31" s="829"/>
      <c r="J31" s="829"/>
      <c r="K31" s="829"/>
      <c r="L31" s="829"/>
      <c r="M31" s="829"/>
      <c r="N31" s="829"/>
      <c r="O31" s="829"/>
      <c r="P31" s="829"/>
      <c r="Q31" s="829"/>
      <c r="R31" s="829"/>
      <c r="S31" s="829"/>
      <c r="T31" s="829"/>
      <c r="U31" s="829"/>
      <c r="V31" s="829"/>
      <c r="W31" s="829"/>
      <c r="X31" s="829"/>
      <c r="Y31" s="829"/>
      <c r="Z31" s="829"/>
      <c r="AA31" s="829"/>
      <c r="AB31" s="829"/>
      <c r="AC31" s="829"/>
      <c r="AD31" s="829"/>
      <c r="AE31" s="829"/>
      <c r="AF31" s="829"/>
      <c r="AG31" s="829"/>
      <c r="AH31" s="829"/>
      <c r="AI31" s="829"/>
      <c r="AJ31" s="829"/>
      <c r="AK31" s="829"/>
      <c r="AL31" s="829"/>
      <c r="AM31" s="829"/>
      <c r="AN31" s="829"/>
      <c r="AO31" s="829"/>
      <c r="AP31" s="829"/>
      <c r="AQ31" s="829"/>
      <c r="AR31" s="829"/>
      <c r="AS31" s="829"/>
      <c r="AT31" s="829"/>
      <c r="AU31" s="829"/>
      <c r="AV31" s="829"/>
      <c r="AW31" s="829"/>
      <c r="AX31" s="829"/>
      <c r="AY31" s="829"/>
      <c r="AZ31" s="829"/>
      <c r="BA31" s="829"/>
      <c r="BB31" s="829"/>
      <c r="BC31" s="829"/>
      <c r="BD31" s="829"/>
      <c r="BE31" s="829"/>
      <c r="BF31" s="829"/>
      <c r="BG31" s="829"/>
      <c r="BH31" s="829"/>
      <c r="BI31" s="829"/>
      <c r="BJ31" s="829"/>
      <c r="BK31" s="829"/>
      <c r="BL31" s="829"/>
      <c r="BM31" s="829"/>
      <c r="BN31" s="829"/>
      <c r="BO31" s="829"/>
      <c r="BP31" s="829"/>
      <c r="BQ31" s="829"/>
      <c r="BR31" s="829"/>
      <c r="BS31" s="829"/>
      <c r="BT31" s="829"/>
      <c r="BU31" s="829"/>
      <c r="BV31" s="829"/>
      <c r="BW31" s="829"/>
      <c r="BX31" s="829"/>
      <c r="BY31" s="829"/>
      <c r="BZ31" s="829"/>
      <c r="CA31" s="829"/>
      <c r="CB31" s="829"/>
      <c r="CC31" s="829"/>
      <c r="CD31" s="829"/>
      <c r="CE31" s="829"/>
      <c r="CF31" s="829"/>
      <c r="CG31" s="829"/>
      <c r="CH31" s="829"/>
      <c r="CI31" s="829"/>
      <c r="CJ31" s="829"/>
      <c r="CK31" s="829"/>
      <c r="CL31" s="829"/>
      <c r="CM31" s="829"/>
      <c r="CN31" s="829"/>
      <c r="CO31" s="829"/>
      <c r="CP31" s="829"/>
      <c r="CQ31" s="829"/>
      <c r="CR31" s="829"/>
      <c r="CS31" s="829"/>
      <c r="CT31" s="829"/>
      <c r="CU31" s="829"/>
      <c r="CV31" s="829"/>
      <c r="CW31" s="829"/>
      <c r="CX31" s="829"/>
      <c r="CY31" s="829"/>
      <c r="CZ31" s="829"/>
      <c r="DA31" s="829"/>
      <c r="DB31" s="829"/>
      <c r="DC31" s="829"/>
      <c r="DD31" s="829"/>
      <c r="DE31" s="829"/>
      <c r="DF31" s="829"/>
      <c r="DG31" s="829"/>
      <c r="DH31" s="829"/>
      <c r="DI31" s="829"/>
      <c r="DJ31" s="829"/>
      <c r="DK31" s="829"/>
      <c r="DL31" s="829"/>
      <c r="DM31" s="829"/>
      <c r="DN31" s="829"/>
      <c r="DO31" s="829"/>
      <c r="DP31" s="829"/>
      <c r="DQ31" s="829"/>
      <c r="DR31" s="829"/>
      <c r="DS31" s="829"/>
      <c r="DT31" s="829"/>
      <c r="DU31" s="829"/>
      <c r="DV31" s="829"/>
      <c r="DW31" s="829"/>
      <c r="DX31" s="829"/>
      <c r="DY31" s="829"/>
      <c r="DZ31" s="829"/>
      <c r="EA31" s="829"/>
      <c r="EB31" s="829"/>
      <c r="EC31" s="829"/>
      <c r="ED31" s="829"/>
      <c r="EE31" s="829"/>
      <c r="EF31" s="829"/>
      <c r="EG31" s="829"/>
      <c r="EH31" s="829"/>
      <c r="EI31" s="829"/>
      <c r="EJ31" s="829"/>
      <c r="EK31" s="829"/>
      <c r="EL31" s="829"/>
      <c r="EM31" s="829"/>
      <c r="EN31" s="829"/>
      <c r="EO31" s="829"/>
      <c r="EP31" s="829"/>
      <c r="EQ31" s="829"/>
      <c r="ER31" s="829"/>
      <c r="ES31" s="829"/>
      <c r="ET31" s="829"/>
      <c r="EU31" s="829"/>
      <c r="EV31" s="829"/>
      <c r="EW31" s="829"/>
      <c r="EX31" s="829"/>
      <c r="EY31" s="829"/>
      <c r="EZ31" s="829"/>
      <c r="FA31" s="829"/>
      <c r="FB31" s="829"/>
      <c r="FC31" s="829"/>
      <c r="FD31" s="829"/>
      <c r="FE31" s="829"/>
      <c r="FF31" s="829"/>
      <c r="FG31" s="829"/>
      <c r="FH31" s="829"/>
      <c r="FI31" s="829"/>
      <c r="FJ31" s="829"/>
      <c r="FK31" s="829"/>
      <c r="FL31" s="829"/>
      <c r="FM31" s="829"/>
      <c r="FN31" s="829"/>
      <c r="FO31" s="829"/>
      <c r="FP31" s="829"/>
      <c r="FQ31" s="829"/>
      <c r="FR31" s="829"/>
      <c r="FS31" s="829"/>
      <c r="FT31" s="829"/>
      <c r="FU31" s="829"/>
      <c r="FV31" s="829"/>
      <c r="FW31" s="829"/>
      <c r="FX31" s="829"/>
      <c r="FY31" s="829"/>
      <c r="FZ31" s="829"/>
      <c r="GA31" s="829"/>
      <c r="GB31" s="829"/>
      <c r="GC31" s="829"/>
      <c r="GD31" s="829"/>
      <c r="GE31" s="829"/>
      <c r="GF31" s="829"/>
      <c r="GG31" s="829"/>
      <c r="GH31" s="829"/>
      <c r="GI31" s="829"/>
      <c r="GJ31" s="829"/>
      <c r="GK31" s="829"/>
      <c r="GL31" s="829"/>
      <c r="GM31" s="829"/>
      <c r="GN31" s="829"/>
      <c r="GO31" s="829"/>
      <c r="GP31" s="829"/>
      <c r="GQ31" s="829"/>
      <c r="GR31" s="829"/>
      <c r="GS31" s="829"/>
      <c r="GT31" s="829"/>
      <c r="GU31" s="829"/>
      <c r="GV31" s="829"/>
      <c r="GW31" s="829"/>
      <c r="GX31" s="829"/>
      <c r="GY31" s="829"/>
      <c r="GZ31" s="829"/>
      <c r="HA31" s="829"/>
      <c r="HB31" s="829"/>
      <c r="HC31" s="829"/>
      <c r="HD31" s="829"/>
      <c r="HE31" s="829"/>
      <c r="HF31" s="829"/>
      <c r="HG31" s="829"/>
      <c r="HH31" s="829"/>
      <c r="HI31" s="829"/>
      <c r="HJ31" s="829"/>
      <c r="HK31" s="829"/>
      <c r="HL31" s="829"/>
      <c r="HM31" s="829"/>
      <c r="HN31" s="829"/>
      <c r="HO31" s="829"/>
      <c r="HP31" s="829"/>
      <c r="HQ31" s="829"/>
      <c r="HR31" s="829"/>
      <c r="HS31" s="829"/>
      <c r="HT31" s="829"/>
      <c r="HU31" s="829"/>
      <c r="HV31" s="829"/>
      <c r="HW31" s="829"/>
      <c r="HX31" s="829"/>
      <c r="HY31" s="829"/>
      <c r="HZ31" s="829"/>
      <c r="IA31" s="829"/>
      <c r="IB31" s="829"/>
      <c r="IC31" s="829"/>
      <c r="ID31" s="829"/>
      <c r="IE31" s="829"/>
      <c r="IF31" s="829"/>
      <c r="IG31" s="829"/>
      <c r="IH31" s="829"/>
      <c r="II31" s="829"/>
      <c r="IJ31" s="829"/>
      <c r="IK31" s="829"/>
      <c r="IL31" s="829"/>
      <c r="IM31" s="829"/>
      <c r="IN31" s="829"/>
      <c r="IO31" s="829"/>
      <c r="IP31" s="829"/>
      <c r="IQ31" s="829"/>
      <c r="IR31" s="829"/>
      <c r="IS31" s="829"/>
      <c r="IT31" s="829"/>
      <c r="IU31" s="829"/>
      <c r="IV31" s="829"/>
    </row>
    <row r="32" spans="1:256">
      <c r="F32" s="830"/>
      <c r="G32" s="831"/>
      <c r="H32" s="831"/>
      <c r="I32" s="831"/>
      <c r="J32" s="831"/>
      <c r="K32" s="831"/>
      <c r="L32" s="831"/>
      <c r="M32" s="831"/>
      <c r="N32" s="831"/>
      <c r="O32" s="831"/>
      <c r="P32" s="831"/>
      <c r="Q32" s="831"/>
      <c r="R32" s="831"/>
      <c r="S32" s="831"/>
      <c r="T32" s="831"/>
      <c r="U32" s="831"/>
      <c r="V32" s="831"/>
      <c r="W32" s="831"/>
      <c r="X32" s="831"/>
      <c r="Y32" s="831"/>
      <c r="Z32" s="831"/>
      <c r="AA32" s="831"/>
      <c r="AB32" s="831"/>
      <c r="AC32" s="831"/>
      <c r="AD32" s="831"/>
      <c r="AE32" s="831"/>
      <c r="AF32" s="831"/>
      <c r="AG32" s="831"/>
      <c r="AH32" s="831"/>
      <c r="AI32" s="831"/>
      <c r="AJ32" s="831"/>
      <c r="AK32" s="831"/>
      <c r="AL32" s="831"/>
      <c r="AM32" s="831"/>
      <c r="AN32" s="831"/>
      <c r="AO32" s="831"/>
      <c r="AP32" s="831"/>
      <c r="AQ32" s="831"/>
      <c r="AR32" s="831"/>
      <c r="AS32" s="831"/>
      <c r="AT32" s="831"/>
      <c r="AU32" s="831"/>
      <c r="AV32" s="831"/>
      <c r="AW32" s="831"/>
      <c r="AX32" s="831"/>
      <c r="AY32" s="831"/>
      <c r="AZ32" s="831"/>
      <c r="BA32" s="831"/>
      <c r="BB32" s="831"/>
      <c r="BC32" s="831"/>
      <c r="BD32" s="831"/>
      <c r="BE32" s="831"/>
      <c r="BF32" s="831"/>
      <c r="BG32" s="831"/>
      <c r="BH32" s="831"/>
      <c r="BI32" s="831"/>
      <c r="BJ32" s="831"/>
      <c r="BK32" s="831"/>
      <c r="BL32" s="831"/>
      <c r="BM32" s="831"/>
      <c r="BN32" s="831"/>
      <c r="BO32" s="831"/>
      <c r="BP32" s="831"/>
      <c r="BQ32" s="831"/>
      <c r="BR32" s="831"/>
      <c r="BS32" s="831"/>
      <c r="BT32" s="831"/>
      <c r="BU32" s="831"/>
      <c r="BV32" s="831"/>
      <c r="BW32" s="831"/>
      <c r="BX32" s="831"/>
      <c r="BY32" s="831"/>
      <c r="BZ32" s="831"/>
      <c r="CA32" s="831"/>
      <c r="CB32" s="831"/>
      <c r="CC32" s="831"/>
      <c r="CD32" s="831"/>
      <c r="CE32" s="831"/>
      <c r="CF32" s="831"/>
      <c r="CG32" s="831"/>
      <c r="CH32" s="831"/>
      <c r="CI32" s="831"/>
      <c r="CJ32" s="831"/>
      <c r="CK32" s="831"/>
      <c r="CL32" s="831"/>
      <c r="CM32" s="831"/>
      <c r="CN32" s="831"/>
      <c r="CO32" s="831"/>
      <c r="CP32" s="831"/>
      <c r="CQ32" s="831"/>
      <c r="CR32" s="831"/>
      <c r="CS32" s="831"/>
      <c r="CT32" s="831"/>
      <c r="CU32" s="831"/>
      <c r="CV32" s="831"/>
      <c r="CW32" s="831"/>
      <c r="CX32" s="831"/>
      <c r="CY32" s="831"/>
      <c r="CZ32" s="831"/>
      <c r="DA32" s="831"/>
      <c r="DB32" s="831"/>
      <c r="DC32" s="831"/>
      <c r="DD32" s="831"/>
      <c r="DE32" s="831"/>
      <c r="DF32" s="831"/>
      <c r="DG32" s="831"/>
      <c r="DH32" s="831"/>
      <c r="DI32" s="831"/>
      <c r="DJ32" s="831"/>
      <c r="DK32" s="831"/>
      <c r="DL32" s="831"/>
      <c r="DM32" s="831"/>
      <c r="DN32" s="831"/>
      <c r="DO32" s="831"/>
      <c r="DP32" s="831"/>
      <c r="DQ32" s="831"/>
      <c r="DR32" s="831"/>
      <c r="DS32" s="831"/>
      <c r="DT32" s="831"/>
      <c r="DU32" s="831"/>
      <c r="DV32" s="831"/>
      <c r="DW32" s="831"/>
      <c r="DX32" s="831"/>
      <c r="DY32" s="831"/>
      <c r="DZ32" s="831"/>
      <c r="EA32" s="831"/>
      <c r="EB32" s="831"/>
      <c r="EC32" s="831"/>
      <c r="ED32" s="831"/>
      <c r="EE32" s="831"/>
      <c r="EF32" s="831"/>
      <c r="EG32" s="831"/>
      <c r="EH32" s="831"/>
      <c r="EI32" s="831"/>
      <c r="EJ32" s="831"/>
      <c r="EK32" s="831"/>
      <c r="EL32" s="831"/>
      <c r="EM32" s="831"/>
      <c r="EN32" s="831"/>
      <c r="EO32" s="831"/>
      <c r="EP32" s="831"/>
      <c r="EQ32" s="831"/>
      <c r="ER32" s="831"/>
      <c r="ES32" s="831"/>
      <c r="ET32" s="831"/>
      <c r="EU32" s="831"/>
      <c r="EV32" s="831"/>
      <c r="EW32" s="831"/>
      <c r="EX32" s="831"/>
      <c r="EY32" s="831"/>
      <c r="EZ32" s="831"/>
      <c r="FA32" s="831"/>
      <c r="FB32" s="831"/>
      <c r="FC32" s="831"/>
      <c r="FD32" s="831"/>
      <c r="FE32" s="831"/>
      <c r="FF32" s="831"/>
      <c r="FG32" s="831"/>
      <c r="FH32" s="831"/>
      <c r="FI32" s="831"/>
      <c r="FJ32" s="831"/>
      <c r="FK32" s="831"/>
      <c r="FL32" s="831"/>
      <c r="FM32" s="831"/>
      <c r="FN32" s="831"/>
      <c r="FO32" s="831"/>
      <c r="FP32" s="831"/>
      <c r="FQ32" s="831"/>
      <c r="FR32" s="831"/>
      <c r="FS32" s="831"/>
      <c r="FT32" s="831"/>
      <c r="FU32" s="831"/>
      <c r="FV32" s="831"/>
      <c r="FW32" s="831"/>
      <c r="FX32" s="831"/>
      <c r="FY32" s="831"/>
      <c r="FZ32" s="831"/>
      <c r="GA32" s="831"/>
      <c r="GB32" s="831"/>
      <c r="GC32" s="831"/>
      <c r="GD32" s="831"/>
      <c r="GE32" s="831"/>
      <c r="GF32" s="831"/>
      <c r="GG32" s="831"/>
      <c r="GH32" s="831"/>
      <c r="GI32" s="831"/>
      <c r="GJ32" s="831"/>
      <c r="GK32" s="831"/>
      <c r="GL32" s="831"/>
      <c r="GM32" s="831"/>
      <c r="GN32" s="831"/>
      <c r="GO32" s="831"/>
      <c r="GP32" s="831"/>
      <c r="GQ32" s="831"/>
      <c r="GR32" s="831"/>
      <c r="GS32" s="831"/>
      <c r="GT32" s="831"/>
      <c r="GU32" s="831"/>
      <c r="GV32" s="831"/>
      <c r="GW32" s="831"/>
      <c r="GX32" s="831"/>
      <c r="GY32" s="831"/>
      <c r="GZ32" s="831"/>
      <c r="HA32" s="831"/>
      <c r="HB32" s="831"/>
      <c r="HC32" s="831"/>
      <c r="HD32" s="831"/>
      <c r="HE32" s="831"/>
      <c r="HF32" s="831"/>
      <c r="HG32" s="831"/>
      <c r="HH32" s="831"/>
      <c r="HI32" s="831"/>
      <c r="HJ32" s="831"/>
      <c r="HK32" s="831"/>
      <c r="HL32" s="831"/>
      <c r="HM32" s="831"/>
      <c r="HN32" s="831"/>
      <c r="HO32" s="831"/>
      <c r="HP32" s="831"/>
      <c r="HQ32" s="831"/>
      <c r="HR32" s="831"/>
      <c r="HS32" s="831"/>
      <c r="HT32" s="831"/>
      <c r="HU32" s="831"/>
      <c r="HV32" s="831"/>
      <c r="HW32" s="831"/>
      <c r="HX32" s="831"/>
      <c r="HY32" s="831"/>
      <c r="HZ32" s="831"/>
      <c r="IA32" s="831"/>
      <c r="IB32" s="831"/>
      <c r="IC32" s="831"/>
      <c r="ID32" s="831"/>
      <c r="IE32" s="831"/>
      <c r="IF32" s="831"/>
      <c r="IG32" s="831"/>
      <c r="IH32" s="831"/>
      <c r="II32" s="831"/>
      <c r="IJ32" s="831"/>
      <c r="IK32" s="831"/>
      <c r="IL32" s="831"/>
      <c r="IM32" s="831"/>
      <c r="IN32" s="831"/>
      <c r="IO32" s="831"/>
      <c r="IP32" s="831"/>
      <c r="IQ32" s="831"/>
      <c r="IR32" s="831"/>
      <c r="IS32" s="831"/>
      <c r="IT32" s="831"/>
      <c r="IU32" s="831"/>
      <c r="IV32" s="831"/>
    </row>
    <row r="33" spans="7:256">
      <c r="G33" s="831"/>
      <c r="H33" s="831"/>
      <c r="I33" s="831"/>
      <c r="J33" s="831"/>
      <c r="K33" s="831"/>
      <c r="L33" s="831"/>
      <c r="M33" s="831"/>
      <c r="N33" s="831"/>
      <c r="O33" s="831"/>
      <c r="P33" s="831"/>
      <c r="Q33" s="831"/>
      <c r="R33" s="831"/>
      <c r="S33" s="831"/>
      <c r="T33" s="831"/>
      <c r="U33" s="831"/>
      <c r="V33" s="831"/>
      <c r="W33" s="831"/>
      <c r="X33" s="831"/>
      <c r="Y33" s="831"/>
      <c r="Z33" s="831"/>
      <c r="AA33" s="831"/>
      <c r="AB33" s="831"/>
      <c r="AC33" s="831"/>
      <c r="AD33" s="831"/>
      <c r="AE33" s="831"/>
      <c r="AF33" s="831"/>
      <c r="AG33" s="831"/>
      <c r="AH33" s="831"/>
      <c r="AI33" s="831"/>
      <c r="AJ33" s="831"/>
      <c r="AK33" s="831"/>
      <c r="AL33" s="831"/>
      <c r="AM33" s="831"/>
      <c r="AN33" s="831"/>
      <c r="AO33" s="831"/>
      <c r="AP33" s="831"/>
      <c r="AQ33" s="831"/>
      <c r="AR33" s="831"/>
      <c r="AS33" s="831"/>
      <c r="AT33" s="831"/>
      <c r="AU33" s="831"/>
      <c r="AV33" s="831"/>
      <c r="AW33" s="831"/>
      <c r="AX33" s="831"/>
      <c r="AY33" s="831"/>
      <c r="AZ33" s="831"/>
      <c r="BA33" s="831"/>
      <c r="BB33" s="831"/>
      <c r="BC33" s="831"/>
      <c r="BD33" s="831"/>
      <c r="BE33" s="831"/>
      <c r="BF33" s="831"/>
      <c r="BG33" s="831"/>
      <c r="BH33" s="831"/>
      <c r="BI33" s="831"/>
      <c r="BJ33" s="831"/>
      <c r="BK33" s="831"/>
      <c r="BL33" s="831"/>
      <c r="BM33" s="831"/>
      <c r="BN33" s="831"/>
      <c r="BO33" s="831"/>
      <c r="BP33" s="831"/>
      <c r="BQ33" s="831"/>
      <c r="BR33" s="831"/>
      <c r="BS33" s="831"/>
      <c r="BT33" s="831"/>
      <c r="BU33" s="831"/>
      <c r="BV33" s="831"/>
      <c r="BW33" s="831"/>
      <c r="BX33" s="831"/>
      <c r="BY33" s="831"/>
      <c r="BZ33" s="831"/>
      <c r="CA33" s="831"/>
      <c r="CB33" s="831"/>
      <c r="CC33" s="831"/>
      <c r="CD33" s="831"/>
      <c r="CE33" s="831"/>
      <c r="CF33" s="831"/>
      <c r="CG33" s="831"/>
      <c r="CH33" s="831"/>
      <c r="CI33" s="831"/>
      <c r="CJ33" s="831"/>
      <c r="CK33" s="831"/>
      <c r="CL33" s="831"/>
      <c r="CM33" s="831"/>
      <c r="CN33" s="831"/>
      <c r="CO33" s="831"/>
      <c r="CP33" s="831"/>
      <c r="CQ33" s="831"/>
      <c r="CR33" s="831"/>
      <c r="CS33" s="831"/>
      <c r="CT33" s="831"/>
      <c r="CU33" s="831"/>
      <c r="CV33" s="831"/>
      <c r="CW33" s="831"/>
      <c r="CX33" s="831"/>
      <c r="CY33" s="831"/>
      <c r="CZ33" s="831"/>
      <c r="DA33" s="831"/>
      <c r="DB33" s="831"/>
      <c r="DC33" s="831"/>
      <c r="DD33" s="831"/>
      <c r="DE33" s="831"/>
      <c r="DF33" s="831"/>
      <c r="DG33" s="831"/>
      <c r="DH33" s="831"/>
      <c r="DI33" s="831"/>
      <c r="DJ33" s="831"/>
      <c r="DK33" s="831"/>
      <c r="DL33" s="831"/>
      <c r="DM33" s="831"/>
      <c r="DN33" s="831"/>
      <c r="DO33" s="831"/>
      <c r="DP33" s="831"/>
      <c r="DQ33" s="831"/>
      <c r="DR33" s="831"/>
      <c r="DS33" s="831"/>
      <c r="DT33" s="831"/>
      <c r="DU33" s="831"/>
      <c r="DV33" s="831"/>
      <c r="DW33" s="831"/>
      <c r="DX33" s="831"/>
      <c r="DY33" s="831"/>
      <c r="DZ33" s="831"/>
      <c r="EA33" s="831"/>
      <c r="EB33" s="831"/>
      <c r="EC33" s="831"/>
      <c r="ED33" s="831"/>
      <c r="EE33" s="831"/>
      <c r="EF33" s="831"/>
      <c r="EG33" s="831"/>
      <c r="EH33" s="831"/>
      <c r="EI33" s="831"/>
      <c r="EJ33" s="831"/>
      <c r="EK33" s="831"/>
      <c r="EL33" s="831"/>
      <c r="EM33" s="831"/>
      <c r="EN33" s="831"/>
      <c r="EO33" s="831"/>
      <c r="EP33" s="831"/>
      <c r="EQ33" s="831"/>
      <c r="ER33" s="831"/>
      <c r="ES33" s="831"/>
      <c r="ET33" s="831"/>
      <c r="EU33" s="831"/>
      <c r="EV33" s="831"/>
      <c r="EW33" s="831"/>
      <c r="EX33" s="831"/>
      <c r="EY33" s="831"/>
      <c r="EZ33" s="831"/>
      <c r="FA33" s="831"/>
      <c r="FB33" s="831"/>
      <c r="FC33" s="831"/>
      <c r="FD33" s="831"/>
      <c r="FE33" s="831"/>
      <c r="FF33" s="831"/>
      <c r="FG33" s="831"/>
      <c r="FH33" s="831"/>
      <c r="FI33" s="831"/>
      <c r="FJ33" s="831"/>
      <c r="FK33" s="831"/>
      <c r="FL33" s="831"/>
      <c r="FM33" s="831"/>
      <c r="FN33" s="831"/>
      <c r="FO33" s="831"/>
      <c r="FP33" s="831"/>
      <c r="FQ33" s="831"/>
      <c r="FR33" s="831"/>
      <c r="FS33" s="831"/>
      <c r="FT33" s="831"/>
      <c r="FU33" s="831"/>
      <c r="FV33" s="831"/>
      <c r="FW33" s="831"/>
      <c r="FX33" s="831"/>
      <c r="FY33" s="831"/>
      <c r="FZ33" s="831"/>
      <c r="GA33" s="831"/>
      <c r="GB33" s="831"/>
      <c r="GC33" s="831"/>
      <c r="GD33" s="831"/>
      <c r="GE33" s="831"/>
      <c r="GF33" s="831"/>
      <c r="GG33" s="831"/>
      <c r="GH33" s="831"/>
      <c r="GI33" s="831"/>
      <c r="GJ33" s="831"/>
      <c r="GK33" s="831"/>
      <c r="GL33" s="831"/>
      <c r="GM33" s="831"/>
      <c r="GN33" s="831"/>
      <c r="GO33" s="831"/>
      <c r="GP33" s="831"/>
      <c r="GQ33" s="831"/>
      <c r="GR33" s="831"/>
      <c r="GS33" s="831"/>
      <c r="GT33" s="831"/>
      <c r="GU33" s="831"/>
      <c r="GV33" s="831"/>
      <c r="GW33" s="831"/>
      <c r="GX33" s="831"/>
      <c r="GY33" s="831"/>
      <c r="GZ33" s="831"/>
      <c r="HA33" s="831"/>
      <c r="HB33" s="831"/>
      <c r="HC33" s="831"/>
      <c r="HD33" s="831"/>
      <c r="HE33" s="831"/>
      <c r="HF33" s="831"/>
      <c r="HG33" s="831"/>
      <c r="HH33" s="831"/>
      <c r="HI33" s="831"/>
      <c r="HJ33" s="831"/>
      <c r="HK33" s="831"/>
      <c r="HL33" s="831"/>
      <c r="HM33" s="831"/>
      <c r="HN33" s="831"/>
      <c r="HO33" s="831"/>
      <c r="HP33" s="831"/>
      <c r="HQ33" s="831"/>
      <c r="HR33" s="831"/>
      <c r="HS33" s="831"/>
      <c r="HT33" s="831"/>
      <c r="HU33" s="831"/>
      <c r="HV33" s="831"/>
      <c r="HW33" s="831"/>
      <c r="HX33" s="831"/>
      <c r="HY33" s="831"/>
      <c r="HZ33" s="831"/>
      <c r="IA33" s="831"/>
      <c r="IB33" s="831"/>
      <c r="IC33" s="831"/>
      <c r="ID33" s="831"/>
      <c r="IE33" s="831"/>
      <c r="IF33" s="831"/>
      <c r="IG33" s="831"/>
      <c r="IH33" s="831"/>
      <c r="II33" s="831"/>
      <c r="IJ33" s="831"/>
      <c r="IK33" s="831"/>
      <c r="IL33" s="831"/>
      <c r="IM33" s="831"/>
      <c r="IN33" s="831"/>
      <c r="IO33" s="831"/>
      <c r="IP33" s="831"/>
      <c r="IQ33" s="831"/>
      <c r="IR33" s="831"/>
      <c r="IS33" s="831"/>
      <c r="IT33" s="831"/>
      <c r="IU33" s="831"/>
      <c r="IV33" s="831"/>
    </row>
    <row r="34" spans="7:256">
      <c r="G34" s="829"/>
      <c r="H34" s="829"/>
      <c r="I34" s="829"/>
      <c r="J34" s="829"/>
      <c r="K34" s="829"/>
      <c r="L34" s="829"/>
      <c r="M34" s="829"/>
      <c r="N34" s="829"/>
      <c r="O34" s="829"/>
      <c r="P34" s="829"/>
      <c r="Q34" s="829"/>
      <c r="R34" s="829"/>
      <c r="S34" s="829"/>
      <c r="T34" s="829"/>
      <c r="U34" s="829"/>
      <c r="V34" s="829"/>
      <c r="W34" s="829"/>
      <c r="X34" s="829"/>
      <c r="Y34" s="829"/>
      <c r="Z34" s="829"/>
      <c r="AA34" s="829"/>
      <c r="AB34" s="829"/>
      <c r="AC34" s="829"/>
      <c r="AD34" s="829"/>
      <c r="AE34" s="829"/>
      <c r="AF34" s="829"/>
      <c r="AG34" s="829"/>
      <c r="AH34" s="829"/>
      <c r="AI34" s="829"/>
      <c r="AJ34" s="829"/>
      <c r="AK34" s="829"/>
      <c r="AL34" s="829"/>
      <c r="AM34" s="829"/>
      <c r="AN34" s="829"/>
      <c r="AO34" s="829"/>
      <c r="AP34" s="829"/>
      <c r="AQ34" s="829"/>
      <c r="AR34" s="829"/>
      <c r="AS34" s="829"/>
      <c r="AT34" s="829"/>
      <c r="AU34" s="829"/>
      <c r="AV34" s="829"/>
      <c r="AW34" s="829"/>
      <c r="AX34" s="829"/>
      <c r="AY34" s="829"/>
      <c r="AZ34" s="829"/>
      <c r="BA34" s="829"/>
      <c r="BB34" s="829"/>
      <c r="BC34" s="829"/>
      <c r="BD34" s="829"/>
      <c r="BE34" s="829"/>
      <c r="BF34" s="829"/>
      <c r="BG34" s="829"/>
      <c r="BH34" s="829"/>
      <c r="BI34" s="829"/>
      <c r="BJ34" s="829"/>
      <c r="BK34" s="829"/>
      <c r="BL34" s="829"/>
      <c r="BM34" s="829"/>
      <c r="BN34" s="829"/>
      <c r="BO34" s="829"/>
      <c r="BP34" s="829"/>
      <c r="BQ34" s="829"/>
      <c r="BR34" s="829"/>
      <c r="BS34" s="829"/>
      <c r="BT34" s="829"/>
      <c r="BU34" s="829"/>
      <c r="BV34" s="829"/>
      <c r="BW34" s="829"/>
      <c r="BX34" s="829"/>
      <c r="BY34" s="829"/>
      <c r="BZ34" s="829"/>
      <c r="CA34" s="829"/>
      <c r="CB34" s="829"/>
      <c r="CC34" s="829"/>
      <c r="CD34" s="829"/>
      <c r="CE34" s="829"/>
      <c r="CF34" s="829"/>
      <c r="CG34" s="829"/>
      <c r="CH34" s="829"/>
      <c r="CI34" s="829"/>
      <c r="CJ34" s="829"/>
      <c r="CK34" s="829"/>
      <c r="CL34" s="829"/>
      <c r="CM34" s="829"/>
      <c r="CN34" s="829"/>
      <c r="CO34" s="829"/>
      <c r="CP34" s="829"/>
      <c r="CQ34" s="829"/>
      <c r="CR34" s="829"/>
      <c r="CS34" s="829"/>
      <c r="CT34" s="829"/>
      <c r="CU34" s="829"/>
      <c r="CV34" s="829"/>
      <c r="CW34" s="829"/>
      <c r="CX34" s="829"/>
      <c r="CY34" s="829"/>
      <c r="CZ34" s="829"/>
      <c r="DA34" s="829"/>
      <c r="DB34" s="829"/>
      <c r="DC34" s="829"/>
      <c r="DD34" s="829"/>
      <c r="DE34" s="829"/>
      <c r="DF34" s="829"/>
      <c r="DG34" s="829"/>
      <c r="DH34" s="829"/>
      <c r="DI34" s="829"/>
      <c r="DJ34" s="829"/>
      <c r="DK34" s="829"/>
      <c r="DL34" s="829"/>
      <c r="DM34" s="829"/>
      <c r="DN34" s="829"/>
      <c r="DO34" s="829"/>
      <c r="DP34" s="829"/>
      <c r="DQ34" s="829"/>
      <c r="DR34" s="829"/>
      <c r="DS34" s="829"/>
      <c r="DT34" s="829"/>
      <c r="DU34" s="829"/>
      <c r="DV34" s="829"/>
      <c r="DW34" s="829"/>
      <c r="DX34" s="829"/>
      <c r="DY34" s="829"/>
      <c r="DZ34" s="829"/>
      <c r="EA34" s="829"/>
      <c r="EB34" s="829"/>
      <c r="EC34" s="829"/>
      <c r="ED34" s="829"/>
      <c r="EE34" s="829"/>
      <c r="EF34" s="829"/>
      <c r="EG34" s="829"/>
      <c r="EH34" s="829"/>
      <c r="EI34" s="829"/>
      <c r="EJ34" s="829"/>
      <c r="EK34" s="829"/>
      <c r="EL34" s="829"/>
      <c r="EM34" s="829"/>
      <c r="EN34" s="829"/>
      <c r="EO34" s="829"/>
      <c r="EP34" s="829"/>
      <c r="EQ34" s="829"/>
      <c r="ER34" s="829"/>
      <c r="ES34" s="829"/>
      <c r="ET34" s="829"/>
      <c r="EU34" s="829"/>
      <c r="EV34" s="829"/>
      <c r="EW34" s="829"/>
      <c r="EX34" s="829"/>
      <c r="EY34" s="829"/>
      <c r="EZ34" s="829"/>
      <c r="FA34" s="829"/>
      <c r="FB34" s="829"/>
      <c r="FC34" s="829"/>
      <c r="FD34" s="829"/>
      <c r="FE34" s="829"/>
      <c r="FF34" s="829"/>
      <c r="FG34" s="829"/>
      <c r="FH34" s="829"/>
      <c r="FI34" s="829"/>
      <c r="FJ34" s="829"/>
      <c r="FK34" s="829"/>
      <c r="FL34" s="829"/>
      <c r="FM34" s="829"/>
      <c r="FN34" s="829"/>
      <c r="FO34" s="829"/>
      <c r="FP34" s="829"/>
      <c r="FQ34" s="829"/>
      <c r="FR34" s="829"/>
      <c r="FS34" s="829"/>
      <c r="FT34" s="829"/>
      <c r="FU34" s="829"/>
      <c r="FV34" s="829"/>
      <c r="FW34" s="829"/>
      <c r="FX34" s="829"/>
      <c r="FY34" s="829"/>
      <c r="FZ34" s="829"/>
      <c r="GA34" s="829"/>
      <c r="GB34" s="829"/>
      <c r="GC34" s="829"/>
      <c r="GD34" s="829"/>
      <c r="GE34" s="829"/>
      <c r="GF34" s="829"/>
      <c r="GG34" s="829"/>
      <c r="GH34" s="829"/>
      <c r="GI34" s="829"/>
      <c r="GJ34" s="829"/>
      <c r="GK34" s="829"/>
      <c r="GL34" s="829"/>
      <c r="GM34" s="829"/>
      <c r="GN34" s="829"/>
      <c r="GO34" s="829"/>
      <c r="GP34" s="829"/>
      <c r="GQ34" s="829"/>
      <c r="GR34" s="829"/>
      <c r="GS34" s="829"/>
      <c r="GT34" s="829"/>
      <c r="GU34" s="829"/>
      <c r="GV34" s="829"/>
      <c r="GW34" s="829"/>
      <c r="GX34" s="829"/>
      <c r="GY34" s="829"/>
      <c r="GZ34" s="829"/>
      <c r="HA34" s="829"/>
      <c r="HB34" s="829"/>
      <c r="HC34" s="829"/>
      <c r="HD34" s="829"/>
      <c r="HE34" s="829"/>
      <c r="HF34" s="829"/>
      <c r="HG34" s="829"/>
      <c r="HH34" s="829"/>
      <c r="HI34" s="829"/>
      <c r="HJ34" s="829"/>
      <c r="HK34" s="829"/>
      <c r="HL34" s="829"/>
      <c r="HM34" s="829"/>
      <c r="HN34" s="829"/>
      <c r="HO34" s="829"/>
      <c r="HP34" s="829"/>
      <c r="HQ34" s="829"/>
      <c r="HR34" s="829"/>
      <c r="HS34" s="829"/>
      <c r="HT34" s="829"/>
      <c r="HU34" s="829"/>
      <c r="HV34" s="829"/>
      <c r="HW34" s="829"/>
      <c r="HX34" s="829"/>
      <c r="HY34" s="829"/>
      <c r="HZ34" s="829"/>
      <c r="IA34" s="829"/>
      <c r="IB34" s="829"/>
      <c r="IC34" s="829"/>
      <c r="ID34" s="829"/>
      <c r="IE34" s="829"/>
      <c r="IF34" s="829"/>
      <c r="IG34" s="829"/>
      <c r="IH34" s="829"/>
      <c r="II34" s="829"/>
      <c r="IJ34" s="829"/>
      <c r="IK34" s="829"/>
      <c r="IL34" s="829"/>
      <c r="IM34" s="829"/>
      <c r="IN34" s="829"/>
      <c r="IO34" s="829"/>
      <c r="IP34" s="829"/>
      <c r="IQ34" s="829"/>
      <c r="IR34" s="829"/>
      <c r="IS34" s="829"/>
      <c r="IT34" s="829"/>
      <c r="IU34" s="829"/>
      <c r="IV34" s="829"/>
    </row>
    <row r="35" spans="7:256">
      <c r="G35" s="829"/>
      <c r="H35" s="829"/>
      <c r="I35" s="829"/>
      <c r="J35" s="829"/>
      <c r="K35" s="829"/>
      <c r="L35" s="829"/>
      <c r="M35" s="829"/>
      <c r="N35" s="829"/>
      <c r="O35" s="829"/>
      <c r="P35" s="829"/>
      <c r="Q35" s="829"/>
      <c r="R35" s="829"/>
      <c r="S35" s="829"/>
      <c r="T35" s="829"/>
      <c r="U35" s="829"/>
      <c r="V35" s="829"/>
      <c r="W35" s="829"/>
      <c r="X35" s="829"/>
      <c r="Y35" s="829"/>
      <c r="Z35" s="829"/>
      <c r="AA35" s="829"/>
      <c r="AB35" s="829"/>
      <c r="AC35" s="829"/>
      <c r="AD35" s="829"/>
      <c r="AE35" s="829"/>
      <c r="AF35" s="829"/>
      <c r="AG35" s="829"/>
      <c r="AH35" s="829"/>
      <c r="AI35" s="829"/>
      <c r="AJ35" s="829"/>
      <c r="AK35" s="829"/>
      <c r="AL35" s="829"/>
      <c r="AM35" s="829"/>
      <c r="AN35" s="829"/>
      <c r="AO35" s="829"/>
      <c r="AP35" s="829"/>
      <c r="AQ35" s="829"/>
      <c r="AR35" s="829"/>
      <c r="AS35" s="829"/>
      <c r="AT35" s="829"/>
      <c r="AU35" s="829"/>
      <c r="AV35" s="829"/>
      <c r="AW35" s="829"/>
      <c r="AX35" s="829"/>
      <c r="AY35" s="829"/>
      <c r="AZ35" s="829"/>
      <c r="BA35" s="829"/>
      <c r="BB35" s="829"/>
      <c r="BC35" s="829"/>
      <c r="BD35" s="829"/>
      <c r="BE35" s="829"/>
      <c r="BF35" s="829"/>
      <c r="BG35" s="829"/>
      <c r="BH35" s="829"/>
      <c r="BI35" s="829"/>
      <c r="BJ35" s="829"/>
      <c r="BK35" s="829"/>
      <c r="BL35" s="829"/>
      <c r="BM35" s="829"/>
      <c r="BN35" s="829"/>
      <c r="BO35" s="829"/>
      <c r="BP35" s="829"/>
      <c r="BQ35" s="829"/>
      <c r="BR35" s="829"/>
      <c r="BS35" s="829"/>
      <c r="BT35" s="829"/>
      <c r="BU35" s="829"/>
      <c r="BV35" s="829"/>
      <c r="BW35" s="829"/>
      <c r="BX35" s="829"/>
      <c r="BY35" s="829"/>
      <c r="BZ35" s="829"/>
      <c r="CA35" s="829"/>
      <c r="CB35" s="829"/>
      <c r="CC35" s="829"/>
      <c r="CD35" s="829"/>
      <c r="CE35" s="829"/>
      <c r="CF35" s="829"/>
      <c r="CG35" s="829"/>
      <c r="CH35" s="829"/>
      <c r="CI35" s="829"/>
      <c r="CJ35" s="829"/>
      <c r="CK35" s="829"/>
      <c r="CL35" s="829"/>
      <c r="CM35" s="829"/>
      <c r="CN35" s="829"/>
      <c r="CO35" s="829"/>
      <c r="CP35" s="829"/>
      <c r="CQ35" s="829"/>
      <c r="CR35" s="829"/>
      <c r="CS35" s="829"/>
      <c r="CT35" s="829"/>
      <c r="CU35" s="829"/>
      <c r="CV35" s="829"/>
      <c r="CW35" s="829"/>
      <c r="CX35" s="829"/>
      <c r="CY35" s="829"/>
      <c r="CZ35" s="829"/>
      <c r="DA35" s="829"/>
      <c r="DB35" s="829"/>
      <c r="DC35" s="829"/>
      <c r="DD35" s="829"/>
      <c r="DE35" s="829"/>
      <c r="DF35" s="829"/>
      <c r="DG35" s="829"/>
      <c r="DH35" s="829"/>
      <c r="DI35" s="829"/>
      <c r="DJ35" s="829"/>
      <c r="DK35" s="829"/>
      <c r="DL35" s="829"/>
      <c r="DM35" s="829"/>
      <c r="DN35" s="829"/>
      <c r="DO35" s="829"/>
      <c r="DP35" s="829"/>
      <c r="DQ35" s="829"/>
      <c r="DR35" s="829"/>
      <c r="DS35" s="829"/>
      <c r="DT35" s="829"/>
      <c r="DU35" s="829"/>
      <c r="DV35" s="829"/>
      <c r="DW35" s="829"/>
      <c r="DX35" s="829"/>
      <c r="DY35" s="829"/>
      <c r="DZ35" s="829"/>
      <c r="EA35" s="829"/>
      <c r="EB35" s="829"/>
      <c r="EC35" s="829"/>
      <c r="ED35" s="829"/>
      <c r="EE35" s="829"/>
      <c r="EF35" s="829"/>
      <c r="EG35" s="829"/>
      <c r="EH35" s="829"/>
      <c r="EI35" s="829"/>
      <c r="EJ35" s="829"/>
      <c r="EK35" s="829"/>
      <c r="EL35" s="829"/>
      <c r="EM35" s="829"/>
      <c r="EN35" s="829"/>
      <c r="EO35" s="829"/>
      <c r="EP35" s="829"/>
      <c r="EQ35" s="829"/>
      <c r="ER35" s="829"/>
      <c r="ES35" s="829"/>
      <c r="ET35" s="829"/>
      <c r="EU35" s="829"/>
      <c r="EV35" s="829"/>
      <c r="EW35" s="829"/>
      <c r="EX35" s="829"/>
      <c r="EY35" s="829"/>
      <c r="EZ35" s="829"/>
      <c r="FA35" s="829"/>
      <c r="FB35" s="829"/>
      <c r="FC35" s="829"/>
      <c r="FD35" s="829"/>
      <c r="FE35" s="829"/>
      <c r="FF35" s="829"/>
      <c r="FG35" s="829"/>
      <c r="FH35" s="829"/>
      <c r="FI35" s="829"/>
      <c r="FJ35" s="829"/>
      <c r="FK35" s="829"/>
      <c r="FL35" s="829"/>
      <c r="FM35" s="829"/>
      <c r="FN35" s="829"/>
      <c r="FO35" s="829"/>
      <c r="FP35" s="829"/>
      <c r="FQ35" s="829"/>
      <c r="FR35" s="829"/>
      <c r="FS35" s="829"/>
      <c r="FT35" s="829"/>
      <c r="FU35" s="829"/>
      <c r="FV35" s="829"/>
      <c r="FW35" s="829"/>
      <c r="FX35" s="829"/>
      <c r="FY35" s="829"/>
      <c r="FZ35" s="829"/>
      <c r="GA35" s="829"/>
      <c r="GB35" s="829"/>
      <c r="GC35" s="829"/>
      <c r="GD35" s="829"/>
      <c r="GE35" s="829"/>
      <c r="GF35" s="829"/>
      <c r="GG35" s="829"/>
      <c r="GH35" s="829"/>
      <c r="GI35" s="829"/>
      <c r="GJ35" s="829"/>
      <c r="GK35" s="829"/>
      <c r="GL35" s="829"/>
      <c r="GM35" s="829"/>
      <c r="GN35" s="829"/>
      <c r="GO35" s="829"/>
      <c r="GP35" s="829"/>
      <c r="GQ35" s="829"/>
      <c r="GR35" s="829"/>
      <c r="GS35" s="829"/>
      <c r="GT35" s="829"/>
      <c r="GU35" s="829"/>
      <c r="GV35" s="829"/>
      <c r="GW35" s="829"/>
      <c r="GX35" s="829"/>
      <c r="GY35" s="829"/>
      <c r="GZ35" s="829"/>
      <c r="HA35" s="829"/>
      <c r="HB35" s="829"/>
      <c r="HC35" s="829"/>
      <c r="HD35" s="829"/>
      <c r="HE35" s="829"/>
      <c r="HF35" s="829"/>
      <c r="HG35" s="829"/>
      <c r="HH35" s="829"/>
      <c r="HI35" s="829"/>
      <c r="HJ35" s="829"/>
      <c r="HK35" s="829"/>
      <c r="HL35" s="829"/>
      <c r="HM35" s="829"/>
      <c r="HN35" s="829"/>
      <c r="HO35" s="829"/>
      <c r="HP35" s="829"/>
      <c r="HQ35" s="829"/>
      <c r="HR35" s="829"/>
      <c r="HS35" s="829"/>
      <c r="HT35" s="829"/>
      <c r="HU35" s="829"/>
      <c r="HV35" s="829"/>
      <c r="HW35" s="829"/>
      <c r="HX35" s="829"/>
      <c r="HY35" s="829"/>
      <c r="HZ35" s="829"/>
      <c r="IA35" s="829"/>
      <c r="IB35" s="829"/>
      <c r="IC35" s="829"/>
      <c r="ID35" s="829"/>
      <c r="IE35" s="829"/>
      <c r="IF35" s="829"/>
      <c r="IG35" s="829"/>
      <c r="IH35" s="829"/>
      <c r="II35" s="829"/>
      <c r="IJ35" s="829"/>
      <c r="IK35" s="829"/>
      <c r="IL35" s="829"/>
      <c r="IM35" s="829"/>
      <c r="IN35" s="829"/>
      <c r="IO35" s="829"/>
      <c r="IP35" s="829"/>
      <c r="IQ35" s="829"/>
      <c r="IR35" s="829"/>
      <c r="IS35" s="829"/>
      <c r="IT35" s="829"/>
      <c r="IU35" s="829"/>
      <c r="IV35" s="829"/>
    </row>
    <row r="36" spans="7:256">
      <c r="G36" s="829"/>
      <c r="H36" s="829"/>
      <c r="I36" s="829"/>
      <c r="J36" s="829"/>
      <c r="K36" s="829"/>
      <c r="L36" s="829"/>
      <c r="M36" s="829"/>
      <c r="N36" s="829"/>
      <c r="O36" s="829"/>
      <c r="P36" s="829"/>
      <c r="Q36" s="829"/>
      <c r="R36" s="829"/>
      <c r="S36" s="829"/>
      <c r="T36" s="829"/>
      <c r="U36" s="829"/>
      <c r="V36" s="829"/>
      <c r="W36" s="829"/>
      <c r="X36" s="829"/>
      <c r="Y36" s="829"/>
      <c r="Z36" s="829"/>
      <c r="AA36" s="829"/>
      <c r="AB36" s="829"/>
      <c r="AC36" s="829"/>
      <c r="AD36" s="829"/>
      <c r="AE36" s="829"/>
      <c r="AF36" s="829"/>
      <c r="AG36" s="829"/>
      <c r="AH36" s="829"/>
      <c r="AI36" s="829"/>
      <c r="AJ36" s="829"/>
      <c r="AK36" s="829"/>
      <c r="AL36" s="829"/>
      <c r="AM36" s="829"/>
      <c r="AN36" s="829"/>
      <c r="AO36" s="829"/>
      <c r="AP36" s="829"/>
      <c r="AQ36" s="829"/>
      <c r="AR36" s="829"/>
      <c r="AS36" s="829"/>
      <c r="AT36" s="829"/>
      <c r="AU36" s="829"/>
      <c r="AV36" s="829"/>
      <c r="AW36" s="829"/>
      <c r="AX36" s="829"/>
      <c r="AY36" s="829"/>
      <c r="AZ36" s="829"/>
      <c r="BA36" s="829"/>
      <c r="BB36" s="829"/>
      <c r="BC36" s="829"/>
      <c r="BD36" s="829"/>
      <c r="BE36" s="829"/>
      <c r="BF36" s="829"/>
      <c r="BG36" s="829"/>
      <c r="BH36" s="829"/>
      <c r="BI36" s="829"/>
      <c r="BJ36" s="829"/>
      <c r="BK36" s="829"/>
      <c r="BL36" s="829"/>
      <c r="BM36" s="829"/>
      <c r="BN36" s="829"/>
      <c r="BO36" s="829"/>
      <c r="BP36" s="829"/>
      <c r="BQ36" s="829"/>
      <c r="BR36" s="829"/>
      <c r="BS36" s="829"/>
      <c r="BT36" s="829"/>
      <c r="BU36" s="829"/>
      <c r="BV36" s="829"/>
      <c r="BW36" s="829"/>
      <c r="BX36" s="829"/>
      <c r="BY36" s="829"/>
      <c r="BZ36" s="829"/>
      <c r="CA36" s="829"/>
      <c r="CB36" s="829"/>
      <c r="CC36" s="829"/>
      <c r="CD36" s="829"/>
      <c r="CE36" s="829"/>
      <c r="CF36" s="829"/>
      <c r="CG36" s="829"/>
      <c r="CH36" s="829"/>
      <c r="CI36" s="829"/>
      <c r="CJ36" s="829"/>
      <c r="CK36" s="829"/>
      <c r="CL36" s="829"/>
      <c r="CM36" s="829"/>
      <c r="CN36" s="829"/>
      <c r="CO36" s="829"/>
      <c r="CP36" s="829"/>
      <c r="CQ36" s="829"/>
      <c r="CR36" s="829"/>
      <c r="CS36" s="829"/>
      <c r="CT36" s="829"/>
      <c r="CU36" s="829"/>
      <c r="CV36" s="829"/>
      <c r="CW36" s="829"/>
      <c r="CX36" s="829"/>
      <c r="CY36" s="829"/>
      <c r="CZ36" s="829"/>
      <c r="DA36" s="829"/>
      <c r="DB36" s="829"/>
      <c r="DC36" s="829"/>
      <c r="DD36" s="829"/>
      <c r="DE36" s="829"/>
      <c r="DF36" s="829"/>
      <c r="DG36" s="829"/>
      <c r="DH36" s="829"/>
      <c r="DI36" s="829"/>
      <c r="DJ36" s="829"/>
      <c r="DK36" s="829"/>
      <c r="DL36" s="829"/>
      <c r="DM36" s="829"/>
      <c r="DN36" s="829"/>
      <c r="DO36" s="829"/>
      <c r="DP36" s="829"/>
      <c r="DQ36" s="829"/>
      <c r="DR36" s="829"/>
      <c r="DS36" s="829"/>
      <c r="DT36" s="829"/>
      <c r="DU36" s="829"/>
      <c r="DV36" s="829"/>
      <c r="DW36" s="829"/>
      <c r="DX36" s="829"/>
      <c r="DY36" s="829"/>
      <c r="DZ36" s="829"/>
      <c r="EA36" s="829"/>
      <c r="EB36" s="829"/>
      <c r="EC36" s="829"/>
      <c r="ED36" s="829"/>
      <c r="EE36" s="829"/>
      <c r="EF36" s="829"/>
      <c r="EG36" s="829"/>
      <c r="EH36" s="829"/>
      <c r="EI36" s="829"/>
      <c r="EJ36" s="829"/>
      <c r="EK36" s="829"/>
      <c r="EL36" s="829"/>
      <c r="EM36" s="829"/>
      <c r="EN36" s="829"/>
      <c r="EO36" s="829"/>
      <c r="EP36" s="829"/>
      <c r="EQ36" s="829"/>
      <c r="ER36" s="829"/>
      <c r="ES36" s="829"/>
      <c r="ET36" s="829"/>
      <c r="EU36" s="829"/>
      <c r="EV36" s="829"/>
      <c r="EW36" s="829"/>
      <c r="EX36" s="829"/>
      <c r="EY36" s="829"/>
      <c r="EZ36" s="829"/>
      <c r="FA36" s="829"/>
      <c r="FB36" s="829"/>
      <c r="FC36" s="829"/>
      <c r="FD36" s="829"/>
      <c r="FE36" s="829"/>
      <c r="FF36" s="829"/>
      <c r="FG36" s="829"/>
      <c r="FH36" s="829"/>
      <c r="FI36" s="829"/>
      <c r="FJ36" s="829"/>
      <c r="FK36" s="829"/>
      <c r="FL36" s="829"/>
      <c r="FM36" s="829"/>
      <c r="FN36" s="829"/>
      <c r="FO36" s="829"/>
      <c r="FP36" s="829"/>
      <c r="FQ36" s="829"/>
      <c r="FR36" s="829"/>
      <c r="FS36" s="829"/>
      <c r="FT36" s="829"/>
      <c r="FU36" s="829"/>
      <c r="FV36" s="829"/>
      <c r="FW36" s="829"/>
      <c r="FX36" s="829"/>
      <c r="FY36" s="829"/>
      <c r="FZ36" s="829"/>
      <c r="GA36" s="829"/>
      <c r="GB36" s="829"/>
      <c r="GC36" s="829"/>
      <c r="GD36" s="829"/>
      <c r="GE36" s="829"/>
      <c r="GF36" s="829"/>
      <c r="GG36" s="829"/>
      <c r="GH36" s="829"/>
      <c r="GI36" s="829"/>
      <c r="GJ36" s="829"/>
      <c r="GK36" s="829"/>
      <c r="GL36" s="829"/>
      <c r="GM36" s="829"/>
      <c r="GN36" s="829"/>
      <c r="GO36" s="829"/>
      <c r="GP36" s="829"/>
      <c r="GQ36" s="829"/>
      <c r="GR36" s="829"/>
      <c r="GS36" s="829"/>
      <c r="GT36" s="829"/>
      <c r="GU36" s="829"/>
      <c r="GV36" s="829"/>
      <c r="GW36" s="829"/>
      <c r="GX36" s="829"/>
      <c r="GY36" s="829"/>
      <c r="GZ36" s="829"/>
      <c r="HA36" s="829"/>
      <c r="HB36" s="829"/>
      <c r="HC36" s="829"/>
      <c r="HD36" s="829"/>
      <c r="HE36" s="829"/>
      <c r="HF36" s="829"/>
      <c r="HG36" s="829"/>
      <c r="HH36" s="829"/>
      <c r="HI36" s="829"/>
      <c r="HJ36" s="829"/>
      <c r="HK36" s="829"/>
      <c r="HL36" s="829"/>
      <c r="HM36" s="829"/>
      <c r="HN36" s="829"/>
      <c r="HO36" s="829"/>
      <c r="HP36" s="829"/>
      <c r="HQ36" s="829"/>
      <c r="HR36" s="829"/>
      <c r="HS36" s="829"/>
      <c r="HT36" s="829"/>
      <c r="HU36" s="829"/>
      <c r="HV36" s="829"/>
      <c r="HW36" s="829"/>
      <c r="HX36" s="829"/>
      <c r="HY36" s="829"/>
      <c r="HZ36" s="829"/>
      <c r="IA36" s="829"/>
      <c r="IB36" s="829"/>
      <c r="IC36" s="829"/>
      <c r="ID36" s="829"/>
      <c r="IE36" s="829"/>
      <c r="IF36" s="829"/>
      <c r="IG36" s="829"/>
      <c r="IH36" s="829"/>
      <c r="II36" s="829"/>
      <c r="IJ36" s="829"/>
      <c r="IK36" s="829"/>
      <c r="IL36" s="829"/>
      <c r="IM36" s="829"/>
      <c r="IN36" s="829"/>
      <c r="IO36" s="829"/>
      <c r="IP36" s="829"/>
      <c r="IQ36" s="829"/>
      <c r="IR36" s="829"/>
      <c r="IS36" s="829"/>
      <c r="IT36" s="829"/>
      <c r="IU36" s="829"/>
      <c r="IV36" s="829"/>
    </row>
    <row r="37" spans="7:256">
      <c r="G37" s="831"/>
      <c r="H37" s="831"/>
      <c r="I37" s="831"/>
      <c r="J37" s="831"/>
      <c r="K37" s="831"/>
      <c r="L37" s="831"/>
      <c r="M37" s="831"/>
      <c r="N37" s="831"/>
      <c r="O37" s="831"/>
      <c r="P37" s="831"/>
      <c r="Q37" s="831"/>
      <c r="R37" s="831"/>
      <c r="S37" s="831"/>
      <c r="T37" s="831"/>
      <c r="U37" s="831"/>
      <c r="V37" s="831"/>
      <c r="W37" s="831"/>
      <c r="X37" s="831"/>
      <c r="Y37" s="831"/>
      <c r="Z37" s="831"/>
      <c r="AA37" s="831"/>
      <c r="AB37" s="831"/>
      <c r="AC37" s="831"/>
      <c r="AD37" s="831"/>
      <c r="AE37" s="831"/>
      <c r="AF37" s="831"/>
      <c r="AG37" s="831"/>
      <c r="AH37" s="831"/>
      <c r="AI37" s="831"/>
      <c r="AJ37" s="831"/>
      <c r="AK37" s="831"/>
      <c r="AL37" s="831"/>
      <c r="AM37" s="831"/>
      <c r="AN37" s="831"/>
      <c r="AO37" s="831"/>
      <c r="AP37" s="831"/>
      <c r="AQ37" s="831"/>
      <c r="AR37" s="831"/>
      <c r="AS37" s="831"/>
      <c r="AT37" s="831"/>
      <c r="AU37" s="831"/>
      <c r="AV37" s="831"/>
      <c r="AW37" s="831"/>
      <c r="AX37" s="831"/>
      <c r="AY37" s="831"/>
      <c r="AZ37" s="831"/>
      <c r="BA37" s="831"/>
      <c r="BB37" s="831"/>
      <c r="BC37" s="831"/>
      <c r="BD37" s="831"/>
      <c r="BE37" s="831"/>
      <c r="BF37" s="831"/>
      <c r="BG37" s="831"/>
      <c r="BH37" s="831"/>
      <c r="BI37" s="831"/>
      <c r="BJ37" s="831"/>
      <c r="BK37" s="831"/>
      <c r="BL37" s="831"/>
      <c r="BM37" s="831"/>
      <c r="BN37" s="831"/>
      <c r="BO37" s="831"/>
      <c r="BP37" s="831"/>
      <c r="BQ37" s="831"/>
      <c r="BR37" s="831"/>
      <c r="BS37" s="831"/>
      <c r="BT37" s="831"/>
      <c r="BU37" s="831"/>
      <c r="BV37" s="831"/>
      <c r="BW37" s="831"/>
      <c r="BX37" s="831"/>
      <c r="BY37" s="831"/>
      <c r="BZ37" s="831"/>
      <c r="CA37" s="831"/>
      <c r="CB37" s="831"/>
      <c r="CC37" s="831"/>
      <c r="CD37" s="831"/>
      <c r="CE37" s="831"/>
      <c r="CF37" s="831"/>
      <c r="CG37" s="831"/>
      <c r="CH37" s="831"/>
      <c r="CI37" s="831"/>
      <c r="CJ37" s="831"/>
      <c r="CK37" s="831"/>
      <c r="CL37" s="831"/>
      <c r="CM37" s="831"/>
      <c r="CN37" s="831"/>
      <c r="CO37" s="831"/>
      <c r="CP37" s="831"/>
      <c r="CQ37" s="831"/>
      <c r="CR37" s="831"/>
      <c r="CS37" s="831"/>
      <c r="CT37" s="831"/>
      <c r="CU37" s="831"/>
      <c r="CV37" s="831"/>
      <c r="CW37" s="831"/>
      <c r="CX37" s="831"/>
      <c r="CY37" s="831"/>
      <c r="CZ37" s="831"/>
      <c r="DA37" s="831"/>
      <c r="DB37" s="831"/>
      <c r="DC37" s="831"/>
      <c r="DD37" s="831"/>
      <c r="DE37" s="831"/>
      <c r="DF37" s="831"/>
      <c r="DG37" s="831"/>
      <c r="DH37" s="831"/>
      <c r="DI37" s="831"/>
      <c r="DJ37" s="831"/>
      <c r="DK37" s="831"/>
      <c r="DL37" s="831"/>
      <c r="DM37" s="831"/>
      <c r="DN37" s="831"/>
      <c r="DO37" s="831"/>
      <c r="DP37" s="831"/>
      <c r="DQ37" s="831"/>
      <c r="DR37" s="831"/>
      <c r="DS37" s="831"/>
      <c r="DT37" s="831"/>
      <c r="DU37" s="831"/>
      <c r="DV37" s="831"/>
      <c r="DW37" s="831"/>
      <c r="DX37" s="831"/>
      <c r="DY37" s="831"/>
      <c r="DZ37" s="831"/>
      <c r="EA37" s="831"/>
      <c r="EB37" s="831"/>
      <c r="EC37" s="831"/>
      <c r="ED37" s="831"/>
      <c r="EE37" s="831"/>
      <c r="EF37" s="831"/>
      <c r="EG37" s="831"/>
      <c r="EH37" s="831"/>
      <c r="EI37" s="831"/>
      <c r="EJ37" s="831"/>
      <c r="EK37" s="831"/>
      <c r="EL37" s="831"/>
      <c r="EM37" s="831"/>
      <c r="EN37" s="831"/>
      <c r="EO37" s="831"/>
      <c r="EP37" s="831"/>
      <c r="EQ37" s="831"/>
      <c r="ER37" s="831"/>
      <c r="ES37" s="831"/>
      <c r="ET37" s="831"/>
      <c r="EU37" s="831"/>
      <c r="EV37" s="831"/>
      <c r="EW37" s="831"/>
      <c r="EX37" s="831"/>
      <c r="EY37" s="831"/>
      <c r="EZ37" s="831"/>
      <c r="FA37" s="831"/>
      <c r="FB37" s="831"/>
      <c r="FC37" s="831"/>
      <c r="FD37" s="831"/>
      <c r="FE37" s="831"/>
      <c r="FF37" s="831"/>
      <c r="FG37" s="831"/>
      <c r="FH37" s="831"/>
      <c r="FI37" s="831"/>
      <c r="FJ37" s="831"/>
      <c r="FK37" s="831"/>
      <c r="FL37" s="831"/>
      <c r="FM37" s="831"/>
      <c r="FN37" s="831"/>
      <c r="FO37" s="831"/>
      <c r="FP37" s="831"/>
      <c r="FQ37" s="831"/>
      <c r="FR37" s="831"/>
      <c r="FS37" s="831"/>
      <c r="FT37" s="831"/>
      <c r="FU37" s="831"/>
      <c r="FV37" s="831"/>
      <c r="FW37" s="831"/>
      <c r="FX37" s="831"/>
      <c r="FY37" s="831"/>
      <c r="FZ37" s="831"/>
      <c r="GA37" s="831"/>
      <c r="GB37" s="831"/>
      <c r="GC37" s="831"/>
      <c r="GD37" s="831"/>
      <c r="GE37" s="831"/>
      <c r="GF37" s="831"/>
      <c r="GG37" s="831"/>
      <c r="GH37" s="831"/>
      <c r="GI37" s="831"/>
      <c r="GJ37" s="831"/>
      <c r="GK37" s="831"/>
      <c r="GL37" s="831"/>
      <c r="GM37" s="831"/>
      <c r="GN37" s="831"/>
      <c r="GO37" s="831"/>
      <c r="GP37" s="831"/>
      <c r="GQ37" s="831"/>
      <c r="GR37" s="831"/>
      <c r="GS37" s="831"/>
      <c r="GT37" s="831"/>
      <c r="GU37" s="831"/>
      <c r="GV37" s="831"/>
      <c r="GW37" s="831"/>
      <c r="GX37" s="831"/>
      <c r="GY37" s="831"/>
      <c r="GZ37" s="831"/>
      <c r="HA37" s="831"/>
      <c r="HB37" s="831"/>
      <c r="HC37" s="831"/>
      <c r="HD37" s="831"/>
      <c r="HE37" s="831"/>
      <c r="HF37" s="831"/>
      <c r="HG37" s="831"/>
      <c r="HH37" s="831"/>
      <c r="HI37" s="831"/>
      <c r="HJ37" s="831"/>
      <c r="HK37" s="831"/>
      <c r="HL37" s="831"/>
      <c r="HM37" s="831"/>
      <c r="HN37" s="831"/>
      <c r="HO37" s="831"/>
      <c r="HP37" s="831"/>
      <c r="HQ37" s="831"/>
      <c r="HR37" s="831"/>
      <c r="HS37" s="831"/>
      <c r="HT37" s="831"/>
      <c r="HU37" s="831"/>
      <c r="HV37" s="831"/>
      <c r="HW37" s="831"/>
      <c r="HX37" s="831"/>
      <c r="HY37" s="831"/>
      <c r="HZ37" s="831"/>
      <c r="IA37" s="831"/>
      <c r="IB37" s="831"/>
      <c r="IC37" s="831"/>
      <c r="ID37" s="831"/>
      <c r="IE37" s="831"/>
      <c r="IF37" s="831"/>
      <c r="IG37" s="831"/>
      <c r="IH37" s="831"/>
      <c r="II37" s="831"/>
      <c r="IJ37" s="831"/>
      <c r="IK37" s="831"/>
      <c r="IL37" s="831"/>
      <c r="IM37" s="831"/>
      <c r="IN37" s="831"/>
      <c r="IO37" s="831"/>
      <c r="IP37" s="831"/>
      <c r="IQ37" s="831"/>
      <c r="IR37" s="831"/>
      <c r="IS37" s="831"/>
      <c r="IT37" s="831"/>
      <c r="IU37" s="831"/>
      <c r="IV37" s="831"/>
    </row>
    <row r="38" spans="7:256">
      <c r="G38" s="829"/>
      <c r="H38" s="829"/>
      <c r="I38" s="829"/>
      <c r="J38" s="829"/>
      <c r="K38" s="829"/>
      <c r="L38" s="829"/>
      <c r="M38" s="829"/>
      <c r="N38" s="829"/>
      <c r="O38" s="829"/>
      <c r="P38" s="829"/>
      <c r="Q38" s="829"/>
      <c r="R38" s="829"/>
      <c r="S38" s="829"/>
      <c r="T38" s="829"/>
      <c r="U38" s="829"/>
      <c r="V38" s="829"/>
      <c r="W38" s="829"/>
      <c r="X38" s="829"/>
      <c r="Y38" s="829"/>
      <c r="Z38" s="829"/>
      <c r="AA38" s="829"/>
      <c r="AB38" s="829"/>
      <c r="AC38" s="829"/>
      <c r="AD38" s="829"/>
      <c r="AE38" s="829"/>
      <c r="AF38" s="829"/>
      <c r="AG38" s="829"/>
      <c r="AH38" s="829"/>
      <c r="AI38" s="829"/>
      <c r="AJ38" s="829"/>
      <c r="AK38" s="829"/>
      <c r="AL38" s="829"/>
      <c r="AM38" s="829"/>
      <c r="AN38" s="829"/>
      <c r="AO38" s="829"/>
      <c r="AP38" s="829"/>
      <c r="AQ38" s="829"/>
      <c r="AR38" s="829"/>
      <c r="AS38" s="829"/>
      <c r="AT38" s="829"/>
      <c r="AU38" s="829"/>
      <c r="AV38" s="829"/>
      <c r="AW38" s="829"/>
      <c r="AX38" s="829"/>
      <c r="AY38" s="829"/>
      <c r="AZ38" s="829"/>
      <c r="BA38" s="829"/>
      <c r="BB38" s="829"/>
      <c r="BC38" s="829"/>
      <c r="BD38" s="829"/>
      <c r="BE38" s="829"/>
      <c r="BF38" s="829"/>
      <c r="BG38" s="829"/>
      <c r="BH38" s="829"/>
      <c r="BI38" s="829"/>
      <c r="BJ38" s="829"/>
      <c r="BK38" s="829"/>
      <c r="BL38" s="829"/>
      <c r="BM38" s="829"/>
      <c r="BN38" s="829"/>
      <c r="BO38" s="829"/>
      <c r="BP38" s="829"/>
      <c r="BQ38" s="829"/>
      <c r="BR38" s="829"/>
      <c r="BS38" s="829"/>
      <c r="BT38" s="829"/>
      <c r="BU38" s="829"/>
      <c r="BV38" s="829"/>
      <c r="BW38" s="829"/>
      <c r="BX38" s="829"/>
      <c r="BY38" s="829"/>
      <c r="BZ38" s="829"/>
      <c r="CA38" s="829"/>
      <c r="CB38" s="829"/>
      <c r="CC38" s="829"/>
      <c r="CD38" s="829"/>
      <c r="CE38" s="829"/>
      <c r="CF38" s="829"/>
      <c r="CG38" s="829"/>
      <c r="CH38" s="829"/>
      <c r="CI38" s="829"/>
      <c r="CJ38" s="829"/>
      <c r="CK38" s="829"/>
      <c r="CL38" s="829"/>
      <c r="CM38" s="829"/>
      <c r="CN38" s="829"/>
      <c r="CO38" s="829"/>
      <c r="CP38" s="829"/>
      <c r="CQ38" s="829"/>
      <c r="CR38" s="829"/>
      <c r="CS38" s="829"/>
      <c r="CT38" s="829"/>
      <c r="CU38" s="829"/>
      <c r="CV38" s="829"/>
      <c r="CW38" s="829"/>
      <c r="CX38" s="829"/>
      <c r="CY38" s="829"/>
      <c r="CZ38" s="829"/>
      <c r="DA38" s="829"/>
      <c r="DB38" s="829"/>
      <c r="DC38" s="829"/>
      <c r="DD38" s="829"/>
      <c r="DE38" s="829"/>
      <c r="DF38" s="829"/>
      <c r="DG38" s="829"/>
      <c r="DH38" s="829"/>
      <c r="DI38" s="829"/>
      <c r="DJ38" s="829"/>
      <c r="DK38" s="829"/>
      <c r="DL38" s="829"/>
      <c r="DM38" s="829"/>
      <c r="DN38" s="829"/>
      <c r="DO38" s="829"/>
      <c r="DP38" s="829"/>
      <c r="DQ38" s="829"/>
      <c r="DR38" s="829"/>
      <c r="DS38" s="829"/>
      <c r="DT38" s="829"/>
      <c r="DU38" s="829"/>
      <c r="DV38" s="829"/>
      <c r="DW38" s="829"/>
      <c r="DX38" s="829"/>
      <c r="DY38" s="829"/>
      <c r="DZ38" s="829"/>
      <c r="EA38" s="829"/>
      <c r="EB38" s="829"/>
      <c r="EC38" s="829"/>
      <c r="ED38" s="829"/>
      <c r="EE38" s="829"/>
      <c r="EF38" s="829"/>
      <c r="EG38" s="829"/>
      <c r="EH38" s="829"/>
      <c r="EI38" s="829"/>
      <c r="EJ38" s="829"/>
      <c r="EK38" s="829"/>
      <c r="EL38" s="829"/>
      <c r="EM38" s="829"/>
      <c r="EN38" s="829"/>
      <c r="EO38" s="829"/>
      <c r="EP38" s="829"/>
      <c r="EQ38" s="829"/>
      <c r="ER38" s="829"/>
      <c r="ES38" s="829"/>
      <c r="ET38" s="829"/>
      <c r="EU38" s="829"/>
      <c r="EV38" s="829"/>
      <c r="EW38" s="829"/>
      <c r="EX38" s="829"/>
      <c r="EY38" s="829"/>
      <c r="EZ38" s="829"/>
      <c r="FA38" s="829"/>
      <c r="FB38" s="829"/>
      <c r="FC38" s="829"/>
      <c r="FD38" s="829"/>
      <c r="FE38" s="829"/>
      <c r="FF38" s="829"/>
      <c r="FG38" s="829"/>
      <c r="FH38" s="829"/>
      <c r="FI38" s="829"/>
      <c r="FJ38" s="829"/>
      <c r="FK38" s="829"/>
      <c r="FL38" s="829"/>
      <c r="FM38" s="829"/>
      <c r="FN38" s="829"/>
      <c r="FO38" s="829"/>
      <c r="FP38" s="829"/>
      <c r="FQ38" s="829"/>
      <c r="FR38" s="829"/>
      <c r="FS38" s="829"/>
      <c r="FT38" s="829"/>
      <c r="FU38" s="829"/>
      <c r="FV38" s="829"/>
      <c r="FW38" s="829"/>
      <c r="FX38" s="829"/>
      <c r="FY38" s="829"/>
      <c r="FZ38" s="829"/>
      <c r="GA38" s="829"/>
      <c r="GB38" s="829"/>
      <c r="GC38" s="829"/>
      <c r="GD38" s="829"/>
      <c r="GE38" s="829"/>
      <c r="GF38" s="829"/>
      <c r="GG38" s="829"/>
      <c r="GH38" s="829"/>
      <c r="GI38" s="829"/>
      <c r="GJ38" s="829"/>
      <c r="GK38" s="829"/>
      <c r="GL38" s="829"/>
      <c r="GM38" s="829"/>
      <c r="GN38" s="829"/>
      <c r="GO38" s="829"/>
      <c r="GP38" s="829"/>
      <c r="GQ38" s="829"/>
      <c r="GR38" s="829"/>
      <c r="GS38" s="829"/>
      <c r="GT38" s="829"/>
      <c r="GU38" s="829"/>
      <c r="GV38" s="829"/>
      <c r="GW38" s="829"/>
      <c r="GX38" s="829"/>
      <c r="GY38" s="829"/>
      <c r="GZ38" s="829"/>
      <c r="HA38" s="829"/>
      <c r="HB38" s="829"/>
      <c r="HC38" s="829"/>
      <c r="HD38" s="829"/>
      <c r="HE38" s="829"/>
      <c r="HF38" s="829"/>
      <c r="HG38" s="829"/>
      <c r="HH38" s="829"/>
      <c r="HI38" s="829"/>
      <c r="HJ38" s="829"/>
      <c r="HK38" s="829"/>
      <c r="HL38" s="829"/>
      <c r="HM38" s="829"/>
      <c r="HN38" s="829"/>
      <c r="HO38" s="829"/>
      <c r="HP38" s="829"/>
      <c r="HQ38" s="829"/>
      <c r="HR38" s="829"/>
      <c r="HS38" s="829"/>
      <c r="HT38" s="829"/>
      <c r="HU38" s="829"/>
      <c r="HV38" s="829"/>
      <c r="HW38" s="829"/>
      <c r="HX38" s="829"/>
      <c r="HY38" s="829"/>
      <c r="HZ38" s="829"/>
      <c r="IA38" s="829"/>
      <c r="IB38" s="829"/>
      <c r="IC38" s="829"/>
      <c r="ID38" s="829"/>
      <c r="IE38" s="829"/>
      <c r="IF38" s="829"/>
      <c r="IG38" s="829"/>
      <c r="IH38" s="829"/>
      <c r="II38" s="829"/>
      <c r="IJ38" s="829"/>
      <c r="IK38" s="829"/>
      <c r="IL38" s="829"/>
      <c r="IM38" s="829"/>
      <c r="IN38" s="829"/>
      <c r="IO38" s="829"/>
      <c r="IP38" s="829"/>
      <c r="IQ38" s="829"/>
      <c r="IR38" s="829"/>
      <c r="IS38" s="829"/>
      <c r="IT38" s="829"/>
      <c r="IU38" s="829"/>
      <c r="IV38" s="829"/>
    </row>
    <row r="39" spans="7:256">
      <c r="G39" s="832"/>
    </row>
    <row r="40" spans="7:256">
      <c r="G40" s="832"/>
    </row>
    <row r="41" spans="7:256">
      <c r="G41" s="832"/>
    </row>
    <row r="42" spans="7:256">
      <c r="G42" s="828"/>
    </row>
    <row r="43" spans="7:256">
      <c r="G43" s="833"/>
      <c r="H43" s="800"/>
      <c r="I43" s="800"/>
      <c r="J43" s="800"/>
      <c r="K43" s="800"/>
      <c r="L43" s="800"/>
      <c r="M43" s="800"/>
      <c r="N43" s="800"/>
      <c r="O43" s="800"/>
      <c r="P43" s="800"/>
      <c r="Q43" s="800"/>
      <c r="R43" s="800"/>
      <c r="S43" s="800"/>
      <c r="T43" s="800"/>
      <c r="U43" s="800"/>
      <c r="V43" s="800"/>
      <c r="W43" s="800"/>
      <c r="X43" s="800"/>
      <c r="Y43" s="800"/>
      <c r="Z43" s="800"/>
      <c r="AA43" s="800"/>
      <c r="AB43" s="800"/>
      <c r="AC43" s="800"/>
      <c r="AD43" s="800"/>
      <c r="AE43" s="800"/>
      <c r="AF43" s="800"/>
      <c r="AG43" s="800"/>
      <c r="AH43" s="800"/>
      <c r="AI43" s="800"/>
      <c r="AJ43" s="800"/>
      <c r="AK43" s="800"/>
      <c r="AL43" s="800"/>
      <c r="AM43" s="800"/>
      <c r="AN43" s="800"/>
      <c r="AO43" s="800"/>
      <c r="AP43" s="800"/>
      <c r="AQ43" s="800"/>
      <c r="AR43" s="800"/>
      <c r="AS43" s="800"/>
      <c r="AT43" s="800"/>
      <c r="AU43" s="800"/>
      <c r="AV43" s="800"/>
      <c r="AW43" s="800"/>
      <c r="AX43" s="800"/>
      <c r="AY43" s="800"/>
      <c r="AZ43" s="800"/>
      <c r="BA43" s="800"/>
      <c r="BB43" s="800"/>
      <c r="BC43" s="800"/>
      <c r="BD43" s="800"/>
      <c r="BE43" s="800"/>
      <c r="BF43" s="800"/>
      <c r="BG43" s="800"/>
      <c r="BH43" s="800"/>
      <c r="BI43" s="800"/>
      <c r="BJ43" s="800"/>
      <c r="BK43" s="800"/>
      <c r="BL43" s="800"/>
      <c r="BM43" s="800"/>
      <c r="BN43" s="800"/>
      <c r="BO43" s="800"/>
      <c r="BP43" s="800"/>
      <c r="BQ43" s="800"/>
      <c r="BR43" s="800"/>
      <c r="BS43" s="800"/>
      <c r="BT43" s="800"/>
      <c r="BU43" s="800"/>
      <c r="BV43" s="800"/>
      <c r="BW43" s="800"/>
      <c r="BX43" s="800"/>
      <c r="BY43" s="800"/>
      <c r="BZ43" s="800"/>
      <c r="CA43" s="800"/>
      <c r="CB43" s="800"/>
      <c r="CC43" s="800"/>
      <c r="CD43" s="800"/>
      <c r="CE43" s="800"/>
      <c r="CF43" s="800"/>
      <c r="CG43" s="800"/>
      <c r="CH43" s="800"/>
      <c r="CI43" s="800"/>
      <c r="CJ43" s="800"/>
      <c r="CK43" s="800"/>
      <c r="CL43" s="800"/>
      <c r="CM43" s="800"/>
      <c r="CN43" s="800"/>
      <c r="CO43" s="800"/>
      <c r="CP43" s="800"/>
      <c r="CQ43" s="800"/>
      <c r="CR43" s="800"/>
      <c r="CS43" s="800"/>
      <c r="CT43" s="800"/>
      <c r="CU43" s="800"/>
      <c r="CV43" s="800"/>
      <c r="CW43" s="800"/>
      <c r="CX43" s="800"/>
      <c r="CY43" s="800"/>
      <c r="CZ43" s="800"/>
      <c r="DA43" s="800"/>
      <c r="DB43" s="800"/>
      <c r="DC43" s="800"/>
      <c r="DD43" s="800"/>
      <c r="DE43" s="800"/>
      <c r="DF43" s="800"/>
      <c r="DG43" s="800"/>
      <c r="DH43" s="800"/>
      <c r="DI43" s="800"/>
      <c r="DJ43" s="800"/>
      <c r="DK43" s="800"/>
      <c r="DL43" s="800"/>
      <c r="DM43" s="800"/>
      <c r="DN43" s="800"/>
      <c r="DO43" s="800"/>
      <c r="DP43" s="800"/>
      <c r="DQ43" s="800"/>
      <c r="DR43" s="800"/>
      <c r="DS43" s="800"/>
      <c r="DT43" s="800"/>
      <c r="DU43" s="800"/>
      <c r="DV43" s="800"/>
      <c r="DW43" s="800"/>
      <c r="DX43" s="800"/>
      <c r="DY43" s="800"/>
      <c r="DZ43" s="800"/>
      <c r="EA43" s="800"/>
      <c r="EB43" s="800"/>
      <c r="EC43" s="800"/>
      <c r="ED43" s="800"/>
      <c r="EE43" s="800"/>
      <c r="EF43" s="800"/>
      <c r="EG43" s="800"/>
      <c r="EH43" s="800"/>
      <c r="EI43" s="800"/>
      <c r="EJ43" s="800"/>
      <c r="EK43" s="800"/>
      <c r="EL43" s="800"/>
      <c r="EM43" s="800"/>
      <c r="EN43" s="800"/>
      <c r="EO43" s="800"/>
      <c r="EP43" s="800"/>
      <c r="EQ43" s="800"/>
      <c r="ER43" s="800"/>
      <c r="ES43" s="800"/>
      <c r="ET43" s="800"/>
      <c r="EU43" s="800"/>
      <c r="EV43" s="800"/>
      <c r="EW43" s="800"/>
      <c r="EX43" s="800"/>
      <c r="EY43" s="800"/>
      <c r="EZ43" s="800"/>
      <c r="FA43" s="800"/>
      <c r="FB43" s="800"/>
      <c r="FC43" s="800"/>
      <c r="FD43" s="800"/>
      <c r="FE43" s="800"/>
      <c r="FF43" s="800"/>
      <c r="FG43" s="800"/>
      <c r="FH43" s="800"/>
      <c r="FI43" s="800"/>
      <c r="FJ43" s="800"/>
      <c r="FK43" s="800"/>
      <c r="FL43" s="800"/>
      <c r="FM43" s="800"/>
      <c r="FN43" s="800"/>
      <c r="FO43" s="800"/>
      <c r="FP43" s="800"/>
      <c r="FQ43" s="800"/>
      <c r="FR43" s="800"/>
      <c r="FS43" s="800"/>
      <c r="FT43" s="800"/>
      <c r="FU43" s="800"/>
      <c r="FV43" s="800"/>
      <c r="FW43" s="800"/>
      <c r="FX43" s="800"/>
      <c r="FY43" s="800"/>
      <c r="FZ43" s="800"/>
      <c r="GA43" s="800"/>
      <c r="GB43" s="800"/>
      <c r="GC43" s="800"/>
      <c r="GD43" s="800"/>
      <c r="GE43" s="800"/>
      <c r="GF43" s="800"/>
      <c r="GG43" s="800"/>
      <c r="GH43" s="800"/>
      <c r="GI43" s="800"/>
      <c r="GJ43" s="800"/>
      <c r="GK43" s="800"/>
      <c r="GL43" s="800"/>
      <c r="GM43" s="800"/>
      <c r="GN43" s="800"/>
      <c r="GO43" s="800"/>
      <c r="GP43" s="800"/>
      <c r="GQ43" s="800"/>
      <c r="GR43" s="800"/>
      <c r="GS43" s="800"/>
      <c r="GT43" s="800"/>
      <c r="GU43" s="800"/>
      <c r="GV43" s="800"/>
      <c r="GW43" s="800"/>
      <c r="GX43" s="800"/>
      <c r="GY43" s="800"/>
      <c r="GZ43" s="800"/>
      <c r="HA43" s="800"/>
      <c r="HB43" s="800"/>
      <c r="HC43" s="800"/>
      <c r="HD43" s="800"/>
      <c r="HE43" s="800"/>
      <c r="HF43" s="800"/>
      <c r="HG43" s="800"/>
      <c r="HH43" s="800"/>
      <c r="HI43" s="800"/>
      <c r="HJ43" s="800"/>
      <c r="HK43" s="800"/>
      <c r="HL43" s="800"/>
      <c r="HM43" s="800"/>
      <c r="HN43" s="800"/>
      <c r="HO43" s="800"/>
      <c r="HP43" s="800"/>
      <c r="HQ43" s="800"/>
      <c r="HR43" s="800"/>
      <c r="HS43" s="800"/>
      <c r="HT43" s="800"/>
      <c r="HU43" s="800"/>
      <c r="HV43" s="800"/>
      <c r="HW43" s="800"/>
      <c r="HX43" s="800"/>
      <c r="HY43" s="800"/>
      <c r="HZ43" s="800"/>
      <c r="IA43" s="800"/>
      <c r="IB43" s="800"/>
      <c r="IC43" s="800"/>
      <c r="ID43" s="800"/>
      <c r="IE43" s="800"/>
      <c r="IF43" s="800"/>
      <c r="IG43" s="800"/>
      <c r="IH43" s="800"/>
      <c r="II43" s="800"/>
      <c r="IJ43" s="800"/>
      <c r="IK43" s="800"/>
      <c r="IL43" s="800"/>
      <c r="IM43" s="800"/>
      <c r="IN43" s="800"/>
      <c r="IO43" s="800"/>
      <c r="IP43" s="800"/>
      <c r="IQ43" s="800"/>
      <c r="IR43" s="800"/>
      <c r="IS43" s="800"/>
      <c r="IT43" s="800"/>
      <c r="IU43" s="800"/>
      <c r="IV43" s="800"/>
    </row>
  </sheetData>
  <customSheetViews>
    <customSheetView guid="{2A597A81-BDEB-4911-946A-7247194BF387}" scale="110" showPageBreaks="1" printArea="1" hiddenRows="1" state="hidden" view="pageBreakPreview" topLeftCell="A13">
      <selection activeCell="B25" sqref="B25:F25"/>
      <colBreaks count="1" manualBreakCount="1">
        <brk id="6" max="26" man="1"/>
      </colBreaks>
      <pageMargins left="0.47" right="0.17" top="0.43" bottom="0.34" header="0.3" footer="0.18"/>
      <pageSetup scale="80" fitToHeight="0" orientation="portrait" r:id="rId1"/>
    </customSheetView>
    <customSheetView guid="{267FF044-3C5D-4FEC-AC00-A7E30583F8BB}" scale="110" showPageBreaks="1" printArea="1" hiddenRows="1" state="hidden" view="pageBreakPreview" topLeftCell="A13">
      <selection activeCell="B25" sqref="B25:F25"/>
      <colBreaks count="1" manualBreakCount="1">
        <brk id="6" max="26" man="1"/>
      </colBreaks>
      <pageMargins left="0.47" right="0.17" top="0.43" bottom="0.34" header="0.3" footer="0.18"/>
      <pageSetup scale="80" fitToHeight="0" orientation="portrait" r:id="rId2"/>
    </customSheetView>
    <customSheetView guid="{A4F9CA79-D3DE-43F5-9CDC-F14C42FDD954}" scale="110" showPageBreaks="1" printArea="1" hiddenRows="1" state="hidden" view="pageBreakPreview" topLeftCell="A13">
      <selection activeCell="A27" sqref="A27:E28"/>
      <colBreaks count="1" manualBreakCount="1">
        <brk id="6" max="26" man="1"/>
      </colBreaks>
      <pageMargins left="0.47" right="0.17" top="0.43" bottom="0.34" header="0.3" footer="0.18"/>
      <pageSetup scale="80" fitToHeight="0" orientation="portrait" r:id="rId3"/>
    </customSheetView>
    <customSheetView guid="{0820A53D-1017-4F45-9AA9-C0679BEE897E}" scale="110" showPageBreaks="1" printArea="1" hiddenRows="1" state="hidden" view="pageBreakPreview" topLeftCell="A13">
      <selection activeCell="B25" sqref="B25:F25"/>
      <colBreaks count="1" manualBreakCount="1">
        <brk id="6" max="26" man="1"/>
      </colBreaks>
      <pageMargins left="0.47" right="0.17" top="0.43" bottom="0.34" header="0.3" footer="0.18"/>
      <pageSetup scale="80" fitToHeight="0" orientation="portrait" r:id="rId4"/>
    </customSheetView>
  </customSheetViews>
  <mergeCells count="11">
    <mergeCell ref="B1:F1"/>
    <mergeCell ref="D3:F3"/>
    <mergeCell ref="A4:B4"/>
    <mergeCell ref="D4:F4"/>
    <mergeCell ref="E5:F5"/>
    <mergeCell ref="A27:E28"/>
    <mergeCell ref="D16:D18"/>
    <mergeCell ref="B23:F23"/>
    <mergeCell ref="B24:F24"/>
    <mergeCell ref="B25:F25"/>
    <mergeCell ref="B26:F26"/>
  </mergeCells>
  <pageMargins left="0.47" right="0.17" top="0.43" bottom="0.34" header="0.3" footer="0.18"/>
  <pageSetup scale="80" fitToHeight="0" orientation="portrait" r:id="rId5"/>
  <colBreaks count="1" manualBreakCount="1">
    <brk id="6" max="26"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K61"/>
  <sheetViews>
    <sheetView workbookViewId="0">
      <selection activeCell="H42" sqref="H42"/>
    </sheetView>
  </sheetViews>
  <sheetFormatPr defaultRowHeight="14.4"/>
  <cols>
    <col min="1" max="1" width="12.33203125" bestFit="1" customWidth="1"/>
    <col min="2" max="2" width="34.33203125" customWidth="1"/>
    <col min="3" max="3" width="12.44140625" customWidth="1"/>
    <col min="4" max="4" width="18" bestFit="1" customWidth="1"/>
    <col min="5" max="5" width="10.33203125" bestFit="1" customWidth="1"/>
    <col min="6" max="6" width="22" customWidth="1"/>
    <col min="7" max="7" width="7.44140625" bestFit="1" customWidth="1"/>
    <col min="8" max="8" width="17.109375" customWidth="1"/>
    <col min="9" max="9" width="19.88671875" customWidth="1"/>
  </cols>
  <sheetData>
    <row r="1" spans="1:9">
      <c r="A1" t="s">
        <v>279</v>
      </c>
    </row>
    <row r="2" spans="1:9" ht="15.6">
      <c r="A2" s="336"/>
      <c r="B2" s="337"/>
      <c r="C2" s="338"/>
      <c r="D2" s="339"/>
      <c r="E2" s="340"/>
      <c r="F2" s="384"/>
      <c r="G2" s="384"/>
      <c r="H2" s="320"/>
      <c r="I2" s="341"/>
    </row>
    <row r="3" spans="1:9" ht="15.6">
      <c r="A3" s="309"/>
      <c r="B3" s="310" t="s">
        <v>266</v>
      </c>
      <c r="C3" s="311"/>
      <c r="D3" s="312"/>
      <c r="E3" s="342"/>
      <c r="F3" s="384"/>
      <c r="G3" s="384"/>
      <c r="H3" s="343">
        <f>SUMIF(I1:I2,"Direct",H1:H2)</f>
        <v>0</v>
      </c>
      <c r="I3" s="313"/>
    </row>
    <row r="4" spans="1:9" ht="31.2">
      <c r="A4" s="309"/>
      <c r="B4" s="310" t="s">
        <v>267</v>
      </c>
      <c r="C4" s="311"/>
      <c r="D4" s="312"/>
      <c r="E4" s="342"/>
      <c r="F4" s="384"/>
      <c r="G4" s="384"/>
      <c r="H4" s="343">
        <f>SUMIF(J1:J2,"Bought-Out",H1:H2)</f>
        <v>0</v>
      </c>
      <c r="I4" s="313"/>
    </row>
    <row r="5" spans="1:9" ht="15.6">
      <c r="A5" s="314"/>
      <c r="B5" s="310" t="s">
        <v>268</v>
      </c>
      <c r="C5" s="315"/>
      <c r="D5" s="316"/>
      <c r="E5" s="317"/>
      <c r="F5" s="317"/>
      <c r="G5" s="317"/>
      <c r="H5" s="344">
        <f>H3+H4</f>
        <v>0</v>
      </c>
      <c r="I5" s="318"/>
    </row>
    <row r="6" spans="1:9" ht="15.6">
      <c r="A6" s="319"/>
      <c r="B6" s="1129" t="s">
        <v>269</v>
      </c>
      <c r="C6" s="1129"/>
      <c r="D6" s="1129"/>
      <c r="E6" s="320"/>
      <c r="F6" s="384"/>
      <c r="G6" s="384"/>
      <c r="H6" s="343" t="e">
        <f>'Sch-7'!#REF!</f>
        <v>#REF!</v>
      </c>
      <c r="I6" s="321"/>
    </row>
    <row r="7" spans="1:9" ht="16.2" thickBot="1">
      <c r="A7" s="322"/>
      <c r="B7" s="1130" t="s">
        <v>270</v>
      </c>
      <c r="C7" s="1130"/>
      <c r="D7" s="1130"/>
      <c r="E7" s="323"/>
      <c r="F7" s="323"/>
      <c r="G7" s="323"/>
      <c r="H7" s="345" t="e">
        <f>H5+H6</f>
        <v>#REF!</v>
      </c>
      <c r="I7" s="324"/>
    </row>
    <row r="8" spans="1:9" ht="15.6">
      <c r="A8" s="1131"/>
      <c r="B8" s="1131"/>
      <c r="C8" s="1131"/>
      <c r="D8" s="1131"/>
      <c r="E8" s="1131"/>
      <c r="F8" s="1131"/>
      <c r="G8" s="1131"/>
    </row>
    <row r="9" spans="1:9" ht="15.6">
      <c r="A9" s="4"/>
      <c r="B9" s="1128"/>
      <c r="C9" s="1128"/>
      <c r="D9" s="1128"/>
      <c r="E9" s="1128"/>
      <c r="F9" s="1128"/>
      <c r="G9" s="1128"/>
    </row>
    <row r="10" spans="1:9" ht="15.6">
      <c r="A10" s="325"/>
      <c r="B10" s="325"/>
      <c r="C10" s="325"/>
      <c r="D10" s="325"/>
      <c r="E10" s="325"/>
      <c r="F10" s="325"/>
      <c r="G10" s="325"/>
    </row>
    <row r="11" spans="1:9" ht="90" customHeight="1">
      <c r="A11" s="326" t="s">
        <v>271</v>
      </c>
      <c r="B11" s="1132" t="s">
        <v>272</v>
      </c>
      <c r="C11" s="1132"/>
      <c r="D11" s="1132"/>
      <c r="E11" s="1132"/>
      <c r="F11" s="1132"/>
      <c r="G11" s="1132"/>
      <c r="H11" s="1132"/>
      <c r="I11" s="1132"/>
    </row>
    <row r="12" spans="1:9" ht="116.25" customHeight="1">
      <c r="A12" s="327" t="s">
        <v>273</v>
      </c>
      <c r="B12" s="1124" t="s">
        <v>274</v>
      </c>
      <c r="C12" s="1124"/>
      <c r="D12" s="1124"/>
      <c r="E12" s="1124"/>
      <c r="F12" s="1124"/>
      <c r="G12" s="1124"/>
      <c r="H12" s="1124"/>
      <c r="I12" s="1124"/>
    </row>
    <row r="13" spans="1:9" ht="15.6">
      <c r="A13" s="327"/>
      <c r="B13" s="1124"/>
      <c r="C13" s="1124"/>
      <c r="D13" s="1124"/>
      <c r="E13" s="1124"/>
      <c r="F13" s="1124"/>
      <c r="G13" s="1124"/>
    </row>
    <row r="14" spans="1:9" ht="15.6">
      <c r="A14" s="328" t="s">
        <v>161</v>
      </c>
      <c r="B14" s="329" t="str">
        <f>'Names of Bidder'!D$27&amp;"-"&amp; 'Names of Bidder'!E$27&amp;"-" &amp;'Names of Bidder'!F$27</f>
        <v>--</v>
      </c>
      <c r="C14" s="330"/>
      <c r="D14" s="331"/>
      <c r="E14" s="3"/>
      <c r="F14" s="3"/>
      <c r="G14" s="332"/>
    </row>
    <row r="15" spans="1:9" ht="15.6">
      <c r="A15" s="328" t="s">
        <v>162</v>
      </c>
      <c r="B15" s="329" t="str">
        <f>IF('Names of Bidder'!D$28=0, "", 'Names of Bidder'!D$28)</f>
        <v/>
      </c>
      <c r="C15" s="3"/>
      <c r="D15" s="331" t="s">
        <v>143</v>
      </c>
      <c r="E15" s="332" t="str">
        <f>IF('Names of Bidder'!D$24=0, "", 'Names of Bidder'!D$24)</f>
        <v/>
      </c>
      <c r="F15" s="3"/>
      <c r="G15" s="329" t="str">
        <f>'[9]Names of Bidder'!I14&amp;"-"&amp; '[9]Names of Bidder'!J14&amp;"-" &amp;'[9]Names of Bidder'!K14</f>
        <v>--</v>
      </c>
    </row>
    <row r="16" spans="1:9" ht="15.6">
      <c r="A16" s="333"/>
      <c r="B16" s="334"/>
      <c r="C16" s="335"/>
      <c r="D16" s="331" t="s">
        <v>145</v>
      </c>
      <c r="E16" s="332" t="str">
        <f>IF('Names of Bidder'!D$25=0, "", 'Names of Bidder'!D$25)</f>
        <v/>
      </c>
      <c r="F16" s="335"/>
      <c r="G16" s="335"/>
    </row>
    <row r="18" spans="1:11">
      <c r="A18" t="s">
        <v>280</v>
      </c>
    </row>
    <row r="20" spans="1:11" ht="16.2" thickBot="1">
      <c r="A20" s="346"/>
      <c r="B20" s="347" t="s">
        <v>281</v>
      </c>
      <c r="C20" s="348"/>
      <c r="D20" s="347"/>
      <c r="E20" s="323"/>
      <c r="F20" s="323"/>
      <c r="G20" s="323"/>
      <c r="H20" s="349" t="s">
        <v>295</v>
      </c>
    </row>
    <row r="21" spans="1:11" ht="16.2" thickBot="1">
      <c r="A21" s="350"/>
      <c r="B21" s="1125"/>
      <c r="C21" s="1125"/>
      <c r="D21" s="1125"/>
      <c r="E21" s="1125"/>
      <c r="F21" s="1125"/>
    </row>
    <row r="22" spans="1:11" ht="15.6">
      <c r="A22" s="351"/>
      <c r="B22" s="1126"/>
      <c r="C22" s="1126"/>
      <c r="D22" s="1126"/>
      <c r="E22" s="1126"/>
      <c r="F22" s="1126"/>
    </row>
    <row r="23" spans="1:11" ht="15.6">
      <c r="A23" s="328" t="s">
        <v>161</v>
      </c>
      <c r="B23" s="329" t="s">
        <v>260</v>
      </c>
      <c r="C23" s="352"/>
      <c r="D23" s="331"/>
      <c r="E23" s="3"/>
      <c r="F23" s="3"/>
    </row>
    <row r="24" spans="1:11" ht="15.6">
      <c r="A24" s="328" t="s">
        <v>162</v>
      </c>
      <c r="B24" s="329" t="s">
        <v>261</v>
      </c>
      <c r="C24" s="4"/>
      <c r="D24" s="331" t="s">
        <v>143</v>
      </c>
      <c r="E24" s="332" t="s">
        <v>282</v>
      </c>
      <c r="F24" s="3"/>
    </row>
    <row r="25" spans="1:11" ht="15.6">
      <c r="A25" s="333"/>
      <c r="B25" s="334"/>
      <c r="C25" s="333"/>
      <c r="D25" s="331" t="s">
        <v>145</v>
      </c>
      <c r="E25" s="332" t="s">
        <v>283</v>
      </c>
      <c r="F25" s="335"/>
    </row>
    <row r="27" spans="1:11">
      <c r="A27" t="s">
        <v>284</v>
      </c>
    </row>
    <row r="29" spans="1:11" ht="15.6">
      <c r="A29" s="353"/>
      <c r="B29" s="354" t="s">
        <v>285</v>
      </c>
      <c r="C29" s="354"/>
      <c r="D29" s="354"/>
      <c r="E29" s="355"/>
      <c r="F29" s="355"/>
      <c r="G29" s="355"/>
      <c r="H29" s="355"/>
      <c r="I29" s="355"/>
      <c r="J29" s="355"/>
      <c r="K29" s="356" t="e">
        <f>SUM(#REF!)</f>
        <v>#REF!</v>
      </c>
    </row>
    <row r="30" spans="1:11" ht="15.6">
      <c r="A30" s="351"/>
      <c r="B30" s="1127"/>
      <c r="C30" s="1128"/>
      <c r="D30" s="1128"/>
      <c r="E30" s="1128"/>
      <c r="F30" s="1128"/>
      <c r="G30" s="1128"/>
    </row>
    <row r="31" spans="1:11" ht="15.6">
      <c r="A31" s="357" t="s">
        <v>161</v>
      </c>
      <c r="B31" s="358" t="s">
        <v>260</v>
      </c>
      <c r="C31" s="359"/>
      <c r="D31" s="360"/>
      <c r="E31" s="361"/>
      <c r="F31" s="361"/>
      <c r="G31" s="7"/>
    </row>
    <row r="32" spans="1:11" ht="15.6">
      <c r="A32" s="357" t="s">
        <v>162</v>
      </c>
      <c r="B32" s="358" t="s">
        <v>261</v>
      </c>
      <c r="C32" s="361"/>
      <c r="D32" s="360" t="s">
        <v>143</v>
      </c>
      <c r="E32" s="362" t="s">
        <v>282</v>
      </c>
      <c r="F32" s="361"/>
      <c r="G32" s="7"/>
    </row>
    <row r="33" spans="1:8" ht="15.6">
      <c r="A33" s="363"/>
      <c r="B33" s="364"/>
      <c r="C33" s="365"/>
      <c r="D33" s="360" t="s">
        <v>145</v>
      </c>
      <c r="E33" s="362" t="s">
        <v>283</v>
      </c>
      <c r="F33" s="365"/>
      <c r="G33" s="7"/>
    </row>
    <row r="35" spans="1:8">
      <c r="A35" t="s">
        <v>288</v>
      </c>
    </row>
    <row r="37" spans="1:8">
      <c r="A37" s="366" t="s">
        <v>161</v>
      </c>
      <c r="B37" s="367" t="s">
        <v>258</v>
      </c>
      <c r="C37" s="368"/>
      <c r="D37" s="1045" t="s">
        <v>286</v>
      </c>
      <c r="E37" s="1045"/>
      <c r="F37" s="1123"/>
    </row>
    <row r="38" spans="1:8">
      <c r="A38" s="366" t="s">
        <v>162</v>
      </c>
      <c r="B38" s="367" t="s">
        <v>259</v>
      </c>
      <c r="C38" s="24"/>
      <c r="D38" s="1045" t="s">
        <v>287</v>
      </c>
      <c r="E38" s="1045"/>
      <c r="F38" s="1123"/>
    </row>
    <row r="40" spans="1:8">
      <c r="A40" t="s">
        <v>289</v>
      </c>
    </row>
    <row r="42" spans="1:8" ht="15.6">
      <c r="A42" s="369"/>
      <c r="B42" s="370" t="s">
        <v>290</v>
      </c>
      <c r="C42" s="370"/>
      <c r="D42" s="370"/>
      <c r="E42" s="370"/>
      <c r="F42" s="370"/>
      <c r="G42" s="370"/>
      <c r="H42" s="371" t="s">
        <v>296</v>
      </c>
    </row>
    <row r="43" spans="1:8">
      <c r="A43" s="372"/>
      <c r="B43" s="373"/>
      <c r="C43" s="373"/>
      <c r="D43" s="373"/>
      <c r="E43" s="373"/>
      <c r="F43" s="373"/>
      <c r="G43" s="374"/>
    </row>
    <row r="44" spans="1:8">
      <c r="A44" s="373"/>
      <c r="B44" s="373"/>
      <c r="C44" s="373"/>
      <c r="D44" s="373"/>
      <c r="E44" s="373"/>
      <c r="F44" s="373"/>
      <c r="G44" s="375"/>
    </row>
    <row r="45" spans="1:8">
      <c r="A45" s="1044"/>
      <c r="B45" s="1044"/>
      <c r="C45" s="1044"/>
      <c r="D45" s="1044"/>
      <c r="E45" s="1044"/>
      <c r="F45" s="1044"/>
      <c r="G45" s="1044"/>
    </row>
    <row r="46" spans="1:8">
      <c r="A46" s="376"/>
      <c r="B46" s="376"/>
      <c r="C46" s="1045"/>
      <c r="D46" s="1045"/>
      <c r="E46" s="1045"/>
      <c r="F46" s="1045"/>
      <c r="G46" s="1045"/>
    </row>
    <row r="47" spans="1:8">
      <c r="A47" s="377" t="s">
        <v>161</v>
      </c>
      <c r="B47" s="378" t="s">
        <v>260</v>
      </c>
      <c r="C47" s="1045" t="s">
        <v>291</v>
      </c>
      <c r="D47" s="1045"/>
      <c r="E47" s="1045"/>
      <c r="F47" s="1045"/>
      <c r="G47" s="1045"/>
    </row>
    <row r="48" spans="1:8">
      <c r="A48" s="377" t="s">
        <v>162</v>
      </c>
      <c r="B48" s="379" t="s">
        <v>261</v>
      </c>
      <c r="C48" s="1045" t="s">
        <v>292</v>
      </c>
      <c r="D48" s="1045"/>
      <c r="E48" s="1045"/>
      <c r="F48" s="1045"/>
      <c r="G48" s="1045"/>
    </row>
    <row r="49" spans="1:7">
      <c r="A49" s="23"/>
      <c r="B49" s="22"/>
      <c r="C49" s="1045"/>
      <c r="D49" s="1045"/>
      <c r="E49" s="1045"/>
      <c r="F49" s="1045"/>
      <c r="G49" s="1045"/>
    </row>
    <row r="50" spans="1:7">
      <c r="A50" s="23"/>
      <c r="B50" s="22"/>
      <c r="C50" s="380"/>
      <c r="D50" s="380"/>
      <c r="E50" s="380"/>
      <c r="F50" s="380"/>
      <c r="G50" s="380"/>
    </row>
    <row r="51" spans="1:7">
      <c r="A51" s="381" t="s">
        <v>293</v>
      </c>
      <c r="B51" s="1046" t="s">
        <v>294</v>
      </c>
      <c r="C51" s="1046"/>
      <c r="D51" s="1046"/>
      <c r="E51" s="1046"/>
      <c r="F51" s="1046"/>
      <c r="G51" s="382"/>
    </row>
    <row r="52" spans="1:7">
      <c r="A52" s="383"/>
      <c r="B52" s="26"/>
      <c r="C52" s="26"/>
      <c r="D52" s="26"/>
      <c r="E52" s="26"/>
      <c r="F52" s="26"/>
      <c r="G52" s="26"/>
    </row>
    <row r="60" spans="1:7">
      <c r="B60" t="s">
        <v>262</v>
      </c>
    </row>
    <row r="61" spans="1:7">
      <c r="B61" t="s">
        <v>263</v>
      </c>
    </row>
  </sheetData>
  <customSheetViews>
    <customSheetView guid="{2A597A81-BDEB-4911-946A-7247194BF387}" state="hidden">
      <selection activeCell="H42" sqref="H42"/>
      <pageMargins left="0.7" right="0.7" top="0.75" bottom="0.75" header="0.3" footer="0.3"/>
      <pageSetup orientation="portrait" r:id="rId1"/>
    </customSheetView>
    <customSheetView guid="{267FF044-3C5D-4FEC-AC00-A7E30583F8BB}" state="hidden">
      <selection activeCell="H42" sqref="H42"/>
      <pageMargins left="0.7" right="0.7" top="0.75" bottom="0.75" header="0.3" footer="0.3"/>
      <pageSetup orientation="portrait" r:id="rId2"/>
    </customSheetView>
    <customSheetView guid="{3FCD02EB-1C44-4646-B069-2B9945E67B1F}" state="hidden">
      <selection activeCell="H42" sqref="H42"/>
      <pageMargins left="0.7" right="0.7" top="0.75" bottom="0.75" header="0.3" footer="0.3"/>
      <pageSetup orientation="portrait" r:id="rId3"/>
    </customSheetView>
    <customSheetView guid="{B056965A-4BE5-44B3-AB31-550AD9F023BC}" state="hidden">
      <selection activeCell="H42" sqref="H42"/>
      <pageMargins left="0.7" right="0.7" top="0.75" bottom="0.75" header="0.3" footer="0.3"/>
      <pageSetup orientation="portrait" r:id="rId4"/>
    </customSheetView>
    <customSheetView guid="{63D51328-7CBC-4A1E-B96D-BAE91416501B}" state="hidden">
      <selection activeCell="H42" sqref="H42"/>
      <pageMargins left="0.7" right="0.7" top="0.75" bottom="0.75" header="0.3" footer="0.3"/>
    </customSheetView>
    <customSheetView guid="{99CA2F10-F926-46DC-8609-4EAE5B9F3585}" state="hidden">
      <selection activeCell="H42" sqref="H42"/>
      <pageMargins left="0.7" right="0.7" top="0.75" bottom="0.75" header="0.3" footer="0.3"/>
    </customSheetView>
    <customSheetView guid="{3C00DDA0-7DDE-4169-A739-550DAF5DCF8D}" state="hidden" topLeftCell="A19">
      <selection activeCell="H42" sqref="H42"/>
      <pageMargins left="0.7" right="0.7" top="0.75" bottom="0.75" header="0.3" footer="0.3"/>
    </customSheetView>
    <customSheetView guid="{357C9841-BEC3-434B-AC63-C04FB4321BA3}" state="hidden" topLeftCell="A19">
      <selection activeCell="H42" sqref="H42"/>
      <pageMargins left="0.7" right="0.7" top="0.75" bottom="0.75" header="0.3" footer="0.3"/>
    </customSheetView>
    <customSheetView guid="{B96E710B-6DD7-4DE1-95AB-C9EE060CD030}" state="hidden" topLeftCell="A19">
      <selection activeCell="H42" sqref="H42"/>
      <pageMargins left="0.7" right="0.7" top="0.75" bottom="0.75" header="0.3" footer="0.3"/>
    </customSheetView>
    <customSheetView guid="{CCA37BAE-906F-43D5-9FD9-B13563E4B9D7}" state="hidden">
      <selection activeCell="H42" sqref="H42"/>
      <pageMargins left="0.7" right="0.7" top="0.75" bottom="0.75" header="0.3" footer="0.3"/>
    </customSheetView>
    <customSheetView guid="{755190E0-7BE9-48F9-BB5F-DF8E25D6736A}" state="hidden">
      <selection activeCell="H42" sqref="H42"/>
      <pageMargins left="0.7" right="0.7" top="0.75" bottom="0.75" header="0.3" footer="0.3"/>
      <pageSetup orientation="portrait" r:id="rId5"/>
    </customSheetView>
    <customSheetView guid="{F1B559AA-B9AD-4E4C-B94A-ECBE5878008B}" state="hidden">
      <selection activeCell="H42" sqref="H42"/>
      <pageMargins left="0.7" right="0.7" top="0.75" bottom="0.75" header="0.3" footer="0.3"/>
      <pageSetup orientation="portrait" r:id="rId6"/>
    </customSheetView>
    <customSheetView guid="{A4F9CA79-D3DE-43F5-9CDC-F14C42FDD954}" state="hidden">
      <selection activeCell="H42" sqref="H42"/>
      <pageMargins left="0.7" right="0.7" top="0.75" bottom="0.75" header="0.3" footer="0.3"/>
      <pageSetup orientation="portrait" r:id="rId7"/>
    </customSheetView>
    <customSheetView guid="{0820A53D-1017-4F45-9AA9-C0679BEE897E}" state="hidden">
      <selection activeCell="H42" sqref="H42"/>
      <pageMargins left="0.7" right="0.7" top="0.75" bottom="0.75" header="0.3" footer="0.3"/>
      <pageSetup orientation="portrait" r:id="rId8"/>
    </customSheetView>
  </customSheetViews>
  <mergeCells count="18">
    <mergeCell ref="B6:D6"/>
    <mergeCell ref="B7:D7"/>
    <mergeCell ref="A8:G8"/>
    <mergeCell ref="B9:G9"/>
    <mergeCell ref="B11:I11"/>
    <mergeCell ref="B13:G13"/>
    <mergeCell ref="B21:F21"/>
    <mergeCell ref="B22:F22"/>
    <mergeCell ref="B30:G30"/>
    <mergeCell ref="B12:I12"/>
    <mergeCell ref="C48:G48"/>
    <mergeCell ref="C49:G49"/>
    <mergeCell ref="B51:F51"/>
    <mergeCell ref="D37:F37"/>
    <mergeCell ref="D38:F38"/>
    <mergeCell ref="A45:G45"/>
    <mergeCell ref="C46:G46"/>
    <mergeCell ref="C47:G47"/>
  </mergeCells>
  <conditionalFormatting sqref="I2:I4">
    <cfRule type="expression" dxfId="2" priority="3" stopIfTrue="1">
      <formula>E2=""</formula>
    </cfRule>
  </conditionalFormatting>
  <conditionalFormatting sqref="H2:I2 E2:E4">
    <cfRule type="cellIs" dxfId="1" priority="2" stopIfTrue="1" operator="equal">
      <formula>"a"</formula>
    </cfRule>
  </conditionalFormatting>
  <conditionalFormatting sqref="E2:E4">
    <cfRule type="expression" dxfId="0" priority="1" stopIfTrue="1">
      <formula>D2&gt;0</formula>
    </cfRule>
  </conditionalFormatting>
  <pageMargins left="0.7" right="0.7" top="0.75" bottom="0.75" header="0.3" footer="0.3"/>
  <pageSetup orientation="portrait" r:id="rId9"/>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
  <sheetViews>
    <sheetView workbookViewId="0"/>
  </sheetViews>
  <sheetFormatPr defaultRowHeight="14.4"/>
  <sheetData/>
  <customSheetViews>
    <customSheetView guid="{2A597A81-BDEB-4911-946A-7247194BF387}" state="hidden">
      <pageMargins left="0.7" right="0.7" top="0.75" bottom="0.75" header="0.3" footer="0.3"/>
      <pageSetup orientation="portrait" r:id="rId1"/>
    </customSheetView>
    <customSheetView guid="{267FF044-3C5D-4FEC-AC00-A7E30583F8BB}" state="hidden">
      <pageMargins left="0.7" right="0.7" top="0.75" bottom="0.75" header="0.3" footer="0.3"/>
      <pageSetup orientation="portrait" r:id="rId2"/>
    </customSheetView>
    <customSheetView guid="{3FCD02EB-1C44-4646-B069-2B9945E67B1F}" state="hidden">
      <pageMargins left="0.7" right="0.7" top="0.75" bottom="0.75" header="0.3" footer="0.3"/>
      <pageSetup orientation="portrait" r:id="rId3"/>
    </customSheetView>
    <customSheetView guid="{B056965A-4BE5-44B3-AB31-550AD9F023BC}" state="hidden">
      <pageMargins left="0.7" right="0.7" top="0.75" bottom="0.75" header="0.3" footer="0.3"/>
      <pageSetup orientation="portrait" r:id="rId4"/>
    </customSheetView>
    <customSheetView guid="{63D51328-7CBC-4A1E-B96D-BAE91416501B}" state="hidden">
      <pageMargins left="0.7" right="0.7" top="0.75" bottom="0.75" header="0.3" footer="0.3"/>
    </customSheetView>
    <customSheetView guid="{99CA2F10-F926-46DC-8609-4EAE5B9F3585}" state="hidden">
      <pageMargins left="0.7" right="0.7" top="0.75" bottom="0.75" header="0.3" footer="0.3"/>
    </customSheetView>
    <customSheetView guid="{3C00DDA0-7DDE-4169-A739-550DAF5DCF8D}" state="hidden">
      <pageMargins left="0.7" right="0.7" top="0.75" bottom="0.75" header="0.3" footer="0.3"/>
    </customSheetView>
    <customSheetView guid="{357C9841-BEC3-434B-AC63-C04FB4321BA3}" state="hidden">
      <pageMargins left="0.7" right="0.7" top="0.75" bottom="0.75" header="0.3" footer="0.3"/>
    </customSheetView>
    <customSheetView guid="{B96E710B-6DD7-4DE1-95AB-C9EE060CD030}" state="hidden">
      <pageMargins left="0.7" right="0.7" top="0.75" bottom="0.75" header="0.3" footer="0.3"/>
    </customSheetView>
    <customSheetView guid="{CCA37BAE-906F-43D5-9FD9-B13563E4B9D7}" state="hidden">
      <pageMargins left="0.7" right="0.7" top="0.75" bottom="0.75" header="0.3" footer="0.3"/>
    </customSheetView>
    <customSheetView guid="{755190E0-7BE9-48F9-BB5F-DF8E25D6736A}" state="hidden">
      <pageMargins left="0.7" right="0.7" top="0.75" bottom="0.75" header="0.3" footer="0.3"/>
      <pageSetup orientation="portrait" r:id="rId5"/>
    </customSheetView>
    <customSheetView guid="{F1B559AA-B9AD-4E4C-B94A-ECBE5878008B}" state="hidden">
      <pageMargins left="0.7" right="0.7" top="0.75" bottom="0.75" header="0.3" footer="0.3"/>
      <pageSetup orientation="portrait" r:id="rId6"/>
    </customSheetView>
    <customSheetView guid="{A4F9CA79-D3DE-43F5-9CDC-F14C42FDD954}" state="hidden">
      <pageMargins left="0.7" right="0.7" top="0.75" bottom="0.75" header="0.3" footer="0.3"/>
      <pageSetup orientation="portrait" r:id="rId7"/>
    </customSheetView>
    <customSheetView guid="{0820A53D-1017-4F45-9AA9-C0679BEE897E}" state="hidden">
      <pageMargins left="0.7" right="0.7" top="0.75" bottom="0.75" header="0.3" footer="0.3"/>
      <pageSetup orientation="portrait" r:id="rId8"/>
    </customSheetView>
  </customSheetViews>
  <pageMargins left="0.7" right="0.7" top="0.75" bottom="0.75" header="0.3" footer="0.3"/>
  <pageSetup orientation="portrait" r:id="rId9"/>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AA233"/>
  <sheetViews>
    <sheetView topLeftCell="P1" workbookViewId="0">
      <selection activeCell="DT28" sqref="DT28"/>
    </sheetView>
  </sheetViews>
  <sheetFormatPr defaultColWidth="9.109375" defaultRowHeight="13.2"/>
  <cols>
    <col min="1" max="1" width="5.109375" style="655" hidden="1" customWidth="1"/>
    <col min="2" max="2" width="13.33203125" style="655" hidden="1" customWidth="1"/>
    <col min="3" max="3" width="0" style="655" hidden="1" customWidth="1"/>
    <col min="4" max="4" width="10.33203125" style="655" hidden="1" customWidth="1"/>
    <col min="5" max="5" width="3.44140625" style="655" hidden="1" customWidth="1"/>
    <col min="6" max="6" width="5.5546875" style="655" hidden="1" customWidth="1"/>
    <col min="7" max="7" width="11.44140625" style="655" hidden="1" customWidth="1"/>
    <col min="8" max="8" width="0" style="655" hidden="1" customWidth="1"/>
    <col min="9" max="9" width="10" style="655" hidden="1" customWidth="1"/>
    <col min="10" max="10" width="3.33203125" style="655" hidden="1" customWidth="1"/>
    <col min="11" max="11" width="5" style="655" hidden="1" customWidth="1"/>
    <col min="12" max="12" width="11.33203125" style="655" hidden="1" customWidth="1"/>
    <col min="13" max="13" width="0" style="655" hidden="1" customWidth="1"/>
    <col min="14" max="14" width="10.33203125" style="655" hidden="1" customWidth="1"/>
    <col min="15" max="15" width="3.6640625" style="655" hidden="1" customWidth="1"/>
    <col min="16" max="16" width="6.44140625" style="655" customWidth="1"/>
    <col min="17" max="17" width="14.88671875" style="655" customWidth="1"/>
    <col min="18" max="18" width="9.109375" style="655" customWidth="1"/>
    <col min="19" max="19" width="12" style="655" customWidth="1"/>
    <col min="20" max="20" width="3.33203125" style="655" hidden="1" customWidth="1"/>
    <col min="21" max="21" width="6.109375" style="655" hidden="1" customWidth="1"/>
    <col min="22" max="22" width="8.5546875" style="655" hidden="1" customWidth="1"/>
    <col min="23" max="23" width="8.44140625" style="655" hidden="1" customWidth="1"/>
    <col min="24" max="24" width="8.88671875" style="655" hidden="1" customWidth="1"/>
    <col min="25" max="116" width="0" style="655" hidden="1" customWidth="1"/>
    <col min="117" max="16384" width="9.109375" style="655"/>
  </cols>
  <sheetData>
    <row r="1" spans="1:27" ht="13.8" thickBot="1">
      <c r="A1" s="1133" t="e">
        <v>#REF!</v>
      </c>
      <c r="B1" s="1134"/>
      <c r="C1" s="635"/>
      <c r="D1" s="636"/>
      <c r="E1" s="660"/>
      <c r="F1" s="1133">
        <v>0</v>
      </c>
      <c r="G1" s="1134"/>
      <c r="H1" s="635"/>
      <c r="I1" s="636"/>
      <c r="K1" s="1133" t="e">
        <v>#REF!</v>
      </c>
      <c r="L1" s="1134"/>
      <c r="M1" s="635"/>
      <c r="N1" s="636"/>
      <c r="P1" s="1133">
        <f>'Sch-6 (After Discount)'!D28</f>
        <v>0</v>
      </c>
      <c r="Q1" s="1134"/>
      <c r="R1" s="635"/>
      <c r="S1" s="636"/>
      <c r="U1" s="659" t="e">
        <v>#REF!</v>
      </c>
    </row>
    <row r="2" spans="1:27">
      <c r="A2" s="1135"/>
      <c r="B2" s="1136"/>
      <c r="C2" s="635"/>
      <c r="D2" s="636"/>
      <c r="E2" s="660"/>
      <c r="F2" s="637"/>
      <c r="G2" s="635"/>
      <c r="H2" s="635"/>
      <c r="I2" s="636"/>
      <c r="K2" s="637"/>
      <c r="L2" s="635"/>
      <c r="M2" s="635"/>
      <c r="N2" s="636"/>
      <c r="P2" s="637"/>
      <c r="Q2" s="635"/>
      <c r="R2" s="635"/>
      <c r="S2" s="636"/>
      <c r="U2" s="659" t="e">
        <v>#REF!</v>
      </c>
    </row>
    <row r="3" spans="1:27">
      <c r="A3" s="637"/>
      <c r="B3" s="638"/>
      <c r="C3" s="638"/>
      <c r="D3" s="639"/>
      <c r="E3" s="661"/>
      <c r="F3" s="637"/>
      <c r="G3" s="638"/>
      <c r="H3" s="638"/>
      <c r="I3" s="639"/>
      <c r="K3" s="637"/>
      <c r="L3" s="638"/>
      <c r="M3" s="638"/>
      <c r="N3" s="639"/>
      <c r="P3" s="637"/>
      <c r="Q3" s="638"/>
      <c r="R3" s="638"/>
      <c r="S3" s="639"/>
      <c r="U3" s="659" t="s">
        <v>463</v>
      </c>
    </row>
    <row r="4" spans="1:27" ht="66.75" customHeight="1" thickBot="1">
      <c r="A4" s="1143" t="e">
        <f>IF(OR((A1&gt;9999999999),(A1&lt;0)),"Invalid Entry - More than 1000 crore OR -ve value",IF(A1=0, "",+CONCATENATE(#REF!,B11,D11,B10,D10,B9,D9,B8,D8,B7,D7,B6," Only")))</f>
        <v>#REF!</v>
      </c>
      <c r="B4" s="1144"/>
      <c r="C4" s="1144"/>
      <c r="D4" s="1145"/>
      <c r="E4" s="662"/>
      <c r="F4" s="1143" t="str">
        <f>IF(OR((F1&gt;9999999999),(F1&lt;0)),"Invalid Entry - More than 1000 crore OR -ve value",IF(F1=0, "",+CONCATENATE(U1, G11,I11,G10,I10,G9,I9,G8,I8,G7,I7,G6," Only")))</f>
        <v/>
      </c>
      <c r="G4" s="1144"/>
      <c r="H4" s="1144"/>
      <c r="I4" s="1145"/>
      <c r="J4" s="662"/>
      <c r="K4" s="1143" t="e">
        <f>IF(OR((K1&gt;9999999999),(K1&lt;0)),"Invalid Entry - More than 1000 crore OR -ve value",IF(K1=0, "",+CONCATENATE(U2, L11,N11,L10,N10,L9,N9,L8,N8,L7,N7,L6," Only")))</f>
        <v>#REF!</v>
      </c>
      <c r="L4" s="1144"/>
      <c r="M4" s="1144"/>
      <c r="N4" s="1145"/>
      <c r="P4" s="1143" t="str">
        <f>IF(OR((P1&gt;9999999999),(P1&lt;0)),"Invalid Entry - More than 1000 crore OR -ve value",IF(P1=0, "",+CONCATENATE(U3, Q11,S11,Q10,S10,Q9,S9,Q8,S8,Q7,S7,Q6," Only")))</f>
        <v/>
      </c>
      <c r="Q4" s="1144"/>
      <c r="R4" s="1144"/>
      <c r="S4" s="1145"/>
      <c r="U4" s="1137" t="e">
        <f>VLOOKUP(1,T28:Y43,6,FALSE)</f>
        <v>#N/A</v>
      </c>
      <c r="V4" s="1137"/>
      <c r="W4" s="1137"/>
      <c r="X4" s="1137"/>
      <c r="Y4" s="1137"/>
      <c r="Z4" s="1137"/>
      <c r="AA4" s="1137"/>
    </row>
    <row r="5" spans="1:27" ht="18.75" customHeight="1" thickBot="1">
      <c r="A5" s="637"/>
      <c r="B5" s="638"/>
      <c r="C5" s="638"/>
      <c r="D5" s="639"/>
      <c r="E5" s="661"/>
      <c r="F5" s="637"/>
      <c r="G5" s="638"/>
      <c r="H5" s="638"/>
      <c r="I5" s="639"/>
      <c r="K5" s="637"/>
      <c r="L5" s="638"/>
      <c r="M5" s="638"/>
      <c r="N5" s="639"/>
      <c r="P5" s="637"/>
      <c r="Q5" s="638"/>
      <c r="R5" s="638"/>
      <c r="S5" s="639"/>
      <c r="U5" s="1138" t="e">
        <f>VLOOKUP(1,T8:Y23,6,FALSE)</f>
        <v>#N/A</v>
      </c>
      <c r="V5" s="1139"/>
      <c r="W5" s="1139"/>
      <c r="X5" s="1139"/>
      <c r="Y5" s="1139"/>
      <c r="Z5" s="1139"/>
      <c r="AA5" s="1140"/>
    </row>
    <row r="6" spans="1:27">
      <c r="A6" s="640" t="e">
        <f>-INT(A1/100)*100+ROUND(A1,0)</f>
        <v>#REF!</v>
      </c>
      <c r="B6" s="638" t="e">
        <f t="shared" ref="B6:B11" si="0">IF(A6=0,"",LOOKUP(A6,$A$13:$A$112,$B$13:$B$112))</f>
        <v>#REF!</v>
      </c>
      <c r="C6" s="638"/>
      <c r="D6" s="641"/>
      <c r="E6" s="661"/>
      <c r="F6" s="640">
        <f>-INT(F1/100)*100+ROUND(F1,0)</f>
        <v>0</v>
      </c>
      <c r="G6" s="638" t="str">
        <f t="shared" ref="G6:G11" si="1">IF(F6=0,"",LOOKUP(F6,$A$13:$A$112,$B$13:$B$112))</f>
        <v/>
      </c>
      <c r="H6" s="638"/>
      <c r="I6" s="641"/>
      <c r="K6" s="640" t="e">
        <f>-INT(K1/100)*100+ROUND(K1,0)</f>
        <v>#REF!</v>
      </c>
      <c r="L6" s="638" t="e">
        <f t="shared" ref="L6:L11" si="2">IF(K6=0,"",LOOKUP(K6,$A$13:$A$112,$B$13:$B$112))</f>
        <v>#REF!</v>
      </c>
      <c r="M6" s="638"/>
      <c r="N6" s="641"/>
      <c r="P6" s="640">
        <f>-INT(P1/100)*100+ROUND(P1,0)</f>
        <v>0</v>
      </c>
      <c r="Q6" s="638" t="str">
        <f t="shared" ref="Q6:Q11" si="3">IF(P6=0,"",LOOKUP(P6,$A$13:$A$112,$B$13:$B$112))</f>
        <v/>
      </c>
      <c r="R6" s="638"/>
      <c r="S6" s="641"/>
    </row>
    <row r="7" spans="1:27">
      <c r="A7" s="640" t="e">
        <f>-INT(A1/1000)*10+INT(A1/100)</f>
        <v>#REF!</v>
      </c>
      <c r="B7" s="638" t="e">
        <f t="shared" si="0"/>
        <v>#REF!</v>
      </c>
      <c r="C7" s="638"/>
      <c r="D7" s="641" t="e">
        <f>+IF(B7="",""," Hundred ")</f>
        <v>#REF!</v>
      </c>
      <c r="E7" s="661"/>
      <c r="F7" s="640">
        <f>-INT(F1/1000)*10+INT(F1/100)</f>
        <v>0</v>
      </c>
      <c r="G7" s="638" t="str">
        <f t="shared" si="1"/>
        <v/>
      </c>
      <c r="H7" s="638"/>
      <c r="I7" s="641" t="str">
        <f>+IF(G7="",""," Hundred ")</f>
        <v/>
      </c>
      <c r="K7" s="640" t="e">
        <f>-INT(K1/1000)*10+INT(K1/100)</f>
        <v>#REF!</v>
      </c>
      <c r="L7" s="638" t="e">
        <f t="shared" si="2"/>
        <v>#REF!</v>
      </c>
      <c r="M7" s="638"/>
      <c r="N7" s="641" t="e">
        <f>+IF(L7="",""," Hundred ")</f>
        <v>#REF!</v>
      </c>
      <c r="P7" s="640">
        <f>-INT(P1/1000)*10+INT(P1/100)</f>
        <v>0</v>
      </c>
      <c r="Q7" s="638" t="str">
        <f t="shared" si="3"/>
        <v/>
      </c>
      <c r="R7" s="638"/>
      <c r="S7" s="641" t="str">
        <f>+IF(Q7="",""," Hundred ")</f>
        <v/>
      </c>
    </row>
    <row r="8" spans="1:27">
      <c r="A8" s="640" t="e">
        <f>-INT(A1/100000)*100+INT(A1/1000)</f>
        <v>#REF!</v>
      </c>
      <c r="B8" s="638" t="e">
        <f t="shared" si="0"/>
        <v>#REF!</v>
      </c>
      <c r="C8" s="638"/>
      <c r="D8" s="641" t="e">
        <f>IF((B8=""),IF(C8="",""," Thousand ")," Thousand ")</f>
        <v>#REF!</v>
      </c>
      <c r="E8" s="661"/>
      <c r="F8" s="640">
        <f>-INT(F1/100000)*100+INT(F1/1000)</f>
        <v>0</v>
      </c>
      <c r="G8" s="638" t="str">
        <f t="shared" si="1"/>
        <v/>
      </c>
      <c r="H8" s="638"/>
      <c r="I8" s="641" t="str">
        <f>IF((G8=""),IF(H8="",""," Thousand ")," Thousand ")</f>
        <v/>
      </c>
      <c r="K8" s="640" t="e">
        <f>-INT(K1/100000)*100+INT(K1/1000)</f>
        <v>#REF!</v>
      </c>
      <c r="L8" s="638" t="e">
        <f t="shared" si="2"/>
        <v>#REF!</v>
      </c>
      <c r="M8" s="638"/>
      <c r="N8" s="641" t="e">
        <f>IF((L8=""),IF(M8="",""," Thousand ")," Thousand ")</f>
        <v>#REF!</v>
      </c>
      <c r="P8" s="640">
        <f>-INT(P1/100000)*100+INT(P1/1000)</f>
        <v>0</v>
      </c>
      <c r="Q8" s="638" t="str">
        <f t="shared" si="3"/>
        <v/>
      </c>
      <c r="R8" s="638"/>
      <c r="S8" s="641" t="str">
        <f>IF((Q8=""),IF(R8="",""," Thousand ")," Thousand ")</f>
        <v/>
      </c>
      <c r="T8" s="663" t="e">
        <f>IF(Y8="",0, 1)</f>
        <v>#REF!</v>
      </c>
      <c r="U8" s="655">
        <v>0</v>
      </c>
      <c r="V8" s="655">
        <v>0</v>
      </c>
      <c r="W8" s="655">
        <v>0</v>
      </c>
      <c r="X8" s="655">
        <v>0</v>
      </c>
      <c r="Y8" s="664" t="e">
        <f>IF(AND($A$1=0,$F$1=0,$K$1=0,$P$1=0)," Zero only", "")</f>
        <v>#REF!</v>
      </c>
      <c r="AA8" s="655" t="s">
        <v>464</v>
      </c>
    </row>
    <row r="9" spans="1:27">
      <c r="A9" s="640" t="e">
        <f>-INT(A1/10000000)*100+INT(A1/100000)</f>
        <v>#REF!</v>
      </c>
      <c r="B9" s="638" t="e">
        <f t="shared" si="0"/>
        <v>#REF!</v>
      </c>
      <c r="C9" s="638"/>
      <c r="D9" s="641" t="e">
        <f>IF((B9=""),IF(C9="",""," Lac ")," Lac ")</f>
        <v>#REF!</v>
      </c>
      <c r="E9" s="661"/>
      <c r="F9" s="640">
        <f>-INT(F1/10000000)*100+INT(F1/100000)</f>
        <v>0</v>
      </c>
      <c r="G9" s="638" t="str">
        <f t="shared" si="1"/>
        <v/>
      </c>
      <c r="H9" s="638"/>
      <c r="I9" s="641" t="str">
        <f>IF((G9=""),IF(H9="",""," Lac ")," Lac ")</f>
        <v/>
      </c>
      <c r="K9" s="640" t="e">
        <f>-INT(K1/10000000)*100+INT(K1/100000)</f>
        <v>#REF!</v>
      </c>
      <c r="L9" s="638" t="e">
        <f t="shared" si="2"/>
        <v>#REF!</v>
      </c>
      <c r="M9" s="638"/>
      <c r="N9" s="641" t="e">
        <f>IF((L9=""),IF(M9="",""," Lac ")," Lac ")</f>
        <v>#REF!</v>
      </c>
      <c r="P9" s="640">
        <f>-INT(P1/10000000)*100+INT(P1/100000)</f>
        <v>0</v>
      </c>
      <c r="Q9" s="638" t="str">
        <f t="shared" si="3"/>
        <v/>
      </c>
      <c r="R9" s="638"/>
      <c r="S9" s="641" t="str">
        <f>IF((Q9=""),IF(R9="",""," Lac ")," Lac ")</f>
        <v/>
      </c>
      <c r="T9" s="663" t="e">
        <f t="shared" ref="T9:T23" si="4">IF(Y9="",0, 1)</f>
        <v>#REF!</v>
      </c>
      <c r="U9" s="655">
        <v>0</v>
      </c>
      <c r="V9" s="655">
        <v>0</v>
      </c>
      <c r="W9" s="655">
        <v>0</v>
      </c>
      <c r="X9" s="655">
        <v>1</v>
      </c>
      <c r="Y9" s="665" t="e">
        <f>IF(AND($A$1=0,$F$1=0,$K$1=0,$P$1&gt;0),$P$4, "")</f>
        <v>#REF!</v>
      </c>
    </row>
    <row r="10" spans="1:27">
      <c r="A10" s="640" t="e">
        <f>-INT(A1/1000000000)*100+INT(A1/10000000)</f>
        <v>#REF!</v>
      </c>
      <c r="B10" s="642" t="e">
        <f t="shared" si="0"/>
        <v>#REF!</v>
      </c>
      <c r="C10" s="638"/>
      <c r="D10" s="641" t="e">
        <f>IF((B10=""),IF(C10="",""," Crore ")," Crore ")</f>
        <v>#REF!</v>
      </c>
      <c r="E10" s="661"/>
      <c r="F10" s="640">
        <f>-INT(F1/1000000000)*100+INT(F1/10000000)</f>
        <v>0</v>
      </c>
      <c r="G10" s="642" t="str">
        <f t="shared" si="1"/>
        <v/>
      </c>
      <c r="H10" s="638"/>
      <c r="I10" s="641" t="str">
        <f>IF((G10=""),IF(H10="",""," Crore ")," Crore ")</f>
        <v/>
      </c>
      <c r="K10" s="640" t="e">
        <f>-INT(K1/1000000000)*100+INT(K1/10000000)</f>
        <v>#REF!</v>
      </c>
      <c r="L10" s="642" t="e">
        <f t="shared" si="2"/>
        <v>#REF!</v>
      </c>
      <c r="M10" s="638"/>
      <c r="N10" s="641" t="e">
        <f>IF((L10=""),IF(M10="",""," Crore ")," Crore ")</f>
        <v>#REF!</v>
      </c>
      <c r="P10" s="640">
        <f>-INT(P1/1000000000)*100+INT(P1/10000000)</f>
        <v>0</v>
      </c>
      <c r="Q10" s="642" t="str">
        <f t="shared" si="3"/>
        <v/>
      </c>
      <c r="R10" s="638"/>
      <c r="S10" s="641" t="str">
        <f>IF((Q10=""),IF(R10="",""," Crore ")," Crore ")</f>
        <v/>
      </c>
      <c r="T10" s="663" t="e">
        <f t="shared" si="4"/>
        <v>#REF!</v>
      </c>
      <c r="U10" s="655">
        <v>0</v>
      </c>
      <c r="V10" s="655">
        <v>0</v>
      </c>
      <c r="W10" s="655">
        <v>1</v>
      </c>
      <c r="X10" s="655">
        <v>0</v>
      </c>
      <c r="Y10" s="665" t="e">
        <f>IF(AND($A$1=0,$F$1=0,$K$1&gt;0,$P$1=0),$K$4, "")</f>
        <v>#REF!</v>
      </c>
    </row>
    <row r="11" spans="1:27">
      <c r="A11" s="643" t="e">
        <f>-INT(A1/10000000000)*1000+INT(A1/1000000000)</f>
        <v>#REF!</v>
      </c>
      <c r="B11" s="642" t="e">
        <f t="shared" si="0"/>
        <v>#REF!</v>
      </c>
      <c r="C11" s="638"/>
      <c r="D11" s="641" t="e">
        <f>IF((B11=""),IF(C11="",""," Hundred ")," Hundred ")</f>
        <v>#REF!</v>
      </c>
      <c r="E11" s="661"/>
      <c r="F11" s="643">
        <f>-INT(F1/10000000000)*1000+INT(F1/1000000000)</f>
        <v>0</v>
      </c>
      <c r="G11" s="642" t="str">
        <f t="shared" si="1"/>
        <v/>
      </c>
      <c r="H11" s="638"/>
      <c r="I11" s="641" t="str">
        <f>IF((G11=""),IF(H11="",""," Hundred ")," Hundred ")</f>
        <v/>
      </c>
      <c r="K11" s="643" t="e">
        <f>-INT(K1/10000000000)*1000+INT(K1/1000000000)</f>
        <v>#REF!</v>
      </c>
      <c r="L11" s="642" t="e">
        <f t="shared" si="2"/>
        <v>#REF!</v>
      </c>
      <c r="M11" s="638"/>
      <c r="N11" s="641" t="e">
        <f>IF((L11=""),IF(M11="",""," Hundred ")," Hundred ")</f>
        <v>#REF!</v>
      </c>
      <c r="P11" s="643">
        <f>-INT(P1/10000000000)*1000+INT(P1/1000000000)</f>
        <v>0</v>
      </c>
      <c r="Q11" s="642" t="str">
        <f t="shared" si="3"/>
        <v/>
      </c>
      <c r="R11" s="638"/>
      <c r="S11" s="641" t="str">
        <f>IF((Q11=""),IF(R11="",""," Hundred ")," Hundred ")</f>
        <v/>
      </c>
      <c r="T11" s="663" t="e">
        <f t="shared" si="4"/>
        <v>#REF!</v>
      </c>
      <c r="U11" s="655">
        <v>0</v>
      </c>
      <c r="V11" s="655">
        <v>0</v>
      </c>
      <c r="W11" s="655">
        <v>1</v>
      </c>
      <c r="X11" s="655">
        <v>1</v>
      </c>
      <c r="Y11" s="665" t="e">
        <f>IF(AND($A$1=0,$F$1=0,$K$1&gt;0,$P$1&gt;0),$K$4&amp;$AA$8&amp;$P$4, "")</f>
        <v>#REF!</v>
      </c>
    </row>
    <row r="12" spans="1:27">
      <c r="A12" s="644"/>
      <c r="B12" s="638"/>
      <c r="C12" s="638"/>
      <c r="D12" s="639"/>
      <c r="E12" s="661"/>
      <c r="F12" s="644"/>
      <c r="G12" s="638"/>
      <c r="H12" s="638"/>
      <c r="I12" s="639"/>
      <c r="K12" s="644"/>
      <c r="L12" s="638"/>
      <c r="M12" s="638"/>
      <c r="N12" s="639"/>
      <c r="P12" s="644"/>
      <c r="Q12" s="638"/>
      <c r="R12" s="638"/>
      <c r="S12" s="639"/>
      <c r="T12" s="663" t="e">
        <f t="shared" si="4"/>
        <v>#REF!</v>
      </c>
      <c r="U12" s="655">
        <v>0</v>
      </c>
      <c r="V12" s="655">
        <v>1</v>
      </c>
      <c r="W12" s="655">
        <v>0</v>
      </c>
      <c r="X12" s="655">
        <v>0</v>
      </c>
      <c r="Y12" s="665" t="e">
        <f>IF(AND($A$1=0,$F$1&gt;0,$K$1=0,$P$1=0),$F$4, "")</f>
        <v>#REF!</v>
      </c>
    </row>
    <row r="13" spans="1:27">
      <c r="A13" s="645">
        <v>1</v>
      </c>
      <c r="B13" s="646" t="s">
        <v>363</v>
      </c>
      <c r="C13" s="638"/>
      <c r="D13" s="639"/>
      <c r="E13" s="661"/>
      <c r="F13" s="645">
        <v>1</v>
      </c>
      <c r="G13" s="646" t="s">
        <v>363</v>
      </c>
      <c r="H13" s="638"/>
      <c r="I13" s="639"/>
      <c r="K13" s="645">
        <v>1</v>
      </c>
      <c r="L13" s="646" t="s">
        <v>363</v>
      </c>
      <c r="M13" s="638"/>
      <c r="N13" s="639"/>
      <c r="P13" s="645">
        <v>1</v>
      </c>
      <c r="Q13" s="646" t="s">
        <v>363</v>
      </c>
      <c r="R13" s="638"/>
      <c r="S13" s="639"/>
      <c r="T13" s="663" t="e">
        <f t="shared" si="4"/>
        <v>#REF!</v>
      </c>
      <c r="U13" s="655">
        <v>0</v>
      </c>
      <c r="V13" s="655">
        <v>1</v>
      </c>
      <c r="W13" s="655">
        <v>0</v>
      </c>
      <c r="X13" s="655">
        <v>1</v>
      </c>
      <c r="Y13" s="665" t="e">
        <f>IF(AND($A$1=0,$F$1&gt;0,$K$1=0,$P$1&gt;0),$F$4&amp;$AA$8&amp;$P$4, "")</f>
        <v>#REF!</v>
      </c>
    </row>
    <row r="14" spans="1:27">
      <c r="A14" s="645">
        <v>2</v>
      </c>
      <c r="B14" s="646" t="s">
        <v>364</v>
      </c>
      <c r="C14" s="638"/>
      <c r="D14" s="639"/>
      <c r="E14" s="661"/>
      <c r="F14" s="645">
        <v>2</v>
      </c>
      <c r="G14" s="646" t="s">
        <v>364</v>
      </c>
      <c r="H14" s="638"/>
      <c r="I14" s="639"/>
      <c r="K14" s="645">
        <v>2</v>
      </c>
      <c r="L14" s="646" t="s">
        <v>364</v>
      </c>
      <c r="M14" s="638"/>
      <c r="N14" s="639"/>
      <c r="P14" s="645">
        <v>2</v>
      </c>
      <c r="Q14" s="646" t="s">
        <v>364</v>
      </c>
      <c r="R14" s="638"/>
      <c r="S14" s="639"/>
      <c r="T14" s="663" t="e">
        <f t="shared" si="4"/>
        <v>#REF!</v>
      </c>
      <c r="U14" s="655">
        <v>0</v>
      </c>
      <c r="V14" s="655">
        <v>1</v>
      </c>
      <c r="W14" s="655">
        <v>1</v>
      </c>
      <c r="X14" s="655">
        <v>0</v>
      </c>
      <c r="Y14" s="665" t="e">
        <f>IF(AND($A$1=0,$F$1&gt;0,$K$1&gt;0,$P$1=0),$F$4&amp;$AA$8&amp;$K$4, "")</f>
        <v>#REF!</v>
      </c>
    </row>
    <row r="15" spans="1:27">
      <c r="A15" s="645">
        <v>3</v>
      </c>
      <c r="B15" s="646" t="s">
        <v>365</v>
      </c>
      <c r="C15" s="638"/>
      <c r="D15" s="639"/>
      <c r="E15" s="661"/>
      <c r="F15" s="645">
        <v>3</v>
      </c>
      <c r="G15" s="646" t="s">
        <v>365</v>
      </c>
      <c r="H15" s="638"/>
      <c r="I15" s="639"/>
      <c r="K15" s="645">
        <v>3</v>
      </c>
      <c r="L15" s="646" t="s">
        <v>365</v>
      </c>
      <c r="M15" s="638"/>
      <c r="N15" s="639"/>
      <c r="P15" s="645">
        <v>3</v>
      </c>
      <c r="Q15" s="646" t="s">
        <v>365</v>
      </c>
      <c r="R15" s="638"/>
      <c r="S15" s="639"/>
      <c r="T15" s="663" t="e">
        <f t="shared" si="4"/>
        <v>#REF!</v>
      </c>
      <c r="U15" s="655">
        <v>0</v>
      </c>
      <c r="V15" s="655">
        <v>1</v>
      </c>
      <c r="W15" s="655">
        <v>1</v>
      </c>
      <c r="X15" s="655">
        <v>1</v>
      </c>
      <c r="Y15" s="666" t="e">
        <f>IF(AND($A$1=0,$F$1&gt;0,$K$1&gt;0,$P$1&gt;0),$F$4&amp;$AA$8&amp;$K$4&amp;$AA$8&amp;$P$4, "")</f>
        <v>#REF!</v>
      </c>
    </row>
    <row r="16" spans="1:27">
      <c r="A16" s="645">
        <v>4</v>
      </c>
      <c r="B16" s="646" t="s">
        <v>366</v>
      </c>
      <c r="C16" s="638"/>
      <c r="D16" s="639"/>
      <c r="E16" s="661"/>
      <c r="F16" s="645">
        <v>4</v>
      </c>
      <c r="G16" s="646" t="s">
        <v>366</v>
      </c>
      <c r="H16" s="638"/>
      <c r="I16" s="639"/>
      <c r="K16" s="645">
        <v>4</v>
      </c>
      <c r="L16" s="646" t="s">
        <v>366</v>
      </c>
      <c r="M16" s="638"/>
      <c r="N16" s="639"/>
      <c r="P16" s="645">
        <v>4</v>
      </c>
      <c r="Q16" s="646" t="s">
        <v>366</v>
      </c>
      <c r="R16" s="638"/>
      <c r="S16" s="639"/>
      <c r="T16" s="663" t="e">
        <f t="shared" si="4"/>
        <v>#REF!</v>
      </c>
      <c r="U16" s="655">
        <v>1</v>
      </c>
      <c r="V16" s="655">
        <v>0</v>
      </c>
      <c r="W16" s="655">
        <v>0</v>
      </c>
      <c r="X16" s="655">
        <v>0</v>
      </c>
      <c r="Y16" s="664" t="e">
        <f>IF(AND($A$1&gt;0,$F$1=0,$K$1=0,$P$1=0), $A$4, "")</f>
        <v>#REF!</v>
      </c>
    </row>
    <row r="17" spans="1:27">
      <c r="A17" s="645">
        <v>5</v>
      </c>
      <c r="B17" s="646" t="s">
        <v>367</v>
      </c>
      <c r="C17" s="638"/>
      <c r="D17" s="639"/>
      <c r="E17" s="661"/>
      <c r="F17" s="645">
        <v>5</v>
      </c>
      <c r="G17" s="646" t="s">
        <v>367</v>
      </c>
      <c r="H17" s="638"/>
      <c r="I17" s="639"/>
      <c r="K17" s="645">
        <v>5</v>
      </c>
      <c r="L17" s="646" t="s">
        <v>367</v>
      </c>
      <c r="M17" s="638"/>
      <c r="N17" s="639"/>
      <c r="P17" s="645">
        <v>5</v>
      </c>
      <c r="Q17" s="646" t="s">
        <v>367</v>
      </c>
      <c r="R17" s="638"/>
      <c r="S17" s="639"/>
      <c r="T17" s="663" t="e">
        <f t="shared" si="4"/>
        <v>#REF!</v>
      </c>
      <c r="U17" s="655">
        <v>1</v>
      </c>
      <c r="V17" s="655">
        <v>0</v>
      </c>
      <c r="W17" s="655">
        <v>0</v>
      </c>
      <c r="X17" s="655">
        <v>1</v>
      </c>
      <c r="Y17" s="665" t="e">
        <f>IF(AND($A$1&gt;0,$F$1=0,$K$1=0,$P$1&gt;0),$A$4&amp;$AA$8&amp;$P$4, "")</f>
        <v>#REF!</v>
      </c>
    </row>
    <row r="18" spans="1:27">
      <c r="A18" s="645">
        <v>6</v>
      </c>
      <c r="B18" s="646" t="s">
        <v>368</v>
      </c>
      <c r="C18" s="638"/>
      <c r="D18" s="639"/>
      <c r="E18" s="661"/>
      <c r="F18" s="645">
        <v>6</v>
      </c>
      <c r="G18" s="646" t="s">
        <v>368</v>
      </c>
      <c r="H18" s="638"/>
      <c r="I18" s="639"/>
      <c r="K18" s="645">
        <v>6</v>
      </c>
      <c r="L18" s="646" t="s">
        <v>368</v>
      </c>
      <c r="M18" s="638"/>
      <c r="N18" s="639"/>
      <c r="P18" s="645">
        <v>6</v>
      </c>
      <c r="Q18" s="646" t="s">
        <v>368</v>
      </c>
      <c r="R18" s="638"/>
      <c r="S18" s="639"/>
      <c r="T18" s="663" t="e">
        <f t="shared" si="4"/>
        <v>#REF!</v>
      </c>
      <c r="U18" s="655">
        <v>1</v>
      </c>
      <c r="V18" s="655">
        <v>0</v>
      </c>
      <c r="W18" s="655">
        <v>1</v>
      </c>
      <c r="X18" s="655">
        <v>0</v>
      </c>
      <c r="Y18" s="665" t="e">
        <f>IF(AND($A$1&gt;0,$F$1=0,$K$1&gt;0,$P$1=0),$A$4&amp;$AA$8&amp;$K$4, "")</f>
        <v>#REF!</v>
      </c>
    </row>
    <row r="19" spans="1:27">
      <c r="A19" s="645">
        <v>7</v>
      </c>
      <c r="B19" s="646" t="s">
        <v>369</v>
      </c>
      <c r="C19" s="638"/>
      <c r="D19" s="639"/>
      <c r="E19" s="661"/>
      <c r="F19" s="645">
        <v>7</v>
      </c>
      <c r="G19" s="646" t="s">
        <v>369</v>
      </c>
      <c r="H19" s="638"/>
      <c r="I19" s="639"/>
      <c r="K19" s="645">
        <v>7</v>
      </c>
      <c r="L19" s="646" t="s">
        <v>369</v>
      </c>
      <c r="M19" s="638"/>
      <c r="N19" s="639"/>
      <c r="P19" s="645">
        <v>7</v>
      </c>
      <c r="Q19" s="646" t="s">
        <v>369</v>
      </c>
      <c r="R19" s="638"/>
      <c r="S19" s="639"/>
      <c r="T19" s="663" t="e">
        <f t="shared" si="4"/>
        <v>#REF!</v>
      </c>
      <c r="U19" s="655">
        <v>1</v>
      </c>
      <c r="V19" s="655">
        <v>0</v>
      </c>
      <c r="W19" s="655">
        <v>1</v>
      </c>
      <c r="X19" s="655">
        <v>1</v>
      </c>
      <c r="Y19" s="665" t="e">
        <f>IF(AND($A$1&gt;0,$F$1=0,$K$1&gt;0,$P$1&gt;0),$A$4&amp;$AA$8&amp;$K$4&amp;$AA$8&amp;$P$4, "")</f>
        <v>#REF!</v>
      </c>
    </row>
    <row r="20" spans="1:27">
      <c r="A20" s="645">
        <v>8</v>
      </c>
      <c r="B20" s="646" t="s">
        <v>370</v>
      </c>
      <c r="C20" s="638"/>
      <c r="D20" s="639"/>
      <c r="E20" s="661"/>
      <c r="F20" s="645">
        <v>8</v>
      </c>
      <c r="G20" s="646" t="s">
        <v>370</v>
      </c>
      <c r="H20" s="638"/>
      <c r="I20" s="639"/>
      <c r="K20" s="645">
        <v>8</v>
      </c>
      <c r="L20" s="646" t="s">
        <v>370</v>
      </c>
      <c r="M20" s="638"/>
      <c r="N20" s="639"/>
      <c r="P20" s="645">
        <v>8</v>
      </c>
      <c r="Q20" s="646" t="s">
        <v>370</v>
      </c>
      <c r="R20" s="638"/>
      <c r="S20" s="639"/>
      <c r="T20" s="663" t="e">
        <f t="shared" si="4"/>
        <v>#REF!</v>
      </c>
      <c r="U20" s="655">
        <v>1</v>
      </c>
      <c r="V20" s="655">
        <v>1</v>
      </c>
      <c r="W20" s="655">
        <v>0</v>
      </c>
      <c r="X20" s="655">
        <v>0</v>
      </c>
      <c r="Y20" s="665" t="e">
        <f>IF(AND($A$1&gt;0,$F$1&gt;0,$K$1=0,$P$1=0),$A$4&amp;$AA$8&amp;$F$4, "")</f>
        <v>#REF!</v>
      </c>
    </row>
    <row r="21" spans="1:27">
      <c r="A21" s="645">
        <v>9</v>
      </c>
      <c r="B21" s="646" t="s">
        <v>371</v>
      </c>
      <c r="C21" s="638"/>
      <c r="D21" s="639"/>
      <c r="E21" s="661"/>
      <c r="F21" s="645">
        <v>9</v>
      </c>
      <c r="G21" s="646" t="s">
        <v>371</v>
      </c>
      <c r="H21" s="638"/>
      <c r="I21" s="639"/>
      <c r="K21" s="645">
        <v>9</v>
      </c>
      <c r="L21" s="646" t="s">
        <v>371</v>
      </c>
      <c r="M21" s="638"/>
      <c r="N21" s="639"/>
      <c r="P21" s="645">
        <v>9</v>
      </c>
      <c r="Q21" s="646" t="s">
        <v>371</v>
      </c>
      <c r="R21" s="638"/>
      <c r="S21" s="639"/>
      <c r="T21" s="663" t="e">
        <f t="shared" si="4"/>
        <v>#REF!</v>
      </c>
      <c r="U21" s="655">
        <v>1</v>
      </c>
      <c r="V21" s="655">
        <v>1</v>
      </c>
      <c r="W21" s="655">
        <v>0</v>
      </c>
      <c r="X21" s="655">
        <v>1</v>
      </c>
      <c r="Y21" s="665" t="e">
        <f>IF(AND($A$1&gt;0,$F$1&gt;0,$K$1=0,$P$1&gt;0),$A$4&amp;$AA$8&amp;$F$4&amp;$AA$8&amp;$P$4, "")</f>
        <v>#REF!</v>
      </c>
    </row>
    <row r="22" spans="1:27">
      <c r="A22" s="645">
        <v>10</v>
      </c>
      <c r="B22" s="646" t="s">
        <v>372</v>
      </c>
      <c r="C22" s="638"/>
      <c r="D22" s="639"/>
      <c r="E22" s="661"/>
      <c r="F22" s="645">
        <v>10</v>
      </c>
      <c r="G22" s="646" t="s">
        <v>372</v>
      </c>
      <c r="H22" s="638"/>
      <c r="I22" s="639"/>
      <c r="K22" s="645">
        <v>10</v>
      </c>
      <c r="L22" s="646" t="s">
        <v>372</v>
      </c>
      <c r="M22" s="638"/>
      <c r="N22" s="639"/>
      <c r="P22" s="645">
        <v>10</v>
      </c>
      <c r="Q22" s="646" t="s">
        <v>372</v>
      </c>
      <c r="R22" s="638"/>
      <c r="S22" s="639"/>
      <c r="T22" s="663" t="e">
        <f t="shared" si="4"/>
        <v>#REF!</v>
      </c>
      <c r="U22" s="655">
        <v>1</v>
      </c>
      <c r="V22" s="655">
        <v>1</v>
      </c>
      <c r="W22" s="655">
        <v>1</v>
      </c>
      <c r="X22" s="655">
        <v>0</v>
      </c>
      <c r="Y22" s="665" t="e">
        <f>IF(AND($A$1&gt;0,$F$1&gt;0,$K$1&gt;0,$P$1=0),$A$4&amp;$AA$8&amp;$F$4&amp;$AA$8&amp;$K$4, "")</f>
        <v>#REF!</v>
      </c>
    </row>
    <row r="23" spans="1:27">
      <c r="A23" s="645">
        <v>11</v>
      </c>
      <c r="B23" s="646" t="s">
        <v>373</v>
      </c>
      <c r="C23" s="638"/>
      <c r="D23" s="639"/>
      <c r="E23" s="661"/>
      <c r="F23" s="645">
        <v>11</v>
      </c>
      <c r="G23" s="646" t="s">
        <v>373</v>
      </c>
      <c r="H23" s="638"/>
      <c r="I23" s="639"/>
      <c r="K23" s="645">
        <v>11</v>
      </c>
      <c r="L23" s="646" t="s">
        <v>373</v>
      </c>
      <c r="M23" s="638"/>
      <c r="N23" s="639"/>
      <c r="P23" s="645">
        <v>11</v>
      </c>
      <c r="Q23" s="646" t="s">
        <v>373</v>
      </c>
      <c r="R23" s="638"/>
      <c r="S23" s="639"/>
      <c r="T23" s="663" t="e">
        <f t="shared" si="4"/>
        <v>#REF!</v>
      </c>
      <c r="U23" s="655">
        <v>1</v>
      </c>
      <c r="V23" s="655">
        <v>1</v>
      </c>
      <c r="W23" s="655">
        <v>1</v>
      </c>
      <c r="X23" s="655">
        <v>1</v>
      </c>
      <c r="Y23" s="666" t="e">
        <f>IF(AND($A$1&gt;0,$F$1&gt;0,$K$1&gt;0,$P$1&gt;0),$A$4&amp;$AA$8&amp;$F$4&amp;$AA$8&amp;$K$4&amp;$AA$8&amp;$P$4, "")</f>
        <v>#REF!</v>
      </c>
    </row>
    <row r="24" spans="1:27">
      <c r="A24" s="645">
        <v>12</v>
      </c>
      <c r="B24" s="646" t="s">
        <v>374</v>
      </c>
      <c r="C24" s="638"/>
      <c r="D24" s="639"/>
      <c r="E24" s="661"/>
      <c r="F24" s="645">
        <v>12</v>
      </c>
      <c r="G24" s="646" t="s">
        <v>374</v>
      </c>
      <c r="H24" s="638"/>
      <c r="I24" s="639"/>
      <c r="K24" s="645">
        <v>12</v>
      </c>
      <c r="L24" s="646" t="s">
        <v>374</v>
      </c>
      <c r="M24" s="638"/>
      <c r="N24" s="639"/>
      <c r="P24" s="645">
        <v>12</v>
      </c>
      <c r="Q24" s="646" t="s">
        <v>374</v>
      </c>
      <c r="R24" s="638"/>
      <c r="S24" s="639"/>
    </row>
    <row r="25" spans="1:27">
      <c r="A25" s="645">
        <v>13</v>
      </c>
      <c r="B25" s="646" t="s">
        <v>375</v>
      </c>
      <c r="C25" s="638"/>
      <c r="D25" s="639"/>
      <c r="E25" s="661"/>
      <c r="F25" s="645">
        <v>13</v>
      </c>
      <c r="G25" s="646" t="s">
        <v>375</v>
      </c>
      <c r="H25" s="638"/>
      <c r="I25" s="639"/>
      <c r="K25" s="645">
        <v>13</v>
      </c>
      <c r="L25" s="646" t="s">
        <v>375</v>
      </c>
      <c r="M25" s="638"/>
      <c r="N25" s="639"/>
      <c r="P25" s="645">
        <v>13</v>
      </c>
      <c r="Q25" s="646" t="s">
        <v>375</v>
      </c>
      <c r="R25" s="638"/>
      <c r="S25" s="639"/>
    </row>
    <row r="26" spans="1:27">
      <c r="A26" s="645">
        <v>14</v>
      </c>
      <c r="B26" s="646" t="s">
        <v>376</v>
      </c>
      <c r="C26" s="638"/>
      <c r="D26" s="639"/>
      <c r="E26" s="661"/>
      <c r="F26" s="645">
        <v>14</v>
      </c>
      <c r="G26" s="646" t="s">
        <v>376</v>
      </c>
      <c r="H26" s="638"/>
      <c r="I26" s="639"/>
      <c r="K26" s="645">
        <v>14</v>
      </c>
      <c r="L26" s="646" t="s">
        <v>376</v>
      </c>
      <c r="M26" s="638"/>
      <c r="N26" s="639"/>
      <c r="P26" s="645">
        <v>14</v>
      </c>
      <c r="Q26" s="646" t="s">
        <v>376</v>
      </c>
      <c r="R26" s="638"/>
      <c r="S26" s="639"/>
    </row>
    <row r="27" spans="1:27">
      <c r="A27" s="645">
        <v>15</v>
      </c>
      <c r="B27" s="646" t="s">
        <v>377</v>
      </c>
      <c r="C27" s="638"/>
      <c r="D27" s="639"/>
      <c r="E27" s="661"/>
      <c r="F27" s="645">
        <v>15</v>
      </c>
      <c r="G27" s="646" t="s">
        <v>377</v>
      </c>
      <c r="H27" s="638"/>
      <c r="I27" s="639"/>
      <c r="K27" s="645">
        <v>15</v>
      </c>
      <c r="L27" s="646" t="s">
        <v>377</v>
      </c>
      <c r="M27" s="638"/>
      <c r="N27" s="639"/>
      <c r="P27" s="645">
        <v>15</v>
      </c>
      <c r="Q27" s="646" t="s">
        <v>377</v>
      </c>
      <c r="R27" s="638"/>
      <c r="S27" s="639"/>
    </row>
    <row r="28" spans="1:27">
      <c r="A28" s="645">
        <v>16</v>
      </c>
      <c r="B28" s="646" t="s">
        <v>378</v>
      </c>
      <c r="C28" s="638"/>
      <c r="D28" s="639"/>
      <c r="E28" s="661"/>
      <c r="F28" s="645">
        <v>16</v>
      </c>
      <c r="G28" s="646" t="s">
        <v>378</v>
      </c>
      <c r="H28" s="638"/>
      <c r="I28" s="639"/>
      <c r="K28" s="645">
        <v>16</v>
      </c>
      <c r="L28" s="646" t="s">
        <v>378</v>
      </c>
      <c r="M28" s="638"/>
      <c r="N28" s="639"/>
      <c r="P28" s="645">
        <v>16</v>
      </c>
      <c r="Q28" s="646" t="s">
        <v>378</v>
      </c>
      <c r="R28" s="638"/>
      <c r="S28" s="639"/>
      <c r="T28" s="663" t="e">
        <f>IF(Y28="",0, 1)</f>
        <v>#REF!</v>
      </c>
      <c r="U28" s="655">
        <v>0</v>
      </c>
      <c r="V28" s="655">
        <v>0</v>
      </c>
      <c r="W28" s="655">
        <v>0</v>
      </c>
      <c r="X28" s="655">
        <v>0</v>
      </c>
      <c r="Y28" s="664" t="e">
        <f>IF(AND($A$1=0,$F$1=0,$K$1=0,$P$1=0)," 0/-", "")</f>
        <v>#REF!</v>
      </c>
      <c r="AA28" s="655" t="s">
        <v>465</v>
      </c>
    </row>
    <row r="29" spans="1:27">
      <c r="A29" s="645">
        <v>17</v>
      </c>
      <c r="B29" s="646" t="s">
        <v>379</v>
      </c>
      <c r="C29" s="638"/>
      <c r="D29" s="639"/>
      <c r="E29" s="661"/>
      <c r="F29" s="645">
        <v>17</v>
      </c>
      <c r="G29" s="646" t="s">
        <v>379</v>
      </c>
      <c r="H29" s="638"/>
      <c r="I29" s="639"/>
      <c r="K29" s="645">
        <v>17</v>
      </c>
      <c r="L29" s="646" t="s">
        <v>379</v>
      </c>
      <c r="M29" s="638"/>
      <c r="N29" s="639"/>
      <c r="P29" s="645">
        <v>17</v>
      </c>
      <c r="Q29" s="646" t="s">
        <v>379</v>
      </c>
      <c r="R29" s="638"/>
      <c r="S29" s="639"/>
      <c r="T29" s="663" t="e">
        <f t="shared" ref="T29:T43" si="5">IF(Y29="",0, 1)</f>
        <v>#REF!</v>
      </c>
      <c r="U29" s="655">
        <v>0</v>
      </c>
      <c r="V29" s="655">
        <v>0</v>
      </c>
      <c r="W29" s="655">
        <v>0</v>
      </c>
      <c r="X29" s="655">
        <v>1</v>
      </c>
      <c r="Y29" s="665" t="e">
        <f>IF(AND($A$1=0,$F$1=0,$K$1=0,$P$1&gt;0),$U$3&amp;$P$1&amp;$AA$30, "")</f>
        <v>#REF!</v>
      </c>
      <c r="AA29" s="655" t="s">
        <v>466</v>
      </c>
    </row>
    <row r="30" spans="1:27">
      <c r="A30" s="645">
        <v>18</v>
      </c>
      <c r="B30" s="646" t="s">
        <v>380</v>
      </c>
      <c r="C30" s="638"/>
      <c r="D30" s="639"/>
      <c r="E30" s="661"/>
      <c r="F30" s="645">
        <v>18</v>
      </c>
      <c r="G30" s="646" t="s">
        <v>380</v>
      </c>
      <c r="H30" s="638"/>
      <c r="I30" s="639"/>
      <c r="K30" s="645">
        <v>18</v>
      </c>
      <c r="L30" s="646" t="s">
        <v>380</v>
      </c>
      <c r="M30" s="638"/>
      <c r="N30" s="639"/>
      <c r="P30" s="645">
        <v>18</v>
      </c>
      <c r="Q30" s="646" t="s">
        <v>380</v>
      </c>
      <c r="R30" s="638"/>
      <c r="S30" s="639"/>
      <c r="T30" s="663" t="e">
        <f t="shared" si="5"/>
        <v>#REF!</v>
      </c>
      <c r="U30" s="655">
        <v>0</v>
      </c>
      <c r="V30" s="655">
        <v>0</v>
      </c>
      <c r="W30" s="655">
        <v>1</v>
      </c>
      <c r="X30" s="655">
        <v>0</v>
      </c>
      <c r="Y30" s="665" t="e">
        <f>IF(AND($A$1=0,$F$1=0,$K$1&gt;0,$P$1=0),$U$2&amp;$K$1&amp;$AA$30, "")</f>
        <v>#REF!</v>
      </c>
      <c r="AA30" s="655" t="s">
        <v>467</v>
      </c>
    </row>
    <row r="31" spans="1:27">
      <c r="A31" s="645">
        <v>19</v>
      </c>
      <c r="B31" s="646" t="s">
        <v>381</v>
      </c>
      <c r="C31" s="638"/>
      <c r="D31" s="639"/>
      <c r="E31" s="661"/>
      <c r="F31" s="645">
        <v>19</v>
      </c>
      <c r="G31" s="646" t="s">
        <v>381</v>
      </c>
      <c r="H31" s="638"/>
      <c r="I31" s="639"/>
      <c r="K31" s="645">
        <v>19</v>
      </c>
      <c r="L31" s="646" t="s">
        <v>381</v>
      </c>
      <c r="M31" s="638"/>
      <c r="N31" s="639"/>
      <c r="P31" s="645">
        <v>19</v>
      </c>
      <c r="Q31" s="646" t="s">
        <v>381</v>
      </c>
      <c r="R31" s="638"/>
      <c r="S31" s="639"/>
      <c r="T31" s="663" t="e">
        <f t="shared" si="5"/>
        <v>#REF!</v>
      </c>
      <c r="U31" s="655">
        <v>0</v>
      </c>
      <c r="V31" s="655">
        <v>0</v>
      </c>
      <c r="W31" s="655">
        <v>1</v>
      </c>
      <c r="X31" s="655">
        <v>1</v>
      </c>
      <c r="Y31" s="665" t="e">
        <f>IF(AND($A$1=0,$F$1=0,$K$1&gt;0,$P$1&gt;0),$U$2&amp;$K$1&amp;$AA$29&amp;$U$3&amp;$P$1&amp;$AA$30, "")</f>
        <v>#REF!</v>
      </c>
    </row>
    <row r="32" spans="1:27">
      <c r="A32" s="645">
        <v>20</v>
      </c>
      <c r="B32" s="646" t="s">
        <v>382</v>
      </c>
      <c r="C32" s="638"/>
      <c r="D32" s="639"/>
      <c r="E32" s="661"/>
      <c r="F32" s="645">
        <v>20</v>
      </c>
      <c r="G32" s="646" t="s">
        <v>382</v>
      </c>
      <c r="H32" s="638"/>
      <c r="I32" s="639"/>
      <c r="K32" s="645">
        <v>20</v>
      </c>
      <c r="L32" s="646" t="s">
        <v>382</v>
      </c>
      <c r="M32" s="638"/>
      <c r="N32" s="639"/>
      <c r="P32" s="645">
        <v>20</v>
      </c>
      <c r="Q32" s="646" t="s">
        <v>382</v>
      </c>
      <c r="R32" s="638"/>
      <c r="S32" s="639"/>
      <c r="T32" s="663" t="e">
        <f t="shared" si="5"/>
        <v>#REF!</v>
      </c>
      <c r="U32" s="655">
        <v>0</v>
      </c>
      <c r="V32" s="655">
        <v>1</v>
      </c>
      <c r="W32" s="655">
        <v>0</v>
      </c>
      <c r="X32" s="655">
        <v>0</v>
      </c>
      <c r="Y32" s="665" t="e">
        <f>IF(AND($A$1=0,$F$1&gt;0,$K$1=0,$P$1=0),$U$1&amp;$F$1&amp;$AA$30, "")</f>
        <v>#REF!</v>
      </c>
    </row>
    <row r="33" spans="1:25">
      <c r="A33" s="645">
        <v>21</v>
      </c>
      <c r="B33" s="646" t="s">
        <v>383</v>
      </c>
      <c r="C33" s="638"/>
      <c r="D33" s="639"/>
      <c r="E33" s="661"/>
      <c r="F33" s="645">
        <v>21</v>
      </c>
      <c r="G33" s="646" t="s">
        <v>383</v>
      </c>
      <c r="H33" s="638"/>
      <c r="I33" s="639"/>
      <c r="K33" s="645">
        <v>21</v>
      </c>
      <c r="L33" s="646" t="s">
        <v>383</v>
      </c>
      <c r="M33" s="638"/>
      <c r="N33" s="639"/>
      <c r="P33" s="645">
        <v>21</v>
      </c>
      <c r="Q33" s="646" t="s">
        <v>383</v>
      </c>
      <c r="R33" s="638"/>
      <c r="S33" s="639"/>
      <c r="T33" s="663" t="e">
        <f t="shared" si="5"/>
        <v>#REF!</v>
      </c>
      <c r="U33" s="655">
        <v>0</v>
      </c>
      <c r="V33" s="655">
        <v>1</v>
      </c>
      <c r="W33" s="655">
        <v>0</v>
      </c>
      <c r="X33" s="655">
        <v>1</v>
      </c>
      <c r="Y33" s="665" t="e">
        <f>IF(AND($A$1=0,$F$1&gt;0,$K$1=0,$P$1&gt;0),$U$1&amp;$F$1&amp;$AA$29&amp;$U$3&amp;$P$1&amp;$AA$30, "")</f>
        <v>#REF!</v>
      </c>
    </row>
    <row r="34" spans="1:25">
      <c r="A34" s="645">
        <v>22</v>
      </c>
      <c r="B34" s="646" t="s">
        <v>384</v>
      </c>
      <c r="C34" s="638"/>
      <c r="D34" s="639"/>
      <c r="E34" s="661"/>
      <c r="F34" s="645">
        <v>22</v>
      </c>
      <c r="G34" s="646" t="s">
        <v>384</v>
      </c>
      <c r="H34" s="638"/>
      <c r="I34" s="639"/>
      <c r="K34" s="645">
        <v>22</v>
      </c>
      <c r="L34" s="646" t="s">
        <v>384</v>
      </c>
      <c r="M34" s="638"/>
      <c r="N34" s="639"/>
      <c r="P34" s="645">
        <v>22</v>
      </c>
      <c r="Q34" s="646" t="s">
        <v>384</v>
      </c>
      <c r="R34" s="638"/>
      <c r="S34" s="639"/>
      <c r="T34" s="663" t="e">
        <f t="shared" si="5"/>
        <v>#REF!</v>
      </c>
      <c r="U34" s="655">
        <v>0</v>
      </c>
      <c r="V34" s="655">
        <v>1</v>
      </c>
      <c r="W34" s="655">
        <v>1</v>
      </c>
      <c r="X34" s="655">
        <v>0</v>
      </c>
      <c r="Y34" s="665" t="e">
        <f>IF(AND($A$1=0,$F$1&gt;0,$K$1&gt;0,$P$1=0),$U$1&amp;$F$1&amp;$AA$29&amp;$U$2&amp;$K$1, "")</f>
        <v>#REF!</v>
      </c>
    </row>
    <row r="35" spans="1:25">
      <c r="A35" s="645">
        <v>23</v>
      </c>
      <c r="B35" s="646" t="s">
        <v>385</v>
      </c>
      <c r="C35" s="638"/>
      <c r="D35" s="639"/>
      <c r="E35" s="661"/>
      <c r="F35" s="645">
        <v>23</v>
      </c>
      <c r="G35" s="646" t="s">
        <v>385</v>
      </c>
      <c r="H35" s="638"/>
      <c r="I35" s="639"/>
      <c r="K35" s="645">
        <v>23</v>
      </c>
      <c r="L35" s="646" t="s">
        <v>385</v>
      </c>
      <c r="M35" s="638"/>
      <c r="N35" s="639"/>
      <c r="P35" s="645">
        <v>23</v>
      </c>
      <c r="Q35" s="646" t="s">
        <v>385</v>
      </c>
      <c r="R35" s="638"/>
      <c r="S35" s="639"/>
      <c r="T35" s="663" t="e">
        <f t="shared" si="5"/>
        <v>#REF!</v>
      </c>
      <c r="U35" s="655">
        <v>0</v>
      </c>
      <c r="V35" s="655">
        <v>1</v>
      </c>
      <c r="W35" s="655">
        <v>1</v>
      </c>
      <c r="X35" s="655">
        <v>1</v>
      </c>
      <c r="Y35" s="666" t="e">
        <f>IF(AND($A$1=0,$F$1&gt;0,$K$1&gt;0,$P$1&gt;0),$U$1&amp;$F$1&amp;$AA$29&amp;$U$2&amp;$K$1&amp;$AA$29&amp;$U$3&amp;$P$1&amp;$AA$30, "")</f>
        <v>#REF!</v>
      </c>
    </row>
    <row r="36" spans="1:25">
      <c r="A36" s="645">
        <v>24</v>
      </c>
      <c r="B36" s="646" t="s">
        <v>386</v>
      </c>
      <c r="C36" s="638"/>
      <c r="D36" s="639"/>
      <c r="E36" s="661"/>
      <c r="F36" s="645">
        <v>24</v>
      </c>
      <c r="G36" s="646" t="s">
        <v>386</v>
      </c>
      <c r="H36" s="638"/>
      <c r="I36" s="639"/>
      <c r="K36" s="645">
        <v>24</v>
      </c>
      <c r="L36" s="646" t="s">
        <v>386</v>
      </c>
      <c r="M36" s="638"/>
      <c r="N36" s="639"/>
      <c r="P36" s="645">
        <v>24</v>
      </c>
      <c r="Q36" s="646" t="s">
        <v>386</v>
      </c>
      <c r="R36" s="638"/>
      <c r="S36" s="639"/>
      <c r="T36" s="663" t="e">
        <f t="shared" si="5"/>
        <v>#REF!</v>
      </c>
      <c r="U36" s="655">
        <v>1</v>
      </c>
      <c r="V36" s="655">
        <v>0</v>
      </c>
      <c r="W36" s="655">
        <v>0</v>
      </c>
      <c r="X36" s="655">
        <v>0</v>
      </c>
      <c r="Y36" s="664" t="e">
        <f>IF(AND($A$1&gt;0,$F$1=0,$K$1=0,$P$1=0),#REF!&amp; $A$1&amp;$AA$30, "")</f>
        <v>#REF!</v>
      </c>
    </row>
    <row r="37" spans="1:25">
      <c r="A37" s="645">
        <v>25</v>
      </c>
      <c r="B37" s="646" t="s">
        <v>387</v>
      </c>
      <c r="C37" s="638"/>
      <c r="D37" s="639"/>
      <c r="E37" s="661"/>
      <c r="F37" s="645">
        <v>25</v>
      </c>
      <c r="G37" s="646" t="s">
        <v>387</v>
      </c>
      <c r="H37" s="638"/>
      <c r="I37" s="639"/>
      <c r="K37" s="645">
        <v>25</v>
      </c>
      <c r="L37" s="646" t="s">
        <v>387</v>
      </c>
      <c r="M37" s="638"/>
      <c r="N37" s="639"/>
      <c r="P37" s="645">
        <v>25</v>
      </c>
      <c r="Q37" s="646" t="s">
        <v>387</v>
      </c>
      <c r="R37" s="638"/>
      <c r="S37" s="639"/>
      <c r="T37" s="663" t="e">
        <f t="shared" si="5"/>
        <v>#REF!</v>
      </c>
      <c r="U37" s="655">
        <v>1</v>
      </c>
      <c r="V37" s="655">
        <v>0</v>
      </c>
      <c r="W37" s="655">
        <v>0</v>
      </c>
      <c r="X37" s="655">
        <v>1</v>
      </c>
      <c r="Y37" s="665" t="e">
        <f>IF(AND($A$1&gt;0,$F$1=0,$K$1=0,$P$1&gt;0),#REF!&amp;$A$1&amp;$AA$29&amp;$U$3&amp;$P$1&amp;$AA$30, "")</f>
        <v>#REF!</v>
      </c>
    </row>
    <row r="38" spans="1:25">
      <c r="A38" s="645">
        <v>26</v>
      </c>
      <c r="B38" s="646" t="s">
        <v>388</v>
      </c>
      <c r="C38" s="638"/>
      <c r="D38" s="639"/>
      <c r="E38" s="661"/>
      <c r="F38" s="645">
        <v>26</v>
      </c>
      <c r="G38" s="646" t="s">
        <v>388</v>
      </c>
      <c r="H38" s="638"/>
      <c r="I38" s="639"/>
      <c r="K38" s="645">
        <v>26</v>
      </c>
      <c r="L38" s="646" t="s">
        <v>388</v>
      </c>
      <c r="M38" s="638"/>
      <c r="N38" s="639"/>
      <c r="P38" s="645">
        <v>26</v>
      </c>
      <c r="Q38" s="646" t="s">
        <v>388</v>
      </c>
      <c r="R38" s="638"/>
      <c r="S38" s="639"/>
      <c r="T38" s="663" t="e">
        <f t="shared" si="5"/>
        <v>#REF!</v>
      </c>
      <c r="U38" s="655">
        <v>1</v>
      </c>
      <c r="V38" s="655">
        <v>0</v>
      </c>
      <c r="W38" s="655">
        <v>1</v>
      </c>
      <c r="X38" s="655">
        <v>0</v>
      </c>
      <c r="Y38" s="665" t="e">
        <f>IF(AND($A$1&gt;0,$F$1=0,$K$1&gt;0,$P$1=0),#REF!&amp;$A$1&amp;$AA$29&amp;$U$2&amp;$K$1, "")</f>
        <v>#REF!</v>
      </c>
    </row>
    <row r="39" spans="1:25">
      <c r="A39" s="645">
        <v>27</v>
      </c>
      <c r="B39" s="646" t="s">
        <v>389</v>
      </c>
      <c r="C39" s="638"/>
      <c r="D39" s="639"/>
      <c r="E39" s="661"/>
      <c r="F39" s="645">
        <v>27</v>
      </c>
      <c r="G39" s="646" t="s">
        <v>389</v>
      </c>
      <c r="H39" s="638"/>
      <c r="I39" s="639"/>
      <c r="K39" s="645">
        <v>27</v>
      </c>
      <c r="L39" s="646" t="s">
        <v>389</v>
      </c>
      <c r="M39" s="638"/>
      <c r="N39" s="639"/>
      <c r="P39" s="645">
        <v>27</v>
      </c>
      <c r="Q39" s="646" t="s">
        <v>389</v>
      </c>
      <c r="R39" s="638"/>
      <c r="S39" s="639"/>
      <c r="T39" s="663" t="e">
        <f t="shared" si="5"/>
        <v>#REF!</v>
      </c>
      <c r="U39" s="655">
        <v>1</v>
      </c>
      <c r="V39" s="655">
        <v>0</v>
      </c>
      <c r="W39" s="655">
        <v>1</v>
      </c>
      <c r="X39" s="655">
        <v>1</v>
      </c>
      <c r="Y39" s="665" t="e">
        <f>IF(AND($A$1&gt;0,$F$1=0,$K$1&gt;0,$P$1&gt;0),#REF!&amp;$A$1&amp;$AA$29&amp;$U$2&amp;$K$1&amp;$AA$29&amp;$U$3&amp;$P$1&amp;$AA$30, "")</f>
        <v>#REF!</v>
      </c>
    </row>
    <row r="40" spans="1:25">
      <c r="A40" s="645">
        <v>28</v>
      </c>
      <c r="B40" s="646" t="s">
        <v>390</v>
      </c>
      <c r="C40" s="638"/>
      <c r="D40" s="639"/>
      <c r="E40" s="661"/>
      <c r="F40" s="645">
        <v>28</v>
      </c>
      <c r="G40" s="646" t="s">
        <v>390</v>
      </c>
      <c r="H40" s="638"/>
      <c r="I40" s="639"/>
      <c r="K40" s="645">
        <v>28</v>
      </c>
      <c r="L40" s="646" t="s">
        <v>390</v>
      </c>
      <c r="M40" s="638"/>
      <c r="N40" s="639"/>
      <c r="P40" s="645">
        <v>28</v>
      </c>
      <c r="Q40" s="646" t="s">
        <v>390</v>
      </c>
      <c r="R40" s="638"/>
      <c r="S40" s="639"/>
      <c r="T40" s="663" t="e">
        <f t="shared" si="5"/>
        <v>#REF!</v>
      </c>
      <c r="U40" s="655">
        <v>1</v>
      </c>
      <c r="V40" s="655">
        <v>1</v>
      </c>
      <c r="W40" s="655">
        <v>0</v>
      </c>
      <c r="X40" s="655">
        <v>0</v>
      </c>
      <c r="Y40" s="665" t="e">
        <f>IF(AND($A$1&gt;0,$F$1&gt;0,$K$1=0,$P$1=0),#REF!&amp;$A$1&amp;$AA$29&amp;$U$1&amp;$F$1, "")</f>
        <v>#REF!</v>
      </c>
    </row>
    <row r="41" spans="1:25">
      <c r="A41" s="645">
        <v>29</v>
      </c>
      <c r="B41" s="646" t="s">
        <v>391</v>
      </c>
      <c r="C41" s="638"/>
      <c r="D41" s="639"/>
      <c r="E41" s="661"/>
      <c r="F41" s="645">
        <v>29</v>
      </c>
      <c r="G41" s="646" t="s">
        <v>391</v>
      </c>
      <c r="H41" s="638"/>
      <c r="I41" s="639"/>
      <c r="K41" s="645">
        <v>29</v>
      </c>
      <c r="L41" s="646" t="s">
        <v>391</v>
      </c>
      <c r="M41" s="638"/>
      <c r="N41" s="639"/>
      <c r="P41" s="645">
        <v>29</v>
      </c>
      <c r="Q41" s="646" t="s">
        <v>391</v>
      </c>
      <c r="R41" s="638"/>
      <c r="S41" s="639"/>
      <c r="T41" s="663" t="e">
        <f t="shared" si="5"/>
        <v>#REF!</v>
      </c>
      <c r="U41" s="655">
        <v>1</v>
      </c>
      <c r="V41" s="655">
        <v>1</v>
      </c>
      <c r="W41" s="655">
        <v>0</v>
      </c>
      <c r="X41" s="655">
        <v>1</v>
      </c>
      <c r="Y41" s="665" t="e">
        <f>IF(AND($A$1&gt;0,$F$1&gt;0,$K$1=0,$P$1&gt;0),#REF!&amp;$A$1&amp;$AA$29&amp;$U$1&amp;$F$1&amp;$AA$29&amp;$U$3&amp;$P$1&amp;$AA$30, "")</f>
        <v>#REF!</v>
      </c>
    </row>
    <row r="42" spans="1:25">
      <c r="A42" s="645">
        <v>30</v>
      </c>
      <c r="B42" s="646" t="s">
        <v>392</v>
      </c>
      <c r="C42" s="638"/>
      <c r="D42" s="639"/>
      <c r="E42" s="661"/>
      <c r="F42" s="645">
        <v>30</v>
      </c>
      <c r="G42" s="646" t="s">
        <v>392</v>
      </c>
      <c r="H42" s="638"/>
      <c r="I42" s="639"/>
      <c r="K42" s="645">
        <v>30</v>
      </c>
      <c r="L42" s="646" t="s">
        <v>392</v>
      </c>
      <c r="M42" s="638"/>
      <c r="N42" s="639"/>
      <c r="P42" s="645">
        <v>30</v>
      </c>
      <c r="Q42" s="646" t="s">
        <v>392</v>
      </c>
      <c r="R42" s="638"/>
      <c r="S42" s="639"/>
      <c r="T42" s="663" t="e">
        <f t="shared" si="5"/>
        <v>#REF!</v>
      </c>
      <c r="U42" s="655">
        <v>1</v>
      </c>
      <c r="V42" s="655">
        <v>1</v>
      </c>
      <c r="W42" s="655">
        <v>1</v>
      </c>
      <c r="X42" s="655">
        <v>0</v>
      </c>
      <c r="Y42" s="665" t="e">
        <f>IF(AND($A$1&gt;0,$F$1&gt;0,$K$1&gt;0,$P$1=0),#REF!&amp;$A$1&amp;$AA$29&amp;$U$1&amp;$F$1&amp;$AA$29&amp;$U$2&amp;$K$1, "")</f>
        <v>#REF!</v>
      </c>
    </row>
    <row r="43" spans="1:25">
      <c r="A43" s="645">
        <v>31</v>
      </c>
      <c r="B43" s="646" t="s">
        <v>393</v>
      </c>
      <c r="C43" s="638"/>
      <c r="D43" s="639"/>
      <c r="E43" s="661"/>
      <c r="F43" s="645">
        <v>31</v>
      </c>
      <c r="G43" s="646" t="s">
        <v>393</v>
      </c>
      <c r="H43" s="638"/>
      <c r="I43" s="639"/>
      <c r="K43" s="645">
        <v>31</v>
      </c>
      <c r="L43" s="646" t="s">
        <v>393</v>
      </c>
      <c r="M43" s="638"/>
      <c r="N43" s="639"/>
      <c r="P43" s="645">
        <v>31</v>
      </c>
      <c r="Q43" s="646" t="s">
        <v>393</v>
      </c>
      <c r="R43" s="638"/>
      <c r="S43" s="639"/>
      <c r="T43" s="663" t="e">
        <f t="shared" si="5"/>
        <v>#REF!</v>
      </c>
      <c r="U43" s="655">
        <v>1</v>
      </c>
      <c r="V43" s="655">
        <v>1</v>
      </c>
      <c r="W43" s="655">
        <v>1</v>
      </c>
      <c r="X43" s="655">
        <v>1</v>
      </c>
      <c r="Y43" s="666" t="e">
        <f>IF(AND($A$1&gt;0,$F$1&gt;0,$K$1&gt;0,$P$1&gt;0),#REF!&amp;$A$1&amp;$AA$29&amp;$U$1&amp;$F$1&amp;$AA$29&amp;$U$2&amp;$K$1&amp;$AA$29&amp;$U$3&amp;$P$1&amp;$AA$30, "")</f>
        <v>#REF!</v>
      </c>
    </row>
    <row r="44" spans="1:25">
      <c r="A44" s="645">
        <v>32</v>
      </c>
      <c r="B44" s="646" t="s">
        <v>394</v>
      </c>
      <c r="C44" s="638"/>
      <c r="D44" s="639"/>
      <c r="E44" s="661"/>
      <c r="F44" s="645">
        <v>32</v>
      </c>
      <c r="G44" s="646" t="s">
        <v>394</v>
      </c>
      <c r="H44" s="638"/>
      <c r="I44" s="639"/>
      <c r="K44" s="645">
        <v>32</v>
      </c>
      <c r="L44" s="646" t="s">
        <v>394</v>
      </c>
      <c r="M44" s="638"/>
      <c r="N44" s="639"/>
      <c r="P44" s="645">
        <v>32</v>
      </c>
      <c r="Q44" s="646" t="s">
        <v>394</v>
      </c>
      <c r="R44" s="638"/>
      <c r="S44" s="639"/>
    </row>
    <row r="45" spans="1:25">
      <c r="A45" s="645">
        <v>33</v>
      </c>
      <c r="B45" s="646" t="s">
        <v>395</v>
      </c>
      <c r="C45" s="638"/>
      <c r="D45" s="639"/>
      <c r="E45" s="661"/>
      <c r="F45" s="645">
        <v>33</v>
      </c>
      <c r="G45" s="646" t="s">
        <v>395</v>
      </c>
      <c r="H45" s="638"/>
      <c r="I45" s="639"/>
      <c r="K45" s="645">
        <v>33</v>
      </c>
      <c r="L45" s="646" t="s">
        <v>395</v>
      </c>
      <c r="M45" s="638"/>
      <c r="N45" s="639"/>
      <c r="P45" s="645">
        <v>33</v>
      </c>
      <c r="Q45" s="646" t="s">
        <v>395</v>
      </c>
      <c r="R45" s="638"/>
      <c r="S45" s="639"/>
    </row>
    <row r="46" spans="1:25">
      <c r="A46" s="645">
        <v>34</v>
      </c>
      <c r="B46" s="646" t="s">
        <v>396</v>
      </c>
      <c r="C46" s="638"/>
      <c r="D46" s="639"/>
      <c r="E46" s="661"/>
      <c r="F46" s="645">
        <v>34</v>
      </c>
      <c r="G46" s="646" t="s">
        <v>396</v>
      </c>
      <c r="H46" s="638"/>
      <c r="I46" s="639"/>
      <c r="K46" s="645">
        <v>34</v>
      </c>
      <c r="L46" s="646" t="s">
        <v>396</v>
      </c>
      <c r="M46" s="638"/>
      <c r="N46" s="639"/>
      <c r="P46" s="645">
        <v>34</v>
      </c>
      <c r="Q46" s="646" t="s">
        <v>396</v>
      </c>
      <c r="R46" s="638"/>
      <c r="S46" s="639"/>
    </row>
    <row r="47" spans="1:25">
      <c r="A47" s="645">
        <v>35</v>
      </c>
      <c r="B47" s="646" t="s">
        <v>397</v>
      </c>
      <c r="C47" s="638"/>
      <c r="D47" s="639"/>
      <c r="E47" s="661"/>
      <c r="F47" s="645">
        <v>35</v>
      </c>
      <c r="G47" s="646" t="s">
        <v>397</v>
      </c>
      <c r="H47" s="638"/>
      <c r="I47" s="639"/>
      <c r="K47" s="645">
        <v>35</v>
      </c>
      <c r="L47" s="646" t="s">
        <v>397</v>
      </c>
      <c r="M47" s="638"/>
      <c r="N47" s="639"/>
      <c r="P47" s="645">
        <v>35</v>
      </c>
      <c r="Q47" s="646" t="s">
        <v>397</v>
      </c>
      <c r="R47" s="638"/>
      <c r="S47" s="639"/>
    </row>
    <row r="48" spans="1:25">
      <c r="A48" s="645">
        <v>36</v>
      </c>
      <c r="B48" s="646" t="s">
        <v>398</v>
      </c>
      <c r="C48" s="638"/>
      <c r="D48" s="639"/>
      <c r="E48" s="661"/>
      <c r="F48" s="645">
        <v>36</v>
      </c>
      <c r="G48" s="646" t="s">
        <v>398</v>
      </c>
      <c r="H48" s="638"/>
      <c r="I48" s="639"/>
      <c r="K48" s="645">
        <v>36</v>
      </c>
      <c r="L48" s="646" t="s">
        <v>398</v>
      </c>
      <c r="M48" s="638"/>
      <c r="N48" s="639"/>
      <c r="P48" s="645">
        <v>36</v>
      </c>
      <c r="Q48" s="646" t="s">
        <v>398</v>
      </c>
      <c r="R48" s="638"/>
      <c r="S48" s="639"/>
    </row>
    <row r="49" spans="1:19">
      <c r="A49" s="645">
        <v>37</v>
      </c>
      <c r="B49" s="646" t="s">
        <v>399</v>
      </c>
      <c r="C49" s="638"/>
      <c r="D49" s="639"/>
      <c r="E49" s="661"/>
      <c r="F49" s="645">
        <v>37</v>
      </c>
      <c r="G49" s="646" t="s">
        <v>399</v>
      </c>
      <c r="H49" s="638"/>
      <c r="I49" s="639"/>
      <c r="K49" s="645">
        <v>37</v>
      </c>
      <c r="L49" s="646" t="s">
        <v>399</v>
      </c>
      <c r="M49" s="638"/>
      <c r="N49" s="639"/>
      <c r="P49" s="645">
        <v>37</v>
      </c>
      <c r="Q49" s="646" t="s">
        <v>399</v>
      </c>
      <c r="R49" s="638"/>
      <c r="S49" s="639"/>
    </row>
    <row r="50" spans="1:19">
      <c r="A50" s="645">
        <v>38</v>
      </c>
      <c r="B50" s="646" t="s">
        <v>400</v>
      </c>
      <c r="C50" s="638"/>
      <c r="D50" s="639"/>
      <c r="E50" s="661"/>
      <c r="F50" s="645">
        <v>38</v>
      </c>
      <c r="G50" s="646" t="s">
        <v>400</v>
      </c>
      <c r="H50" s="638"/>
      <c r="I50" s="639"/>
      <c r="K50" s="645">
        <v>38</v>
      </c>
      <c r="L50" s="646" t="s">
        <v>400</v>
      </c>
      <c r="M50" s="638"/>
      <c r="N50" s="639"/>
      <c r="P50" s="645">
        <v>38</v>
      </c>
      <c r="Q50" s="646" t="s">
        <v>400</v>
      </c>
      <c r="R50" s="638"/>
      <c r="S50" s="639"/>
    </row>
    <row r="51" spans="1:19">
      <c r="A51" s="645">
        <v>39</v>
      </c>
      <c r="B51" s="646" t="s">
        <v>401</v>
      </c>
      <c r="C51" s="638"/>
      <c r="D51" s="639"/>
      <c r="E51" s="661"/>
      <c r="F51" s="645">
        <v>39</v>
      </c>
      <c r="G51" s="646" t="s">
        <v>401</v>
      </c>
      <c r="H51" s="638"/>
      <c r="I51" s="639"/>
      <c r="K51" s="645">
        <v>39</v>
      </c>
      <c r="L51" s="646" t="s">
        <v>401</v>
      </c>
      <c r="M51" s="638"/>
      <c r="N51" s="639"/>
      <c r="P51" s="645">
        <v>39</v>
      </c>
      <c r="Q51" s="646" t="s">
        <v>401</v>
      </c>
      <c r="R51" s="638"/>
      <c r="S51" s="639"/>
    </row>
    <row r="52" spans="1:19">
      <c r="A52" s="645">
        <v>40</v>
      </c>
      <c r="B52" s="646" t="s">
        <v>402</v>
      </c>
      <c r="C52" s="638"/>
      <c r="D52" s="639"/>
      <c r="E52" s="661"/>
      <c r="F52" s="645">
        <v>40</v>
      </c>
      <c r="G52" s="646" t="s">
        <v>402</v>
      </c>
      <c r="H52" s="638"/>
      <c r="I52" s="639"/>
      <c r="K52" s="645">
        <v>40</v>
      </c>
      <c r="L52" s="646" t="s">
        <v>402</v>
      </c>
      <c r="M52" s="638"/>
      <c r="N52" s="639"/>
      <c r="P52" s="645">
        <v>40</v>
      </c>
      <c r="Q52" s="646" t="s">
        <v>402</v>
      </c>
      <c r="R52" s="638"/>
      <c r="S52" s="639"/>
    </row>
    <row r="53" spans="1:19">
      <c r="A53" s="645">
        <v>41</v>
      </c>
      <c r="B53" s="646" t="s">
        <v>403</v>
      </c>
      <c r="C53" s="638"/>
      <c r="D53" s="639"/>
      <c r="E53" s="661"/>
      <c r="F53" s="645">
        <v>41</v>
      </c>
      <c r="G53" s="646" t="s">
        <v>403</v>
      </c>
      <c r="H53" s="638"/>
      <c r="I53" s="639"/>
      <c r="K53" s="645">
        <v>41</v>
      </c>
      <c r="L53" s="646" t="s">
        <v>403</v>
      </c>
      <c r="M53" s="638"/>
      <c r="N53" s="639"/>
      <c r="P53" s="645">
        <v>41</v>
      </c>
      <c r="Q53" s="646" t="s">
        <v>403</v>
      </c>
      <c r="R53" s="638"/>
      <c r="S53" s="639"/>
    </row>
    <row r="54" spans="1:19">
      <c r="A54" s="645">
        <v>42</v>
      </c>
      <c r="B54" s="646" t="s">
        <v>404</v>
      </c>
      <c r="C54" s="638"/>
      <c r="D54" s="639"/>
      <c r="E54" s="661"/>
      <c r="F54" s="645">
        <v>42</v>
      </c>
      <c r="G54" s="646" t="s">
        <v>404</v>
      </c>
      <c r="H54" s="638"/>
      <c r="I54" s="639"/>
      <c r="K54" s="645">
        <v>42</v>
      </c>
      <c r="L54" s="646" t="s">
        <v>404</v>
      </c>
      <c r="M54" s="638"/>
      <c r="N54" s="639"/>
      <c r="P54" s="645">
        <v>42</v>
      </c>
      <c r="Q54" s="646" t="s">
        <v>404</v>
      </c>
      <c r="R54" s="638"/>
      <c r="S54" s="639"/>
    </row>
    <row r="55" spans="1:19">
      <c r="A55" s="645">
        <v>43</v>
      </c>
      <c r="B55" s="646" t="s">
        <v>405</v>
      </c>
      <c r="C55" s="638"/>
      <c r="D55" s="639"/>
      <c r="E55" s="661"/>
      <c r="F55" s="645">
        <v>43</v>
      </c>
      <c r="G55" s="646" t="s">
        <v>405</v>
      </c>
      <c r="H55" s="638"/>
      <c r="I55" s="639"/>
      <c r="K55" s="645">
        <v>43</v>
      </c>
      <c r="L55" s="646" t="s">
        <v>405</v>
      </c>
      <c r="M55" s="638"/>
      <c r="N55" s="639"/>
      <c r="P55" s="645">
        <v>43</v>
      </c>
      <c r="Q55" s="646" t="s">
        <v>405</v>
      </c>
      <c r="R55" s="638"/>
      <c r="S55" s="639"/>
    </row>
    <row r="56" spans="1:19">
      <c r="A56" s="645">
        <v>44</v>
      </c>
      <c r="B56" s="646" t="s">
        <v>406</v>
      </c>
      <c r="C56" s="638"/>
      <c r="D56" s="639"/>
      <c r="E56" s="661"/>
      <c r="F56" s="645">
        <v>44</v>
      </c>
      <c r="G56" s="646" t="s">
        <v>406</v>
      </c>
      <c r="H56" s="638"/>
      <c r="I56" s="639"/>
      <c r="K56" s="645">
        <v>44</v>
      </c>
      <c r="L56" s="646" t="s">
        <v>406</v>
      </c>
      <c r="M56" s="638"/>
      <c r="N56" s="639"/>
      <c r="P56" s="645">
        <v>44</v>
      </c>
      <c r="Q56" s="646" t="s">
        <v>406</v>
      </c>
      <c r="R56" s="638"/>
      <c r="S56" s="639"/>
    </row>
    <row r="57" spans="1:19">
      <c r="A57" s="645">
        <v>45</v>
      </c>
      <c r="B57" s="646" t="s">
        <v>407</v>
      </c>
      <c r="C57" s="638"/>
      <c r="D57" s="639"/>
      <c r="E57" s="661"/>
      <c r="F57" s="645">
        <v>45</v>
      </c>
      <c r="G57" s="646" t="s">
        <v>407</v>
      </c>
      <c r="H57" s="638"/>
      <c r="I57" s="639"/>
      <c r="K57" s="645">
        <v>45</v>
      </c>
      <c r="L57" s="646" t="s">
        <v>407</v>
      </c>
      <c r="M57" s="638"/>
      <c r="N57" s="639"/>
      <c r="P57" s="645">
        <v>45</v>
      </c>
      <c r="Q57" s="646" t="s">
        <v>407</v>
      </c>
      <c r="R57" s="638"/>
      <c r="S57" s="639"/>
    </row>
    <row r="58" spans="1:19">
      <c r="A58" s="645">
        <v>46</v>
      </c>
      <c r="B58" s="646" t="s">
        <v>408</v>
      </c>
      <c r="C58" s="638"/>
      <c r="D58" s="639"/>
      <c r="E58" s="661"/>
      <c r="F58" s="645">
        <v>46</v>
      </c>
      <c r="G58" s="646" t="s">
        <v>408</v>
      </c>
      <c r="H58" s="638"/>
      <c r="I58" s="639"/>
      <c r="K58" s="645">
        <v>46</v>
      </c>
      <c r="L58" s="646" t="s">
        <v>408</v>
      </c>
      <c r="M58" s="638"/>
      <c r="N58" s="639"/>
      <c r="P58" s="645">
        <v>46</v>
      </c>
      <c r="Q58" s="646" t="s">
        <v>408</v>
      </c>
      <c r="R58" s="638"/>
      <c r="S58" s="639"/>
    </row>
    <row r="59" spans="1:19">
      <c r="A59" s="645">
        <v>47</v>
      </c>
      <c r="B59" s="646" t="s">
        <v>409</v>
      </c>
      <c r="C59" s="638"/>
      <c r="D59" s="639"/>
      <c r="E59" s="661"/>
      <c r="F59" s="645">
        <v>47</v>
      </c>
      <c r="G59" s="646" t="s">
        <v>409</v>
      </c>
      <c r="H59" s="638"/>
      <c r="I59" s="639"/>
      <c r="K59" s="645">
        <v>47</v>
      </c>
      <c r="L59" s="646" t="s">
        <v>409</v>
      </c>
      <c r="M59" s="638"/>
      <c r="N59" s="639"/>
      <c r="P59" s="645">
        <v>47</v>
      </c>
      <c r="Q59" s="646" t="s">
        <v>409</v>
      </c>
      <c r="R59" s="638"/>
      <c r="S59" s="639"/>
    </row>
    <row r="60" spans="1:19">
      <c r="A60" s="645">
        <v>48</v>
      </c>
      <c r="B60" s="646" t="s">
        <v>410</v>
      </c>
      <c r="C60" s="638"/>
      <c r="D60" s="639"/>
      <c r="E60" s="661"/>
      <c r="F60" s="645">
        <v>48</v>
      </c>
      <c r="G60" s="646" t="s">
        <v>410</v>
      </c>
      <c r="H60" s="638"/>
      <c r="I60" s="639"/>
      <c r="K60" s="645">
        <v>48</v>
      </c>
      <c r="L60" s="646" t="s">
        <v>410</v>
      </c>
      <c r="M60" s="638"/>
      <c r="N60" s="639"/>
      <c r="P60" s="645">
        <v>48</v>
      </c>
      <c r="Q60" s="646" t="s">
        <v>410</v>
      </c>
      <c r="R60" s="638"/>
      <c r="S60" s="639"/>
    </row>
    <row r="61" spans="1:19">
      <c r="A61" s="645">
        <v>49</v>
      </c>
      <c r="B61" s="646" t="s">
        <v>411</v>
      </c>
      <c r="C61" s="638"/>
      <c r="D61" s="639"/>
      <c r="E61" s="661"/>
      <c r="F61" s="645">
        <v>49</v>
      </c>
      <c r="G61" s="646" t="s">
        <v>411</v>
      </c>
      <c r="H61" s="638"/>
      <c r="I61" s="639"/>
      <c r="K61" s="645">
        <v>49</v>
      </c>
      <c r="L61" s="646" t="s">
        <v>411</v>
      </c>
      <c r="M61" s="638"/>
      <c r="N61" s="639"/>
      <c r="P61" s="645">
        <v>49</v>
      </c>
      <c r="Q61" s="646" t="s">
        <v>411</v>
      </c>
      <c r="R61" s="638"/>
      <c r="S61" s="639"/>
    </row>
    <row r="62" spans="1:19">
      <c r="A62" s="645">
        <v>50</v>
      </c>
      <c r="B62" s="646" t="s">
        <v>412</v>
      </c>
      <c r="C62" s="638"/>
      <c r="D62" s="639"/>
      <c r="E62" s="661"/>
      <c r="F62" s="645">
        <v>50</v>
      </c>
      <c r="G62" s="646" t="s">
        <v>412</v>
      </c>
      <c r="H62" s="638"/>
      <c r="I62" s="639"/>
      <c r="K62" s="645">
        <v>50</v>
      </c>
      <c r="L62" s="646" t="s">
        <v>412</v>
      </c>
      <c r="M62" s="638"/>
      <c r="N62" s="639"/>
      <c r="P62" s="645">
        <v>50</v>
      </c>
      <c r="Q62" s="646" t="s">
        <v>412</v>
      </c>
      <c r="R62" s="638"/>
      <c r="S62" s="639"/>
    </row>
    <row r="63" spans="1:19">
      <c r="A63" s="645">
        <v>51</v>
      </c>
      <c r="B63" s="646" t="s">
        <v>413</v>
      </c>
      <c r="C63" s="638"/>
      <c r="D63" s="639"/>
      <c r="E63" s="661"/>
      <c r="F63" s="645">
        <v>51</v>
      </c>
      <c r="G63" s="646" t="s">
        <v>413</v>
      </c>
      <c r="H63" s="638"/>
      <c r="I63" s="639"/>
      <c r="K63" s="645">
        <v>51</v>
      </c>
      <c r="L63" s="646" t="s">
        <v>413</v>
      </c>
      <c r="M63" s="638"/>
      <c r="N63" s="639"/>
      <c r="P63" s="645">
        <v>51</v>
      </c>
      <c r="Q63" s="646" t="s">
        <v>413</v>
      </c>
      <c r="R63" s="638"/>
      <c r="S63" s="639"/>
    </row>
    <row r="64" spans="1:19">
      <c r="A64" s="645">
        <v>52</v>
      </c>
      <c r="B64" s="646" t="s">
        <v>414</v>
      </c>
      <c r="C64" s="638"/>
      <c r="D64" s="639"/>
      <c r="E64" s="661"/>
      <c r="F64" s="645">
        <v>52</v>
      </c>
      <c r="G64" s="646" t="s">
        <v>414</v>
      </c>
      <c r="H64" s="638"/>
      <c r="I64" s="639"/>
      <c r="K64" s="645">
        <v>52</v>
      </c>
      <c r="L64" s="646" t="s">
        <v>414</v>
      </c>
      <c r="M64" s="638"/>
      <c r="N64" s="639"/>
      <c r="P64" s="645">
        <v>52</v>
      </c>
      <c r="Q64" s="646" t="s">
        <v>414</v>
      </c>
      <c r="R64" s="638"/>
      <c r="S64" s="639"/>
    </row>
    <row r="65" spans="1:19">
      <c r="A65" s="645">
        <v>53</v>
      </c>
      <c r="B65" s="646" t="s">
        <v>415</v>
      </c>
      <c r="C65" s="638"/>
      <c r="D65" s="639"/>
      <c r="E65" s="661"/>
      <c r="F65" s="645">
        <v>53</v>
      </c>
      <c r="G65" s="646" t="s">
        <v>415</v>
      </c>
      <c r="H65" s="638"/>
      <c r="I65" s="639"/>
      <c r="K65" s="645">
        <v>53</v>
      </c>
      <c r="L65" s="646" t="s">
        <v>415</v>
      </c>
      <c r="M65" s="638"/>
      <c r="N65" s="639"/>
      <c r="P65" s="645">
        <v>53</v>
      </c>
      <c r="Q65" s="646" t="s">
        <v>415</v>
      </c>
      <c r="R65" s="638"/>
      <c r="S65" s="639"/>
    </row>
    <row r="66" spans="1:19">
      <c r="A66" s="645">
        <v>54</v>
      </c>
      <c r="B66" s="646" t="s">
        <v>416</v>
      </c>
      <c r="C66" s="638"/>
      <c r="D66" s="639"/>
      <c r="E66" s="661"/>
      <c r="F66" s="645">
        <v>54</v>
      </c>
      <c r="G66" s="646" t="s">
        <v>416</v>
      </c>
      <c r="H66" s="638"/>
      <c r="I66" s="639"/>
      <c r="K66" s="645">
        <v>54</v>
      </c>
      <c r="L66" s="646" t="s">
        <v>416</v>
      </c>
      <c r="M66" s="638"/>
      <c r="N66" s="639"/>
      <c r="P66" s="645">
        <v>54</v>
      </c>
      <c r="Q66" s="646" t="s">
        <v>416</v>
      </c>
      <c r="R66" s="638"/>
      <c r="S66" s="639"/>
    </row>
    <row r="67" spans="1:19">
      <c r="A67" s="645">
        <v>55</v>
      </c>
      <c r="B67" s="646" t="s">
        <v>417</v>
      </c>
      <c r="C67" s="638"/>
      <c r="D67" s="639"/>
      <c r="E67" s="661"/>
      <c r="F67" s="645">
        <v>55</v>
      </c>
      <c r="G67" s="646" t="s">
        <v>417</v>
      </c>
      <c r="H67" s="638"/>
      <c r="I67" s="639"/>
      <c r="K67" s="645">
        <v>55</v>
      </c>
      <c r="L67" s="646" t="s">
        <v>417</v>
      </c>
      <c r="M67" s="638"/>
      <c r="N67" s="639"/>
      <c r="P67" s="645">
        <v>55</v>
      </c>
      <c r="Q67" s="646" t="s">
        <v>417</v>
      </c>
      <c r="R67" s="638"/>
      <c r="S67" s="639"/>
    </row>
    <row r="68" spans="1:19">
      <c r="A68" s="645">
        <v>56</v>
      </c>
      <c r="B68" s="646" t="s">
        <v>418</v>
      </c>
      <c r="C68" s="638"/>
      <c r="D68" s="639"/>
      <c r="E68" s="661"/>
      <c r="F68" s="645">
        <v>56</v>
      </c>
      <c r="G68" s="646" t="s">
        <v>418</v>
      </c>
      <c r="H68" s="638"/>
      <c r="I68" s="639"/>
      <c r="K68" s="645">
        <v>56</v>
      </c>
      <c r="L68" s="646" t="s">
        <v>418</v>
      </c>
      <c r="M68" s="638"/>
      <c r="N68" s="639"/>
      <c r="P68" s="645">
        <v>56</v>
      </c>
      <c r="Q68" s="646" t="s">
        <v>418</v>
      </c>
      <c r="R68" s="638"/>
      <c r="S68" s="639"/>
    </row>
    <row r="69" spans="1:19">
      <c r="A69" s="645">
        <v>57</v>
      </c>
      <c r="B69" s="646" t="s">
        <v>419</v>
      </c>
      <c r="C69" s="638"/>
      <c r="D69" s="639"/>
      <c r="E69" s="661"/>
      <c r="F69" s="645">
        <v>57</v>
      </c>
      <c r="G69" s="646" t="s">
        <v>419</v>
      </c>
      <c r="H69" s="638"/>
      <c r="I69" s="639"/>
      <c r="K69" s="645">
        <v>57</v>
      </c>
      <c r="L69" s="646" t="s">
        <v>419</v>
      </c>
      <c r="M69" s="638"/>
      <c r="N69" s="639"/>
      <c r="P69" s="645">
        <v>57</v>
      </c>
      <c r="Q69" s="646" t="s">
        <v>419</v>
      </c>
      <c r="R69" s="638"/>
      <c r="S69" s="639"/>
    </row>
    <row r="70" spans="1:19">
      <c r="A70" s="645">
        <v>58</v>
      </c>
      <c r="B70" s="646" t="s">
        <v>420</v>
      </c>
      <c r="C70" s="638"/>
      <c r="D70" s="639"/>
      <c r="E70" s="661"/>
      <c r="F70" s="645">
        <v>58</v>
      </c>
      <c r="G70" s="646" t="s">
        <v>420</v>
      </c>
      <c r="H70" s="638"/>
      <c r="I70" s="639"/>
      <c r="K70" s="645">
        <v>58</v>
      </c>
      <c r="L70" s="646" t="s">
        <v>420</v>
      </c>
      <c r="M70" s="638"/>
      <c r="N70" s="639"/>
      <c r="P70" s="645">
        <v>58</v>
      </c>
      <c r="Q70" s="646" t="s">
        <v>420</v>
      </c>
      <c r="R70" s="638"/>
      <c r="S70" s="639"/>
    </row>
    <row r="71" spans="1:19">
      <c r="A71" s="645">
        <v>59</v>
      </c>
      <c r="B71" s="646" t="s">
        <v>421</v>
      </c>
      <c r="C71" s="638"/>
      <c r="D71" s="639"/>
      <c r="E71" s="661"/>
      <c r="F71" s="645">
        <v>59</v>
      </c>
      <c r="G71" s="646" t="s">
        <v>421</v>
      </c>
      <c r="H71" s="638"/>
      <c r="I71" s="639"/>
      <c r="K71" s="645">
        <v>59</v>
      </c>
      <c r="L71" s="646" t="s">
        <v>421</v>
      </c>
      <c r="M71" s="638"/>
      <c r="N71" s="639"/>
      <c r="P71" s="645">
        <v>59</v>
      </c>
      <c r="Q71" s="646" t="s">
        <v>421</v>
      </c>
      <c r="R71" s="638"/>
      <c r="S71" s="639"/>
    </row>
    <row r="72" spans="1:19">
      <c r="A72" s="645">
        <v>60</v>
      </c>
      <c r="B72" s="646" t="s">
        <v>422</v>
      </c>
      <c r="C72" s="638"/>
      <c r="D72" s="639"/>
      <c r="E72" s="661"/>
      <c r="F72" s="645">
        <v>60</v>
      </c>
      <c r="G72" s="646" t="s">
        <v>422</v>
      </c>
      <c r="H72" s="638"/>
      <c r="I72" s="639"/>
      <c r="K72" s="645">
        <v>60</v>
      </c>
      <c r="L72" s="646" t="s">
        <v>422</v>
      </c>
      <c r="M72" s="638"/>
      <c r="N72" s="639"/>
      <c r="P72" s="645">
        <v>60</v>
      </c>
      <c r="Q72" s="646" t="s">
        <v>422</v>
      </c>
      <c r="R72" s="638"/>
      <c r="S72" s="639"/>
    </row>
    <row r="73" spans="1:19">
      <c r="A73" s="645">
        <v>61</v>
      </c>
      <c r="B73" s="646" t="s">
        <v>423</v>
      </c>
      <c r="C73" s="638"/>
      <c r="D73" s="639"/>
      <c r="E73" s="661"/>
      <c r="F73" s="645">
        <v>61</v>
      </c>
      <c r="G73" s="646" t="s">
        <v>423</v>
      </c>
      <c r="H73" s="638"/>
      <c r="I73" s="639"/>
      <c r="K73" s="645">
        <v>61</v>
      </c>
      <c r="L73" s="646" t="s">
        <v>423</v>
      </c>
      <c r="M73" s="638"/>
      <c r="N73" s="639"/>
      <c r="P73" s="645">
        <v>61</v>
      </c>
      <c r="Q73" s="646" t="s">
        <v>423</v>
      </c>
      <c r="R73" s="638"/>
      <c r="S73" s="639"/>
    </row>
    <row r="74" spans="1:19">
      <c r="A74" s="645">
        <v>62</v>
      </c>
      <c r="B74" s="646" t="s">
        <v>424</v>
      </c>
      <c r="C74" s="638"/>
      <c r="D74" s="639"/>
      <c r="E74" s="661"/>
      <c r="F74" s="645">
        <v>62</v>
      </c>
      <c r="G74" s="646" t="s">
        <v>424</v>
      </c>
      <c r="H74" s="638"/>
      <c r="I74" s="639"/>
      <c r="K74" s="645">
        <v>62</v>
      </c>
      <c r="L74" s="646" t="s">
        <v>424</v>
      </c>
      <c r="M74" s="638"/>
      <c r="N74" s="639"/>
      <c r="P74" s="645">
        <v>62</v>
      </c>
      <c r="Q74" s="646" t="s">
        <v>424</v>
      </c>
      <c r="R74" s="638"/>
      <c r="S74" s="639"/>
    </row>
    <row r="75" spans="1:19">
      <c r="A75" s="645">
        <v>63</v>
      </c>
      <c r="B75" s="647" t="s">
        <v>425</v>
      </c>
      <c r="C75" s="638"/>
      <c r="D75" s="639"/>
      <c r="E75" s="661"/>
      <c r="F75" s="645">
        <v>63</v>
      </c>
      <c r="G75" s="647" t="s">
        <v>425</v>
      </c>
      <c r="H75" s="638"/>
      <c r="I75" s="639"/>
      <c r="K75" s="645">
        <v>63</v>
      </c>
      <c r="L75" s="647" t="s">
        <v>425</v>
      </c>
      <c r="M75" s="638"/>
      <c r="N75" s="639"/>
      <c r="P75" s="645">
        <v>63</v>
      </c>
      <c r="Q75" s="647" t="s">
        <v>425</v>
      </c>
      <c r="R75" s="638"/>
      <c r="S75" s="639"/>
    </row>
    <row r="76" spans="1:19">
      <c r="A76" s="645">
        <v>64</v>
      </c>
      <c r="B76" s="647" t="s">
        <v>426</v>
      </c>
      <c r="C76" s="638"/>
      <c r="D76" s="639"/>
      <c r="E76" s="661"/>
      <c r="F76" s="645">
        <v>64</v>
      </c>
      <c r="G76" s="647" t="s">
        <v>426</v>
      </c>
      <c r="H76" s="638"/>
      <c r="I76" s="639"/>
      <c r="K76" s="645">
        <v>64</v>
      </c>
      <c r="L76" s="647" t="s">
        <v>426</v>
      </c>
      <c r="M76" s="638"/>
      <c r="N76" s="639"/>
      <c r="P76" s="645">
        <v>64</v>
      </c>
      <c r="Q76" s="647" t="s">
        <v>426</v>
      </c>
      <c r="R76" s="638"/>
      <c r="S76" s="639"/>
    </row>
    <row r="77" spans="1:19">
      <c r="A77" s="645">
        <v>65</v>
      </c>
      <c r="B77" s="647" t="s">
        <v>427</v>
      </c>
      <c r="C77" s="638"/>
      <c r="D77" s="639"/>
      <c r="E77" s="661"/>
      <c r="F77" s="645">
        <v>65</v>
      </c>
      <c r="G77" s="647" t="s">
        <v>427</v>
      </c>
      <c r="H77" s="638"/>
      <c r="I77" s="639"/>
      <c r="K77" s="645">
        <v>65</v>
      </c>
      <c r="L77" s="647" t="s">
        <v>427</v>
      </c>
      <c r="M77" s="638"/>
      <c r="N77" s="639"/>
      <c r="P77" s="645">
        <v>65</v>
      </c>
      <c r="Q77" s="647" t="s">
        <v>427</v>
      </c>
      <c r="R77" s="638"/>
      <c r="S77" s="639"/>
    </row>
    <row r="78" spans="1:19">
      <c r="A78" s="645">
        <v>66</v>
      </c>
      <c r="B78" s="647" t="s">
        <v>428</v>
      </c>
      <c r="C78" s="638"/>
      <c r="D78" s="639"/>
      <c r="E78" s="661"/>
      <c r="F78" s="645">
        <v>66</v>
      </c>
      <c r="G78" s="647" t="s">
        <v>428</v>
      </c>
      <c r="H78" s="638"/>
      <c r="I78" s="639"/>
      <c r="K78" s="645">
        <v>66</v>
      </c>
      <c r="L78" s="647" t="s">
        <v>428</v>
      </c>
      <c r="M78" s="638"/>
      <c r="N78" s="639"/>
      <c r="P78" s="645">
        <v>66</v>
      </c>
      <c r="Q78" s="647" t="s">
        <v>428</v>
      </c>
      <c r="R78" s="638"/>
      <c r="S78" s="639"/>
    </row>
    <row r="79" spans="1:19">
      <c r="A79" s="645">
        <v>67</v>
      </c>
      <c r="B79" s="647" t="s">
        <v>429</v>
      </c>
      <c r="C79" s="638"/>
      <c r="D79" s="639"/>
      <c r="E79" s="661"/>
      <c r="F79" s="645">
        <v>67</v>
      </c>
      <c r="G79" s="647" t="s">
        <v>429</v>
      </c>
      <c r="H79" s="638"/>
      <c r="I79" s="639"/>
      <c r="K79" s="645">
        <v>67</v>
      </c>
      <c r="L79" s="647" t="s">
        <v>429</v>
      </c>
      <c r="M79" s="638"/>
      <c r="N79" s="639"/>
      <c r="P79" s="645">
        <v>67</v>
      </c>
      <c r="Q79" s="647" t="s">
        <v>429</v>
      </c>
      <c r="R79" s="638"/>
      <c r="S79" s="639"/>
    </row>
    <row r="80" spans="1:19">
      <c r="A80" s="645">
        <v>68</v>
      </c>
      <c r="B80" s="647" t="s">
        <v>430</v>
      </c>
      <c r="C80" s="638"/>
      <c r="D80" s="639"/>
      <c r="E80" s="661"/>
      <c r="F80" s="645">
        <v>68</v>
      </c>
      <c r="G80" s="647" t="s">
        <v>430</v>
      </c>
      <c r="H80" s="638"/>
      <c r="I80" s="639"/>
      <c r="K80" s="645">
        <v>68</v>
      </c>
      <c r="L80" s="647" t="s">
        <v>430</v>
      </c>
      <c r="M80" s="638"/>
      <c r="N80" s="639"/>
      <c r="P80" s="645">
        <v>68</v>
      </c>
      <c r="Q80" s="647" t="s">
        <v>430</v>
      </c>
      <c r="R80" s="638"/>
      <c r="S80" s="639"/>
    </row>
    <row r="81" spans="1:19">
      <c r="A81" s="645">
        <v>69</v>
      </c>
      <c r="B81" s="647" t="s">
        <v>431</v>
      </c>
      <c r="C81" s="638"/>
      <c r="D81" s="639"/>
      <c r="E81" s="661"/>
      <c r="F81" s="645">
        <v>69</v>
      </c>
      <c r="G81" s="647" t="s">
        <v>431</v>
      </c>
      <c r="H81" s="638"/>
      <c r="I81" s="639"/>
      <c r="K81" s="645">
        <v>69</v>
      </c>
      <c r="L81" s="647" t="s">
        <v>431</v>
      </c>
      <c r="M81" s="638"/>
      <c r="N81" s="639"/>
      <c r="P81" s="645">
        <v>69</v>
      </c>
      <c r="Q81" s="647" t="s">
        <v>431</v>
      </c>
      <c r="R81" s="638"/>
      <c r="S81" s="639"/>
    </row>
    <row r="82" spans="1:19">
      <c r="A82" s="645">
        <v>70</v>
      </c>
      <c r="B82" s="647" t="s">
        <v>432</v>
      </c>
      <c r="C82" s="638"/>
      <c r="D82" s="639"/>
      <c r="E82" s="661"/>
      <c r="F82" s="645">
        <v>70</v>
      </c>
      <c r="G82" s="647" t="s">
        <v>432</v>
      </c>
      <c r="H82" s="638"/>
      <c r="I82" s="639"/>
      <c r="K82" s="645">
        <v>70</v>
      </c>
      <c r="L82" s="647" t="s">
        <v>432</v>
      </c>
      <c r="M82" s="638"/>
      <c r="N82" s="639"/>
      <c r="P82" s="645">
        <v>70</v>
      </c>
      <c r="Q82" s="647" t="s">
        <v>432</v>
      </c>
      <c r="R82" s="638"/>
      <c r="S82" s="639"/>
    </row>
    <row r="83" spans="1:19">
      <c r="A83" s="645">
        <v>71</v>
      </c>
      <c r="B83" s="647" t="s">
        <v>433</v>
      </c>
      <c r="C83" s="638"/>
      <c r="D83" s="639"/>
      <c r="E83" s="661"/>
      <c r="F83" s="645">
        <v>71</v>
      </c>
      <c r="G83" s="647" t="s">
        <v>433</v>
      </c>
      <c r="H83" s="638"/>
      <c r="I83" s="639"/>
      <c r="K83" s="645">
        <v>71</v>
      </c>
      <c r="L83" s="647" t="s">
        <v>433</v>
      </c>
      <c r="M83" s="638"/>
      <c r="N83" s="639"/>
      <c r="P83" s="645">
        <v>71</v>
      </c>
      <c r="Q83" s="647" t="s">
        <v>433</v>
      </c>
      <c r="R83" s="638"/>
      <c r="S83" s="639"/>
    </row>
    <row r="84" spans="1:19">
      <c r="A84" s="645">
        <v>72</v>
      </c>
      <c r="B84" s="647" t="s">
        <v>434</v>
      </c>
      <c r="C84" s="638"/>
      <c r="D84" s="639"/>
      <c r="E84" s="661"/>
      <c r="F84" s="645">
        <v>72</v>
      </c>
      <c r="G84" s="647" t="s">
        <v>434</v>
      </c>
      <c r="H84" s="638"/>
      <c r="I84" s="639"/>
      <c r="K84" s="645">
        <v>72</v>
      </c>
      <c r="L84" s="647" t="s">
        <v>434</v>
      </c>
      <c r="M84" s="638"/>
      <c r="N84" s="639"/>
      <c r="P84" s="645">
        <v>72</v>
      </c>
      <c r="Q84" s="647" t="s">
        <v>434</v>
      </c>
      <c r="R84" s="638"/>
      <c r="S84" s="639"/>
    </row>
    <row r="85" spans="1:19">
      <c r="A85" s="645">
        <v>73</v>
      </c>
      <c r="B85" s="647" t="s">
        <v>435</v>
      </c>
      <c r="C85" s="638"/>
      <c r="D85" s="639"/>
      <c r="E85" s="661"/>
      <c r="F85" s="645">
        <v>73</v>
      </c>
      <c r="G85" s="647" t="s">
        <v>435</v>
      </c>
      <c r="H85" s="638"/>
      <c r="I85" s="639"/>
      <c r="K85" s="645">
        <v>73</v>
      </c>
      <c r="L85" s="647" t="s">
        <v>435</v>
      </c>
      <c r="M85" s="638"/>
      <c r="N85" s="639"/>
      <c r="P85" s="645">
        <v>73</v>
      </c>
      <c r="Q85" s="647" t="s">
        <v>435</v>
      </c>
      <c r="R85" s="638"/>
      <c r="S85" s="639"/>
    </row>
    <row r="86" spans="1:19">
      <c r="A86" s="645">
        <v>74</v>
      </c>
      <c r="B86" s="647" t="s">
        <v>436</v>
      </c>
      <c r="C86" s="638"/>
      <c r="D86" s="639"/>
      <c r="E86" s="661"/>
      <c r="F86" s="645">
        <v>74</v>
      </c>
      <c r="G86" s="647" t="s">
        <v>436</v>
      </c>
      <c r="H86" s="638"/>
      <c r="I86" s="639"/>
      <c r="K86" s="645">
        <v>74</v>
      </c>
      <c r="L86" s="647" t="s">
        <v>436</v>
      </c>
      <c r="M86" s="638"/>
      <c r="N86" s="639"/>
      <c r="P86" s="645">
        <v>74</v>
      </c>
      <c r="Q86" s="647" t="s">
        <v>436</v>
      </c>
      <c r="R86" s="638"/>
      <c r="S86" s="639"/>
    </row>
    <row r="87" spans="1:19">
      <c r="A87" s="645">
        <v>75</v>
      </c>
      <c r="B87" s="647" t="s">
        <v>437</v>
      </c>
      <c r="C87" s="638"/>
      <c r="D87" s="639"/>
      <c r="E87" s="661"/>
      <c r="F87" s="645">
        <v>75</v>
      </c>
      <c r="G87" s="647" t="s">
        <v>437</v>
      </c>
      <c r="H87" s="638"/>
      <c r="I87" s="639"/>
      <c r="K87" s="645">
        <v>75</v>
      </c>
      <c r="L87" s="647" t="s">
        <v>437</v>
      </c>
      <c r="M87" s="638"/>
      <c r="N87" s="639"/>
      <c r="P87" s="645">
        <v>75</v>
      </c>
      <c r="Q87" s="647" t="s">
        <v>437</v>
      </c>
      <c r="R87" s="638"/>
      <c r="S87" s="639"/>
    </row>
    <row r="88" spans="1:19">
      <c r="A88" s="645">
        <v>76</v>
      </c>
      <c r="B88" s="647" t="s">
        <v>438</v>
      </c>
      <c r="C88" s="638"/>
      <c r="D88" s="639"/>
      <c r="E88" s="661"/>
      <c r="F88" s="645">
        <v>76</v>
      </c>
      <c r="G88" s="647" t="s">
        <v>438</v>
      </c>
      <c r="H88" s="638"/>
      <c r="I88" s="639"/>
      <c r="K88" s="645">
        <v>76</v>
      </c>
      <c r="L88" s="647" t="s">
        <v>438</v>
      </c>
      <c r="M88" s="638"/>
      <c r="N88" s="639"/>
      <c r="P88" s="645">
        <v>76</v>
      </c>
      <c r="Q88" s="647" t="s">
        <v>438</v>
      </c>
      <c r="R88" s="638"/>
      <c r="S88" s="639"/>
    </row>
    <row r="89" spans="1:19">
      <c r="A89" s="645">
        <v>77</v>
      </c>
      <c r="B89" s="647" t="s">
        <v>439</v>
      </c>
      <c r="C89" s="638"/>
      <c r="D89" s="639"/>
      <c r="E89" s="661"/>
      <c r="F89" s="645">
        <v>77</v>
      </c>
      <c r="G89" s="647" t="s">
        <v>439</v>
      </c>
      <c r="H89" s="638"/>
      <c r="I89" s="639"/>
      <c r="K89" s="645">
        <v>77</v>
      </c>
      <c r="L89" s="647" t="s">
        <v>439</v>
      </c>
      <c r="M89" s="638"/>
      <c r="N89" s="639"/>
      <c r="P89" s="645">
        <v>77</v>
      </c>
      <c r="Q89" s="647" t="s">
        <v>439</v>
      </c>
      <c r="R89" s="638"/>
      <c r="S89" s="639"/>
    </row>
    <row r="90" spans="1:19">
      <c r="A90" s="645">
        <v>78</v>
      </c>
      <c r="B90" s="647" t="s">
        <v>440</v>
      </c>
      <c r="C90" s="638"/>
      <c r="D90" s="639"/>
      <c r="E90" s="661"/>
      <c r="F90" s="645">
        <v>78</v>
      </c>
      <c r="G90" s="647" t="s">
        <v>440</v>
      </c>
      <c r="H90" s="638"/>
      <c r="I90" s="639"/>
      <c r="K90" s="645">
        <v>78</v>
      </c>
      <c r="L90" s="647" t="s">
        <v>440</v>
      </c>
      <c r="M90" s="638"/>
      <c r="N90" s="639"/>
      <c r="P90" s="645">
        <v>78</v>
      </c>
      <c r="Q90" s="647" t="s">
        <v>440</v>
      </c>
      <c r="R90" s="638"/>
      <c r="S90" s="639"/>
    </row>
    <row r="91" spans="1:19">
      <c r="A91" s="645">
        <v>79</v>
      </c>
      <c r="B91" s="647" t="s">
        <v>441</v>
      </c>
      <c r="C91" s="638"/>
      <c r="D91" s="639"/>
      <c r="E91" s="661"/>
      <c r="F91" s="645">
        <v>79</v>
      </c>
      <c r="G91" s="647" t="s">
        <v>441</v>
      </c>
      <c r="H91" s="638"/>
      <c r="I91" s="639"/>
      <c r="K91" s="645">
        <v>79</v>
      </c>
      <c r="L91" s="647" t="s">
        <v>441</v>
      </c>
      <c r="M91" s="638"/>
      <c r="N91" s="639"/>
      <c r="P91" s="645">
        <v>79</v>
      </c>
      <c r="Q91" s="647" t="s">
        <v>441</v>
      </c>
      <c r="R91" s="638"/>
      <c r="S91" s="639"/>
    </row>
    <row r="92" spans="1:19">
      <c r="A92" s="645">
        <v>80</v>
      </c>
      <c r="B92" s="647" t="s">
        <v>442</v>
      </c>
      <c r="C92" s="638"/>
      <c r="D92" s="639"/>
      <c r="E92" s="661"/>
      <c r="F92" s="645">
        <v>80</v>
      </c>
      <c r="G92" s="647" t="s">
        <v>442</v>
      </c>
      <c r="H92" s="638"/>
      <c r="I92" s="639"/>
      <c r="K92" s="645">
        <v>80</v>
      </c>
      <c r="L92" s="647" t="s">
        <v>442</v>
      </c>
      <c r="M92" s="638"/>
      <c r="N92" s="639"/>
      <c r="P92" s="645">
        <v>80</v>
      </c>
      <c r="Q92" s="647" t="s">
        <v>442</v>
      </c>
      <c r="R92" s="638"/>
      <c r="S92" s="639"/>
    </row>
    <row r="93" spans="1:19">
      <c r="A93" s="645">
        <v>81</v>
      </c>
      <c r="B93" s="647" t="s">
        <v>443</v>
      </c>
      <c r="C93" s="638"/>
      <c r="D93" s="639"/>
      <c r="E93" s="661"/>
      <c r="F93" s="645">
        <v>81</v>
      </c>
      <c r="G93" s="647" t="s">
        <v>443</v>
      </c>
      <c r="H93" s="638"/>
      <c r="I93" s="639"/>
      <c r="K93" s="645">
        <v>81</v>
      </c>
      <c r="L93" s="647" t="s">
        <v>443</v>
      </c>
      <c r="M93" s="638"/>
      <c r="N93" s="639"/>
      <c r="P93" s="645">
        <v>81</v>
      </c>
      <c r="Q93" s="647" t="s">
        <v>443</v>
      </c>
      <c r="R93" s="638"/>
      <c r="S93" s="639"/>
    </row>
    <row r="94" spans="1:19">
      <c r="A94" s="645">
        <v>82</v>
      </c>
      <c r="B94" s="647" t="s">
        <v>444</v>
      </c>
      <c r="C94" s="638"/>
      <c r="D94" s="639"/>
      <c r="E94" s="661"/>
      <c r="F94" s="645">
        <v>82</v>
      </c>
      <c r="G94" s="647" t="s">
        <v>444</v>
      </c>
      <c r="H94" s="638"/>
      <c r="I94" s="639"/>
      <c r="K94" s="645">
        <v>82</v>
      </c>
      <c r="L94" s="647" t="s">
        <v>444</v>
      </c>
      <c r="M94" s="638"/>
      <c r="N94" s="639"/>
      <c r="P94" s="645">
        <v>82</v>
      </c>
      <c r="Q94" s="647" t="s">
        <v>444</v>
      </c>
      <c r="R94" s="638"/>
      <c r="S94" s="639"/>
    </row>
    <row r="95" spans="1:19">
      <c r="A95" s="645">
        <v>83</v>
      </c>
      <c r="B95" s="647" t="s">
        <v>445</v>
      </c>
      <c r="C95" s="638"/>
      <c r="D95" s="639"/>
      <c r="E95" s="661"/>
      <c r="F95" s="645">
        <v>83</v>
      </c>
      <c r="G95" s="647" t="s">
        <v>445</v>
      </c>
      <c r="H95" s="638"/>
      <c r="I95" s="639"/>
      <c r="K95" s="645">
        <v>83</v>
      </c>
      <c r="L95" s="647" t="s">
        <v>445</v>
      </c>
      <c r="M95" s="638"/>
      <c r="N95" s="639"/>
      <c r="P95" s="645">
        <v>83</v>
      </c>
      <c r="Q95" s="647" t="s">
        <v>445</v>
      </c>
      <c r="R95" s="638"/>
      <c r="S95" s="639"/>
    </row>
    <row r="96" spans="1:19">
      <c r="A96" s="645">
        <v>84</v>
      </c>
      <c r="B96" s="647" t="s">
        <v>446</v>
      </c>
      <c r="C96" s="638"/>
      <c r="D96" s="639"/>
      <c r="E96" s="661"/>
      <c r="F96" s="645">
        <v>84</v>
      </c>
      <c r="G96" s="647" t="s">
        <v>446</v>
      </c>
      <c r="H96" s="638"/>
      <c r="I96" s="639"/>
      <c r="K96" s="645">
        <v>84</v>
      </c>
      <c r="L96" s="647" t="s">
        <v>446</v>
      </c>
      <c r="M96" s="638"/>
      <c r="N96" s="639"/>
      <c r="P96" s="645">
        <v>84</v>
      </c>
      <c r="Q96" s="647" t="s">
        <v>446</v>
      </c>
      <c r="R96" s="638"/>
      <c r="S96" s="639"/>
    </row>
    <row r="97" spans="1:19">
      <c r="A97" s="645">
        <v>85</v>
      </c>
      <c r="B97" s="647" t="s">
        <v>447</v>
      </c>
      <c r="C97" s="638"/>
      <c r="D97" s="639"/>
      <c r="E97" s="661"/>
      <c r="F97" s="645">
        <v>85</v>
      </c>
      <c r="G97" s="647" t="s">
        <v>447</v>
      </c>
      <c r="H97" s="638"/>
      <c r="I97" s="639"/>
      <c r="K97" s="645">
        <v>85</v>
      </c>
      <c r="L97" s="647" t="s">
        <v>447</v>
      </c>
      <c r="M97" s="638"/>
      <c r="N97" s="639"/>
      <c r="P97" s="645">
        <v>85</v>
      </c>
      <c r="Q97" s="647" t="s">
        <v>447</v>
      </c>
      <c r="R97" s="638"/>
      <c r="S97" s="639"/>
    </row>
    <row r="98" spans="1:19">
      <c r="A98" s="645">
        <v>86</v>
      </c>
      <c r="B98" s="647" t="s">
        <v>448</v>
      </c>
      <c r="C98" s="638"/>
      <c r="D98" s="639"/>
      <c r="E98" s="661"/>
      <c r="F98" s="645">
        <v>86</v>
      </c>
      <c r="G98" s="647" t="s">
        <v>448</v>
      </c>
      <c r="H98" s="638"/>
      <c r="I98" s="639"/>
      <c r="K98" s="645">
        <v>86</v>
      </c>
      <c r="L98" s="647" t="s">
        <v>448</v>
      </c>
      <c r="M98" s="638"/>
      <c r="N98" s="639"/>
      <c r="P98" s="645">
        <v>86</v>
      </c>
      <c r="Q98" s="647" t="s">
        <v>448</v>
      </c>
      <c r="R98" s="638"/>
      <c r="S98" s="639"/>
    </row>
    <row r="99" spans="1:19">
      <c r="A99" s="645">
        <v>87</v>
      </c>
      <c r="B99" s="647" t="s">
        <v>449</v>
      </c>
      <c r="C99" s="638"/>
      <c r="D99" s="639"/>
      <c r="E99" s="661"/>
      <c r="F99" s="645">
        <v>87</v>
      </c>
      <c r="G99" s="647" t="s">
        <v>449</v>
      </c>
      <c r="H99" s="638"/>
      <c r="I99" s="639"/>
      <c r="K99" s="645">
        <v>87</v>
      </c>
      <c r="L99" s="647" t="s">
        <v>449</v>
      </c>
      <c r="M99" s="638"/>
      <c r="N99" s="639"/>
      <c r="P99" s="645">
        <v>87</v>
      </c>
      <c r="Q99" s="647" t="s">
        <v>449</v>
      </c>
      <c r="R99" s="638"/>
      <c r="S99" s="639"/>
    </row>
    <row r="100" spans="1:19">
      <c r="A100" s="645">
        <v>88</v>
      </c>
      <c r="B100" s="647" t="s">
        <v>450</v>
      </c>
      <c r="C100" s="638"/>
      <c r="D100" s="639"/>
      <c r="E100" s="661"/>
      <c r="F100" s="645">
        <v>88</v>
      </c>
      <c r="G100" s="647" t="s">
        <v>450</v>
      </c>
      <c r="H100" s="638"/>
      <c r="I100" s="639"/>
      <c r="K100" s="645">
        <v>88</v>
      </c>
      <c r="L100" s="647" t="s">
        <v>450</v>
      </c>
      <c r="M100" s="638"/>
      <c r="N100" s="639"/>
      <c r="P100" s="645">
        <v>88</v>
      </c>
      <c r="Q100" s="647" t="s">
        <v>450</v>
      </c>
      <c r="R100" s="638"/>
      <c r="S100" s="639"/>
    </row>
    <row r="101" spans="1:19">
      <c r="A101" s="645">
        <v>89</v>
      </c>
      <c r="B101" s="647" t="s">
        <v>451</v>
      </c>
      <c r="C101" s="638"/>
      <c r="D101" s="639"/>
      <c r="E101" s="661"/>
      <c r="F101" s="645">
        <v>89</v>
      </c>
      <c r="G101" s="647" t="s">
        <v>451</v>
      </c>
      <c r="H101" s="638"/>
      <c r="I101" s="639"/>
      <c r="K101" s="645">
        <v>89</v>
      </c>
      <c r="L101" s="647" t="s">
        <v>451</v>
      </c>
      <c r="M101" s="638"/>
      <c r="N101" s="639"/>
      <c r="P101" s="645">
        <v>89</v>
      </c>
      <c r="Q101" s="647" t="s">
        <v>451</v>
      </c>
      <c r="R101" s="638"/>
      <c r="S101" s="639"/>
    </row>
    <row r="102" spans="1:19">
      <c r="A102" s="645">
        <v>90</v>
      </c>
      <c r="B102" s="647" t="s">
        <v>452</v>
      </c>
      <c r="C102" s="638"/>
      <c r="D102" s="639"/>
      <c r="E102" s="661"/>
      <c r="F102" s="645">
        <v>90</v>
      </c>
      <c r="G102" s="647" t="s">
        <v>452</v>
      </c>
      <c r="H102" s="638"/>
      <c r="I102" s="639"/>
      <c r="K102" s="645">
        <v>90</v>
      </c>
      <c r="L102" s="647" t="s">
        <v>452</v>
      </c>
      <c r="M102" s="638"/>
      <c r="N102" s="639"/>
      <c r="P102" s="645">
        <v>90</v>
      </c>
      <c r="Q102" s="647" t="s">
        <v>452</v>
      </c>
      <c r="R102" s="638"/>
      <c r="S102" s="639"/>
    </row>
    <row r="103" spans="1:19">
      <c r="A103" s="645">
        <v>91</v>
      </c>
      <c r="B103" s="647" t="s">
        <v>453</v>
      </c>
      <c r="C103" s="638"/>
      <c r="D103" s="639"/>
      <c r="E103" s="661"/>
      <c r="F103" s="645">
        <v>91</v>
      </c>
      <c r="G103" s="647" t="s">
        <v>453</v>
      </c>
      <c r="H103" s="638"/>
      <c r="I103" s="639"/>
      <c r="K103" s="645">
        <v>91</v>
      </c>
      <c r="L103" s="647" t="s">
        <v>453</v>
      </c>
      <c r="M103" s="638"/>
      <c r="N103" s="639"/>
      <c r="P103" s="645">
        <v>91</v>
      </c>
      <c r="Q103" s="647" t="s">
        <v>453</v>
      </c>
      <c r="R103" s="638"/>
      <c r="S103" s="639"/>
    </row>
    <row r="104" spans="1:19">
      <c r="A104" s="645">
        <v>92</v>
      </c>
      <c r="B104" s="647" t="s">
        <v>454</v>
      </c>
      <c r="C104" s="638"/>
      <c r="D104" s="639"/>
      <c r="E104" s="661"/>
      <c r="F104" s="645">
        <v>92</v>
      </c>
      <c r="G104" s="647" t="s">
        <v>454</v>
      </c>
      <c r="H104" s="638"/>
      <c r="I104" s="639"/>
      <c r="K104" s="645">
        <v>92</v>
      </c>
      <c r="L104" s="647" t="s">
        <v>454</v>
      </c>
      <c r="M104" s="638"/>
      <c r="N104" s="639"/>
      <c r="P104" s="645">
        <v>92</v>
      </c>
      <c r="Q104" s="647" t="s">
        <v>454</v>
      </c>
      <c r="R104" s="638"/>
      <c r="S104" s="639"/>
    </row>
    <row r="105" spans="1:19">
      <c r="A105" s="645">
        <v>93</v>
      </c>
      <c r="B105" s="647" t="s">
        <v>455</v>
      </c>
      <c r="C105" s="638"/>
      <c r="D105" s="639"/>
      <c r="E105" s="661"/>
      <c r="F105" s="645">
        <v>93</v>
      </c>
      <c r="G105" s="647" t="s">
        <v>455</v>
      </c>
      <c r="H105" s="638"/>
      <c r="I105" s="639"/>
      <c r="K105" s="645">
        <v>93</v>
      </c>
      <c r="L105" s="647" t="s">
        <v>455</v>
      </c>
      <c r="M105" s="638"/>
      <c r="N105" s="639"/>
      <c r="P105" s="645">
        <v>93</v>
      </c>
      <c r="Q105" s="647" t="s">
        <v>455</v>
      </c>
      <c r="R105" s="638"/>
      <c r="S105" s="639"/>
    </row>
    <row r="106" spans="1:19">
      <c r="A106" s="645">
        <v>94</v>
      </c>
      <c r="B106" s="647" t="s">
        <v>456</v>
      </c>
      <c r="C106" s="638"/>
      <c r="D106" s="639"/>
      <c r="E106" s="661"/>
      <c r="F106" s="645">
        <v>94</v>
      </c>
      <c r="G106" s="647" t="s">
        <v>456</v>
      </c>
      <c r="H106" s="638"/>
      <c r="I106" s="639"/>
      <c r="K106" s="645">
        <v>94</v>
      </c>
      <c r="L106" s="647" t="s">
        <v>456</v>
      </c>
      <c r="M106" s="638"/>
      <c r="N106" s="639"/>
      <c r="P106" s="645">
        <v>94</v>
      </c>
      <c r="Q106" s="647" t="s">
        <v>456</v>
      </c>
      <c r="R106" s="638"/>
      <c r="S106" s="639"/>
    </row>
    <row r="107" spans="1:19">
      <c r="A107" s="645">
        <v>95</v>
      </c>
      <c r="B107" s="647" t="s">
        <v>457</v>
      </c>
      <c r="C107" s="638"/>
      <c r="D107" s="639"/>
      <c r="E107" s="661"/>
      <c r="F107" s="645">
        <v>95</v>
      </c>
      <c r="G107" s="647" t="s">
        <v>457</v>
      </c>
      <c r="H107" s="638"/>
      <c r="I107" s="639"/>
      <c r="K107" s="645">
        <v>95</v>
      </c>
      <c r="L107" s="647" t="s">
        <v>457</v>
      </c>
      <c r="M107" s="638"/>
      <c r="N107" s="639"/>
      <c r="P107" s="645">
        <v>95</v>
      </c>
      <c r="Q107" s="647" t="s">
        <v>457</v>
      </c>
      <c r="R107" s="638"/>
      <c r="S107" s="639"/>
    </row>
    <row r="108" spans="1:19">
      <c r="A108" s="645">
        <v>96</v>
      </c>
      <c r="B108" s="647" t="s">
        <v>458</v>
      </c>
      <c r="C108" s="638"/>
      <c r="D108" s="639"/>
      <c r="E108" s="661"/>
      <c r="F108" s="645">
        <v>96</v>
      </c>
      <c r="G108" s="647" t="s">
        <v>458</v>
      </c>
      <c r="H108" s="638"/>
      <c r="I108" s="639"/>
      <c r="K108" s="645">
        <v>96</v>
      </c>
      <c r="L108" s="647" t="s">
        <v>458</v>
      </c>
      <c r="M108" s="638"/>
      <c r="N108" s="639"/>
      <c r="P108" s="645">
        <v>96</v>
      </c>
      <c r="Q108" s="647" t="s">
        <v>458</v>
      </c>
      <c r="R108" s="638"/>
      <c r="S108" s="639"/>
    </row>
    <row r="109" spans="1:19">
      <c r="A109" s="645">
        <v>97</v>
      </c>
      <c r="B109" s="647" t="s">
        <v>459</v>
      </c>
      <c r="C109" s="638"/>
      <c r="D109" s="639"/>
      <c r="E109" s="661"/>
      <c r="F109" s="645">
        <v>97</v>
      </c>
      <c r="G109" s="647" t="s">
        <v>459</v>
      </c>
      <c r="H109" s="638"/>
      <c r="I109" s="639"/>
      <c r="K109" s="645">
        <v>97</v>
      </c>
      <c r="L109" s="647" t="s">
        <v>459</v>
      </c>
      <c r="M109" s="638"/>
      <c r="N109" s="639"/>
      <c r="P109" s="645">
        <v>97</v>
      </c>
      <c r="Q109" s="647" t="s">
        <v>459</v>
      </c>
      <c r="R109" s="638"/>
      <c r="S109" s="639"/>
    </row>
    <row r="110" spans="1:19">
      <c r="A110" s="645">
        <v>98</v>
      </c>
      <c r="B110" s="647" t="s">
        <v>460</v>
      </c>
      <c r="C110" s="638"/>
      <c r="D110" s="639"/>
      <c r="E110" s="661"/>
      <c r="F110" s="645">
        <v>98</v>
      </c>
      <c r="G110" s="647" t="s">
        <v>460</v>
      </c>
      <c r="H110" s="638"/>
      <c r="I110" s="639"/>
      <c r="K110" s="645">
        <v>98</v>
      </c>
      <c r="L110" s="647" t="s">
        <v>460</v>
      </c>
      <c r="M110" s="638"/>
      <c r="N110" s="639"/>
      <c r="P110" s="645">
        <v>98</v>
      </c>
      <c r="Q110" s="647" t="s">
        <v>460</v>
      </c>
      <c r="R110" s="638"/>
      <c r="S110" s="639"/>
    </row>
    <row r="111" spans="1:19">
      <c r="A111" s="645">
        <v>99</v>
      </c>
      <c r="B111" s="647" t="s">
        <v>461</v>
      </c>
      <c r="C111" s="638"/>
      <c r="D111" s="639"/>
      <c r="E111" s="661"/>
      <c r="F111" s="645">
        <v>99</v>
      </c>
      <c r="G111" s="647" t="s">
        <v>461</v>
      </c>
      <c r="H111" s="638"/>
      <c r="I111" s="639"/>
      <c r="K111" s="645">
        <v>99</v>
      </c>
      <c r="L111" s="647" t="s">
        <v>461</v>
      </c>
      <c r="M111" s="638"/>
      <c r="N111" s="639"/>
      <c r="P111" s="645">
        <v>99</v>
      </c>
      <c r="Q111" s="647" t="s">
        <v>461</v>
      </c>
      <c r="R111" s="638"/>
      <c r="S111" s="639"/>
    </row>
    <row r="112" spans="1:19" ht="13.8" thickBot="1">
      <c r="A112" s="648">
        <v>100</v>
      </c>
      <c r="B112" s="649" t="s">
        <v>462</v>
      </c>
      <c r="C112" s="650"/>
      <c r="D112" s="651"/>
      <c r="E112" s="661"/>
      <c r="F112" s="648">
        <v>100</v>
      </c>
      <c r="G112" s="649" t="s">
        <v>462</v>
      </c>
      <c r="H112" s="650"/>
      <c r="I112" s="651"/>
      <c r="K112" s="648">
        <v>100</v>
      </c>
      <c r="L112" s="649" t="s">
        <v>462</v>
      </c>
      <c r="M112" s="650"/>
      <c r="N112" s="651"/>
      <c r="P112" s="648">
        <v>100</v>
      </c>
      <c r="Q112" s="649" t="s">
        <v>462</v>
      </c>
      <c r="R112" s="650"/>
      <c r="S112" s="651"/>
    </row>
    <row r="118" spans="1:4">
      <c r="A118" s="667" t="s">
        <v>468</v>
      </c>
    </row>
    <row r="119" spans="1:4" ht="13.8" thickBot="1"/>
    <row r="120" spans="1:4" ht="13.8" thickBot="1">
      <c r="A120" s="652"/>
      <c r="B120" s="653"/>
      <c r="C120" s="653"/>
      <c r="D120" s="654"/>
    </row>
    <row r="121" spans="1:4" ht="13.8" thickBot="1">
      <c r="A121" s="656"/>
      <c r="B121" s="657"/>
      <c r="C121" s="657"/>
      <c r="D121" s="658"/>
    </row>
    <row r="122" spans="1:4" ht="15.6" thickBot="1">
      <c r="A122" s="1141" t="e">
        <v>#REF!</v>
      </c>
      <c r="B122" s="1142"/>
      <c r="C122" s="635"/>
      <c r="D122" s="636"/>
    </row>
    <row r="123" spans="1:4">
      <c r="A123" s="1135"/>
      <c r="B123" s="1136"/>
      <c r="C123" s="635"/>
      <c r="D123" s="636"/>
    </row>
    <row r="124" spans="1:4">
      <c r="A124" s="637"/>
      <c r="B124" s="638"/>
      <c r="C124" s="638"/>
      <c r="D124" s="639"/>
    </row>
    <row r="125" spans="1:4">
      <c r="A125" s="1143" t="e">
        <f>IF(OR((A122&gt;9999999999),(A122&lt;0)),"Invalid Entry - More than 1000 crore OR -ve value",IF(A122=0, "",+CONCATENATE(U121,B132,D132,B131,D131,B130,D130,B129,D129,B128,D128,B127," Only")))</f>
        <v>#REF!</v>
      </c>
      <c r="B125" s="1144"/>
      <c r="C125" s="1144"/>
      <c r="D125" s="1145"/>
    </row>
    <row r="126" spans="1:4">
      <c r="A126" s="637"/>
      <c r="B126" s="638"/>
      <c r="C126" s="638"/>
      <c r="D126" s="639"/>
    </row>
    <row r="127" spans="1:4">
      <c r="A127" s="640" t="e">
        <f>-INT(A122/100)*100+ROUND(A122,0)</f>
        <v>#REF!</v>
      </c>
      <c r="B127" s="638" t="e">
        <f t="shared" ref="B127:B132" si="6">IF(A127=0,"",LOOKUP(A127,$A$13:$A$112,$B$13:$B$112))</f>
        <v>#REF!</v>
      </c>
      <c r="C127" s="638"/>
      <c r="D127" s="641"/>
    </row>
    <row r="128" spans="1:4">
      <c r="A128" s="640" t="e">
        <f>-INT(A122/1000)*10+INT(A122/100)</f>
        <v>#REF!</v>
      </c>
      <c r="B128" s="638" t="e">
        <f t="shared" si="6"/>
        <v>#REF!</v>
      </c>
      <c r="C128" s="638"/>
      <c r="D128" s="641" t="e">
        <f>+IF(B128="",""," Hundred ")</f>
        <v>#REF!</v>
      </c>
    </row>
    <row r="129" spans="1:4">
      <c r="A129" s="640" t="e">
        <f>-INT(A122/100000)*100+INT(A122/1000)</f>
        <v>#REF!</v>
      </c>
      <c r="B129" s="638" t="e">
        <f t="shared" si="6"/>
        <v>#REF!</v>
      </c>
      <c r="C129" s="638"/>
      <c r="D129" s="641" t="e">
        <f>IF((B129=""),IF(C129="",""," Thousand ")," Thousand ")</f>
        <v>#REF!</v>
      </c>
    </row>
    <row r="130" spans="1:4">
      <c r="A130" s="640" t="e">
        <f>-INT(A122/10000000)*100+INT(A122/100000)</f>
        <v>#REF!</v>
      </c>
      <c r="B130" s="638" t="e">
        <f t="shared" si="6"/>
        <v>#REF!</v>
      </c>
      <c r="C130" s="638"/>
      <c r="D130" s="641" t="e">
        <f>IF((B130=""),IF(C130="",""," Lac ")," Lac ")</f>
        <v>#REF!</v>
      </c>
    </row>
    <row r="131" spans="1:4">
      <c r="A131" s="640" t="e">
        <f>-INT(A122/1000000000)*100+INT(A122/10000000)</f>
        <v>#REF!</v>
      </c>
      <c r="B131" s="642" t="e">
        <f t="shared" si="6"/>
        <v>#REF!</v>
      </c>
      <c r="C131" s="638"/>
      <c r="D131" s="641" t="e">
        <f>IF((B131=""),IF(C131="",""," Crore ")," Crore ")</f>
        <v>#REF!</v>
      </c>
    </row>
    <row r="132" spans="1:4">
      <c r="A132" s="643" t="e">
        <f>-INT(A122/10000000000)*1000+INT(A122/1000000000)</f>
        <v>#REF!</v>
      </c>
      <c r="B132" s="642" t="e">
        <f t="shared" si="6"/>
        <v>#REF!</v>
      </c>
      <c r="C132" s="638"/>
      <c r="D132" s="641" t="e">
        <f>IF((B132=""),IF(C132="",""," Hundred ")," Hundred ")</f>
        <v>#REF!</v>
      </c>
    </row>
    <row r="133" spans="1:4">
      <c r="A133" s="644"/>
      <c r="B133" s="638"/>
      <c r="C133" s="638"/>
      <c r="D133" s="639"/>
    </row>
    <row r="134" spans="1:4">
      <c r="A134" s="645">
        <v>1</v>
      </c>
      <c r="B134" s="646" t="s">
        <v>363</v>
      </c>
      <c r="C134" s="638"/>
      <c r="D134" s="639"/>
    </row>
    <row r="135" spans="1:4">
      <c r="A135" s="645">
        <v>2</v>
      </c>
      <c r="B135" s="646" t="s">
        <v>364</v>
      </c>
      <c r="C135" s="638"/>
      <c r="D135" s="639"/>
    </row>
    <row r="136" spans="1:4">
      <c r="A136" s="645">
        <v>3</v>
      </c>
      <c r="B136" s="646" t="s">
        <v>365</v>
      </c>
      <c r="C136" s="638"/>
      <c r="D136" s="639"/>
    </row>
    <row r="137" spans="1:4">
      <c r="A137" s="645">
        <v>4</v>
      </c>
      <c r="B137" s="646" t="s">
        <v>366</v>
      </c>
      <c r="C137" s="638"/>
      <c r="D137" s="639"/>
    </row>
    <row r="138" spans="1:4">
      <c r="A138" s="645">
        <v>5</v>
      </c>
      <c r="B138" s="646" t="s">
        <v>367</v>
      </c>
      <c r="C138" s="638"/>
      <c r="D138" s="639"/>
    </row>
    <row r="139" spans="1:4">
      <c r="A139" s="645">
        <v>6</v>
      </c>
      <c r="B139" s="646" t="s">
        <v>368</v>
      </c>
      <c r="C139" s="638"/>
      <c r="D139" s="639"/>
    </row>
    <row r="140" spans="1:4">
      <c r="A140" s="645">
        <v>7</v>
      </c>
      <c r="B140" s="646" t="s">
        <v>369</v>
      </c>
      <c r="C140" s="638"/>
      <c r="D140" s="639"/>
    </row>
    <row r="141" spans="1:4">
      <c r="A141" s="645">
        <v>8</v>
      </c>
      <c r="B141" s="646" t="s">
        <v>370</v>
      </c>
      <c r="C141" s="638"/>
      <c r="D141" s="639"/>
    </row>
    <row r="142" spans="1:4">
      <c r="A142" s="645">
        <v>9</v>
      </c>
      <c r="B142" s="646" t="s">
        <v>371</v>
      </c>
      <c r="C142" s="638"/>
      <c r="D142" s="639"/>
    </row>
    <row r="143" spans="1:4">
      <c r="A143" s="645">
        <v>10</v>
      </c>
      <c r="B143" s="646" t="s">
        <v>372</v>
      </c>
      <c r="C143" s="638"/>
      <c r="D143" s="639"/>
    </row>
    <row r="144" spans="1:4">
      <c r="A144" s="645">
        <v>11</v>
      </c>
      <c r="B144" s="646" t="s">
        <v>373</v>
      </c>
      <c r="C144" s="638"/>
      <c r="D144" s="639"/>
    </row>
    <row r="145" spans="1:4">
      <c r="A145" s="645">
        <v>12</v>
      </c>
      <c r="B145" s="646" t="s">
        <v>374</v>
      </c>
      <c r="C145" s="638"/>
      <c r="D145" s="639"/>
    </row>
    <row r="146" spans="1:4">
      <c r="A146" s="645">
        <v>13</v>
      </c>
      <c r="B146" s="646" t="s">
        <v>375</v>
      </c>
      <c r="C146" s="638"/>
      <c r="D146" s="639"/>
    </row>
    <row r="147" spans="1:4">
      <c r="A147" s="645">
        <v>14</v>
      </c>
      <c r="B147" s="646" t="s">
        <v>376</v>
      </c>
      <c r="C147" s="638"/>
      <c r="D147" s="639"/>
    </row>
    <row r="148" spans="1:4">
      <c r="A148" s="645">
        <v>15</v>
      </c>
      <c r="B148" s="646" t="s">
        <v>377</v>
      </c>
      <c r="C148" s="638"/>
      <c r="D148" s="639"/>
    </row>
    <row r="149" spans="1:4">
      <c r="A149" s="645">
        <v>16</v>
      </c>
      <c r="B149" s="646" t="s">
        <v>378</v>
      </c>
      <c r="C149" s="638"/>
      <c r="D149" s="639"/>
    </row>
    <row r="150" spans="1:4">
      <c r="A150" s="645">
        <v>17</v>
      </c>
      <c r="B150" s="646" t="s">
        <v>379</v>
      </c>
      <c r="C150" s="638"/>
      <c r="D150" s="639"/>
    </row>
    <row r="151" spans="1:4">
      <c r="A151" s="645">
        <v>18</v>
      </c>
      <c r="B151" s="646" t="s">
        <v>380</v>
      </c>
      <c r="C151" s="638"/>
      <c r="D151" s="639"/>
    </row>
    <row r="152" spans="1:4">
      <c r="A152" s="645">
        <v>19</v>
      </c>
      <c r="B152" s="646" t="s">
        <v>381</v>
      </c>
      <c r="C152" s="638"/>
      <c r="D152" s="639"/>
    </row>
    <row r="153" spans="1:4">
      <c r="A153" s="645">
        <v>20</v>
      </c>
      <c r="B153" s="646" t="s">
        <v>382</v>
      </c>
      <c r="C153" s="638"/>
      <c r="D153" s="639"/>
    </row>
    <row r="154" spans="1:4">
      <c r="A154" s="645">
        <v>21</v>
      </c>
      <c r="B154" s="646" t="s">
        <v>383</v>
      </c>
      <c r="C154" s="638"/>
      <c r="D154" s="639"/>
    </row>
    <row r="155" spans="1:4">
      <c r="A155" s="645">
        <v>22</v>
      </c>
      <c r="B155" s="646" t="s">
        <v>384</v>
      </c>
      <c r="C155" s="638"/>
      <c r="D155" s="639"/>
    </row>
    <row r="156" spans="1:4">
      <c r="A156" s="645">
        <v>23</v>
      </c>
      <c r="B156" s="646" t="s">
        <v>385</v>
      </c>
      <c r="C156" s="638"/>
      <c r="D156" s="639"/>
    </row>
    <row r="157" spans="1:4">
      <c r="A157" s="645">
        <v>24</v>
      </c>
      <c r="B157" s="646" t="s">
        <v>386</v>
      </c>
      <c r="C157" s="638"/>
      <c r="D157" s="639"/>
    </row>
    <row r="158" spans="1:4">
      <c r="A158" s="645">
        <v>25</v>
      </c>
      <c r="B158" s="646" t="s">
        <v>387</v>
      </c>
      <c r="C158" s="638"/>
      <c r="D158" s="639"/>
    </row>
    <row r="159" spans="1:4">
      <c r="A159" s="645">
        <v>26</v>
      </c>
      <c r="B159" s="646" t="s">
        <v>388</v>
      </c>
      <c r="C159" s="638"/>
      <c r="D159" s="639"/>
    </row>
    <row r="160" spans="1:4">
      <c r="A160" s="645">
        <v>27</v>
      </c>
      <c r="B160" s="646" t="s">
        <v>389</v>
      </c>
      <c r="C160" s="638"/>
      <c r="D160" s="639"/>
    </row>
    <row r="161" spans="1:4">
      <c r="A161" s="645">
        <v>28</v>
      </c>
      <c r="B161" s="646" t="s">
        <v>390</v>
      </c>
      <c r="C161" s="638"/>
      <c r="D161" s="639"/>
    </row>
    <row r="162" spans="1:4">
      <c r="A162" s="645">
        <v>29</v>
      </c>
      <c r="B162" s="646" t="s">
        <v>391</v>
      </c>
      <c r="C162" s="638"/>
      <c r="D162" s="639"/>
    </row>
    <row r="163" spans="1:4">
      <c r="A163" s="645">
        <v>30</v>
      </c>
      <c r="B163" s="646" t="s">
        <v>392</v>
      </c>
      <c r="C163" s="638"/>
      <c r="D163" s="639"/>
    </row>
    <row r="164" spans="1:4">
      <c r="A164" s="645">
        <v>31</v>
      </c>
      <c r="B164" s="646" t="s">
        <v>393</v>
      </c>
      <c r="C164" s="638"/>
      <c r="D164" s="639"/>
    </row>
    <row r="165" spans="1:4">
      <c r="A165" s="645">
        <v>32</v>
      </c>
      <c r="B165" s="646" t="s">
        <v>394</v>
      </c>
      <c r="C165" s="638"/>
      <c r="D165" s="639"/>
    </row>
    <row r="166" spans="1:4">
      <c r="A166" s="645">
        <v>33</v>
      </c>
      <c r="B166" s="646" t="s">
        <v>395</v>
      </c>
      <c r="C166" s="638"/>
      <c r="D166" s="639"/>
    </row>
    <row r="167" spans="1:4">
      <c r="A167" s="645">
        <v>34</v>
      </c>
      <c r="B167" s="646" t="s">
        <v>396</v>
      </c>
      <c r="C167" s="638"/>
      <c r="D167" s="639"/>
    </row>
    <row r="168" spans="1:4">
      <c r="A168" s="645">
        <v>35</v>
      </c>
      <c r="B168" s="646" t="s">
        <v>397</v>
      </c>
      <c r="C168" s="638"/>
      <c r="D168" s="639"/>
    </row>
    <row r="169" spans="1:4">
      <c r="A169" s="645">
        <v>36</v>
      </c>
      <c r="B169" s="646" t="s">
        <v>398</v>
      </c>
      <c r="C169" s="638"/>
      <c r="D169" s="639"/>
    </row>
    <row r="170" spans="1:4">
      <c r="A170" s="645">
        <v>37</v>
      </c>
      <c r="B170" s="646" t="s">
        <v>399</v>
      </c>
      <c r="C170" s="638"/>
      <c r="D170" s="639"/>
    </row>
    <row r="171" spans="1:4">
      <c r="A171" s="645">
        <v>38</v>
      </c>
      <c r="B171" s="646" t="s">
        <v>400</v>
      </c>
      <c r="C171" s="638"/>
      <c r="D171" s="639"/>
    </row>
    <row r="172" spans="1:4">
      <c r="A172" s="645">
        <v>39</v>
      </c>
      <c r="B172" s="646" t="s">
        <v>401</v>
      </c>
      <c r="C172" s="638"/>
      <c r="D172" s="639"/>
    </row>
    <row r="173" spans="1:4">
      <c r="A173" s="645">
        <v>40</v>
      </c>
      <c r="B173" s="646" t="s">
        <v>402</v>
      </c>
      <c r="C173" s="638"/>
      <c r="D173" s="639"/>
    </row>
    <row r="174" spans="1:4">
      <c r="A174" s="645">
        <v>41</v>
      </c>
      <c r="B174" s="646" t="s">
        <v>403</v>
      </c>
      <c r="C174" s="638"/>
      <c r="D174" s="639"/>
    </row>
    <row r="175" spans="1:4">
      <c r="A175" s="645">
        <v>42</v>
      </c>
      <c r="B175" s="646" t="s">
        <v>404</v>
      </c>
      <c r="C175" s="638"/>
      <c r="D175" s="639"/>
    </row>
    <row r="176" spans="1:4">
      <c r="A176" s="645">
        <v>43</v>
      </c>
      <c r="B176" s="646" t="s">
        <v>405</v>
      </c>
      <c r="C176" s="638"/>
      <c r="D176" s="639"/>
    </row>
    <row r="177" spans="1:4">
      <c r="A177" s="645">
        <v>44</v>
      </c>
      <c r="B177" s="646" t="s">
        <v>406</v>
      </c>
      <c r="C177" s="638"/>
      <c r="D177" s="639"/>
    </row>
    <row r="178" spans="1:4">
      <c r="A178" s="645">
        <v>45</v>
      </c>
      <c r="B178" s="646" t="s">
        <v>407</v>
      </c>
      <c r="C178" s="638"/>
      <c r="D178" s="639"/>
    </row>
    <row r="179" spans="1:4">
      <c r="A179" s="645">
        <v>46</v>
      </c>
      <c r="B179" s="646" t="s">
        <v>408</v>
      </c>
      <c r="C179" s="638"/>
      <c r="D179" s="639"/>
    </row>
    <row r="180" spans="1:4">
      <c r="A180" s="645">
        <v>47</v>
      </c>
      <c r="B180" s="646" t="s">
        <v>409</v>
      </c>
      <c r="C180" s="638"/>
      <c r="D180" s="639"/>
    </row>
    <row r="181" spans="1:4">
      <c r="A181" s="645">
        <v>48</v>
      </c>
      <c r="B181" s="646" t="s">
        <v>410</v>
      </c>
      <c r="C181" s="638"/>
      <c r="D181" s="639"/>
    </row>
    <row r="182" spans="1:4">
      <c r="A182" s="645">
        <v>49</v>
      </c>
      <c r="B182" s="646" t="s">
        <v>411</v>
      </c>
      <c r="C182" s="638"/>
      <c r="D182" s="639"/>
    </row>
    <row r="183" spans="1:4">
      <c r="A183" s="645">
        <v>50</v>
      </c>
      <c r="B183" s="646" t="s">
        <v>412</v>
      </c>
      <c r="C183" s="638"/>
      <c r="D183" s="639"/>
    </row>
    <row r="184" spans="1:4">
      <c r="A184" s="645">
        <v>51</v>
      </c>
      <c r="B184" s="646" t="s">
        <v>413</v>
      </c>
      <c r="C184" s="638"/>
      <c r="D184" s="639"/>
    </row>
    <row r="185" spans="1:4">
      <c r="A185" s="645">
        <v>52</v>
      </c>
      <c r="B185" s="646" t="s">
        <v>414</v>
      </c>
      <c r="C185" s="638"/>
      <c r="D185" s="639"/>
    </row>
    <row r="186" spans="1:4">
      <c r="A186" s="645">
        <v>53</v>
      </c>
      <c r="B186" s="646" t="s">
        <v>415</v>
      </c>
      <c r="C186" s="638"/>
      <c r="D186" s="639"/>
    </row>
    <row r="187" spans="1:4">
      <c r="A187" s="645">
        <v>54</v>
      </c>
      <c r="B187" s="646" t="s">
        <v>416</v>
      </c>
      <c r="C187" s="638"/>
      <c r="D187" s="639"/>
    </row>
    <row r="188" spans="1:4">
      <c r="A188" s="645">
        <v>55</v>
      </c>
      <c r="B188" s="646" t="s">
        <v>417</v>
      </c>
      <c r="C188" s="638"/>
      <c r="D188" s="639"/>
    </row>
    <row r="189" spans="1:4">
      <c r="A189" s="645">
        <v>56</v>
      </c>
      <c r="B189" s="646" t="s">
        <v>418</v>
      </c>
      <c r="C189" s="638"/>
      <c r="D189" s="639"/>
    </row>
    <row r="190" spans="1:4">
      <c r="A190" s="645">
        <v>57</v>
      </c>
      <c r="B190" s="646" t="s">
        <v>419</v>
      </c>
      <c r="C190" s="638"/>
      <c r="D190" s="639"/>
    </row>
    <row r="191" spans="1:4">
      <c r="A191" s="645">
        <v>58</v>
      </c>
      <c r="B191" s="646" t="s">
        <v>420</v>
      </c>
      <c r="C191" s="638"/>
      <c r="D191" s="639"/>
    </row>
    <row r="192" spans="1:4">
      <c r="A192" s="645">
        <v>59</v>
      </c>
      <c r="B192" s="646" t="s">
        <v>421</v>
      </c>
      <c r="C192" s="638"/>
      <c r="D192" s="639"/>
    </row>
    <row r="193" spans="1:4">
      <c r="A193" s="645">
        <v>60</v>
      </c>
      <c r="B193" s="646" t="s">
        <v>422</v>
      </c>
      <c r="C193" s="638"/>
      <c r="D193" s="639"/>
    </row>
    <row r="194" spans="1:4">
      <c r="A194" s="645">
        <v>61</v>
      </c>
      <c r="B194" s="646" t="s">
        <v>423</v>
      </c>
      <c r="C194" s="638"/>
      <c r="D194" s="639"/>
    </row>
    <row r="195" spans="1:4">
      <c r="A195" s="645">
        <v>62</v>
      </c>
      <c r="B195" s="646" t="s">
        <v>424</v>
      </c>
      <c r="C195" s="638"/>
      <c r="D195" s="639"/>
    </row>
    <row r="196" spans="1:4">
      <c r="A196" s="645">
        <v>63</v>
      </c>
      <c r="B196" s="647" t="s">
        <v>425</v>
      </c>
      <c r="C196" s="638"/>
      <c r="D196" s="639"/>
    </row>
    <row r="197" spans="1:4">
      <c r="A197" s="645">
        <v>64</v>
      </c>
      <c r="B197" s="647" t="s">
        <v>426</v>
      </c>
      <c r="C197" s="638"/>
      <c r="D197" s="639"/>
    </row>
    <row r="198" spans="1:4">
      <c r="A198" s="645">
        <v>65</v>
      </c>
      <c r="B198" s="647" t="s">
        <v>427</v>
      </c>
      <c r="C198" s="638"/>
      <c r="D198" s="639"/>
    </row>
    <row r="199" spans="1:4">
      <c r="A199" s="645">
        <v>66</v>
      </c>
      <c r="B199" s="647" t="s">
        <v>428</v>
      </c>
      <c r="C199" s="638"/>
      <c r="D199" s="639"/>
    </row>
    <row r="200" spans="1:4">
      <c r="A200" s="645">
        <v>67</v>
      </c>
      <c r="B200" s="647" t="s">
        <v>429</v>
      </c>
      <c r="C200" s="638"/>
      <c r="D200" s="639"/>
    </row>
    <row r="201" spans="1:4">
      <c r="A201" s="645">
        <v>68</v>
      </c>
      <c r="B201" s="647" t="s">
        <v>430</v>
      </c>
      <c r="C201" s="638"/>
      <c r="D201" s="639"/>
    </row>
    <row r="202" spans="1:4">
      <c r="A202" s="645">
        <v>69</v>
      </c>
      <c r="B202" s="647" t="s">
        <v>431</v>
      </c>
      <c r="C202" s="638"/>
      <c r="D202" s="639"/>
    </row>
    <row r="203" spans="1:4">
      <c r="A203" s="645">
        <v>70</v>
      </c>
      <c r="B203" s="647" t="s">
        <v>432</v>
      </c>
      <c r="C203" s="638"/>
      <c r="D203" s="639"/>
    </row>
    <row r="204" spans="1:4">
      <c r="A204" s="645">
        <v>71</v>
      </c>
      <c r="B204" s="647" t="s">
        <v>433</v>
      </c>
      <c r="C204" s="638"/>
      <c r="D204" s="639"/>
    </row>
    <row r="205" spans="1:4">
      <c r="A205" s="645">
        <v>72</v>
      </c>
      <c r="B205" s="647" t="s">
        <v>434</v>
      </c>
      <c r="C205" s="638"/>
      <c r="D205" s="639"/>
    </row>
    <row r="206" spans="1:4">
      <c r="A206" s="645">
        <v>73</v>
      </c>
      <c r="B206" s="647" t="s">
        <v>435</v>
      </c>
      <c r="C206" s="638"/>
      <c r="D206" s="639"/>
    </row>
    <row r="207" spans="1:4">
      <c r="A207" s="645">
        <v>74</v>
      </c>
      <c r="B207" s="647" t="s">
        <v>436</v>
      </c>
      <c r="C207" s="638"/>
      <c r="D207" s="639"/>
    </row>
    <row r="208" spans="1:4">
      <c r="A208" s="645">
        <v>75</v>
      </c>
      <c r="B208" s="647" t="s">
        <v>437</v>
      </c>
      <c r="C208" s="638"/>
      <c r="D208" s="639"/>
    </row>
    <row r="209" spans="1:4">
      <c r="A209" s="645">
        <v>76</v>
      </c>
      <c r="B209" s="647" t="s">
        <v>438</v>
      </c>
      <c r="C209" s="638"/>
      <c r="D209" s="639"/>
    </row>
    <row r="210" spans="1:4">
      <c r="A210" s="645">
        <v>77</v>
      </c>
      <c r="B210" s="647" t="s">
        <v>439</v>
      </c>
      <c r="C210" s="638"/>
      <c r="D210" s="639"/>
    </row>
    <row r="211" spans="1:4">
      <c r="A211" s="645">
        <v>78</v>
      </c>
      <c r="B211" s="647" t="s">
        <v>440</v>
      </c>
      <c r="C211" s="638"/>
      <c r="D211" s="639"/>
    </row>
    <row r="212" spans="1:4">
      <c r="A212" s="645">
        <v>79</v>
      </c>
      <c r="B212" s="647" t="s">
        <v>441</v>
      </c>
      <c r="C212" s="638"/>
      <c r="D212" s="639"/>
    </row>
    <row r="213" spans="1:4">
      <c r="A213" s="645">
        <v>80</v>
      </c>
      <c r="B213" s="647" t="s">
        <v>442</v>
      </c>
      <c r="C213" s="638"/>
      <c r="D213" s="639"/>
    </row>
    <row r="214" spans="1:4">
      <c r="A214" s="645">
        <v>81</v>
      </c>
      <c r="B214" s="647" t="s">
        <v>443</v>
      </c>
      <c r="C214" s="638"/>
      <c r="D214" s="639"/>
    </row>
    <row r="215" spans="1:4">
      <c r="A215" s="645">
        <v>82</v>
      </c>
      <c r="B215" s="647" t="s">
        <v>444</v>
      </c>
      <c r="C215" s="638"/>
      <c r="D215" s="639"/>
    </row>
    <row r="216" spans="1:4">
      <c r="A216" s="645">
        <v>83</v>
      </c>
      <c r="B216" s="647" t="s">
        <v>445</v>
      </c>
      <c r="C216" s="638"/>
      <c r="D216" s="639"/>
    </row>
    <row r="217" spans="1:4">
      <c r="A217" s="645">
        <v>84</v>
      </c>
      <c r="B217" s="647" t="s">
        <v>446</v>
      </c>
      <c r="C217" s="638"/>
      <c r="D217" s="639"/>
    </row>
    <row r="218" spans="1:4">
      <c r="A218" s="645">
        <v>85</v>
      </c>
      <c r="B218" s="647" t="s">
        <v>447</v>
      </c>
      <c r="C218" s="638"/>
      <c r="D218" s="639"/>
    </row>
    <row r="219" spans="1:4">
      <c r="A219" s="645">
        <v>86</v>
      </c>
      <c r="B219" s="647" t="s">
        <v>448</v>
      </c>
      <c r="C219" s="638"/>
      <c r="D219" s="639"/>
    </row>
    <row r="220" spans="1:4">
      <c r="A220" s="645">
        <v>87</v>
      </c>
      <c r="B220" s="647" t="s">
        <v>449</v>
      </c>
      <c r="C220" s="638"/>
      <c r="D220" s="639"/>
    </row>
    <row r="221" spans="1:4">
      <c r="A221" s="645">
        <v>88</v>
      </c>
      <c r="B221" s="647" t="s">
        <v>450</v>
      </c>
      <c r="C221" s="638"/>
      <c r="D221" s="639"/>
    </row>
    <row r="222" spans="1:4">
      <c r="A222" s="645">
        <v>89</v>
      </c>
      <c r="B222" s="647" t="s">
        <v>451</v>
      </c>
      <c r="C222" s="638"/>
      <c r="D222" s="639"/>
    </row>
    <row r="223" spans="1:4">
      <c r="A223" s="645">
        <v>90</v>
      </c>
      <c r="B223" s="647" t="s">
        <v>452</v>
      </c>
      <c r="C223" s="638"/>
      <c r="D223" s="639"/>
    </row>
    <row r="224" spans="1:4">
      <c r="A224" s="645">
        <v>91</v>
      </c>
      <c r="B224" s="647" t="s">
        <v>453</v>
      </c>
      <c r="C224" s="638"/>
      <c r="D224" s="639"/>
    </row>
    <row r="225" spans="1:4">
      <c r="A225" s="645">
        <v>92</v>
      </c>
      <c r="B225" s="647" t="s">
        <v>454</v>
      </c>
      <c r="C225" s="638"/>
      <c r="D225" s="639"/>
    </row>
    <row r="226" spans="1:4">
      <c r="A226" s="645">
        <v>93</v>
      </c>
      <c r="B226" s="647" t="s">
        <v>455</v>
      </c>
      <c r="C226" s="638"/>
      <c r="D226" s="639"/>
    </row>
    <row r="227" spans="1:4">
      <c r="A227" s="645">
        <v>94</v>
      </c>
      <c r="B227" s="647" t="s">
        <v>456</v>
      </c>
      <c r="C227" s="638"/>
      <c r="D227" s="639"/>
    </row>
    <row r="228" spans="1:4">
      <c r="A228" s="645">
        <v>95</v>
      </c>
      <c r="B228" s="647" t="s">
        <v>457</v>
      </c>
      <c r="C228" s="638"/>
      <c r="D228" s="639"/>
    </row>
    <row r="229" spans="1:4">
      <c r="A229" s="645">
        <v>96</v>
      </c>
      <c r="B229" s="647" t="s">
        <v>458</v>
      </c>
      <c r="C229" s="638"/>
      <c r="D229" s="639"/>
    </row>
    <row r="230" spans="1:4">
      <c r="A230" s="645">
        <v>97</v>
      </c>
      <c r="B230" s="647" t="s">
        <v>459</v>
      </c>
      <c r="C230" s="638"/>
      <c r="D230" s="639"/>
    </row>
    <row r="231" spans="1:4">
      <c r="A231" s="645">
        <v>98</v>
      </c>
      <c r="B231" s="647" t="s">
        <v>460</v>
      </c>
      <c r="C231" s="638"/>
      <c r="D231" s="639"/>
    </row>
    <row r="232" spans="1:4">
      <c r="A232" s="645">
        <v>99</v>
      </c>
      <c r="B232" s="647" t="s">
        <v>461</v>
      </c>
      <c r="C232" s="638"/>
      <c r="D232" s="639"/>
    </row>
    <row r="233" spans="1:4" ht="13.8" thickBot="1">
      <c r="A233" s="648">
        <v>100</v>
      </c>
      <c r="B233" s="649" t="s">
        <v>462</v>
      </c>
      <c r="C233" s="650"/>
      <c r="D233" s="651"/>
    </row>
  </sheetData>
  <sheetProtection selectLockedCells="1"/>
  <customSheetViews>
    <customSheetView guid="{2A597A81-BDEB-4911-946A-7247194BF387}" hiddenColumns="1" state="hidden" topLeftCell="P1">
      <selection activeCell="DT28" sqref="DT28"/>
      <pageMargins left="0.75" right="0.75" top="1" bottom="1" header="0.5" footer="0.5"/>
      <pageSetup orientation="portrait" r:id="rId1"/>
      <headerFooter alignWithMargins="0"/>
    </customSheetView>
    <customSheetView guid="{267FF044-3C5D-4FEC-AC00-A7E30583F8BB}" hiddenColumns="1" state="hidden" topLeftCell="P1">
      <selection activeCell="DT28" sqref="DT28"/>
      <pageMargins left="0.75" right="0.75" top="1" bottom="1" header="0.5" footer="0.5"/>
      <pageSetup orientation="portrait" r:id="rId2"/>
      <headerFooter alignWithMargins="0"/>
    </customSheetView>
    <customSheetView guid="{3FCD02EB-1C44-4646-B069-2B9945E67B1F}" hiddenColumns="1" state="hidden" topLeftCell="P1">
      <selection activeCell="DT28" sqref="DT28"/>
      <pageMargins left="0.75" right="0.75" top="1" bottom="1" header="0.5" footer="0.5"/>
      <pageSetup orientation="portrait" r:id="rId3"/>
      <headerFooter alignWithMargins="0"/>
    </customSheetView>
    <customSheetView guid="{B056965A-4BE5-44B3-AB31-550AD9F023BC}" hiddenColumns="1" state="hidden" topLeftCell="P1">
      <selection activeCell="DT28" sqref="DT28"/>
      <pageMargins left="0.75" right="0.75" top="1" bottom="1" header="0.5" footer="0.5"/>
      <pageSetup orientation="portrait" r:id="rId4"/>
      <headerFooter alignWithMargins="0"/>
    </customSheetView>
    <customSheetView guid="{63D51328-7CBC-4A1E-B96D-BAE91416501B}" hiddenColumns="1" state="hidden" topLeftCell="P1">
      <selection activeCell="DT28" sqref="DT28"/>
      <pageMargins left="0.75" right="0.75" top="1" bottom="1" header="0.5" footer="0.5"/>
      <pageSetup orientation="portrait" r:id="rId5"/>
      <headerFooter alignWithMargins="0"/>
    </customSheetView>
    <customSheetView guid="{99CA2F10-F926-46DC-8609-4EAE5B9F3585}" hiddenColumns="1" state="hidden" topLeftCell="P1">
      <selection activeCell="DT28" sqref="DT28"/>
      <pageMargins left="0.75" right="0.75" top="1" bottom="1" header="0.5" footer="0.5"/>
      <pageSetup orientation="portrait" r:id="rId6"/>
      <headerFooter alignWithMargins="0"/>
    </customSheetView>
    <customSheetView guid="{CCA37BAE-906F-43D5-9FD9-B13563E4B9D7}" hiddenColumns="1" state="hidden" topLeftCell="P1">
      <selection activeCell="DT28" sqref="DT28"/>
      <pageMargins left="0.75" right="0.75" top="1" bottom="1" header="0.5" footer="0.5"/>
      <pageSetup orientation="portrait" r:id="rId7"/>
      <headerFooter alignWithMargins="0"/>
    </customSheetView>
    <customSheetView guid="{755190E0-7BE9-48F9-BB5F-DF8E25D6736A}" hiddenColumns="1" state="hidden" topLeftCell="P1">
      <selection activeCell="DT28" sqref="DT28"/>
      <pageMargins left="0.75" right="0.75" top="1" bottom="1" header="0.5" footer="0.5"/>
      <pageSetup orientation="portrait" r:id="rId8"/>
      <headerFooter alignWithMargins="0"/>
    </customSheetView>
    <customSheetView guid="{F1B559AA-B9AD-4E4C-B94A-ECBE5878008B}" hiddenColumns="1" state="hidden" topLeftCell="P1">
      <selection activeCell="DT28" sqref="DT28"/>
      <pageMargins left="0.75" right="0.75" top="1" bottom="1" header="0.5" footer="0.5"/>
      <pageSetup orientation="portrait" r:id="rId9"/>
      <headerFooter alignWithMargins="0"/>
    </customSheetView>
    <customSheetView guid="{A4F9CA79-D3DE-43F5-9CDC-F14C42FDD954}" hiddenColumns="1" state="hidden" topLeftCell="P1">
      <selection activeCell="DT28" sqref="DT28"/>
      <pageMargins left="0.75" right="0.75" top="1" bottom="1" header="0.5" footer="0.5"/>
      <pageSetup orientation="portrait" r:id="rId10"/>
      <headerFooter alignWithMargins="0"/>
    </customSheetView>
    <customSheetView guid="{0820A53D-1017-4F45-9AA9-C0679BEE897E}" hiddenColumns="1" state="hidden" topLeftCell="P1">
      <selection activeCell="DT28" sqref="DT28"/>
      <pageMargins left="0.75" right="0.75" top="1" bottom="1" header="0.5" footer="0.5"/>
      <pageSetup orientation="portrait" r:id="rId11"/>
      <headerFooter alignWithMargins="0"/>
    </customSheetView>
  </customSheetViews>
  <mergeCells count="14">
    <mergeCell ref="U4:AA4"/>
    <mergeCell ref="U5:AA5"/>
    <mergeCell ref="A122:B122"/>
    <mergeCell ref="A123:B123"/>
    <mergeCell ref="A125:D125"/>
    <mergeCell ref="A4:D4"/>
    <mergeCell ref="F4:I4"/>
    <mergeCell ref="K4:N4"/>
    <mergeCell ref="P4:S4"/>
    <mergeCell ref="A1:B1"/>
    <mergeCell ref="F1:G1"/>
    <mergeCell ref="K1:L1"/>
    <mergeCell ref="P1:Q1"/>
    <mergeCell ref="A2:B2"/>
  </mergeCells>
  <pageMargins left="0.75" right="0.75" top="1" bottom="1" header="0.5" footer="0.5"/>
  <pageSetup orientation="portrait" r:id="rId1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26</vt:i4>
      </vt:variant>
    </vt:vector>
  </HeadingPairs>
  <TitlesOfParts>
    <vt:vector size="49" baseType="lpstr">
      <vt:lpstr>Basic</vt:lpstr>
      <vt:lpstr>Cover</vt:lpstr>
      <vt:lpstr>Instructions</vt:lpstr>
      <vt:lpstr>Names of Bidder</vt:lpstr>
      <vt:lpstr>Sch-1</vt:lpstr>
      <vt:lpstr>Sch-2</vt:lpstr>
      <vt:lpstr>Sch-3</vt:lpstr>
      <vt:lpstr>Sch-4</vt:lpstr>
      <vt:lpstr>Sch-5</vt:lpstr>
      <vt:lpstr>Sch-5 after discount</vt:lpstr>
      <vt:lpstr>Sch-6</vt:lpstr>
      <vt:lpstr>Sch-6 After Discount</vt:lpstr>
      <vt:lpstr>Sch-6 (After Discount)</vt:lpstr>
      <vt:lpstr>Sch-7</vt:lpstr>
      <vt:lpstr>Discount</vt:lpstr>
      <vt:lpstr>Octroi</vt:lpstr>
      <vt:lpstr>Entry Tax</vt:lpstr>
      <vt:lpstr>Other Taxes &amp; Duties</vt:lpstr>
      <vt:lpstr>Bid Form 2nd Envelope</vt:lpstr>
      <vt:lpstr>QC</vt:lpstr>
      <vt:lpstr>Contracts-Template</vt:lpstr>
      <vt:lpstr>Sheet1</vt:lpstr>
      <vt:lpstr>N-W (Cr.)</vt:lpstr>
      <vt:lpstr>'Bid Form 2nd Envelope'!Print_Area</vt:lpstr>
      <vt:lpstr>Discount!Print_Area</vt:lpstr>
      <vt:lpstr>'Entry Tax'!Print_Area</vt:lpstr>
      <vt:lpstr>Instructions!Print_Area</vt:lpstr>
      <vt:lpstr>'Names of Bidder'!Print_Area</vt:lpstr>
      <vt:lpstr>Octroi!Print_Area</vt:lpstr>
      <vt:lpstr>'Other Taxes &amp; Duties'!Print_Area</vt:lpstr>
      <vt:lpstr>QC!Print_Area</vt:lpstr>
      <vt:lpstr>'Sch-1'!Print_Area</vt:lpstr>
      <vt:lpstr>'Sch-2'!Print_Area</vt:lpstr>
      <vt:lpstr>'Sch-3'!Print_Area</vt:lpstr>
      <vt:lpstr>'Sch-4'!Print_Area</vt:lpstr>
      <vt:lpstr>'Sch-5'!Print_Area</vt:lpstr>
      <vt:lpstr>'Sch-5 after discount'!Print_Area</vt:lpstr>
      <vt:lpstr>'Sch-6'!Print_Area</vt:lpstr>
      <vt:lpstr>'Sch-6 (After Discount)'!Print_Area</vt:lpstr>
      <vt:lpstr>'Sch-6 After Discount'!Print_Area</vt:lpstr>
      <vt:lpstr>'Sch-7'!Print_Area</vt:lpstr>
      <vt:lpstr>'Sch-1'!Print_Titles</vt:lpstr>
      <vt:lpstr>'Sch-2'!Print_Titles</vt:lpstr>
      <vt:lpstr>'Sch-3'!Print_Titles</vt:lpstr>
      <vt:lpstr>'Sch-5'!Print_Titles</vt:lpstr>
      <vt:lpstr>'Sch-5 after discount'!Print_Titles</vt:lpstr>
      <vt:lpstr>'Sch-6'!Print_Titles</vt:lpstr>
      <vt:lpstr>'Sch-6 (After Discount)'!Print_Titles</vt:lpstr>
      <vt:lpstr>'Sch-6 After Discount'!Print_Titles</vt:lpstr>
    </vt:vector>
  </TitlesOfParts>
  <Company>Power Grid Corp Of India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Charanya Ambati {चरण्या अंबटि}</cp:lastModifiedBy>
  <cp:lastPrinted>2019-08-14T05:40:59Z</cp:lastPrinted>
  <dcterms:created xsi:type="dcterms:W3CDTF">2014-08-12T11:34:40Z</dcterms:created>
  <dcterms:modified xsi:type="dcterms:W3CDTF">2022-12-10T09:38:04Z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e4b3411-284d-4d31-bd4f-bc13ef7f1fd6_Enabled">
    <vt:lpwstr>True</vt:lpwstr>
  </property>
  <property fmtid="{D5CDD505-2E9C-101B-9397-08002B2CF9AE}" pid="3" name="MSIP_Label_be4b3411-284d-4d31-bd4f-bc13ef7f1fd6_SiteId">
    <vt:lpwstr>63ce7d59-2f3e-42cd-a8cc-be764cff5eb6</vt:lpwstr>
  </property>
  <property fmtid="{D5CDD505-2E9C-101B-9397-08002B2CF9AE}" pid="4" name="MSIP_Label_be4b3411-284d-4d31-bd4f-bc13ef7f1fd6_Owner">
    <vt:lpwstr>isha.khandelwal@ad.infosys.com</vt:lpwstr>
  </property>
  <property fmtid="{D5CDD505-2E9C-101B-9397-08002B2CF9AE}" pid="5" name="MSIP_Label_be4b3411-284d-4d31-bd4f-bc13ef7f1fd6_SetDate">
    <vt:lpwstr>2021-04-19T11:20:10.0069713Z</vt:lpwstr>
  </property>
  <property fmtid="{D5CDD505-2E9C-101B-9397-08002B2CF9AE}" pid="6" name="MSIP_Label_be4b3411-284d-4d31-bd4f-bc13ef7f1fd6_Name">
    <vt:lpwstr>Internal</vt:lpwstr>
  </property>
  <property fmtid="{D5CDD505-2E9C-101B-9397-08002B2CF9AE}" pid="7" name="MSIP_Label_be4b3411-284d-4d31-bd4f-bc13ef7f1fd6_Application">
    <vt:lpwstr>Microsoft Azure Information Protection</vt:lpwstr>
  </property>
  <property fmtid="{D5CDD505-2E9C-101B-9397-08002B2CF9AE}" pid="8" name="MSIP_Label_be4b3411-284d-4d31-bd4f-bc13ef7f1fd6_ActionId">
    <vt:lpwstr>f7117aaf-bb93-4710-8dc4-76f14a30d7d3</vt:lpwstr>
  </property>
  <property fmtid="{D5CDD505-2E9C-101B-9397-08002B2CF9AE}" pid="9" name="MSIP_Label_be4b3411-284d-4d31-bd4f-bc13ef7f1fd6_Extended_MSFT_Method">
    <vt:lpwstr>Automatic</vt:lpwstr>
  </property>
  <property fmtid="{D5CDD505-2E9C-101B-9397-08002B2CF9AE}" pid="10" name="MSIP_Label_a0819fa7-4367-4500-ba88-dd630d977609_Enabled">
    <vt:lpwstr>True</vt:lpwstr>
  </property>
  <property fmtid="{D5CDD505-2E9C-101B-9397-08002B2CF9AE}" pid="11" name="MSIP_Label_a0819fa7-4367-4500-ba88-dd630d977609_SiteId">
    <vt:lpwstr>63ce7d59-2f3e-42cd-a8cc-be764cff5eb6</vt:lpwstr>
  </property>
  <property fmtid="{D5CDD505-2E9C-101B-9397-08002B2CF9AE}" pid="12" name="MSIP_Label_a0819fa7-4367-4500-ba88-dd630d977609_Owner">
    <vt:lpwstr>isha.khandelwal@ad.infosys.com</vt:lpwstr>
  </property>
  <property fmtid="{D5CDD505-2E9C-101B-9397-08002B2CF9AE}" pid="13" name="MSIP_Label_a0819fa7-4367-4500-ba88-dd630d977609_SetDate">
    <vt:lpwstr>2021-04-19T11:20:10.0069713Z</vt:lpwstr>
  </property>
  <property fmtid="{D5CDD505-2E9C-101B-9397-08002B2CF9AE}" pid="14" name="MSIP_Label_a0819fa7-4367-4500-ba88-dd630d977609_Name">
    <vt:lpwstr>Companywide usage</vt:lpwstr>
  </property>
  <property fmtid="{D5CDD505-2E9C-101B-9397-08002B2CF9AE}" pid="15" name="MSIP_Label_a0819fa7-4367-4500-ba88-dd630d977609_Application">
    <vt:lpwstr>Microsoft Azure Information Protection</vt:lpwstr>
  </property>
  <property fmtid="{D5CDD505-2E9C-101B-9397-08002B2CF9AE}" pid="16" name="MSIP_Label_a0819fa7-4367-4500-ba88-dd630d977609_ActionId">
    <vt:lpwstr>f7117aaf-bb93-4710-8dc4-76f14a30d7d3</vt:lpwstr>
  </property>
  <property fmtid="{D5CDD505-2E9C-101B-9397-08002B2CF9AE}" pid="17" name="MSIP_Label_a0819fa7-4367-4500-ba88-dd630d977609_Parent">
    <vt:lpwstr>be4b3411-284d-4d31-bd4f-bc13ef7f1fd6</vt:lpwstr>
  </property>
  <property fmtid="{D5CDD505-2E9C-101B-9397-08002B2CF9AE}" pid="18" name="MSIP_Label_a0819fa7-4367-4500-ba88-dd630d977609_Extended_MSFT_Method">
    <vt:lpwstr>Automatic</vt:lpwstr>
  </property>
  <property fmtid="{D5CDD505-2E9C-101B-9397-08002B2CF9AE}" pid="19" name="Sensitivity">
    <vt:lpwstr>Internal Companywide usage</vt:lpwstr>
  </property>
</Properties>
</file>