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trlProps/ctrlProp2.xml" ContentType="application/vnd.ms-excel.controlproperties+xml"/>
  <Override PartName="/xl/drawings/drawing11.xml" ContentType="application/vnd.openxmlformats-officedocument.drawing+xml"/>
  <Override PartName="/xl/ctrlProps/ctrlProp3.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updateLinks="never" codeName="ThisWorkbook" defaultThemeVersion="124226"/>
  <mc:AlternateContent xmlns:mc="http://schemas.openxmlformats.org/markup-compatibility/2006">
    <mc:Choice Requires="x15">
      <x15ac:absPath xmlns:x15ac="http://schemas.microsoft.com/office/spreadsheetml/2010/11/ac" url="G:\Group-5-New\02 Projects\01 By Adil Iqbal Khan\01 RTM\06 SS-119 ERSS-XL_Guatam Sharma\04 Bidding Documents\"/>
    </mc:Choice>
  </mc:AlternateContent>
  <xr:revisionPtr revIDLastSave="0" documentId="13_ncr:1_{1581F09B-1B0C-4AA1-A74A-83F9FD0C1BD7}" xr6:coauthVersionLast="47" xr6:coauthVersionMax="47" xr10:uidLastSave="{00000000-0000-0000-0000-000000000000}"/>
  <workbookProtection workbookAlgorithmName="SHA-512" workbookHashValue="/cX32tCpFs4nt9QI9v5UsacY2KdLlghyE0b007+09mVer6mziP9EpjHYMfJ+psv5c6oZng/NF89XfVm5UoKElQ==" workbookSaltValue="Q6i8XXePBtmMglfF/NZ65g==" workbookSpinCount="100000" lockStructure="1"/>
  <bookViews>
    <workbookView xWindow="-108" yWindow="-108" windowWidth="23256" windowHeight="12576" tabRatio="871" firstSheet="1" activeTab="1" xr2:uid="{00000000-000D-0000-FFFF-FFFF00000000}"/>
  </bookViews>
  <sheets>
    <sheet name="Basic" sheetId="1" state="hidden" r:id="rId1"/>
    <sheet name="Cover" sheetId="2" r:id="rId2"/>
    <sheet name="Names of Bidder" sheetId="3" r:id="rId3"/>
    <sheet name="Tender Fee" sheetId="37" r:id="rId4"/>
    <sheet name="Attach 3(JV)" sheetId="4" r:id="rId5"/>
    <sheet name="Attach 3(QR)" sheetId="5" r:id="rId6"/>
    <sheet name="Attach 4" sheetId="6" r:id="rId7"/>
    <sheet name="Attach 4 (A)" sheetId="7" r:id="rId8"/>
    <sheet name="Attach 4 (B)" sheetId="8" r:id="rId9"/>
    <sheet name="Attach 5" sheetId="9" r:id="rId10"/>
    <sheet name="Attach 5A" sheetId="10" r:id="rId11"/>
    <sheet name="Attach 6" sheetId="11" r:id="rId12"/>
    <sheet name="Attach 7" sheetId="12" r:id="rId13"/>
    <sheet name="Attach 9" sheetId="13" r:id="rId14"/>
    <sheet name="Attach 10" sheetId="14" r:id="rId15"/>
    <sheet name="Attach 11" sheetId="15" r:id="rId16"/>
    <sheet name="Attach 12" sheetId="40" r:id="rId17"/>
    <sheet name="Attach 13" sheetId="17" r:id="rId18"/>
    <sheet name="Attach 14" sheetId="18" r:id="rId19"/>
    <sheet name="Attach 14-IP" sheetId="19" r:id="rId20"/>
    <sheet name="Attach 15" sheetId="20" r:id="rId21"/>
    <sheet name="Attach 16" sheetId="21" r:id="rId22"/>
    <sheet name="Attach 17" sheetId="22" r:id="rId23"/>
    <sheet name="Attach 18" sheetId="23" r:id="rId24"/>
    <sheet name="Attach 18 SP" sheetId="24" r:id="rId25"/>
    <sheet name="Attach 19" sheetId="25" r:id="rId26"/>
    <sheet name="Attach 20" sheetId="35" state="hidden" r:id="rId27"/>
    <sheet name="Attach 21" sheetId="29" r:id="rId28"/>
    <sheet name="Attach 22" sheetId="30" r:id="rId29"/>
    <sheet name="Attach 23" sheetId="32" r:id="rId30"/>
    <sheet name="Attach 24" sheetId="33" state="hidden" r:id="rId31"/>
    <sheet name="Attach 25" sheetId="34" state="hidden" r:id="rId32"/>
    <sheet name="Attach 26" sheetId="36" state="hidden" r:id="rId33"/>
    <sheet name="Bid Form 1st Envelope " sheetId="26" r:id="rId34"/>
    <sheet name="Bid Summary" sheetId="39" state="hidden" r:id="rId35"/>
    <sheet name="N to W" sheetId="27" state="hidden" r:id="rId36"/>
    <sheet name="Sheet1" sheetId="28"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6">#REF!</definedName>
    <definedName name="\A" localSheetId="22">#REF!</definedName>
    <definedName name="\A" localSheetId="23">#REF!</definedName>
    <definedName name="\A" localSheetId="10">#REF!</definedName>
    <definedName name="\A" localSheetId="2">#REF!</definedName>
    <definedName name="\A">#REF!</definedName>
    <definedName name="\aa" localSheetId="16">#REF!</definedName>
    <definedName name="\aa" localSheetId="24">#REF!</definedName>
    <definedName name="\aa" localSheetId="10">#REF!</definedName>
    <definedName name="\aa" localSheetId="2">#REF!</definedName>
    <definedName name="\aa">#REF!</definedName>
    <definedName name="\B" localSheetId="16">#REF!</definedName>
    <definedName name="\B" localSheetId="22">#REF!</definedName>
    <definedName name="\B" localSheetId="23">#REF!</definedName>
    <definedName name="\B" localSheetId="10">#REF!</definedName>
    <definedName name="\B" localSheetId="2">#REF!</definedName>
    <definedName name="\B">#REF!</definedName>
    <definedName name="\C" localSheetId="16">#REF!</definedName>
    <definedName name="\C" localSheetId="22">#REF!</definedName>
    <definedName name="\C" localSheetId="23">#REF!</definedName>
    <definedName name="\C" localSheetId="10">#REF!</definedName>
    <definedName name="\C" localSheetId="2">#REF!</definedName>
    <definedName name="\C">#REF!</definedName>
    <definedName name="\M" localSheetId="16">#REF!</definedName>
    <definedName name="\M" localSheetId="23">#REF!</definedName>
    <definedName name="\M" localSheetId="10">#REF!</definedName>
    <definedName name="\M" localSheetId="2">#REF!</definedName>
    <definedName name="\M">#REF!</definedName>
    <definedName name="\N" localSheetId="16">#REF!</definedName>
    <definedName name="\N" localSheetId="23">#REF!</definedName>
    <definedName name="\N" localSheetId="10">#REF!</definedName>
    <definedName name="\N" localSheetId="2">#REF!</definedName>
    <definedName name="\N">#REF!</definedName>
    <definedName name="\P" localSheetId="16">#REF!</definedName>
    <definedName name="\P" localSheetId="23">#REF!</definedName>
    <definedName name="\P" localSheetId="10">#REF!</definedName>
    <definedName name="\P" localSheetId="2">#REF!</definedName>
    <definedName name="\P">#REF!</definedName>
    <definedName name="\R" localSheetId="16">#REF!</definedName>
    <definedName name="\R" localSheetId="23">#REF!</definedName>
    <definedName name="\R" localSheetId="10">#REF!</definedName>
    <definedName name="\R" localSheetId="2">#REF!</definedName>
    <definedName name="\R">#REF!</definedName>
    <definedName name="\U" localSheetId="16">#REF!</definedName>
    <definedName name="\U" localSheetId="23">#REF!</definedName>
    <definedName name="\U" localSheetId="10">#REF!</definedName>
    <definedName name="\U" localSheetId="2">#REF!</definedName>
    <definedName name="\U">#REF!</definedName>
    <definedName name="\V" localSheetId="16">#REF!</definedName>
    <definedName name="\V" localSheetId="23">#REF!</definedName>
    <definedName name="\V" localSheetId="10">#REF!</definedName>
    <definedName name="\V" localSheetId="2">#REF!</definedName>
    <definedName name="\V">#REF!</definedName>
    <definedName name="\x" localSheetId="16">#REF!</definedName>
    <definedName name="\x" localSheetId="24">#REF!</definedName>
    <definedName name="\x" localSheetId="10">#REF!</definedName>
    <definedName name="\x" localSheetId="2">#REF!</definedName>
    <definedName name="\x">#REF!</definedName>
    <definedName name="_xlnm._FilterDatabase" localSheetId="2" hidden="1">'Names of Bidder'!$B$6:$G$11</definedName>
    <definedName name="ab" localSheetId="16">#REF!</definedName>
    <definedName name="ab" localSheetId="23">#REF!</definedName>
    <definedName name="ab" localSheetId="10">#REF!</definedName>
    <definedName name="ab" localSheetId="2">#REF!</definedName>
    <definedName name="ab">#REF!</definedName>
    <definedName name="abc" localSheetId="2">#REF!</definedName>
    <definedName name="abc">#REF!</definedName>
    <definedName name="biddername" localSheetId="16">#REF!</definedName>
    <definedName name="biddername" localSheetId="24">#REF!</definedName>
    <definedName name="biddername" localSheetId="10">#REF!</definedName>
    <definedName name="biddername" localSheetId="2">#REF!</definedName>
    <definedName name="biddername">#REF!</definedName>
    <definedName name="BL2A" localSheetId="16">'[1]Attach-3 (QR)'!#REF!</definedName>
    <definedName name="BL2A" localSheetId="10">'[2]Attach-3 (QR)'!#REF!</definedName>
    <definedName name="BL2A">#REF!</definedName>
    <definedName name="BL2A2" localSheetId="16">'[1]Attach-3 (QR)'!#REF!</definedName>
    <definedName name="BL2A2" localSheetId="24">'[3]Attach-3 (QR)'!#REF!</definedName>
    <definedName name="BL2A2" localSheetId="10">'[4]Attach-3 (QR)'!#REF!</definedName>
    <definedName name="BL2A2" localSheetId="2">'[5]Attach-3 (QR)'!#REF!</definedName>
    <definedName name="BL2A2">#REF!</definedName>
    <definedName name="BL2AA" localSheetId="16">'[1]Attach-3 (QR)'!#REF!</definedName>
    <definedName name="BL2AA" localSheetId="10">'[2]Attach-3 (QR)'!#REF!</definedName>
    <definedName name="BL2AA">#REF!</definedName>
    <definedName name="BL2AAA" localSheetId="16">'[1]Attach-3 (QR)'!#REF!</definedName>
    <definedName name="BL2AAA" localSheetId="22">'[6]Attach QR'!$J$785</definedName>
    <definedName name="BL2AAA" localSheetId="24">'[3]Attach-3 (QR)'!#REF!</definedName>
    <definedName name="BL2AAA" localSheetId="10">'[4]Attach-3 (QR)'!#REF!</definedName>
    <definedName name="BL2AAA" localSheetId="2">'[5]Attach-3 (QR)'!#REF!</definedName>
    <definedName name="BL2AAA">#REF!</definedName>
    <definedName name="BL2B" localSheetId="16">'[1]Attach-3 (QR)'!#REF!</definedName>
    <definedName name="BL2B" localSheetId="10">'[2]Attach-3 (QR)'!#REF!</definedName>
    <definedName name="BL2B">#REF!</definedName>
    <definedName name="BL2BB" localSheetId="16">'[1]Attach-3 (QR)'!#REF!</definedName>
    <definedName name="BL2BB" localSheetId="24">'[3]Attach-3 (QR)'!#REF!</definedName>
    <definedName name="BL2BB" localSheetId="10">'[4]Attach-3 (QR)'!#REF!</definedName>
    <definedName name="BL2BB" localSheetId="2">'[5]Attach-3 (QR)'!#REF!</definedName>
    <definedName name="BL2BB">#REF!</definedName>
    <definedName name="BL2BBB" localSheetId="16">'[1]Attach-3 (QR)'!#REF!</definedName>
    <definedName name="BL2BBB" localSheetId="22">'[6]Attach QR'!$K$785</definedName>
    <definedName name="BL2BBB" localSheetId="24">'[3]Attach-3 (QR)'!#REF!</definedName>
    <definedName name="BL2BBB" localSheetId="10">'[4]Attach-3 (QR)'!#REF!</definedName>
    <definedName name="BL2BBB" localSheetId="2">'[5]Attach-3 (QR)'!#REF!</definedName>
    <definedName name="BL2BBB">#REF!</definedName>
    <definedName name="BL2C" localSheetId="16">'[1]Attach-3 (QR)'!#REF!</definedName>
    <definedName name="BL2C" localSheetId="10">'[2]Attach-3 (QR)'!#REF!</definedName>
    <definedName name="BL2C">#REF!</definedName>
    <definedName name="BL2CC" localSheetId="16">'[1]Attach-3 (QR)'!#REF!</definedName>
    <definedName name="BL2CC" localSheetId="24">'[3]Attach-3 (QR)'!#REF!</definedName>
    <definedName name="BL2CC" localSheetId="10">'[4]Attach-3 (QR)'!#REF!</definedName>
    <definedName name="BL2CC" localSheetId="2">'[5]Attach-3 (QR)'!#REF!</definedName>
    <definedName name="BL2CC">#REF!</definedName>
    <definedName name="BL2CCC" localSheetId="16">'[1]Attach-3 (QR)'!#REF!</definedName>
    <definedName name="BL2CCC" localSheetId="22">'[6]Attach QR'!$L$785</definedName>
    <definedName name="BL2CCC" localSheetId="24">'[3]Attach-3 (QR)'!#REF!</definedName>
    <definedName name="BL2CCC" localSheetId="10">'[4]Attach-3 (QR)'!#REF!</definedName>
    <definedName name="BL2CCC" localSheetId="2">'[5]Attach-3 (QR)'!#REF!</definedName>
    <definedName name="BL2CCC">#REF!</definedName>
    <definedName name="BL3A" localSheetId="16">'[1]Attach-3 (QR)'!#REF!</definedName>
    <definedName name="BL3A" localSheetId="10">'[2]Attach-3 (QR)'!#REF!</definedName>
    <definedName name="BL3A">#REF!</definedName>
    <definedName name="BL3AA" localSheetId="16">'[1]Attach-3 (QR)'!#REF!</definedName>
    <definedName name="BL3AA" localSheetId="24">'[3]Attach-3 (QR)'!#REF!</definedName>
    <definedName name="BL3AA" localSheetId="10">'[4]Attach-3 (QR)'!#REF!</definedName>
    <definedName name="BL3AA" localSheetId="2">'[5]Attach-3 (QR)'!#REF!</definedName>
    <definedName name="BL3AA">#REF!</definedName>
    <definedName name="BL3AAA" localSheetId="16">'[1]Attach-3 (QR)'!#REF!</definedName>
    <definedName name="BL3AAA" localSheetId="22">'[6]Attach QR'!$J$788</definedName>
    <definedName name="BL3AAA" localSheetId="24">'[3]Attach-3 (QR)'!#REF!</definedName>
    <definedName name="BL3AAA" localSheetId="10">'[4]Attach-3 (QR)'!#REF!</definedName>
    <definedName name="BL3AAA" localSheetId="2">'[5]Attach-3 (QR)'!#REF!</definedName>
    <definedName name="BL3AAA">#REF!</definedName>
    <definedName name="BL3B" localSheetId="16">'[1]Attach-3 (QR)'!#REF!</definedName>
    <definedName name="BL3B" localSheetId="10">'[2]Attach-3 (QR)'!#REF!</definedName>
    <definedName name="BL3B">#REF!</definedName>
    <definedName name="BL3BB" localSheetId="16">'[1]Attach-3 (QR)'!#REF!</definedName>
    <definedName name="BL3BB" localSheetId="24">'[3]Attach-3 (QR)'!#REF!</definedName>
    <definedName name="BL3BB" localSheetId="10">'[4]Attach-3 (QR)'!#REF!</definedName>
    <definedName name="BL3BB" localSheetId="2">'[5]Attach-3 (QR)'!#REF!</definedName>
    <definedName name="BL3BB">#REF!</definedName>
    <definedName name="BL3BBB" localSheetId="16">'[1]Attach-3 (QR)'!#REF!</definedName>
    <definedName name="BL3BBB" localSheetId="22">'[6]Attach QR'!$K$788</definedName>
    <definedName name="BL3BBB" localSheetId="24">'[3]Attach-3 (QR)'!#REF!</definedName>
    <definedName name="BL3BBB" localSheetId="10">'[4]Attach-3 (QR)'!#REF!</definedName>
    <definedName name="BL3BBB" localSheetId="2">'[5]Attach-3 (QR)'!#REF!</definedName>
    <definedName name="BL3BBB">#REF!</definedName>
    <definedName name="BL3C" localSheetId="16">'[1]Attach-3 (QR)'!#REF!</definedName>
    <definedName name="BL3C" localSheetId="10">'[2]Attach-3 (QR)'!#REF!</definedName>
    <definedName name="BL3C">#REF!</definedName>
    <definedName name="BL3CC" localSheetId="16">'[1]Attach-3 (QR)'!#REF!</definedName>
    <definedName name="BL3CC" localSheetId="24">'[3]Attach-3 (QR)'!#REF!</definedName>
    <definedName name="BL3CC" localSheetId="10">'[4]Attach-3 (QR)'!#REF!</definedName>
    <definedName name="BL3CC" localSheetId="2">'[5]Attach-3 (QR)'!#REF!</definedName>
    <definedName name="BL3CC">#REF!</definedName>
    <definedName name="BL3CCC" localSheetId="16">'[1]Attach-3 (QR)'!#REF!</definedName>
    <definedName name="BL3CCC" localSheetId="22">'[6]Attach QR'!$L$788</definedName>
    <definedName name="BL3CCC" localSheetId="24">'[3]Attach-3 (QR)'!#REF!</definedName>
    <definedName name="BL3CCC" localSheetId="10">'[4]Attach-3 (QR)'!#REF!</definedName>
    <definedName name="BL3CCC" localSheetId="2">'[5]Attach-3 (QR)'!#REF!</definedName>
    <definedName name="BL3CCC">#REF!</definedName>
    <definedName name="BL4A" localSheetId="16">'[1]Attach-3 (QR)'!#REF!</definedName>
    <definedName name="BL4A" localSheetId="10">'[2]Attach-3 (QR)'!#REF!</definedName>
    <definedName name="BL4A">#REF!</definedName>
    <definedName name="BL4AA" localSheetId="16">'[1]Attach-3 (QR)'!#REF!</definedName>
    <definedName name="BL4AA" localSheetId="24">'[3]Attach-3 (QR)'!#REF!</definedName>
    <definedName name="BL4AA" localSheetId="10">'[4]Attach-3 (QR)'!#REF!</definedName>
    <definedName name="BL4AA" localSheetId="2">'[5]Attach-3 (QR)'!#REF!</definedName>
    <definedName name="BL4AA">#REF!</definedName>
    <definedName name="BL4AAA" localSheetId="16">'[1]Attach-3 (QR)'!#REF!</definedName>
    <definedName name="BL4AAA" localSheetId="22">'[6]Attach QR'!$J$791</definedName>
    <definedName name="BL4AAA" localSheetId="24">'[3]Attach-3 (QR)'!#REF!</definedName>
    <definedName name="BL4AAA" localSheetId="10">'[4]Attach-3 (QR)'!#REF!</definedName>
    <definedName name="BL4AAA" localSheetId="2">'[5]Attach-3 (QR)'!#REF!</definedName>
    <definedName name="BL4AAA">#REF!</definedName>
    <definedName name="BL4B" localSheetId="16">'[1]Attach-3 (QR)'!#REF!</definedName>
    <definedName name="BL4B" localSheetId="10">'[2]Attach-3 (QR)'!#REF!</definedName>
    <definedName name="BL4B">#REF!</definedName>
    <definedName name="BL4BB" localSheetId="16">'[1]Attach-3 (QR)'!#REF!</definedName>
    <definedName name="BL4BB" localSheetId="24">'[3]Attach-3 (QR)'!#REF!</definedName>
    <definedName name="BL4BB" localSheetId="10">'[4]Attach-3 (QR)'!#REF!</definedName>
    <definedName name="BL4BB" localSheetId="2">'[5]Attach-3 (QR)'!#REF!</definedName>
    <definedName name="BL4BB">#REF!</definedName>
    <definedName name="BL4BBB" localSheetId="16">'[1]Attach-3 (QR)'!#REF!</definedName>
    <definedName name="BL4BBB" localSheetId="22">'[6]Attach QR'!$K$791</definedName>
    <definedName name="BL4BBB" localSheetId="24">'[3]Attach-3 (QR)'!#REF!</definedName>
    <definedName name="BL4BBB" localSheetId="10">'[4]Attach-3 (QR)'!#REF!</definedName>
    <definedName name="BL4BBB" localSheetId="2">'[5]Attach-3 (QR)'!#REF!</definedName>
    <definedName name="BL4BBB">#REF!</definedName>
    <definedName name="BL4C" localSheetId="16">'[1]Attach-3 (QR)'!#REF!</definedName>
    <definedName name="BL4C" localSheetId="10">'[2]Attach-3 (QR)'!#REF!</definedName>
    <definedName name="BL4C">#REF!</definedName>
    <definedName name="BL4CC" localSheetId="16">'[1]Attach-3 (QR)'!#REF!</definedName>
    <definedName name="BL4CC" localSheetId="24">'[3]Attach-3 (QR)'!#REF!</definedName>
    <definedName name="BL4CC" localSheetId="10">'[4]Attach-3 (QR)'!#REF!</definedName>
    <definedName name="BL4CC" localSheetId="2">'[5]Attach-3 (QR)'!#REF!</definedName>
    <definedName name="BL4CC">#REF!</definedName>
    <definedName name="BL4CCC" localSheetId="16">'[1]Attach-3 (QR)'!#REF!</definedName>
    <definedName name="BL4CCC" localSheetId="22">'[6]Attach QR'!$L$791</definedName>
    <definedName name="BL4CCC" localSheetId="24">'[3]Attach-3 (QR)'!#REF!</definedName>
    <definedName name="BL4CCC" localSheetId="10">'[4]Attach-3 (QR)'!#REF!</definedName>
    <definedName name="BL4CCC" localSheetId="2">'[5]Attach-3 (QR)'!#REF!</definedName>
    <definedName name="BL4CCC">#REF!</definedName>
    <definedName name="BL5A" localSheetId="16">'[1]Attach-3 (QR)'!#REF!</definedName>
    <definedName name="BL5A" localSheetId="10">'[2]Attach-3 (QR)'!#REF!</definedName>
    <definedName name="BL5A">#REF!</definedName>
    <definedName name="BL5AA" localSheetId="16">'[1]Attach-3 (QR)'!#REF!</definedName>
    <definedName name="BL5AA" localSheetId="24">'[3]Attach-3 (QR)'!#REF!</definedName>
    <definedName name="BL5AA" localSheetId="10">'[4]Attach-3 (QR)'!#REF!</definedName>
    <definedName name="BL5AA" localSheetId="2">'[5]Attach-3 (QR)'!#REF!</definedName>
    <definedName name="BL5AA">#REF!</definedName>
    <definedName name="BL5AAA" localSheetId="16">'[1]Attach-3 (QR)'!#REF!</definedName>
    <definedName name="BL5AAA" localSheetId="22">'[6]Attach QR'!$J$794</definedName>
    <definedName name="BL5AAA" localSheetId="24">'[3]Attach-3 (QR)'!#REF!</definedName>
    <definedName name="BL5AAA" localSheetId="10">'[4]Attach-3 (QR)'!#REF!</definedName>
    <definedName name="BL5AAA" localSheetId="2">'[5]Attach-3 (QR)'!#REF!</definedName>
    <definedName name="BL5AAA">#REF!</definedName>
    <definedName name="BL5B" localSheetId="16">'[1]Attach-3 (QR)'!#REF!</definedName>
    <definedName name="BL5B" localSheetId="10">'[2]Attach-3 (QR)'!#REF!</definedName>
    <definedName name="BL5B">#REF!</definedName>
    <definedName name="BL5BB" localSheetId="16">'[1]Attach-3 (QR)'!#REF!</definedName>
    <definedName name="BL5BB" localSheetId="24">'[3]Attach-3 (QR)'!#REF!</definedName>
    <definedName name="BL5BB" localSheetId="10">'[4]Attach-3 (QR)'!#REF!</definedName>
    <definedName name="BL5BB" localSheetId="2">'[5]Attach-3 (QR)'!#REF!</definedName>
    <definedName name="BL5BB">#REF!</definedName>
    <definedName name="BL5BBB" localSheetId="16">'[1]Attach-3 (QR)'!#REF!</definedName>
    <definedName name="BL5BBB" localSheetId="22">'[6]Attach QR'!$K$794</definedName>
    <definedName name="BL5BBB" localSheetId="24">'[3]Attach-3 (QR)'!#REF!</definedName>
    <definedName name="BL5BBB" localSheetId="10">'[4]Attach-3 (QR)'!#REF!</definedName>
    <definedName name="BL5BBB" localSheetId="2">'[5]Attach-3 (QR)'!#REF!</definedName>
    <definedName name="BL5BBB">#REF!</definedName>
    <definedName name="BL5C" localSheetId="16">'[1]Attach-3 (QR)'!#REF!</definedName>
    <definedName name="BL5C" localSheetId="10">'[2]Attach-3 (QR)'!#REF!</definedName>
    <definedName name="BL5C">#REF!</definedName>
    <definedName name="BL5CC" localSheetId="16">'[1]Attach-3 (QR)'!#REF!</definedName>
    <definedName name="BL5CC" localSheetId="24">'[3]Attach-3 (QR)'!#REF!</definedName>
    <definedName name="BL5CC" localSheetId="10">'[4]Attach-3 (QR)'!#REF!</definedName>
    <definedName name="BL5CC" localSheetId="2">'[5]Attach-3 (QR)'!#REF!</definedName>
    <definedName name="BL5CC">#REF!</definedName>
    <definedName name="BL5CCC" localSheetId="16">'[1]Attach-3 (QR)'!#REF!</definedName>
    <definedName name="BL5CCC" localSheetId="22">'[6]Attach QR'!$L$794</definedName>
    <definedName name="BL5CCC" localSheetId="24">'[3]Attach-3 (QR)'!#REF!</definedName>
    <definedName name="BL5CCC" localSheetId="10">'[4]Attach-3 (QR)'!#REF!</definedName>
    <definedName name="BL5CCC" localSheetId="2">'[5]Attach-3 (QR)'!#REF!</definedName>
    <definedName name="BL5CCC">#REF!</definedName>
    <definedName name="CAPA1" localSheetId="16">'[1]Attach-3 (QR)'!#REF!</definedName>
    <definedName name="CAPA1" localSheetId="24">'[3]Attach-3 (QR)'!#REF!</definedName>
    <definedName name="CAPA1" localSheetId="10">'[4]Attach-3 (QR)'!#REF!</definedName>
    <definedName name="CAPA1" localSheetId="2">'[5]Attach-3 (QR)'!#REF!</definedName>
    <definedName name="CAPA1">#REF!</definedName>
    <definedName name="CAPA11" localSheetId="16">'[1]Attach-3 (QR)'!#REF!</definedName>
    <definedName name="CAPA11" localSheetId="24">'[3]Attach-3 (QR)'!#REF!</definedName>
    <definedName name="CAPA11" localSheetId="10">'[4]Attach-3 (QR)'!#REF!</definedName>
    <definedName name="CAPA11" localSheetId="2">'[5]Attach-3 (QR)'!#REF!</definedName>
    <definedName name="CAPA11">#REF!</definedName>
    <definedName name="CAPA111" localSheetId="16">'[1]Attach-3 (QR)'!#REF!</definedName>
    <definedName name="CAPA111" localSheetId="22">'[6]Attach QR'!$F$505</definedName>
    <definedName name="CAPA111" localSheetId="24">'[3]Attach-3 (QR)'!#REF!</definedName>
    <definedName name="CAPA111" localSheetId="10">'[4]Attach-3 (QR)'!#REF!</definedName>
    <definedName name="CAPA111" localSheetId="2">'[5]Attach-3 (QR)'!#REF!</definedName>
    <definedName name="CAPA111">#REF!</definedName>
    <definedName name="CAPA2" localSheetId="16">'[1]Attach-3 (QR)'!#REF!</definedName>
    <definedName name="CAPA2" localSheetId="24">'[3]Attach-3 (QR)'!#REF!</definedName>
    <definedName name="CAPA2" localSheetId="10">'[4]Attach-3 (QR)'!#REF!</definedName>
    <definedName name="CAPA2" localSheetId="2">'[5]Attach-3 (QR)'!#REF!</definedName>
    <definedName name="CAPA2">#REF!</definedName>
    <definedName name="CAPA22" localSheetId="16">'[1]Attach-3 (QR)'!#REF!</definedName>
    <definedName name="CAPA22" localSheetId="24">'[3]Attach-3 (QR)'!#REF!</definedName>
    <definedName name="CAPA22" localSheetId="10">'[4]Attach-3 (QR)'!#REF!</definedName>
    <definedName name="CAPA22" localSheetId="2">'[5]Attach-3 (QR)'!#REF!</definedName>
    <definedName name="CAPA22">#REF!</definedName>
    <definedName name="CAPA222" localSheetId="16">'[1]Attach-3 (QR)'!#REF!</definedName>
    <definedName name="CAPA222" localSheetId="22">'[6]Attach QR'!$I$505</definedName>
    <definedName name="CAPA222" localSheetId="24">'[3]Attach-3 (QR)'!#REF!</definedName>
    <definedName name="CAPA222" localSheetId="10">'[4]Attach-3 (QR)'!#REF!</definedName>
    <definedName name="CAPA222" localSheetId="2">'[5]Attach-3 (QR)'!#REF!</definedName>
    <definedName name="CAPA222">#REF!</definedName>
    <definedName name="CAPA3" localSheetId="16">'[1]Attach-3 (QR)'!#REF!</definedName>
    <definedName name="CAPA3" localSheetId="24">'[3]Attach-3 (QR)'!#REF!</definedName>
    <definedName name="CAPA3" localSheetId="10">'[4]Attach-3 (QR)'!#REF!</definedName>
    <definedName name="CAPA3" localSheetId="2">'[5]Attach-3 (QR)'!#REF!</definedName>
    <definedName name="CAPA3">#REF!</definedName>
    <definedName name="CAPA33" localSheetId="16">'[1]Attach-3 (QR)'!#REF!</definedName>
    <definedName name="CAPA33" localSheetId="24">'[3]Attach-3 (QR)'!#REF!</definedName>
    <definedName name="CAPA33" localSheetId="10">'[4]Attach-3 (QR)'!#REF!</definedName>
    <definedName name="CAPA33" localSheetId="2">'[5]Attach-3 (QR)'!#REF!</definedName>
    <definedName name="CAPA33">#REF!</definedName>
    <definedName name="CAPA333" localSheetId="16">'[1]Attach-3 (QR)'!#REF!</definedName>
    <definedName name="CAPA333" localSheetId="22">'[6]Attach QR'!$G$651</definedName>
    <definedName name="CAPA333" localSheetId="24">'[3]Attach-3 (QR)'!#REF!</definedName>
    <definedName name="CAPA333" localSheetId="10">'[4]Attach-3 (QR)'!#REF!</definedName>
    <definedName name="CAPA333" localSheetId="2">'[5]Attach-3 (QR)'!#REF!</definedName>
    <definedName name="CAPA333">#REF!</definedName>
    <definedName name="CAPA4" localSheetId="16">'[1]Attach-3 (QR)'!#REF!</definedName>
    <definedName name="CAPA4" localSheetId="24">'[3]Attach-3 (QR)'!#REF!</definedName>
    <definedName name="CAPA4" localSheetId="10">'[4]Attach-3 (QR)'!#REF!</definedName>
    <definedName name="CAPA4" localSheetId="2">'[5]Attach-3 (QR)'!#REF!</definedName>
    <definedName name="CAPA4">#REF!</definedName>
    <definedName name="CAPA44" localSheetId="16">'[1]Attach-3 (QR)'!#REF!</definedName>
    <definedName name="CAPA44" localSheetId="24">'[3]Attach-3 (QR)'!#REF!</definedName>
    <definedName name="CAPA44" localSheetId="10">'[4]Attach-3 (QR)'!#REF!</definedName>
    <definedName name="CAPA44" localSheetId="2">'[5]Attach-3 (QR)'!#REF!</definedName>
    <definedName name="CAPA44">#REF!</definedName>
    <definedName name="CAPA444" localSheetId="16">'[1]Attach-3 (QR)'!#REF!</definedName>
    <definedName name="CAPA444" localSheetId="22">'[6]Attach QR'!$I$651</definedName>
    <definedName name="CAPA444" localSheetId="24">'[3]Attach-3 (QR)'!#REF!</definedName>
    <definedName name="CAPA444" localSheetId="10">'[4]Attach-3 (QR)'!#REF!</definedName>
    <definedName name="CAPA444" localSheetId="2">'[5]Attach-3 (QR)'!#REF!</definedName>
    <definedName name="CAPA444">#REF!</definedName>
    <definedName name="CAPA7" localSheetId="16">'[1]Attach-3 (QR)'!#REF!</definedName>
    <definedName name="CAPA7" localSheetId="24">'[3]Attach-3 (QR)'!#REF!</definedName>
    <definedName name="CAPA7" localSheetId="10">'[4]Attach-3 (QR)'!#REF!</definedName>
    <definedName name="CAPA7" localSheetId="2">'[5]Attach-3 (QR)'!#REF!</definedName>
    <definedName name="CAPA7">#REF!</definedName>
    <definedName name="CAPA77" localSheetId="16">'[1]Attach-3 (QR)'!#REF!</definedName>
    <definedName name="CAPA77" localSheetId="24">'[3]Attach-3 (QR)'!#REF!</definedName>
    <definedName name="CAPA77" localSheetId="10">'[4]Attach-3 (QR)'!#REF!</definedName>
    <definedName name="CAPA77" localSheetId="2">'[5]Attach-3 (QR)'!#REF!</definedName>
    <definedName name="CAPA77">#REF!</definedName>
    <definedName name="CAPA777" localSheetId="16">'[1]Attach-3 (QR)'!#REF!</definedName>
    <definedName name="CAPA777" localSheetId="22">'[6]Attach QR'!$D$505</definedName>
    <definedName name="CAPA777" localSheetId="24">'[3]Attach-3 (QR)'!#REF!</definedName>
    <definedName name="CAPA777" localSheetId="10">'[4]Attach-3 (QR)'!#REF!</definedName>
    <definedName name="CAPA777" localSheetId="2">'[5]Attach-3 (QR)'!#REF!</definedName>
    <definedName name="CAPA777">#REF!</definedName>
    <definedName name="COO" localSheetId="16">'[7]Sch-1a'!#REF!</definedName>
    <definedName name="COO" localSheetId="10">'[8]Sch-1a'!#REF!</definedName>
    <definedName name="COO" localSheetId="2">'[9]Sch-1a'!#REF!</definedName>
    <definedName name="COO">'[8]Sch-1a'!#REF!</definedName>
    <definedName name="date" localSheetId="16">#REF!</definedName>
    <definedName name="date" localSheetId="24">#REF!</definedName>
    <definedName name="date" localSheetId="10">#REF!</definedName>
    <definedName name="date" localSheetId="2">#REF!</definedName>
    <definedName name="date">#REF!</definedName>
    <definedName name="iii" localSheetId="16">#REF!</definedName>
    <definedName name="iii" localSheetId="24">#REF!</definedName>
    <definedName name="iii" localSheetId="10">#REF!</definedName>
    <definedName name="iii" localSheetId="2">#REF!</definedName>
    <definedName name="iii">#REF!</definedName>
    <definedName name="LA">#REF!</definedName>
    <definedName name="logo1">"Picture 7"</definedName>
    <definedName name="MANU1" localSheetId="16">'[1]Attach-3 (QR)'!#REF!</definedName>
    <definedName name="MANU1" localSheetId="24">'[3]Attach-3 (QR)'!#REF!</definedName>
    <definedName name="MANU1" localSheetId="10">'[4]Attach-3 (QR)'!#REF!</definedName>
    <definedName name="MANU1" localSheetId="2">'[5]Attach-3 (QR)'!#REF!</definedName>
    <definedName name="MANU1">#REF!</definedName>
    <definedName name="MANU11" localSheetId="16">'[1]Attach-3 (QR)'!#REF!</definedName>
    <definedName name="MANU11" localSheetId="24">'[3]Attach-3 (QR)'!#REF!</definedName>
    <definedName name="MANU11" localSheetId="10">'[4]Attach-3 (QR)'!#REF!</definedName>
    <definedName name="MANU11" localSheetId="2">'[5]Attach-3 (QR)'!#REF!</definedName>
    <definedName name="MANU11">#REF!</definedName>
    <definedName name="MANU111" localSheetId="16">'[1]Attach-3 (QR)'!#REF!</definedName>
    <definedName name="MANU111" localSheetId="22">'[6]Attach QR'!$H$350</definedName>
    <definedName name="MANU111" localSheetId="24">'[3]Attach-3 (QR)'!#REF!</definedName>
    <definedName name="MANU111" localSheetId="10">'[4]Attach-3 (QR)'!#REF!</definedName>
    <definedName name="MANU111" localSheetId="2">'[5]Attach-3 (QR)'!#REF!</definedName>
    <definedName name="MANU111">#REF!</definedName>
    <definedName name="MANU2" localSheetId="16">'[1]Attach-3 (QR)'!#REF!</definedName>
    <definedName name="MANU2" localSheetId="24">'[3]Attach-3 (QR)'!#REF!</definedName>
    <definedName name="MANU2" localSheetId="10">'[4]Attach-3 (QR)'!#REF!</definedName>
    <definedName name="MANU2" localSheetId="2">'[5]Attach-3 (QR)'!#REF!</definedName>
    <definedName name="MANU2">#REF!</definedName>
    <definedName name="MANU22" localSheetId="16">'[1]Attach-3 (QR)'!#REF!</definedName>
    <definedName name="MANU22" localSheetId="24">'[3]Attach-3 (QR)'!#REF!</definedName>
    <definedName name="MANU22" localSheetId="10">'[4]Attach-3 (QR)'!#REF!</definedName>
    <definedName name="MANU22" localSheetId="2">'[5]Attach-3 (QR)'!#REF!</definedName>
    <definedName name="MANU22">#REF!</definedName>
    <definedName name="MANU222" localSheetId="16">'[1]Attach-3 (QR)'!#REF!</definedName>
    <definedName name="MANU222" localSheetId="22">'[6]Attach QR'!$H$419</definedName>
    <definedName name="MANU222" localSheetId="24">'[3]Attach-3 (QR)'!#REF!</definedName>
    <definedName name="MANU222" localSheetId="10">'[4]Attach-3 (QR)'!#REF!</definedName>
    <definedName name="MANU222" localSheetId="2">'[5]Attach-3 (QR)'!#REF!</definedName>
    <definedName name="MANU222">#REF!</definedName>
    <definedName name="MANU3" localSheetId="16">'[1]Attach-3 (QR)'!#REF!</definedName>
    <definedName name="MANU3" localSheetId="24">'[3]Attach-3 (QR)'!#REF!</definedName>
    <definedName name="MANU3" localSheetId="10">'[4]Attach-3 (QR)'!#REF!</definedName>
    <definedName name="MANU3" localSheetId="2">'[5]Attach-3 (QR)'!#REF!</definedName>
    <definedName name="MANU3">#REF!</definedName>
    <definedName name="MANU33" localSheetId="16">'[1]Attach-3 (QR)'!#REF!</definedName>
    <definedName name="MANU33" localSheetId="24">'[3]Attach-3 (QR)'!#REF!</definedName>
    <definedName name="MANU33" localSheetId="10">'[4]Attach-3 (QR)'!#REF!</definedName>
    <definedName name="MANU33" localSheetId="2">'[5]Attach-3 (QR)'!#REF!</definedName>
    <definedName name="MANU33">#REF!</definedName>
    <definedName name="MANU333" localSheetId="16">'[1]Attach-3 (QR)'!#REF!</definedName>
    <definedName name="MANU333" localSheetId="22">'[6]Attach QR'!$G$560</definedName>
    <definedName name="MANU333" localSheetId="24">'[3]Attach-3 (QR)'!#REF!</definedName>
    <definedName name="MANU333" localSheetId="10">'[4]Attach-3 (QR)'!#REF!</definedName>
    <definedName name="MANU333" localSheetId="2">'[5]Attach-3 (QR)'!#REF!</definedName>
    <definedName name="MANU333">#REF!</definedName>
    <definedName name="MANU4" localSheetId="16">'[1]Attach-3 (QR)'!#REF!</definedName>
    <definedName name="MANU4" localSheetId="24">'[3]Attach-3 (QR)'!#REF!</definedName>
    <definedName name="MANU4" localSheetId="10">'[4]Attach-3 (QR)'!#REF!</definedName>
    <definedName name="MANU4" localSheetId="2">'[5]Attach-3 (QR)'!#REF!</definedName>
    <definedName name="MANU4">#REF!</definedName>
    <definedName name="MANU44" localSheetId="16">'[1]Attach-3 (QR)'!#REF!</definedName>
    <definedName name="MANU44" localSheetId="24">'[3]Attach-3 (QR)'!#REF!</definedName>
    <definedName name="MANU44" localSheetId="10">'[4]Attach-3 (QR)'!#REF!</definedName>
    <definedName name="MANU44" localSheetId="2">'[5]Attach-3 (QR)'!#REF!</definedName>
    <definedName name="MANU44">#REF!</definedName>
    <definedName name="MANU444" localSheetId="16">'[1]Attach-3 (QR)'!#REF!</definedName>
    <definedName name="MANU444" localSheetId="22">'[6]Attach QR'!$I$560</definedName>
    <definedName name="MANU444" localSheetId="24">'[3]Attach-3 (QR)'!#REF!</definedName>
    <definedName name="MANU444" localSheetId="10">'[4]Attach-3 (QR)'!#REF!</definedName>
    <definedName name="MANU444" localSheetId="2">'[5]Attach-3 (QR)'!#REF!</definedName>
    <definedName name="MANU444">#REF!</definedName>
    <definedName name="MANU5" localSheetId="16">'[1]Attach-3 (QR)'!#REF!</definedName>
    <definedName name="MANU5" localSheetId="24">'[3]Attach-3 (QR)'!#REF!</definedName>
    <definedName name="MANU5" localSheetId="10">'[4]Attach-3 (QR)'!#REF!</definedName>
    <definedName name="MANU5" localSheetId="2">'[5]Attach-3 (QR)'!#REF!</definedName>
    <definedName name="MANU5">#REF!</definedName>
    <definedName name="MANU55" localSheetId="16">'[1]Attach-3 (QR)'!#REF!</definedName>
    <definedName name="MANU55" localSheetId="24">'[3]Attach-3 (QR)'!#REF!</definedName>
    <definedName name="MANU55" localSheetId="10">'[4]Attach-3 (QR)'!#REF!</definedName>
    <definedName name="MANU55" localSheetId="2">'[5]Attach-3 (QR)'!#REF!</definedName>
    <definedName name="MANU55">#REF!</definedName>
    <definedName name="MANU555" localSheetId="16">'[1]Attach-3 (QR)'!#REF!</definedName>
    <definedName name="MANU555" localSheetId="22">'[6]Attach QR'!$E$560</definedName>
    <definedName name="MANU555" localSheetId="24">'[3]Attach-3 (QR)'!#REF!</definedName>
    <definedName name="MANU555" localSheetId="10">'[4]Attach-3 (QR)'!#REF!</definedName>
    <definedName name="MANU555" localSheetId="2">'[5]Attach-3 (QR)'!#REF!</definedName>
    <definedName name="MANU555">#REF!</definedName>
    <definedName name="PATH1" localSheetId="16">'[1]Attach-3 (QR)'!#REF!</definedName>
    <definedName name="PATH1" localSheetId="24">'[3]Attach-3 (QR)'!#REF!</definedName>
    <definedName name="PATH1" localSheetId="10">'[4]Attach-3 (QR)'!#REF!</definedName>
    <definedName name="PATH1" localSheetId="2">'[5]Attach-3 (QR)'!#REF!</definedName>
    <definedName name="PATH1">#REF!</definedName>
    <definedName name="PATH11" localSheetId="16">'[1]Attach-3 (QR)'!#REF!</definedName>
    <definedName name="PATH11" localSheetId="24">'[3]Attach-3 (QR)'!#REF!</definedName>
    <definedName name="PATH11" localSheetId="10">'[4]Attach-3 (QR)'!#REF!</definedName>
    <definedName name="PATH11" localSheetId="2">'[5]Attach-3 (QR)'!#REF!</definedName>
    <definedName name="PATH11">#REF!</definedName>
    <definedName name="PATH111" localSheetId="16">'[1]Attach-3 (QR)'!#REF!</definedName>
    <definedName name="PATH111" localSheetId="22">'[6]Attach QR'!$G$170</definedName>
    <definedName name="PATH111" localSheetId="24">'[3]Attach-3 (QR)'!#REF!</definedName>
    <definedName name="PATH111" localSheetId="10">'[4]Attach-3 (QR)'!#REF!</definedName>
    <definedName name="PATH111" localSheetId="2">'[5]Attach-3 (QR)'!#REF!</definedName>
    <definedName name="PATH111">#REF!</definedName>
    <definedName name="PATH2" localSheetId="16">'[1]Attach-3 (QR)'!#REF!</definedName>
    <definedName name="PATH2" localSheetId="24">'[3]Attach-3 (QR)'!#REF!</definedName>
    <definedName name="PATH2" localSheetId="10">'[4]Attach-3 (QR)'!#REF!</definedName>
    <definedName name="PATH2" localSheetId="2">'[5]Attach-3 (QR)'!#REF!</definedName>
    <definedName name="PATH2">#REF!</definedName>
    <definedName name="PATH22" localSheetId="16">'[1]Attach-3 (QR)'!#REF!</definedName>
    <definedName name="PATH22" localSheetId="24">'[3]Attach-3 (QR)'!#REF!</definedName>
    <definedName name="PATH22" localSheetId="10">'[4]Attach-3 (QR)'!#REF!</definedName>
    <definedName name="PATH22" localSheetId="2">'[5]Attach-3 (QR)'!#REF!</definedName>
    <definedName name="PATH22">#REF!</definedName>
    <definedName name="PATH222" localSheetId="16">'[1]Attach-3 (QR)'!#REF!</definedName>
    <definedName name="PATH222" localSheetId="22">'[6]Attach QR'!$I$170</definedName>
    <definedName name="PATH222" localSheetId="24">'[3]Attach-3 (QR)'!#REF!</definedName>
    <definedName name="PATH222" localSheetId="10">'[4]Attach-3 (QR)'!#REF!</definedName>
    <definedName name="PATH222" localSheetId="2">'[5]Attach-3 (QR)'!#REF!</definedName>
    <definedName name="PATH222">#REF!</definedName>
    <definedName name="PATH3" localSheetId="16">'[1]Attach-3 (QR)'!#REF!</definedName>
    <definedName name="PATH3" localSheetId="24">'[3]Attach-3 (QR)'!#REF!</definedName>
    <definedName name="PATH3" localSheetId="10">'[4]Attach-3 (QR)'!#REF!</definedName>
    <definedName name="PATH3" localSheetId="2">'[5]Attach-3 (QR)'!#REF!</definedName>
    <definedName name="PATH3">#REF!</definedName>
    <definedName name="PATH33" localSheetId="16">'[1]Attach-3 (QR)'!#REF!</definedName>
    <definedName name="PATH33" localSheetId="24">'[3]Attach-3 (QR)'!#REF!</definedName>
    <definedName name="PATH33" localSheetId="10">'[4]Attach-3 (QR)'!#REF!</definedName>
    <definedName name="PATH33" localSheetId="2">'[5]Attach-3 (QR)'!#REF!</definedName>
    <definedName name="PATH33">#REF!</definedName>
    <definedName name="PATH333" localSheetId="16">'[1]Attach-3 (QR)'!#REF!</definedName>
    <definedName name="PATH333" localSheetId="22">'[6]Attach QR'!$G$246</definedName>
    <definedName name="PATH333" localSheetId="24">'[3]Attach-3 (QR)'!#REF!</definedName>
    <definedName name="PATH333" localSheetId="10">'[4]Attach-3 (QR)'!#REF!</definedName>
    <definedName name="PATH333" localSheetId="2">'[5]Attach-3 (QR)'!#REF!</definedName>
    <definedName name="PATH333">#REF!</definedName>
    <definedName name="PATH4" localSheetId="16">'[1]Attach-3 (QR)'!#REF!</definedName>
    <definedName name="PATH4" localSheetId="24">'[3]Attach-3 (QR)'!#REF!</definedName>
    <definedName name="PATH4" localSheetId="10">'[4]Attach-3 (QR)'!#REF!</definedName>
    <definedName name="PATH4" localSheetId="2">'[5]Attach-3 (QR)'!#REF!</definedName>
    <definedName name="PATH4">#REF!</definedName>
    <definedName name="PATH44" localSheetId="16">'[1]Attach-3 (QR)'!#REF!</definedName>
    <definedName name="PATH44" localSheetId="24">'[3]Attach-3 (QR)'!#REF!</definedName>
    <definedName name="PATH44" localSheetId="10">'[4]Attach-3 (QR)'!#REF!</definedName>
    <definedName name="PATH44" localSheetId="2">'[5]Attach-3 (QR)'!#REF!</definedName>
    <definedName name="PATH44">#REF!</definedName>
    <definedName name="PATH444" localSheetId="16">'[1]Attach-3 (QR)'!#REF!</definedName>
    <definedName name="PATH444" localSheetId="22">'[6]Attach QR'!$I$246</definedName>
    <definedName name="PATH444" localSheetId="24">'[3]Attach-3 (QR)'!#REF!</definedName>
    <definedName name="PATH444" localSheetId="10">'[4]Attach-3 (QR)'!#REF!</definedName>
    <definedName name="PATH444" localSheetId="2">'[5]Attach-3 (QR)'!#REF!</definedName>
    <definedName name="PATH444">#REF!</definedName>
    <definedName name="PATH5" localSheetId="16">'[1]Attach-3 (QR)'!#REF!</definedName>
    <definedName name="PATH5" localSheetId="24">'[3]Attach-3 (QR)'!#REF!</definedName>
    <definedName name="PATH5" localSheetId="10">'[4]Attach-3 (QR)'!#REF!</definedName>
    <definedName name="PATH5" localSheetId="2">'[5]Attach-3 (QR)'!#REF!</definedName>
    <definedName name="PATH5">#REF!</definedName>
    <definedName name="PATH55" localSheetId="16">'[1]Attach-3 (QR)'!#REF!</definedName>
    <definedName name="PATH55" localSheetId="24">'[3]Attach-3 (QR)'!#REF!</definedName>
    <definedName name="PATH55" localSheetId="10">'[4]Attach-3 (QR)'!#REF!</definedName>
    <definedName name="PATH55" localSheetId="2">'[5]Attach-3 (QR)'!#REF!</definedName>
    <definedName name="PATH55">#REF!</definedName>
    <definedName name="PATH555" localSheetId="16">'[1]Attach-3 (QR)'!#REF!</definedName>
    <definedName name="PATH555" localSheetId="24">'[3]Attach-3 (QR)'!#REF!</definedName>
    <definedName name="PATH555" localSheetId="10">'[4]Attach-3 (QR)'!#REF!</definedName>
    <definedName name="PATH555" localSheetId="2">'[5]Attach-3 (QR)'!#REF!</definedName>
    <definedName name="PATH555">#REF!</definedName>
    <definedName name="PATHAR1" localSheetId="16">'[1]Attach-3 (QR)'!#REF!</definedName>
    <definedName name="PATHAR1" localSheetId="10">'[2]Attach-3 (QR)'!#REF!</definedName>
    <definedName name="PATHAR1">#REF!</definedName>
    <definedName name="PATHAR2" localSheetId="16">'[1]Attach-3 (QR)'!#REF!</definedName>
    <definedName name="PATHAR2" localSheetId="10">'[2]Attach-3 (QR)'!#REF!</definedName>
    <definedName name="PATHAR2">#REF!</definedName>
    <definedName name="PATHAR3" localSheetId="16">'[1]Attach-3 (QR)'!#REF!</definedName>
    <definedName name="PATHAR3" localSheetId="22">'[6]Attach QR'!$AO$750</definedName>
    <definedName name="PATHAR3" localSheetId="10">'[2]Attach-3 (QR)'!#REF!</definedName>
    <definedName name="PATHAR3">#REF!</definedName>
    <definedName name="PATHJV1" localSheetId="16">'[1]Attach-3 (QR)'!#REF!</definedName>
    <definedName name="PATHJV1" localSheetId="24">'[3]Attach-3 (QR)'!#REF!</definedName>
    <definedName name="PATHJV1" localSheetId="10">'[4]Attach-3 (QR)'!#REF!</definedName>
    <definedName name="PATHJV1" localSheetId="2">'[5]Attach-3 (QR)'!#REF!</definedName>
    <definedName name="PATHJV1">#REF!</definedName>
    <definedName name="PATHJV11" localSheetId="16">'[1]Attach-3 (QR)'!#REF!</definedName>
    <definedName name="PATHJV11" localSheetId="24">'[3]Attach-3 (QR)'!#REF!</definedName>
    <definedName name="PATHJV11" localSheetId="10">'[4]Attach-3 (QR)'!#REF!</definedName>
    <definedName name="PATHJV11" localSheetId="2">'[5]Attach-3 (QR)'!#REF!</definedName>
    <definedName name="PATHJV11">#REF!</definedName>
    <definedName name="PATHJV111" localSheetId="16">'[1]Attach-3 (QR)'!#REF!</definedName>
    <definedName name="PATHJV111" localSheetId="24">'[3]Attach-3 (QR)'!#REF!</definedName>
    <definedName name="PATHJV111" localSheetId="10">'[4]Attach-3 (QR)'!#REF!</definedName>
    <definedName name="PATHJV111" localSheetId="2">'[5]Attach-3 (QR)'!#REF!</definedName>
    <definedName name="PATHJV111">#REF!</definedName>
    <definedName name="PATHJV2" localSheetId="16">'[1]Attach-3 (QR)'!#REF!</definedName>
    <definedName name="PATHJV2" localSheetId="24">'[3]Attach-3 (QR)'!#REF!</definedName>
    <definedName name="PATHJV2" localSheetId="10">'[4]Attach-3 (QR)'!#REF!</definedName>
    <definedName name="PATHJV2" localSheetId="2">'[5]Attach-3 (QR)'!#REF!</definedName>
    <definedName name="PATHJV2">#REF!</definedName>
    <definedName name="PATHJV22" localSheetId="16">'[1]Attach-3 (QR)'!#REF!</definedName>
    <definedName name="PATHJV22" localSheetId="24">'[3]Attach-3 (QR)'!#REF!</definedName>
    <definedName name="PATHJV22" localSheetId="10">'[4]Attach-3 (QR)'!#REF!</definedName>
    <definedName name="PATHJV22" localSheetId="2">'[5]Attach-3 (QR)'!#REF!</definedName>
    <definedName name="PATHJV22">#REF!</definedName>
    <definedName name="PATHJV222" localSheetId="16">'[1]Attach-3 (QR)'!#REF!</definedName>
    <definedName name="PATHJV222" localSheetId="24">'[3]Attach-3 (QR)'!#REF!</definedName>
    <definedName name="PATHJV222" localSheetId="10">'[4]Attach-3 (QR)'!#REF!</definedName>
    <definedName name="PATHJV222" localSheetId="2">'[5]Attach-3 (QR)'!#REF!</definedName>
    <definedName name="PATHJV222">#REF!</definedName>
    <definedName name="PATHJV3" localSheetId="16">'[1]Attach-3 (QR)'!#REF!</definedName>
    <definedName name="PATHJV3" localSheetId="22">'[6]Attach QR'!$I$61</definedName>
    <definedName name="PATHJV3" localSheetId="24">'[3]Attach-3 (QR)'!#REF!</definedName>
    <definedName name="PATHJV3" localSheetId="10">'[4]Attach-3 (QR)'!#REF!</definedName>
    <definedName name="PATHJV3" localSheetId="2">'[5]Attach-3 (QR)'!#REF!</definedName>
    <definedName name="PATHJV3">#REF!</definedName>
    <definedName name="PATHJV33" localSheetId="16">'[1]Attach-3 (QR)'!#REF!</definedName>
    <definedName name="PATHJV33" localSheetId="22">'[6]Attach QR'!$G$61</definedName>
    <definedName name="PATHJV33" localSheetId="24">'[3]Attach-3 (QR)'!#REF!</definedName>
    <definedName name="PATHJV33" localSheetId="10">'[4]Attach-3 (QR)'!#REF!</definedName>
    <definedName name="PATHJV33" localSheetId="2">'[5]Attach-3 (QR)'!#REF!</definedName>
    <definedName name="PATHJV33">#REF!</definedName>
    <definedName name="PATHJV333" localSheetId="16">'[1]Attach-3 (QR)'!#REF!</definedName>
    <definedName name="PATHJV333" localSheetId="22">'[6]Attach QR'!$E$61</definedName>
    <definedName name="PATHJV333" localSheetId="24">'[3]Attach-3 (QR)'!#REF!</definedName>
    <definedName name="PATHJV333" localSheetId="10">'[4]Attach-3 (QR)'!#REF!</definedName>
    <definedName name="PATHJV333" localSheetId="2">'[5]Attach-3 (QR)'!#REF!</definedName>
    <definedName name="PATHJV333">#REF!</definedName>
    <definedName name="PATHJVPR1" localSheetId="16">'[1]Attach-3 (QR)'!#REF!</definedName>
    <definedName name="PATHJVPR1" localSheetId="10">'[2]Attach-3 (QR)'!#REF!</definedName>
    <definedName name="PATHJVPR1">#REF!</definedName>
    <definedName name="PATHJVPR11" localSheetId="16">'[1]Attach-3 (QR)'!#REF!</definedName>
    <definedName name="PATHJVPR11" localSheetId="24">'[3]Attach-3 (QR)'!#REF!</definedName>
    <definedName name="PATHJVPR11" localSheetId="10">'[4]Attach-3 (QR)'!#REF!</definedName>
    <definedName name="PATHJVPR11" localSheetId="2">'[5]Attach-3 (QR)'!#REF!</definedName>
    <definedName name="PATHJVPR11">#REF!</definedName>
    <definedName name="PATHJVPR111" localSheetId="16">'[1]Attach-3 (QR)'!#REF!</definedName>
    <definedName name="PATHJVPR111" localSheetId="22">'[6]Attach QR'!$K$782</definedName>
    <definedName name="PATHJVPR111" localSheetId="24">'[3]Attach-3 (QR)'!#REF!</definedName>
    <definedName name="PATHJVPR111" localSheetId="10">'[4]Attach-3 (QR)'!#REF!</definedName>
    <definedName name="PATHJVPR111" localSheetId="2">'[5]Attach-3 (QR)'!#REF!</definedName>
    <definedName name="PATHJVPR111">#REF!</definedName>
    <definedName name="PATHJVPR2" localSheetId="16">'[1]Attach-3 (QR)'!#REF!</definedName>
    <definedName name="PATHJVPR2" localSheetId="10">'[2]Attach-3 (QR)'!#REF!</definedName>
    <definedName name="PATHJVPR2">#REF!</definedName>
    <definedName name="PATHJVPR22" localSheetId="16">'[1]Attach-3 (QR)'!#REF!</definedName>
    <definedName name="PATHJVPR22" localSheetId="24">'[3]Attach-3 (QR)'!#REF!</definedName>
    <definedName name="PATHJVPR22" localSheetId="10">'[4]Attach-3 (QR)'!#REF!</definedName>
    <definedName name="PATHJVPR22" localSheetId="2">'[5]Attach-3 (QR)'!#REF!</definedName>
    <definedName name="PATHJVPR22">#REF!</definedName>
    <definedName name="PATHJVPR222" localSheetId="16">'[1]Attach-3 (QR)'!#REF!</definedName>
    <definedName name="PATHJVPR222" localSheetId="22">'[6]Attach QR'!$L$782</definedName>
    <definedName name="PATHJVPR222" localSheetId="24">'[3]Attach-3 (QR)'!#REF!</definedName>
    <definedName name="PATHJVPR222" localSheetId="10">'[4]Attach-3 (QR)'!#REF!</definedName>
    <definedName name="PATHJVPR222" localSheetId="2">'[5]Attach-3 (QR)'!#REF!</definedName>
    <definedName name="PATHJVPR222">#REF!</definedName>
    <definedName name="PATHLA1" localSheetId="16">'[1]Attach-3 (QR)'!#REF!</definedName>
    <definedName name="PATHLA1" localSheetId="24">'[3]Attach-3 (QR)'!#REF!</definedName>
    <definedName name="PATHLA1" localSheetId="10">'[4]Attach-3 (QR)'!#REF!</definedName>
    <definedName name="PATHLA1" localSheetId="2">'[5]Attach-3 (QR)'!#REF!</definedName>
    <definedName name="PATHLA1">#REF!</definedName>
    <definedName name="PATHLA2" localSheetId="16">'[1]Attach-3 (QR)'!#REF!</definedName>
    <definedName name="PATHLA2" localSheetId="24">'[3]Attach-3 (QR)'!#REF!</definedName>
    <definedName name="PATHLA2" localSheetId="10">'[4]Attach-3 (QR)'!#REF!</definedName>
    <definedName name="PATHLA2" localSheetId="2">'[5]Attach-3 (QR)'!#REF!</definedName>
    <definedName name="PATHLA2">#REF!</definedName>
    <definedName name="PATHLA3" localSheetId="16">'[1]Attach-3 (QR)'!#REF!</definedName>
    <definedName name="PATHLA3" localSheetId="22">'[6]Attach QR'!$D$651</definedName>
    <definedName name="PATHLA3" localSheetId="24">'[3]Attach-3 (QR)'!#REF!</definedName>
    <definedName name="PATHLA3" localSheetId="10">'[4]Attach-3 (QR)'!#REF!</definedName>
    <definedName name="PATHLA3" localSheetId="2">'[5]Attach-3 (QR)'!#REF!</definedName>
    <definedName name="PATHLA3">#REF!</definedName>
    <definedName name="PATHLP1" localSheetId="16">'[1]Attach-3 (QR)'!#REF!</definedName>
    <definedName name="PATHLP1" localSheetId="10">'[2]Attach-3 (QR)'!#REF!</definedName>
    <definedName name="PATHLP1">#REF!</definedName>
    <definedName name="PATHLP2" localSheetId="16">'[1]Attach-3 (QR)'!#REF!</definedName>
    <definedName name="PATHLP2" localSheetId="24">'[3]Attach-3 (QR)'!#REF!</definedName>
    <definedName name="PATHLP2" localSheetId="10">'[4]Attach-3 (QR)'!#REF!</definedName>
    <definedName name="PATHLP2" localSheetId="2">'[5]Attach-3 (QR)'!#REF!</definedName>
    <definedName name="PATHLP2">#REF!</definedName>
    <definedName name="PATHLP3" localSheetId="16">'[1]Attach-3 (QR)'!#REF!</definedName>
    <definedName name="PATHLP3" localSheetId="22">'[6]Attach QR'!$J$782</definedName>
    <definedName name="PATHLP3" localSheetId="24">'[3]Attach-3 (QR)'!#REF!</definedName>
    <definedName name="PATHLP3" localSheetId="10">'[4]Attach-3 (QR)'!#REF!</definedName>
    <definedName name="PATHLP3" localSheetId="2">'[5]Attach-3 (QR)'!#REF!</definedName>
    <definedName name="PATHLP3">#REF!</definedName>
    <definedName name="PATHPR1" localSheetId="16">'[1]Attach-3 (QR)'!#REF!</definedName>
    <definedName name="PATHPR1" localSheetId="10">'[2]Attach-3 (QR)'!#REF!</definedName>
    <definedName name="PATHPR1">#REF!</definedName>
    <definedName name="PATHPR2" localSheetId="16">'[1]Attach-3 (QR)'!#REF!</definedName>
    <definedName name="PATHPR2" localSheetId="24">'[3]Attach-3 (QR)'!#REF!</definedName>
    <definedName name="PATHPR2" localSheetId="10">'[4]Attach-3 (QR)'!#REF!</definedName>
    <definedName name="PATHPR2" localSheetId="2">'[5]Attach-3 (QR)'!#REF!</definedName>
    <definedName name="PATHPR2">#REF!</definedName>
    <definedName name="_xlnm.Print_Area" localSheetId="14">'Attach 10'!$A$1:$F$18</definedName>
    <definedName name="_xlnm.Print_Area" localSheetId="15">'Attach 11'!$A$1:$E$29</definedName>
    <definedName name="_xlnm.Print_Area" localSheetId="16">'Attach 12'!$A$1:$F$128</definedName>
    <definedName name="_xlnm.Print_Area" localSheetId="17">'Attach 13'!$A$1:$E$27</definedName>
    <definedName name="_xlnm.Print_Area" localSheetId="18">'Attach 14'!$A$1:$E$29</definedName>
    <definedName name="_xlnm.Print_Area" localSheetId="19">'Attach 14-IP'!$A$8:$I$220</definedName>
    <definedName name="_xlnm.Print_Area" localSheetId="20">'Attach 15'!$A$1:$E$93</definedName>
    <definedName name="_xlnm.Print_Area" localSheetId="21">'Attach 16'!$A$1:$L$90</definedName>
    <definedName name="_xlnm.Print_Area" localSheetId="22">'Attach 17'!$A$1:$E$33</definedName>
    <definedName name="_xlnm.Print_Area" localSheetId="23">'Attach 18'!$A$1:$E$24</definedName>
    <definedName name="_xlnm.Print_Area" localSheetId="24">'Attach 18 SP'!$A$7:$I$157</definedName>
    <definedName name="_xlnm.Print_Area" localSheetId="25">'Attach 19'!$A$1:$E$31</definedName>
    <definedName name="_xlnm.Print_Area" localSheetId="26">'Attach 20'!$A$5:$E$174</definedName>
    <definedName name="_xlnm.Print_Area" localSheetId="27">'Attach 21'!$A$1:$E$21</definedName>
    <definedName name="_xlnm.Print_Area" localSheetId="28">'Attach 22'!$A$1:$E$26</definedName>
    <definedName name="_xlnm.Print_Area" localSheetId="29">'Attach 23'!$A$1:$E$28</definedName>
    <definedName name="_xlnm.Print_Area" localSheetId="30">'Attach 24'!$A$1:$E$34</definedName>
    <definedName name="_xlnm.Print_Area" localSheetId="31">'Attach 25'!$A$5:$E$118</definedName>
    <definedName name="_xlnm.Print_Area" localSheetId="32">'Attach 26'!$A$7:$H$174</definedName>
    <definedName name="_xlnm.Print_Area" localSheetId="4">'Attach 3(JV)'!$A$1:$E$28</definedName>
    <definedName name="_xlnm.Print_Area" localSheetId="5">'Attach 3(QR)'!$A$1:$E$28</definedName>
    <definedName name="_xlnm.Print_Area" localSheetId="6">'Attach 4'!$A$1:$G$25</definedName>
    <definedName name="_xlnm.Print_Area" localSheetId="7">'Attach 4 (A)'!$A$1:$E$27</definedName>
    <definedName name="_xlnm.Print_Area" localSheetId="8">'Attach 4 (B)'!$A$1:$E$26</definedName>
    <definedName name="_xlnm.Print_Area" localSheetId="9">'Attach 5'!$A$1:$E$34</definedName>
    <definedName name="_xlnm.Print_Area" localSheetId="10">'Attach 5A'!$A$1:$E$35</definedName>
    <definedName name="_xlnm.Print_Area" localSheetId="11">'Attach 6'!$A$1:$E$28</definedName>
    <definedName name="_xlnm.Print_Area" localSheetId="12">'Attach 7'!$A$1:$E$18</definedName>
    <definedName name="_xlnm.Print_Area" localSheetId="13">'Attach 9'!$A$1:$I$54</definedName>
    <definedName name="_xlnm.Print_Area" localSheetId="33">'Bid Form 1st Envelope '!$A$1:$F$115</definedName>
    <definedName name="_xlnm.Print_Area" localSheetId="1">Cover!$A$1:$F$17</definedName>
    <definedName name="_xlnm.Print_Area" localSheetId="2">'Names of Bidder'!$B$1:$G$47</definedName>
    <definedName name="_xlnm.Print_Area" localSheetId="3">'Tender Fee'!$A$1:$F$23</definedName>
    <definedName name="_xlnm.Print_Titles" localSheetId="13">'Attach 9'!$17:$17</definedName>
    <definedName name="printedname" localSheetId="16">#REF!</definedName>
    <definedName name="printedname" localSheetId="24">#REF!</definedName>
    <definedName name="printedname" localSheetId="10">#REF!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6">#REF!</definedName>
    <definedName name="_xlnm.Recorder" localSheetId="22">#REF!</definedName>
    <definedName name="_xlnm.Recorder" localSheetId="23">#REF!</definedName>
    <definedName name="_xlnm.Recorder" localSheetId="10">#REF!</definedName>
    <definedName name="_xlnm.Recorder" localSheetId="2">#REF!</definedName>
    <definedName name="_xlnm.Recorder">#REF!</definedName>
    <definedName name="sss" localSheetId="16">'[10]Attach-3 (QR)'!#REF!</definedName>
    <definedName name="sss" localSheetId="2">'[10]Attach-3 (QR)'!#REF!</definedName>
    <definedName name="sss">'[11]Attach-3 (QR)'!#REF!</definedName>
    <definedName name="TEST" localSheetId="16">#REF!</definedName>
    <definedName name="TEST" localSheetId="22">#REF!</definedName>
    <definedName name="TEST" localSheetId="23">#REF!</definedName>
    <definedName name="TEST" localSheetId="10">#REF!</definedName>
    <definedName name="TEST" localSheetId="2">#REF!</definedName>
    <definedName name="TEST">#REF!</definedName>
    <definedName name="TO">#REF!</definedName>
    <definedName name="ttt" localSheetId="16">#REF!</definedName>
    <definedName name="ttt" localSheetId="24">#REF!</definedName>
    <definedName name="ttt" localSheetId="10">#REF!</definedName>
    <definedName name="ttt" localSheetId="2">#REF!</definedName>
    <definedName name="ttt">#REF!</definedName>
    <definedName name="typeofbidder" localSheetId="16">#REF!</definedName>
    <definedName name="typeofbidder" localSheetId="24">#REF!</definedName>
    <definedName name="typeofbidder" localSheetId="10">#REF!</definedName>
    <definedName name="typeofbidder" localSheetId="2">#REF!</definedName>
    <definedName name="typeofbidder">#REF!</definedName>
    <definedName name="uuu" localSheetId="16">#REF!</definedName>
    <definedName name="uuu" localSheetId="24">#REF!</definedName>
    <definedName name="uuu" localSheetId="10">#REF!</definedName>
    <definedName name="uuu" localSheetId="2">#REF!</definedName>
    <definedName name="uuu">#REF!</definedName>
    <definedName name="yyy" localSheetId="16">#REF!</definedName>
    <definedName name="yyy" localSheetId="24">#REF!</definedName>
    <definedName name="yyy" localSheetId="10">#REF!</definedName>
    <definedName name="yyy" localSheetId="2">#REF!</definedName>
    <definedName name="yyy">#REF!</definedName>
    <definedName name="Z_01ACF2E1_8E61_4459_ABC1_B6C183DEED61_.wvu.PrintArea" localSheetId="2" hidden="1">'Names of Bidder'!$B$1:$E$45</definedName>
    <definedName name="Z_05855B4F_D61E_4C97_B759_B2F96767F6F8_.wvu.Cols" localSheetId="20" hidden="1">'Attach 15'!$H:$H</definedName>
    <definedName name="Z_05855B4F_D61E_4C97_B759_B2F96767F6F8_.wvu.Cols" localSheetId="24" hidden="1">'Attach 18 SP'!$J:$P</definedName>
    <definedName name="Z_05855B4F_D61E_4C97_B759_B2F96767F6F8_.wvu.Cols" localSheetId="4" hidden="1">'Attach 3(JV)'!$G:$H</definedName>
    <definedName name="Z_05855B4F_D61E_4C97_B759_B2F96767F6F8_.wvu.Cols" localSheetId="6" hidden="1">'Attach 4'!$H:$O</definedName>
    <definedName name="Z_05855B4F_D61E_4C97_B759_B2F96767F6F8_.wvu.Cols" localSheetId="9" hidden="1">'Attach 5'!$H:$H</definedName>
    <definedName name="Z_05855B4F_D61E_4C97_B759_B2F96767F6F8_.wvu.Cols" localSheetId="10" hidden="1">'Attach 5A'!$H:$H</definedName>
    <definedName name="Z_05855B4F_D61E_4C97_B759_B2F96767F6F8_.wvu.Cols" localSheetId="11" hidden="1">'Attach 6'!$H:$H</definedName>
    <definedName name="Z_05855B4F_D61E_4C97_B759_B2F96767F6F8_.wvu.Cols" localSheetId="33"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4" hidden="1">'Attach 10'!$A$1:$F$18</definedName>
    <definedName name="Z_05855B4F_D61E_4C97_B759_B2F96767F6F8_.wvu.PrintArea" localSheetId="15" hidden="1">'Attach 11'!$A$1:$E$29</definedName>
    <definedName name="Z_05855B4F_D61E_4C97_B759_B2F96767F6F8_.wvu.PrintArea" localSheetId="17" hidden="1">'Attach 13'!$A$1:$E$27</definedName>
    <definedName name="Z_05855B4F_D61E_4C97_B759_B2F96767F6F8_.wvu.PrintArea" localSheetId="18" hidden="1">'Attach 14'!$A$1:$E$29</definedName>
    <definedName name="Z_05855B4F_D61E_4C97_B759_B2F96767F6F8_.wvu.PrintArea" localSheetId="19" hidden="1">'Attach 14-IP'!$A$8:$I$220</definedName>
    <definedName name="Z_05855B4F_D61E_4C97_B759_B2F96767F6F8_.wvu.PrintArea" localSheetId="20" hidden="1">'Attach 15'!$A$1:$E$93</definedName>
    <definedName name="Z_05855B4F_D61E_4C97_B759_B2F96767F6F8_.wvu.PrintArea" localSheetId="21" hidden="1">'Attach 16'!$A$1:$L$90</definedName>
    <definedName name="Z_05855B4F_D61E_4C97_B759_B2F96767F6F8_.wvu.PrintArea" localSheetId="22" hidden="1">'Attach 17'!$A$1:$E$33</definedName>
    <definedName name="Z_05855B4F_D61E_4C97_B759_B2F96767F6F8_.wvu.PrintArea" localSheetId="23" hidden="1">'Attach 18'!$A$1:$E$24</definedName>
    <definedName name="Z_05855B4F_D61E_4C97_B759_B2F96767F6F8_.wvu.PrintArea" localSheetId="24" hidden="1">'Attach 18 SP'!$A$7:$I$157</definedName>
    <definedName name="Z_05855B4F_D61E_4C97_B759_B2F96767F6F8_.wvu.PrintArea" localSheetId="25" hidden="1">'Attach 19'!$A$1:$E$31</definedName>
    <definedName name="Z_05855B4F_D61E_4C97_B759_B2F96767F6F8_.wvu.PrintArea" localSheetId="26" hidden="1">'Attach 20'!$A$5:$E$53</definedName>
    <definedName name="Z_05855B4F_D61E_4C97_B759_B2F96767F6F8_.wvu.PrintArea" localSheetId="27" hidden="1">'Attach 21'!$A$1:$E$21</definedName>
    <definedName name="Z_05855B4F_D61E_4C97_B759_B2F96767F6F8_.wvu.PrintArea" localSheetId="28" hidden="1">'Attach 22'!$A$1:$E$26</definedName>
    <definedName name="Z_05855B4F_D61E_4C97_B759_B2F96767F6F8_.wvu.PrintArea" localSheetId="29" hidden="1">'Attach 23'!$A$1:$E$28</definedName>
    <definedName name="Z_05855B4F_D61E_4C97_B759_B2F96767F6F8_.wvu.PrintArea" localSheetId="30" hidden="1">'Attach 24'!$A$1:$E$34</definedName>
    <definedName name="Z_05855B4F_D61E_4C97_B759_B2F96767F6F8_.wvu.PrintArea" localSheetId="31" hidden="1">'Attach 25'!$A$5:$E$42</definedName>
    <definedName name="Z_05855B4F_D61E_4C97_B759_B2F96767F6F8_.wvu.PrintArea" localSheetId="32" hidden="1">'Attach 26'!$A$7:$H$58</definedName>
    <definedName name="Z_05855B4F_D61E_4C97_B759_B2F96767F6F8_.wvu.PrintArea" localSheetId="4" hidden="1">'Attach 3(JV)'!$A$1:$E$28</definedName>
    <definedName name="Z_05855B4F_D61E_4C97_B759_B2F96767F6F8_.wvu.PrintArea" localSheetId="5" hidden="1">'Attach 3(QR)'!$A$1:$E$28</definedName>
    <definedName name="Z_05855B4F_D61E_4C97_B759_B2F96767F6F8_.wvu.PrintArea" localSheetId="6" hidden="1">'Attach 4'!$A$1:$G$25</definedName>
    <definedName name="Z_05855B4F_D61E_4C97_B759_B2F96767F6F8_.wvu.PrintArea" localSheetId="7" hidden="1">'Attach 4 (A)'!$A$1:$E$27</definedName>
    <definedName name="Z_05855B4F_D61E_4C97_B759_B2F96767F6F8_.wvu.PrintArea" localSheetId="8" hidden="1">'Attach 4 (B)'!$A$1:$E$26</definedName>
    <definedName name="Z_05855B4F_D61E_4C97_B759_B2F96767F6F8_.wvu.PrintArea" localSheetId="9" hidden="1">'Attach 5'!$A$1:$E$34</definedName>
    <definedName name="Z_05855B4F_D61E_4C97_B759_B2F96767F6F8_.wvu.PrintArea" localSheetId="10" hidden="1">'Attach 5A'!$A$1:$E$73</definedName>
    <definedName name="Z_05855B4F_D61E_4C97_B759_B2F96767F6F8_.wvu.PrintArea" localSheetId="11" hidden="1">'Attach 6'!$A$1:$E$28</definedName>
    <definedName name="Z_05855B4F_D61E_4C97_B759_B2F96767F6F8_.wvu.PrintArea" localSheetId="12" hidden="1">'Attach 7'!$A$1:$E$18</definedName>
    <definedName name="Z_05855B4F_D61E_4C97_B759_B2F96767F6F8_.wvu.PrintArea" localSheetId="13" hidden="1">'Attach 9'!$A$1:$I$54</definedName>
    <definedName name="Z_05855B4F_D61E_4C97_B759_B2F96767F6F8_.wvu.PrintArea" localSheetId="33" hidden="1">'Bid Form 1st Envelope '!$A$1:$F$115</definedName>
    <definedName name="Z_05855B4F_D61E_4C97_B759_B2F96767F6F8_.wvu.PrintArea" localSheetId="1" hidden="1">Cover!$A$1:$F$17</definedName>
    <definedName name="Z_05855B4F_D61E_4C97_B759_B2F96767F6F8_.wvu.PrintArea" localSheetId="2" hidden="1">'Names of Bidder'!$B$1:$G$48</definedName>
    <definedName name="Z_05855B4F_D61E_4C97_B759_B2F96767F6F8_.wvu.PrintArea" localSheetId="3" hidden="1">'Tender Fee'!$A$1:$F$23</definedName>
    <definedName name="Z_05855B4F_D61E_4C97_B759_B2F96767F6F8_.wvu.PrintTitles" localSheetId="13" hidden="1">'Attach 9'!$17:$17</definedName>
    <definedName name="Z_05855B4F_D61E_4C97_B759_B2F96767F6F8_.wvu.Rows" localSheetId="20" hidden="1">'Attach 15'!$16:$16</definedName>
    <definedName name="Z_05855B4F_D61E_4C97_B759_B2F96767F6F8_.wvu.Rows" localSheetId="22" hidden="1">'Attach 17'!$26:$26,'Attach 17'!$32:$209</definedName>
    <definedName name="Z_05855B4F_D61E_4C97_B759_B2F96767F6F8_.wvu.Rows" localSheetId="24" hidden="1">'Attach 18 SP'!$149:$153</definedName>
    <definedName name="Z_05855B4F_D61E_4C97_B759_B2F96767F6F8_.wvu.Rows" localSheetId="25" hidden="1">'Attach 19'!$13:$13,'Attach 19'!$20:$28</definedName>
    <definedName name="Z_05855B4F_D61E_4C97_B759_B2F96767F6F8_.wvu.Rows" localSheetId="26" hidden="1">'Attach 20'!$17:$17,'Attach 20'!#REF!</definedName>
    <definedName name="Z_05855B4F_D61E_4C97_B759_B2F96767F6F8_.wvu.Rows" localSheetId="27" hidden="1">'Attach 21'!$13:$13,'Attach 21'!#REF!</definedName>
    <definedName name="Z_05855B4F_D61E_4C97_B759_B2F96767F6F8_.wvu.Rows" localSheetId="28" hidden="1">'Attach 22'!$13:$13,'Attach 22'!#REF!</definedName>
    <definedName name="Z_05855B4F_D61E_4C97_B759_B2F96767F6F8_.wvu.Rows" localSheetId="29" hidden="1">'Attach 23'!$13:$13,'Attach 23'!#REF!</definedName>
    <definedName name="Z_05855B4F_D61E_4C97_B759_B2F96767F6F8_.wvu.Rows" localSheetId="30" hidden="1">'Attach 24'!$12:$12,'Attach 24'!#REF!</definedName>
    <definedName name="Z_05855B4F_D61E_4C97_B759_B2F96767F6F8_.wvu.Rows" localSheetId="31" hidden="1">'Attach 25'!#REF!,'Attach 25'!#REF!</definedName>
    <definedName name="Z_05855B4F_D61E_4C97_B759_B2F96767F6F8_.wvu.Rows" localSheetId="9" hidden="1">'Attach 5'!$4:$4</definedName>
    <definedName name="Z_05855B4F_D61E_4C97_B759_B2F96767F6F8_.wvu.Rows" localSheetId="10" hidden="1">'Attach 5A'!$25:$30</definedName>
    <definedName name="Z_05855B4F_D61E_4C97_B759_B2F96767F6F8_.wvu.Rows" localSheetId="33" hidden="1">'Bid Form 1st Envelope '!$26:$27,'Bid Form 1st Envelope '!$98:$98,'Bid Form 1st Envelope '!$101:$102</definedName>
    <definedName name="Z_0664780A_E8AC_4BA6_9C3B_53B9085473D3_.wvu.Cols" localSheetId="24" hidden="1">'Attach 18 SP'!$J:$P</definedName>
    <definedName name="Z_0664780A_E8AC_4BA6_9C3B_53B9085473D3_.wvu.PrintArea" localSheetId="24" hidden="1">'Attach 18 SP'!$A$8:$I$157</definedName>
    <definedName name="Z_0664780A_E8AC_4BA6_9C3B_53B9085473D3_.wvu.Rows" localSheetId="24"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Bidder'!$B$1:$E$45</definedName>
    <definedName name="Z_10C5F276_B641_4058_B015_CD9DBF21498B_.wvu.Cols" localSheetId="16" hidden="1">'Attach 12'!$G:$G,'Attach 12'!$I:$I</definedName>
    <definedName name="Z_10C5F276_B641_4058_B015_CD9DBF21498B_.wvu.PrintArea" localSheetId="16" hidden="1">'Attach 12'!$A$1:$F$29</definedName>
    <definedName name="Z_10C5F276_B641_4058_B015_CD9DBF21498B_.wvu.Rows" localSheetId="16" hidden="1">'Attach 12'!#REF!,'Attach 12'!#REF!,'Attach 12'!#REF!,'Attach 12'!#REF!,'Attach 12'!#REF!,'Attach 12'!#REF!,'Attach 12'!#REF!,'Attach 12'!#REF!,'Attach 12'!#REF!,'Attach 12'!#REF!,'Attach 12'!$125:$212</definedName>
    <definedName name="Z_14D7F02E_BCCA_4517_ABC7_537FF4AEB67A_.wvu.PrintArea" localSheetId="2" hidden="1">'Names of Bidder'!$B$1:$E$45</definedName>
    <definedName name="Z_15A19D23_A9FD_4FC1_B7B0_F2D16BDFC729_.wvu.Cols" localSheetId="20" hidden="1">'Attach 15'!$H:$H</definedName>
    <definedName name="Z_15A19D23_A9FD_4FC1_B7B0_F2D16BDFC729_.wvu.Cols" localSheetId="9" hidden="1">'Attach 5'!$H:$H</definedName>
    <definedName name="Z_15A19D23_A9FD_4FC1_B7B0_F2D16BDFC729_.wvu.Cols" localSheetId="11" hidden="1">'Attach 6'!$H:$H</definedName>
    <definedName name="Z_15A19D23_A9FD_4FC1_B7B0_F2D16BDFC729_.wvu.PrintArea" localSheetId="14" hidden="1">'Attach 10'!$A$1:$E$18</definedName>
    <definedName name="Z_15A19D23_A9FD_4FC1_B7B0_F2D16BDFC729_.wvu.PrintArea" localSheetId="15" hidden="1">'Attach 11'!$A$1:$E$29</definedName>
    <definedName name="Z_15A19D23_A9FD_4FC1_B7B0_F2D16BDFC729_.wvu.PrintArea" localSheetId="17" hidden="1">'Attach 13'!$A$1:$E$27</definedName>
    <definedName name="Z_15A19D23_A9FD_4FC1_B7B0_F2D16BDFC729_.wvu.PrintArea" localSheetId="18" hidden="1">'Attach 14'!$A$1:$E$29</definedName>
    <definedName name="Z_15A19D23_A9FD_4FC1_B7B0_F2D16BDFC729_.wvu.PrintArea" localSheetId="19" hidden="1">'Attach 14-IP'!$A$8:$I$220</definedName>
    <definedName name="Z_15A19D23_A9FD_4FC1_B7B0_F2D16BDFC729_.wvu.PrintArea" localSheetId="20" hidden="1">'Attach 15'!$A$1:$E$93</definedName>
    <definedName name="Z_15A19D23_A9FD_4FC1_B7B0_F2D16BDFC729_.wvu.PrintArea" localSheetId="21" hidden="1">'Attach 16'!$A$1:$L$90</definedName>
    <definedName name="Z_15A19D23_A9FD_4FC1_B7B0_F2D16BDFC729_.wvu.PrintArea" localSheetId="22" hidden="1">'Attach 17'!$A$1:$E$33</definedName>
    <definedName name="Z_15A19D23_A9FD_4FC1_B7B0_F2D16BDFC729_.wvu.PrintArea" localSheetId="23" hidden="1">'Attach 18'!$A$1:$E$24</definedName>
    <definedName name="Z_15A19D23_A9FD_4FC1_B7B0_F2D16BDFC729_.wvu.PrintArea" localSheetId="25" hidden="1">'Attach 19'!$A$1:$E$31</definedName>
    <definedName name="Z_15A19D23_A9FD_4FC1_B7B0_F2D16BDFC729_.wvu.PrintArea" localSheetId="26" hidden="1">'Attach 20'!$A$5:$E$53</definedName>
    <definedName name="Z_15A19D23_A9FD_4FC1_B7B0_F2D16BDFC729_.wvu.PrintArea" localSheetId="27" hidden="1">'Attach 21'!$A$1:$E$21</definedName>
    <definedName name="Z_15A19D23_A9FD_4FC1_B7B0_F2D16BDFC729_.wvu.PrintArea" localSheetId="28" hidden="1">'Attach 22'!$A$1:$E$26</definedName>
    <definedName name="Z_15A19D23_A9FD_4FC1_B7B0_F2D16BDFC729_.wvu.PrintArea" localSheetId="29" hidden="1">'Attach 23'!$A$1:$E$28</definedName>
    <definedName name="Z_15A19D23_A9FD_4FC1_B7B0_F2D16BDFC729_.wvu.PrintArea" localSheetId="30" hidden="1">'Attach 24'!$A$1:$E$34</definedName>
    <definedName name="Z_15A19D23_A9FD_4FC1_B7B0_F2D16BDFC729_.wvu.PrintArea" localSheetId="31" hidden="1">'Attach 25'!$A$5:$E$42</definedName>
    <definedName name="Z_15A19D23_A9FD_4FC1_B7B0_F2D16BDFC729_.wvu.PrintArea" localSheetId="32" hidden="1">'Attach 26'!$A$7:$H$58</definedName>
    <definedName name="Z_15A19D23_A9FD_4FC1_B7B0_F2D16BDFC729_.wvu.PrintArea" localSheetId="4" hidden="1">'Attach 3(JV)'!$A$1:$E$28</definedName>
    <definedName name="Z_15A19D23_A9FD_4FC1_B7B0_F2D16BDFC729_.wvu.PrintArea" localSheetId="5" hidden="1">'Attach 3(QR)'!$A$1:$E$28</definedName>
    <definedName name="Z_15A19D23_A9FD_4FC1_B7B0_F2D16BDFC729_.wvu.PrintArea" localSheetId="6" hidden="1">'Attach 4'!$A$1:$G$25</definedName>
    <definedName name="Z_15A19D23_A9FD_4FC1_B7B0_F2D16BDFC729_.wvu.PrintArea" localSheetId="7" hidden="1">'Attach 4 (A)'!$A$1:$E$27</definedName>
    <definedName name="Z_15A19D23_A9FD_4FC1_B7B0_F2D16BDFC729_.wvu.PrintArea" localSheetId="8" hidden="1">'Attach 4 (B)'!$A$1:$E$26</definedName>
    <definedName name="Z_15A19D23_A9FD_4FC1_B7B0_F2D16BDFC729_.wvu.PrintArea" localSheetId="9" hidden="1">'Attach 5'!$A$1:$E$34</definedName>
    <definedName name="Z_15A19D23_A9FD_4FC1_B7B0_F2D16BDFC729_.wvu.PrintArea" localSheetId="11" hidden="1">'Attach 6'!$A$1:$E$28</definedName>
    <definedName name="Z_15A19D23_A9FD_4FC1_B7B0_F2D16BDFC729_.wvu.PrintArea" localSheetId="12" hidden="1">'Attach 7'!$A$1:$E$18</definedName>
    <definedName name="Z_15A19D23_A9FD_4FC1_B7B0_F2D16BDFC729_.wvu.PrintArea" localSheetId="13" hidden="1">'Attach 9'!$A$1:$I$55</definedName>
    <definedName name="Z_15A19D23_A9FD_4FC1_B7B0_F2D16BDFC729_.wvu.PrintArea" localSheetId="33" hidden="1">'Bid Form 1st Envelope '!$A$1:$F$115</definedName>
    <definedName name="Z_15A19D23_A9FD_4FC1_B7B0_F2D16BDFC729_.wvu.PrintArea" localSheetId="3" hidden="1">'Tender Fee'!$A$1:$E$23</definedName>
    <definedName name="Z_15A19D23_A9FD_4FC1_B7B0_F2D16BDFC729_.wvu.PrintTitles" localSheetId="13" hidden="1">'Attach 9'!$17:$17</definedName>
    <definedName name="Z_15A19D23_A9FD_4FC1_B7B0_F2D16BDFC729_.wvu.Rows" localSheetId="20" hidden="1">'Attach 15'!$16:$16</definedName>
    <definedName name="Z_15A19D23_A9FD_4FC1_B7B0_F2D16BDFC729_.wvu.Rows" localSheetId="22" hidden="1">'Attach 17'!$26:$26,'Attach 17'!$32:$209</definedName>
    <definedName name="Z_15A19D23_A9FD_4FC1_B7B0_F2D16BDFC729_.wvu.Rows" localSheetId="25" hidden="1">'Attach 19'!$13:$13,'Attach 19'!$20:$28</definedName>
    <definedName name="Z_15A19D23_A9FD_4FC1_B7B0_F2D16BDFC729_.wvu.Rows" localSheetId="26" hidden="1">'Attach 20'!$17:$17,'Attach 20'!#REF!</definedName>
    <definedName name="Z_15A19D23_A9FD_4FC1_B7B0_F2D16BDFC729_.wvu.Rows" localSheetId="27" hidden="1">'Attach 21'!$13:$13,'Attach 21'!#REF!</definedName>
    <definedName name="Z_15A19D23_A9FD_4FC1_B7B0_F2D16BDFC729_.wvu.Rows" localSheetId="28" hidden="1">'Attach 22'!$13:$13,'Attach 22'!#REF!</definedName>
    <definedName name="Z_15A19D23_A9FD_4FC1_B7B0_F2D16BDFC729_.wvu.Rows" localSheetId="29" hidden="1">'Attach 23'!$13:$13,'Attach 23'!#REF!</definedName>
    <definedName name="Z_15A19D23_A9FD_4FC1_B7B0_F2D16BDFC729_.wvu.Rows" localSheetId="30" hidden="1">'Attach 24'!$12:$12,'Attach 24'!#REF!</definedName>
    <definedName name="Z_15A19D23_A9FD_4FC1_B7B0_F2D16BDFC729_.wvu.Rows" localSheetId="31" hidden="1">'Attach 25'!#REF!,'Attach 25'!#REF!</definedName>
    <definedName name="Z_15A19D23_A9FD_4FC1_B7B0_F2D16BDFC729_.wvu.Rows" localSheetId="9" hidden="1">'Attach 5'!$4:$4</definedName>
    <definedName name="Z_1A6C211D_477E_416D_87F8_1BF3866A431B_.wvu.Cols" localSheetId="16" hidden="1">'Attach 12'!$G:$I</definedName>
    <definedName name="Z_1A6C211D_477E_416D_87F8_1BF3866A431B_.wvu.Cols" localSheetId="20" hidden="1">'Attach 15'!$H:$H,'Attach 15'!$J:$J</definedName>
    <definedName name="Z_1A6C211D_477E_416D_87F8_1BF3866A431B_.wvu.Cols" localSheetId="24" hidden="1">'Attach 18 SP'!$J:$AO</definedName>
    <definedName name="Z_1A6C211D_477E_416D_87F8_1BF3866A431B_.wvu.Cols" localSheetId="4" hidden="1">'Attach 3(JV)'!$G:$H</definedName>
    <definedName name="Z_1A6C211D_477E_416D_87F8_1BF3866A431B_.wvu.Cols" localSheetId="6" hidden="1">'Attach 4'!$H:$O</definedName>
    <definedName name="Z_1A6C211D_477E_416D_87F8_1BF3866A431B_.wvu.Cols" localSheetId="9" hidden="1">'Attach 5'!$H:$H</definedName>
    <definedName name="Z_1A6C211D_477E_416D_87F8_1BF3866A431B_.wvu.Cols" localSheetId="10" hidden="1">'Attach 5A'!$G:$H</definedName>
    <definedName name="Z_1A6C211D_477E_416D_87F8_1BF3866A431B_.wvu.Cols" localSheetId="11" hidden="1">'Attach 6'!$H:$H</definedName>
    <definedName name="Z_1A6C211D_477E_416D_87F8_1BF3866A431B_.wvu.Cols" localSheetId="33" hidden="1">'Bid Form 1st Envelope '!$L:$L,'Bid Form 1st Envelope '!$AA:$AI</definedName>
    <definedName name="Z_1A6C211D_477E_416D_87F8_1BF3866A431B_.wvu.Cols" localSheetId="2" hidden="1">'Names of Bidder'!$I:$AB</definedName>
    <definedName name="Z_1A6C211D_477E_416D_87F8_1BF3866A431B_.wvu.FilterData" localSheetId="2" hidden="1">'Names of Bidder'!$B$6:$G$11</definedName>
    <definedName name="Z_1A6C211D_477E_416D_87F8_1BF3866A431B_.wvu.PrintArea" localSheetId="14" hidden="1">'Attach 10'!$A$1:$F$18</definedName>
    <definedName name="Z_1A6C211D_477E_416D_87F8_1BF3866A431B_.wvu.PrintArea" localSheetId="15" hidden="1">'Attach 11'!$A$1:$E$29</definedName>
    <definedName name="Z_1A6C211D_477E_416D_87F8_1BF3866A431B_.wvu.PrintArea" localSheetId="16" hidden="1">'Attach 12'!$A$1:$F$128</definedName>
    <definedName name="Z_1A6C211D_477E_416D_87F8_1BF3866A431B_.wvu.PrintArea" localSheetId="17" hidden="1">'Attach 13'!$A$1:$E$27</definedName>
    <definedName name="Z_1A6C211D_477E_416D_87F8_1BF3866A431B_.wvu.PrintArea" localSheetId="18" hidden="1">'Attach 14'!$A$1:$E$29</definedName>
    <definedName name="Z_1A6C211D_477E_416D_87F8_1BF3866A431B_.wvu.PrintArea" localSheetId="19" hidden="1">'Attach 14-IP'!$A$8:$I$220</definedName>
    <definedName name="Z_1A6C211D_477E_416D_87F8_1BF3866A431B_.wvu.PrintArea" localSheetId="20" hidden="1">'Attach 15'!$A$1:$E$93</definedName>
    <definedName name="Z_1A6C211D_477E_416D_87F8_1BF3866A431B_.wvu.PrintArea" localSheetId="21" hidden="1">'Attach 16'!$A$1:$L$90</definedName>
    <definedName name="Z_1A6C211D_477E_416D_87F8_1BF3866A431B_.wvu.PrintArea" localSheetId="22" hidden="1">'Attach 17'!$A$1:$E$33</definedName>
    <definedName name="Z_1A6C211D_477E_416D_87F8_1BF3866A431B_.wvu.PrintArea" localSheetId="23" hidden="1">'Attach 18'!$A$1:$E$24</definedName>
    <definedName name="Z_1A6C211D_477E_416D_87F8_1BF3866A431B_.wvu.PrintArea" localSheetId="24" hidden="1">'Attach 18 SP'!$A$7:$I$157</definedName>
    <definedName name="Z_1A6C211D_477E_416D_87F8_1BF3866A431B_.wvu.PrintArea" localSheetId="25" hidden="1">'Attach 19'!$A$1:$E$31</definedName>
    <definedName name="Z_1A6C211D_477E_416D_87F8_1BF3866A431B_.wvu.PrintArea" localSheetId="26" hidden="1">'Attach 20'!$A$5:$E$53</definedName>
    <definedName name="Z_1A6C211D_477E_416D_87F8_1BF3866A431B_.wvu.PrintArea" localSheetId="27" hidden="1">'Attach 21'!$A$1:$E$21</definedName>
    <definedName name="Z_1A6C211D_477E_416D_87F8_1BF3866A431B_.wvu.PrintArea" localSheetId="28" hidden="1">'Attach 22'!$A$1:$E$26</definedName>
    <definedName name="Z_1A6C211D_477E_416D_87F8_1BF3866A431B_.wvu.PrintArea" localSheetId="29" hidden="1">'Attach 23'!$A$1:$E$28</definedName>
    <definedName name="Z_1A6C211D_477E_416D_87F8_1BF3866A431B_.wvu.PrintArea" localSheetId="30" hidden="1">'Attach 24'!$A$1:$E$34</definedName>
    <definedName name="Z_1A6C211D_477E_416D_87F8_1BF3866A431B_.wvu.PrintArea" localSheetId="31" hidden="1">'Attach 25'!$A$5:$E$42</definedName>
    <definedName name="Z_1A6C211D_477E_416D_87F8_1BF3866A431B_.wvu.PrintArea" localSheetId="32" hidden="1">'Attach 26'!$A$7:$H$58</definedName>
    <definedName name="Z_1A6C211D_477E_416D_87F8_1BF3866A431B_.wvu.PrintArea" localSheetId="4" hidden="1">'Attach 3(JV)'!$A$1:$E$28</definedName>
    <definedName name="Z_1A6C211D_477E_416D_87F8_1BF3866A431B_.wvu.PrintArea" localSheetId="5" hidden="1">'Attach 3(QR)'!$A$1:$E$28</definedName>
    <definedName name="Z_1A6C211D_477E_416D_87F8_1BF3866A431B_.wvu.PrintArea" localSheetId="6" hidden="1">'Attach 4'!$A$1:$G$25</definedName>
    <definedName name="Z_1A6C211D_477E_416D_87F8_1BF3866A431B_.wvu.PrintArea" localSheetId="7" hidden="1">'Attach 4 (A)'!$A$1:$E$27</definedName>
    <definedName name="Z_1A6C211D_477E_416D_87F8_1BF3866A431B_.wvu.PrintArea" localSheetId="8" hidden="1">'Attach 4 (B)'!$A$1:$E$26</definedName>
    <definedName name="Z_1A6C211D_477E_416D_87F8_1BF3866A431B_.wvu.PrintArea" localSheetId="9" hidden="1">'Attach 5'!$A$1:$E$34</definedName>
    <definedName name="Z_1A6C211D_477E_416D_87F8_1BF3866A431B_.wvu.PrintArea" localSheetId="10" hidden="1">'Attach 5A'!$A$1:$E$35</definedName>
    <definedName name="Z_1A6C211D_477E_416D_87F8_1BF3866A431B_.wvu.PrintArea" localSheetId="11" hidden="1">'Attach 6'!$A$1:$E$28</definedName>
    <definedName name="Z_1A6C211D_477E_416D_87F8_1BF3866A431B_.wvu.PrintArea" localSheetId="12" hidden="1">'Attach 7'!$A$1:$E$18</definedName>
    <definedName name="Z_1A6C211D_477E_416D_87F8_1BF3866A431B_.wvu.PrintArea" localSheetId="13" hidden="1">'Attach 9'!$A$1:$I$54</definedName>
    <definedName name="Z_1A6C211D_477E_416D_87F8_1BF3866A431B_.wvu.PrintArea" localSheetId="33" hidden="1">'Bid Form 1st Envelope '!$A$1:$F$115</definedName>
    <definedName name="Z_1A6C211D_477E_416D_87F8_1BF3866A431B_.wvu.PrintArea" localSheetId="1" hidden="1">Cover!$A$1:$F$17</definedName>
    <definedName name="Z_1A6C211D_477E_416D_87F8_1BF3866A431B_.wvu.PrintArea" localSheetId="2" hidden="1">'Names of Bidder'!$B$1:$G$47</definedName>
    <definedName name="Z_1A6C211D_477E_416D_87F8_1BF3866A431B_.wvu.PrintArea" localSheetId="3" hidden="1">'Tender Fee'!$A$1:$F$23</definedName>
    <definedName name="Z_1A6C211D_477E_416D_87F8_1BF3866A431B_.wvu.PrintTitles" localSheetId="13" hidden="1">'Attach 9'!$17:$17</definedName>
    <definedName name="Z_1A6C211D_477E_416D_87F8_1BF3866A431B_.wvu.Rows" localSheetId="16" hidden="1">'Attach 12'!$49:$56,'Attach 12'!$107:$111</definedName>
    <definedName name="Z_1A6C211D_477E_416D_87F8_1BF3866A431B_.wvu.Rows" localSheetId="20" hidden="1">'Attach 15'!$16:$16</definedName>
    <definedName name="Z_1A6C211D_477E_416D_87F8_1BF3866A431B_.wvu.Rows" localSheetId="22" hidden="1">'Attach 17'!$26:$26,'Attach 17'!$32:$209</definedName>
    <definedName name="Z_1A6C211D_477E_416D_87F8_1BF3866A431B_.wvu.Rows" localSheetId="24" hidden="1">'Attach 18 SP'!$149:$153</definedName>
    <definedName name="Z_1A6C211D_477E_416D_87F8_1BF3866A431B_.wvu.Rows" localSheetId="25" hidden="1">'Attach 19'!$13:$13,'Attach 19'!$20:$28</definedName>
    <definedName name="Z_1A6C211D_477E_416D_87F8_1BF3866A431B_.wvu.Rows" localSheetId="26" hidden="1">'Attach 20'!$17:$17,'Attach 20'!#REF!</definedName>
    <definedName name="Z_1A6C211D_477E_416D_87F8_1BF3866A431B_.wvu.Rows" localSheetId="27" hidden="1">'Attach 21'!$13:$13,'Attach 21'!#REF!</definedName>
    <definedName name="Z_1A6C211D_477E_416D_87F8_1BF3866A431B_.wvu.Rows" localSheetId="28" hidden="1">'Attach 22'!$13:$13,'Attach 22'!#REF!</definedName>
    <definedName name="Z_1A6C211D_477E_416D_87F8_1BF3866A431B_.wvu.Rows" localSheetId="29" hidden="1">'Attach 23'!$13:$13,'Attach 23'!#REF!</definedName>
    <definedName name="Z_1A6C211D_477E_416D_87F8_1BF3866A431B_.wvu.Rows" localSheetId="30" hidden="1">'Attach 24'!$12:$12,'Attach 24'!#REF!</definedName>
    <definedName name="Z_1A6C211D_477E_416D_87F8_1BF3866A431B_.wvu.Rows" localSheetId="31" hidden="1">'Attach 25'!#REF!,'Attach 25'!#REF!</definedName>
    <definedName name="Z_1A6C211D_477E_416D_87F8_1BF3866A431B_.wvu.Rows" localSheetId="9" hidden="1">'Attach 5'!$4:$4</definedName>
    <definedName name="Z_1A6C211D_477E_416D_87F8_1BF3866A431B_.wvu.Rows" localSheetId="10" hidden="1">'Attach 5A'!$25:$30</definedName>
    <definedName name="Z_1A6C211D_477E_416D_87F8_1BF3866A431B_.wvu.Rows" localSheetId="13" hidden="1">'Attach 9'!#REF!</definedName>
    <definedName name="Z_1A6C211D_477E_416D_87F8_1BF3866A431B_.wvu.Rows" localSheetId="33" hidden="1">'Bid Form 1st Envelope '!$22:$23,'Bid Form 1st Envelope '!$26:$27,'Bid Form 1st Envelope '!$98:$98,'Bid Form 1st Envelope '!$101:$102</definedName>
    <definedName name="Z_1C70608C_646A_4043_A222_6253B5006A93_.wvu.Cols" localSheetId="16" hidden="1">'Attach 12'!$I:$J</definedName>
    <definedName name="Z_1C70608C_646A_4043_A222_6253B5006A93_.wvu.Cols" localSheetId="10" hidden="1">'Attach 5A'!$H:$H</definedName>
    <definedName name="Z_1C70608C_646A_4043_A222_6253B5006A93_.wvu.PrintArea" localSheetId="16" hidden="1">'Attach 12'!$B$1:$G$29</definedName>
    <definedName name="Z_1C70608C_646A_4043_A222_6253B5006A93_.wvu.PrintArea" localSheetId="24" hidden="1">'Attach 18 SP'!$A$8:$I$170</definedName>
    <definedName name="Z_1C70608C_646A_4043_A222_6253B5006A93_.wvu.PrintArea" localSheetId="10" hidden="1">'Attach 5A'!$A$1:$E$73</definedName>
    <definedName name="Z_1C70608C_646A_4043_A222_6253B5006A93_.wvu.PrintTitles" localSheetId="16" hidden="1">'Attach 12'!#REF!</definedName>
    <definedName name="Z_1C70608C_646A_4043_A222_6253B5006A93_.wvu.Rows" localSheetId="16" hidden="1">'Attach 12'!#REF!</definedName>
    <definedName name="Z_1C70608C_646A_4043_A222_6253B5006A93_.wvu.Rows" localSheetId="24" hidden="1">'Attach 18 SP'!$41:$41</definedName>
    <definedName name="Z_1C70608C_646A_4043_A222_6253B5006A93_.wvu.Rows" localSheetId="10" hidden="1">'Attach 5A'!$25:$30</definedName>
    <definedName name="Z_1FD9ACA5_802E_4240_ABEA_3FAA854014ED_.wvu.PrintArea" localSheetId="22" hidden="1">'Attach 17'!$A$1:$E$33</definedName>
    <definedName name="Z_1FD9ACA5_802E_4240_ABEA_3FAA854014ED_.wvu.Rows" localSheetId="22"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Bidder'!$B$1:$G$48</definedName>
    <definedName name="Z_237D8718_39ED_4FFE_B3B2_D1192F8D2E87_.wvu.Cols" localSheetId="16" hidden="1">'Attach 12'!$I:$J</definedName>
    <definedName name="Z_237D8718_39ED_4FFE_B3B2_D1192F8D2E87_.wvu.Cols" localSheetId="10" hidden="1">'Attach 5A'!$H:$H</definedName>
    <definedName name="Z_237D8718_39ED_4FFE_B3B2_D1192F8D2E87_.wvu.PrintArea" localSheetId="16" hidden="1">'Attach 12'!$B$1:$G$29</definedName>
    <definedName name="Z_237D8718_39ED_4FFE_B3B2_D1192F8D2E87_.wvu.PrintArea" localSheetId="24" hidden="1">'Attach 18 SP'!$A$8:$I$170</definedName>
    <definedName name="Z_237D8718_39ED_4FFE_B3B2_D1192F8D2E87_.wvu.PrintArea" localSheetId="10" hidden="1">'Attach 5A'!$A$1:$E$73</definedName>
    <definedName name="Z_237D8718_39ED_4FFE_B3B2_D1192F8D2E87_.wvu.PrintTitles" localSheetId="16" hidden="1">'Attach 12'!#REF!</definedName>
    <definedName name="Z_237D8718_39ED_4FFE_B3B2_D1192F8D2E87_.wvu.Rows" localSheetId="24" hidden="1">'Attach 18 SP'!$41:$41</definedName>
    <definedName name="Z_237D8718_39ED_4FFE_B3B2_D1192F8D2E87_.wvu.Rows" localSheetId="10" hidden="1">'Attach 5A'!$25:$30</definedName>
    <definedName name="Z_240327DD_375F_45D4_BA52_89AFD79FE6A1_.wvu.Cols" localSheetId="20" hidden="1">'Attach 15'!$H:$H</definedName>
    <definedName name="Z_240327DD_375F_45D4_BA52_89AFD79FE6A1_.wvu.Cols" localSheetId="9" hidden="1">'Attach 5'!$H:$H</definedName>
    <definedName name="Z_240327DD_375F_45D4_BA52_89AFD79FE6A1_.wvu.Cols" localSheetId="11" hidden="1">'Attach 6'!$H:$H</definedName>
    <definedName name="Z_240327DD_375F_45D4_BA52_89AFD79FE6A1_.wvu.PrintArea" localSheetId="14" hidden="1">'Attach 10'!$A$1:$E$18</definedName>
    <definedName name="Z_240327DD_375F_45D4_BA52_89AFD79FE6A1_.wvu.PrintArea" localSheetId="15" hidden="1">'Attach 11'!$A$1:$E$29</definedName>
    <definedName name="Z_240327DD_375F_45D4_BA52_89AFD79FE6A1_.wvu.PrintArea" localSheetId="17" hidden="1">'Attach 13'!$A$1:$E$29</definedName>
    <definedName name="Z_240327DD_375F_45D4_BA52_89AFD79FE6A1_.wvu.PrintArea" localSheetId="18" hidden="1">'Attach 14'!$A$1:$E$29</definedName>
    <definedName name="Z_240327DD_375F_45D4_BA52_89AFD79FE6A1_.wvu.PrintArea" localSheetId="19" hidden="1">'Attach 14-IP'!$A$8:$I$220</definedName>
    <definedName name="Z_240327DD_375F_45D4_BA52_89AFD79FE6A1_.wvu.PrintArea" localSheetId="20" hidden="1">'Attach 15'!$A$1:$E$93</definedName>
    <definedName name="Z_240327DD_375F_45D4_BA52_89AFD79FE6A1_.wvu.PrintArea" localSheetId="21" hidden="1">'Attach 16'!$A$1:$L$90</definedName>
    <definedName name="Z_240327DD_375F_45D4_BA52_89AFD79FE6A1_.wvu.PrintArea" localSheetId="22" hidden="1">'Attach 17'!$A$1:$E$33</definedName>
    <definedName name="Z_240327DD_375F_45D4_BA52_89AFD79FE6A1_.wvu.PrintArea" localSheetId="23" hidden="1">'Attach 18'!$A$1:$E$24</definedName>
    <definedName name="Z_240327DD_375F_45D4_BA52_89AFD79FE6A1_.wvu.PrintArea" localSheetId="25" hidden="1">'Attach 19'!$A$1:$E$31</definedName>
    <definedName name="Z_240327DD_375F_45D4_BA52_89AFD79FE6A1_.wvu.PrintArea" localSheetId="26" hidden="1">'Attach 20'!$A$5:$E$53</definedName>
    <definedName name="Z_240327DD_375F_45D4_BA52_89AFD79FE6A1_.wvu.PrintArea" localSheetId="27" hidden="1">'Attach 21'!$A$1:$E$21</definedName>
    <definedName name="Z_240327DD_375F_45D4_BA52_89AFD79FE6A1_.wvu.PrintArea" localSheetId="28" hidden="1">'Attach 22'!$A$1:$E$26</definedName>
    <definedName name="Z_240327DD_375F_45D4_BA52_89AFD79FE6A1_.wvu.PrintArea" localSheetId="29" hidden="1">'Attach 23'!$A$1:$E$28</definedName>
    <definedName name="Z_240327DD_375F_45D4_BA52_89AFD79FE6A1_.wvu.PrintArea" localSheetId="30" hidden="1">'Attach 24'!$A$1:$E$34</definedName>
    <definedName name="Z_240327DD_375F_45D4_BA52_89AFD79FE6A1_.wvu.PrintArea" localSheetId="31" hidden="1">'Attach 25'!$A$5:$E$42</definedName>
    <definedName name="Z_240327DD_375F_45D4_BA52_89AFD79FE6A1_.wvu.PrintArea" localSheetId="32" hidden="1">'Attach 26'!$A$7:$H$58</definedName>
    <definedName name="Z_240327DD_375F_45D4_BA52_89AFD79FE6A1_.wvu.PrintArea" localSheetId="4" hidden="1">'Attach 3(JV)'!$A$1:$E$28</definedName>
    <definedName name="Z_240327DD_375F_45D4_BA52_89AFD79FE6A1_.wvu.PrintArea" localSheetId="5" hidden="1">'Attach 3(QR)'!$A$1:$E$28</definedName>
    <definedName name="Z_240327DD_375F_45D4_BA52_89AFD79FE6A1_.wvu.PrintArea" localSheetId="6" hidden="1">'Attach 4'!$A$1:$E$25</definedName>
    <definedName name="Z_240327DD_375F_45D4_BA52_89AFD79FE6A1_.wvu.PrintArea" localSheetId="7" hidden="1">'Attach 4 (A)'!$A$1:$E$27</definedName>
    <definedName name="Z_240327DD_375F_45D4_BA52_89AFD79FE6A1_.wvu.PrintArea" localSheetId="8" hidden="1">'Attach 4 (B)'!$A$1:$E$26</definedName>
    <definedName name="Z_240327DD_375F_45D4_BA52_89AFD79FE6A1_.wvu.PrintArea" localSheetId="9" hidden="1">'Attach 5'!$A$1:$E$34</definedName>
    <definedName name="Z_240327DD_375F_45D4_BA52_89AFD79FE6A1_.wvu.PrintArea" localSheetId="11" hidden="1">'Attach 6'!$A$1:$E$28</definedName>
    <definedName name="Z_240327DD_375F_45D4_BA52_89AFD79FE6A1_.wvu.PrintArea" localSheetId="12" hidden="1">'Attach 7'!$A$1:$E$18</definedName>
    <definedName name="Z_240327DD_375F_45D4_BA52_89AFD79FE6A1_.wvu.PrintArea" localSheetId="13" hidden="1">'Attach 9'!$A$1:$I$55</definedName>
    <definedName name="Z_240327DD_375F_45D4_BA52_89AFD79FE6A1_.wvu.PrintArea" localSheetId="33" hidden="1">'Bid Form 1st Envelope '!$A$1:$F$115</definedName>
    <definedName name="Z_240327DD_375F_45D4_BA52_89AFD79FE6A1_.wvu.PrintArea" localSheetId="3" hidden="1">'Tender Fee'!$A$1:$E$23</definedName>
    <definedName name="Z_240327DD_375F_45D4_BA52_89AFD79FE6A1_.wvu.PrintTitles" localSheetId="13" hidden="1">'Attach 9'!$17:$17</definedName>
    <definedName name="Z_240327DD_375F_45D4_BA52_89AFD79FE6A1_.wvu.Rows" localSheetId="20" hidden="1">'Attach 15'!$16:$16</definedName>
    <definedName name="Z_240327DD_375F_45D4_BA52_89AFD79FE6A1_.wvu.Rows" localSheetId="22" hidden="1">'Attach 17'!$26:$26,'Attach 17'!$32:$209</definedName>
    <definedName name="Z_240327DD_375F_45D4_BA52_89AFD79FE6A1_.wvu.Rows" localSheetId="25" hidden="1">'Attach 19'!$13:$13,'Attach 19'!$20:$28</definedName>
    <definedName name="Z_240327DD_375F_45D4_BA52_89AFD79FE6A1_.wvu.Rows" localSheetId="26" hidden="1">'Attach 20'!$17:$17,'Attach 20'!#REF!</definedName>
    <definedName name="Z_240327DD_375F_45D4_BA52_89AFD79FE6A1_.wvu.Rows" localSheetId="27" hidden="1">'Attach 21'!$13:$13,'Attach 21'!#REF!</definedName>
    <definedName name="Z_240327DD_375F_45D4_BA52_89AFD79FE6A1_.wvu.Rows" localSheetId="28" hidden="1">'Attach 22'!$13:$13,'Attach 22'!#REF!</definedName>
    <definedName name="Z_240327DD_375F_45D4_BA52_89AFD79FE6A1_.wvu.Rows" localSheetId="29" hidden="1">'Attach 23'!$13:$13,'Attach 23'!#REF!</definedName>
    <definedName name="Z_240327DD_375F_45D4_BA52_89AFD79FE6A1_.wvu.Rows" localSheetId="30" hidden="1">'Attach 24'!$12:$12,'Attach 24'!#REF!</definedName>
    <definedName name="Z_240327DD_375F_45D4_BA52_89AFD79FE6A1_.wvu.Rows" localSheetId="31" hidden="1">'Attach 25'!#REF!,'Attach 25'!#REF!</definedName>
    <definedName name="Z_240327DD_375F_45D4_BA52_89AFD79FE6A1_.wvu.Rows" localSheetId="9" hidden="1">'Attach 5'!$4:$4</definedName>
    <definedName name="Z_2648A02A_7B8C_446F_A14E_7410EA5360FE_.wvu.Cols" localSheetId="24" hidden="1">'Attach 18 SP'!$J:$P</definedName>
    <definedName name="Z_2648A02A_7B8C_446F_A14E_7410EA5360FE_.wvu.Cols" localSheetId="2" hidden="1">'Names of Bidder'!$L:$L</definedName>
    <definedName name="Z_2648A02A_7B8C_446F_A14E_7410EA5360FE_.wvu.PrintArea" localSheetId="24" hidden="1">'Attach 18 SP'!$A$8:$I$157</definedName>
    <definedName name="Z_2648A02A_7B8C_446F_A14E_7410EA5360FE_.wvu.PrintArea" localSheetId="2" hidden="1">'Names of Bidder'!$B$1:$G$48</definedName>
    <definedName name="Z_265106DA_0305_46BE_8A98_0935A189448A_.wvu.Cols" localSheetId="16" hidden="1">'Attach 12'!$G:$I</definedName>
    <definedName name="Z_265106DA_0305_46BE_8A98_0935A189448A_.wvu.PrintArea" localSheetId="16" hidden="1">'Attach 12'!$A$1:$F$128</definedName>
    <definedName name="Z_265106DA_0305_46BE_8A98_0935A189448A_.wvu.Rows" localSheetId="16" hidden="1">'Attach 12'!#REF!</definedName>
    <definedName name="Z_26C9F440_2701_423F_9FDB_7DFF079DC7F8_.wvu.Cols" localSheetId="16" hidden="1">'Attach 12'!$G:$I</definedName>
    <definedName name="Z_26C9F440_2701_423F_9FDB_7DFF079DC7F8_.wvu.PrintArea" localSheetId="16" hidden="1">'Attach 12'!$A$1:$F$128</definedName>
    <definedName name="Z_26C9F440_2701_423F_9FDB_7DFF079DC7F8_.wvu.Rows" localSheetId="16" hidden="1">'Attach 12'!#REF!</definedName>
    <definedName name="Z_27A45B7A_04F2_4516_B80B_5ED0825D4ED3_.wvu.Cols" localSheetId="2" hidden="1">'Names of Bidder'!$L:$L</definedName>
    <definedName name="Z_27A45B7A_04F2_4516_B80B_5ED0825D4ED3_.wvu.PrintArea" localSheetId="2" hidden="1">'Names of Bidder'!$B$1:$E$45</definedName>
    <definedName name="Z_28358ADF_83C9_480A_8EF5_E9DA8FAE77A0_.wvu.Cols" localSheetId="24" hidden="1">'Attach 18 SP'!$J:$P</definedName>
    <definedName name="Z_28358ADF_83C9_480A_8EF5_E9DA8FAE77A0_.wvu.PrintArea" localSheetId="24" hidden="1">'Attach 18 SP'!$A$8:$I$157</definedName>
    <definedName name="Z_28358ADF_83C9_480A_8EF5_E9DA8FAE77A0_.wvu.Rows" localSheetId="24" hidden="1">'Attach 18 SP'!#REF!,'Attach 18 SP'!#REF!,'Attach 18 SP'!#REF!,'Attach 18 SP'!#REF!,'Attach 18 SP'!#REF!,'Attach 18 SP'!$149:$153</definedName>
    <definedName name="Z_2A2FB930_C663_4A04_A0CA_73AD259C762E_.wvu.Cols" localSheetId="10" hidden="1">'Attach 5A'!$H:$H</definedName>
    <definedName name="Z_2A2FB930_C663_4A04_A0CA_73AD259C762E_.wvu.PrintArea" localSheetId="10" hidden="1">'Attach 5A'!$A$1:$E$73</definedName>
    <definedName name="Z_2A2FB930_C663_4A04_A0CA_73AD259C762E_.wvu.Rows" localSheetId="10" hidden="1">'Attach 5A'!$25:$30</definedName>
    <definedName name="Z_308F00E9_5A71_4486_BCFD_DF8513C1906D_.wvu.Cols" localSheetId="16" hidden="1">'Attach 12'!$I:$I</definedName>
    <definedName name="Z_308F00E9_5A71_4486_BCFD_DF8513C1906D_.wvu.PrintArea" localSheetId="16" hidden="1">'Attach 12'!$A$1:$F$29</definedName>
    <definedName name="Z_308F00E9_5A71_4486_BCFD_DF8513C1906D_.wvu.Rows" localSheetId="16" hidden="1">'Attach 12'!$17:$19,'Attach 12'!#REF!,'Attach 12'!#REF!,'Attach 12'!#REF!,'Attach 12'!#REF!,'Attach 12'!#REF!,'Attach 12'!#REF!,'Attach 12'!#REF!,'Attach 12'!#REF!,'Attach 12'!$125:$212</definedName>
    <definedName name="Z_30E57F47_2338_458C_930A_44F048960490_.wvu.Cols" localSheetId="16" hidden="1">'Attach 12'!$G:$G,'Attach 12'!$I:$I</definedName>
    <definedName name="Z_30E57F47_2338_458C_930A_44F048960490_.wvu.PrintArea" localSheetId="16" hidden="1">'Attach 12'!$A$1:$F$29</definedName>
    <definedName name="Z_30E57F47_2338_458C_930A_44F048960490_.wvu.Rows" localSheetId="16" hidden="1">'Attach 12'!#REF!,'Attach 12'!#REF!,'Attach 12'!#REF!,'Attach 12'!#REF!,'Attach 12'!#REF!,'Attach 12'!#REF!,'Attach 12'!#REF!,'Attach 12'!#REF!,'Attach 12'!#REF!,'Attach 12'!#REF!,'Attach 12'!#REF!,'Attach 12'!#REF!,'Attach 12'!#REF!,'Attach 12'!$125:$212</definedName>
    <definedName name="Z_310C668A_8F32_46E5_8798_717B86834286_.wvu.Cols" localSheetId="16" hidden="1">'Attach 12'!$I:$I</definedName>
    <definedName name="Z_310C668A_8F32_46E5_8798_717B86834286_.wvu.PrintArea" localSheetId="16" hidden="1">'Attach 12'!$A$1:$F$29</definedName>
    <definedName name="Z_310C668A_8F32_46E5_8798_717B86834286_.wvu.Rows" localSheetId="16" hidden="1">'Attach 12'!#REF!,'Attach 12'!#REF!,'Attach 12'!#REF!,'Attach 12'!#REF!,'Attach 12'!$125:$212</definedName>
    <definedName name="Z_3365131F_6BE7_432A_859B_F41B794BB9E6_.wvu.Cols" localSheetId="16" hidden="1">'Attach 12'!$I:$I</definedName>
    <definedName name="Z_3365131F_6BE7_432A_859B_F41B794BB9E6_.wvu.PrintArea" localSheetId="16" hidden="1">'Attach 12'!$A$1:$F$29</definedName>
    <definedName name="Z_3365131F_6BE7_432A_859B_F41B794BB9E6_.wvu.Rows" localSheetId="16" hidden="1">'Attach 12'!#REF!,'Attach 12'!#REF!,'Attach 12'!#REF!,'Attach 12'!#REF!,'Attach 12'!#REF!,'Attach 12'!#REF!,'Attach 12'!#REF!,'Attach 12'!$125:$212</definedName>
    <definedName name="Z_340562B9_6CEE_4962_8D7D_CA1C6778F52C_.wvu.Cols" localSheetId="20" hidden="1">'Attach 15'!$H:$H</definedName>
    <definedName name="Z_340562B9_6CEE_4962_8D7D_CA1C6778F52C_.wvu.Cols" localSheetId="9" hidden="1">'Attach 5'!$H:$H</definedName>
    <definedName name="Z_340562B9_6CEE_4962_8D7D_CA1C6778F52C_.wvu.Cols" localSheetId="11" hidden="1">'Attach 6'!$H:$H</definedName>
    <definedName name="Z_340562B9_6CEE_4962_8D7D_CA1C6778F52C_.wvu.PrintArea" localSheetId="14" hidden="1">'Attach 10'!$A$1:$E$18</definedName>
    <definedName name="Z_340562B9_6CEE_4962_8D7D_CA1C6778F52C_.wvu.PrintArea" localSheetId="15" hidden="1">'Attach 11'!$A$1:$E$29</definedName>
    <definedName name="Z_340562B9_6CEE_4962_8D7D_CA1C6778F52C_.wvu.PrintArea" localSheetId="17" hidden="1">'Attach 13'!$A$1:$E$27</definedName>
    <definedName name="Z_340562B9_6CEE_4962_8D7D_CA1C6778F52C_.wvu.PrintArea" localSheetId="18" hidden="1">'Attach 14'!$A$1:$E$29</definedName>
    <definedName name="Z_340562B9_6CEE_4962_8D7D_CA1C6778F52C_.wvu.PrintArea" localSheetId="19" hidden="1">'Attach 14-IP'!$A$8:$I$220</definedName>
    <definedName name="Z_340562B9_6CEE_4962_8D7D_CA1C6778F52C_.wvu.PrintArea" localSheetId="20" hidden="1">'Attach 15'!$A$1:$E$93</definedName>
    <definedName name="Z_340562B9_6CEE_4962_8D7D_CA1C6778F52C_.wvu.PrintArea" localSheetId="21" hidden="1">'Attach 16'!$A$1:$L$90</definedName>
    <definedName name="Z_340562B9_6CEE_4962_8D7D_CA1C6778F52C_.wvu.PrintArea" localSheetId="22" hidden="1">'Attach 17'!$A$1:$E$33</definedName>
    <definedName name="Z_340562B9_6CEE_4962_8D7D_CA1C6778F52C_.wvu.PrintArea" localSheetId="23" hidden="1">'Attach 18'!$A$1:$E$24</definedName>
    <definedName name="Z_340562B9_6CEE_4962_8D7D_CA1C6778F52C_.wvu.PrintArea" localSheetId="25" hidden="1">'Attach 19'!$A$1:$E$31</definedName>
    <definedName name="Z_340562B9_6CEE_4962_8D7D_CA1C6778F52C_.wvu.PrintArea" localSheetId="26" hidden="1">'Attach 20'!$A$5:$E$53</definedName>
    <definedName name="Z_340562B9_6CEE_4962_8D7D_CA1C6778F52C_.wvu.PrintArea" localSheetId="27" hidden="1">'Attach 21'!$A$1:$E$21</definedName>
    <definedName name="Z_340562B9_6CEE_4962_8D7D_CA1C6778F52C_.wvu.PrintArea" localSheetId="28" hidden="1">'Attach 22'!$A$1:$E$26</definedName>
    <definedName name="Z_340562B9_6CEE_4962_8D7D_CA1C6778F52C_.wvu.PrintArea" localSheetId="29" hidden="1">'Attach 23'!$A$1:$E$28</definedName>
    <definedName name="Z_340562B9_6CEE_4962_8D7D_CA1C6778F52C_.wvu.PrintArea" localSheetId="30" hidden="1">'Attach 24'!$A$1:$E$34</definedName>
    <definedName name="Z_340562B9_6CEE_4962_8D7D_CA1C6778F52C_.wvu.PrintArea" localSheetId="31" hidden="1">'Attach 25'!$A$5:$E$42</definedName>
    <definedName name="Z_340562B9_6CEE_4962_8D7D_CA1C6778F52C_.wvu.PrintArea" localSheetId="32" hidden="1">'Attach 26'!$A$7:$H$58</definedName>
    <definedName name="Z_340562B9_6CEE_4962_8D7D_CA1C6778F52C_.wvu.PrintArea" localSheetId="4" hidden="1">'Attach 3(JV)'!$A$1:$E$28</definedName>
    <definedName name="Z_340562B9_6CEE_4962_8D7D_CA1C6778F52C_.wvu.PrintArea" localSheetId="5" hidden="1">'Attach 3(QR)'!$A$1:$E$28</definedName>
    <definedName name="Z_340562B9_6CEE_4962_8D7D_CA1C6778F52C_.wvu.PrintArea" localSheetId="6" hidden="1">'Attach 4'!$A$1:$G$25</definedName>
    <definedName name="Z_340562B9_6CEE_4962_8D7D_CA1C6778F52C_.wvu.PrintArea" localSheetId="7" hidden="1">'Attach 4 (A)'!$A$1:$E$27</definedName>
    <definedName name="Z_340562B9_6CEE_4962_8D7D_CA1C6778F52C_.wvu.PrintArea" localSheetId="8" hidden="1">'Attach 4 (B)'!$A$1:$E$26</definedName>
    <definedName name="Z_340562B9_6CEE_4962_8D7D_CA1C6778F52C_.wvu.PrintArea" localSheetId="9" hidden="1">'Attach 5'!$A$1:$E$34</definedName>
    <definedName name="Z_340562B9_6CEE_4962_8D7D_CA1C6778F52C_.wvu.PrintArea" localSheetId="11" hidden="1">'Attach 6'!$A$1:$E$28</definedName>
    <definedName name="Z_340562B9_6CEE_4962_8D7D_CA1C6778F52C_.wvu.PrintArea" localSheetId="12" hidden="1">'Attach 7'!$A$1:$E$18</definedName>
    <definedName name="Z_340562B9_6CEE_4962_8D7D_CA1C6778F52C_.wvu.PrintArea" localSheetId="13" hidden="1">'Attach 9'!$A$1:$I$55</definedName>
    <definedName name="Z_340562B9_6CEE_4962_8D7D_CA1C6778F52C_.wvu.PrintArea" localSheetId="33" hidden="1">'Bid Form 1st Envelope '!$A$1:$F$115</definedName>
    <definedName name="Z_340562B9_6CEE_4962_8D7D_CA1C6778F52C_.wvu.PrintArea" localSheetId="3" hidden="1">'Tender Fee'!$A$1:$E$23</definedName>
    <definedName name="Z_340562B9_6CEE_4962_8D7D_CA1C6778F52C_.wvu.PrintTitles" localSheetId="13" hidden="1">'Attach 9'!$17:$17</definedName>
    <definedName name="Z_340562B9_6CEE_4962_8D7D_CA1C6778F52C_.wvu.Rows" localSheetId="20" hidden="1">'Attach 15'!$16:$16</definedName>
    <definedName name="Z_340562B9_6CEE_4962_8D7D_CA1C6778F52C_.wvu.Rows" localSheetId="22" hidden="1">'Attach 17'!$26:$26,'Attach 17'!$32:$209</definedName>
    <definedName name="Z_340562B9_6CEE_4962_8D7D_CA1C6778F52C_.wvu.Rows" localSheetId="25" hidden="1">'Attach 19'!$13:$13,'Attach 19'!$20:$28</definedName>
    <definedName name="Z_340562B9_6CEE_4962_8D7D_CA1C6778F52C_.wvu.Rows" localSheetId="26" hidden="1">'Attach 20'!$17:$17,'Attach 20'!#REF!</definedName>
    <definedName name="Z_340562B9_6CEE_4962_8D7D_CA1C6778F52C_.wvu.Rows" localSheetId="27" hidden="1">'Attach 21'!$13:$13,'Attach 21'!#REF!</definedName>
    <definedName name="Z_340562B9_6CEE_4962_8D7D_CA1C6778F52C_.wvu.Rows" localSheetId="28" hidden="1">'Attach 22'!$13:$13,'Attach 22'!#REF!</definedName>
    <definedName name="Z_340562B9_6CEE_4962_8D7D_CA1C6778F52C_.wvu.Rows" localSheetId="29" hidden="1">'Attach 23'!$13:$13,'Attach 23'!#REF!</definedName>
    <definedName name="Z_340562B9_6CEE_4962_8D7D_CA1C6778F52C_.wvu.Rows" localSheetId="30" hidden="1">'Attach 24'!$12:$12,'Attach 24'!#REF!</definedName>
    <definedName name="Z_340562B9_6CEE_4962_8D7D_CA1C6778F52C_.wvu.Rows" localSheetId="31" hidden="1">'Attach 25'!#REF!,'Attach 25'!#REF!</definedName>
    <definedName name="Z_340562B9_6CEE_4962_8D7D_CA1C6778F52C_.wvu.Rows" localSheetId="9" hidden="1">'Attach 5'!$4:$4</definedName>
    <definedName name="Z_347D9A5E_5167_4CD7_A121_BEAF211F64E4_.wvu.Cols" localSheetId="20" hidden="1">'Attach 15'!$H:$H,'Attach 15'!$J:$J</definedName>
    <definedName name="Z_347D9A5E_5167_4CD7_A121_BEAF211F64E4_.wvu.Cols" localSheetId="24" hidden="1">'Attach 18 SP'!$J:$P</definedName>
    <definedName name="Z_347D9A5E_5167_4CD7_A121_BEAF211F64E4_.wvu.Cols" localSheetId="4" hidden="1">'Attach 3(JV)'!$G:$H</definedName>
    <definedName name="Z_347D9A5E_5167_4CD7_A121_BEAF211F64E4_.wvu.Cols" localSheetId="6" hidden="1">'Attach 4'!$H:$O</definedName>
    <definedName name="Z_347D9A5E_5167_4CD7_A121_BEAF211F64E4_.wvu.Cols" localSheetId="9" hidden="1">'Attach 5'!$H:$H</definedName>
    <definedName name="Z_347D9A5E_5167_4CD7_A121_BEAF211F64E4_.wvu.Cols" localSheetId="10" hidden="1">'Attach 5A'!$G:$H</definedName>
    <definedName name="Z_347D9A5E_5167_4CD7_A121_BEAF211F64E4_.wvu.Cols" localSheetId="11" hidden="1">'Attach 6'!$H:$H</definedName>
    <definedName name="Z_347D9A5E_5167_4CD7_A121_BEAF211F64E4_.wvu.Cols" localSheetId="33"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4" hidden="1">'Attach 10'!$A$1:$F$18</definedName>
    <definedName name="Z_347D9A5E_5167_4CD7_A121_BEAF211F64E4_.wvu.PrintArea" localSheetId="15" hidden="1">'Attach 11'!$A$1:$E$29</definedName>
    <definedName name="Z_347D9A5E_5167_4CD7_A121_BEAF211F64E4_.wvu.PrintArea" localSheetId="17" hidden="1">'Attach 13'!$A$1:$E$27</definedName>
    <definedName name="Z_347D9A5E_5167_4CD7_A121_BEAF211F64E4_.wvu.PrintArea" localSheetId="18" hidden="1">'Attach 14'!$A$1:$E$29</definedName>
    <definedName name="Z_347D9A5E_5167_4CD7_A121_BEAF211F64E4_.wvu.PrintArea" localSheetId="19" hidden="1">'Attach 14-IP'!$A$8:$I$220</definedName>
    <definedName name="Z_347D9A5E_5167_4CD7_A121_BEAF211F64E4_.wvu.PrintArea" localSheetId="20" hidden="1">'Attach 15'!$A$1:$E$93</definedName>
    <definedName name="Z_347D9A5E_5167_4CD7_A121_BEAF211F64E4_.wvu.PrintArea" localSheetId="21" hidden="1">'Attach 16'!$A$1:$L$90</definedName>
    <definedName name="Z_347D9A5E_5167_4CD7_A121_BEAF211F64E4_.wvu.PrintArea" localSheetId="22" hidden="1">'Attach 17'!$A$1:$E$33</definedName>
    <definedName name="Z_347D9A5E_5167_4CD7_A121_BEAF211F64E4_.wvu.PrintArea" localSheetId="23" hidden="1">'Attach 18'!$A$1:$E$24</definedName>
    <definedName name="Z_347D9A5E_5167_4CD7_A121_BEAF211F64E4_.wvu.PrintArea" localSheetId="24" hidden="1">'Attach 18 SP'!$A$7:$I$157</definedName>
    <definedName name="Z_347D9A5E_5167_4CD7_A121_BEAF211F64E4_.wvu.PrintArea" localSheetId="25" hidden="1">'Attach 19'!$A$1:$E$31</definedName>
    <definedName name="Z_347D9A5E_5167_4CD7_A121_BEAF211F64E4_.wvu.PrintArea" localSheetId="26" hidden="1">'Attach 20'!$A$5:$E$53</definedName>
    <definedName name="Z_347D9A5E_5167_4CD7_A121_BEAF211F64E4_.wvu.PrintArea" localSheetId="27" hidden="1">'Attach 21'!$A$1:$E$21</definedName>
    <definedName name="Z_347D9A5E_5167_4CD7_A121_BEAF211F64E4_.wvu.PrintArea" localSheetId="28" hidden="1">'Attach 22'!$A$1:$E$26</definedName>
    <definedName name="Z_347D9A5E_5167_4CD7_A121_BEAF211F64E4_.wvu.PrintArea" localSheetId="29" hidden="1">'Attach 23'!$A$1:$E$28</definedName>
    <definedName name="Z_347D9A5E_5167_4CD7_A121_BEAF211F64E4_.wvu.PrintArea" localSheetId="30" hidden="1">'Attach 24'!$A$1:$E$34</definedName>
    <definedName name="Z_347D9A5E_5167_4CD7_A121_BEAF211F64E4_.wvu.PrintArea" localSheetId="31" hidden="1">'Attach 25'!$A$5:$E$42</definedName>
    <definedName name="Z_347D9A5E_5167_4CD7_A121_BEAF211F64E4_.wvu.PrintArea" localSheetId="32" hidden="1">'Attach 26'!$A$7:$H$58</definedName>
    <definedName name="Z_347D9A5E_5167_4CD7_A121_BEAF211F64E4_.wvu.PrintArea" localSheetId="4" hidden="1">'Attach 3(JV)'!$A$1:$E$28</definedName>
    <definedName name="Z_347D9A5E_5167_4CD7_A121_BEAF211F64E4_.wvu.PrintArea" localSheetId="5" hidden="1">'Attach 3(QR)'!$A$1:$E$28</definedName>
    <definedName name="Z_347D9A5E_5167_4CD7_A121_BEAF211F64E4_.wvu.PrintArea" localSheetId="6" hidden="1">'Attach 4'!$A$1:$G$25</definedName>
    <definedName name="Z_347D9A5E_5167_4CD7_A121_BEAF211F64E4_.wvu.PrintArea" localSheetId="7" hidden="1">'Attach 4 (A)'!$A$1:$E$27</definedName>
    <definedName name="Z_347D9A5E_5167_4CD7_A121_BEAF211F64E4_.wvu.PrintArea" localSheetId="8" hidden="1">'Attach 4 (B)'!$A$1:$E$26</definedName>
    <definedName name="Z_347D9A5E_5167_4CD7_A121_BEAF211F64E4_.wvu.PrintArea" localSheetId="9" hidden="1">'Attach 5'!$A$1:$E$110</definedName>
    <definedName name="Z_347D9A5E_5167_4CD7_A121_BEAF211F64E4_.wvu.PrintArea" localSheetId="10" hidden="1">'Attach 5A'!$A$1:$E$73</definedName>
    <definedName name="Z_347D9A5E_5167_4CD7_A121_BEAF211F64E4_.wvu.PrintArea" localSheetId="11" hidden="1">'Attach 6'!$A$1:$E$28</definedName>
    <definedName name="Z_347D9A5E_5167_4CD7_A121_BEAF211F64E4_.wvu.PrintArea" localSheetId="12" hidden="1">'Attach 7'!$A$1:$E$18</definedName>
    <definedName name="Z_347D9A5E_5167_4CD7_A121_BEAF211F64E4_.wvu.PrintArea" localSheetId="13" hidden="1">'Attach 9'!$A$1:$I$54</definedName>
    <definedName name="Z_347D9A5E_5167_4CD7_A121_BEAF211F64E4_.wvu.PrintArea" localSheetId="33" hidden="1">'Bid Form 1st Envelope '!$A$1:$J$115</definedName>
    <definedName name="Z_347D9A5E_5167_4CD7_A121_BEAF211F64E4_.wvu.PrintArea" localSheetId="1" hidden="1">Cover!$A$1:$F$17</definedName>
    <definedName name="Z_347D9A5E_5167_4CD7_A121_BEAF211F64E4_.wvu.PrintArea" localSheetId="2" hidden="1">'Names of Bidder'!$B$1:$G$48</definedName>
    <definedName name="Z_347D9A5E_5167_4CD7_A121_BEAF211F64E4_.wvu.PrintArea" localSheetId="3" hidden="1">'Tender Fee'!$A$1:$F$23</definedName>
    <definedName name="Z_347D9A5E_5167_4CD7_A121_BEAF211F64E4_.wvu.PrintTitles" localSheetId="13" hidden="1">'Attach 9'!$17:$17</definedName>
    <definedName name="Z_347D9A5E_5167_4CD7_A121_BEAF211F64E4_.wvu.Rows" localSheetId="20" hidden="1">'Attach 15'!$16:$16</definedName>
    <definedName name="Z_347D9A5E_5167_4CD7_A121_BEAF211F64E4_.wvu.Rows" localSheetId="22" hidden="1">'Attach 17'!$26:$26,'Attach 17'!$32:$209</definedName>
    <definedName name="Z_347D9A5E_5167_4CD7_A121_BEAF211F64E4_.wvu.Rows" localSheetId="24" hidden="1">'Attach 18 SP'!$149:$153</definedName>
    <definedName name="Z_347D9A5E_5167_4CD7_A121_BEAF211F64E4_.wvu.Rows" localSheetId="25" hidden="1">'Attach 19'!$13:$13,'Attach 19'!$20:$28</definedName>
    <definedName name="Z_347D9A5E_5167_4CD7_A121_BEAF211F64E4_.wvu.Rows" localSheetId="26" hidden="1">'Attach 20'!$17:$17,'Attach 20'!#REF!</definedName>
    <definedName name="Z_347D9A5E_5167_4CD7_A121_BEAF211F64E4_.wvu.Rows" localSheetId="27" hidden="1">'Attach 21'!$13:$13,'Attach 21'!#REF!</definedName>
    <definedName name="Z_347D9A5E_5167_4CD7_A121_BEAF211F64E4_.wvu.Rows" localSheetId="28" hidden="1">'Attach 22'!$13:$13,'Attach 22'!#REF!</definedName>
    <definedName name="Z_347D9A5E_5167_4CD7_A121_BEAF211F64E4_.wvu.Rows" localSheetId="29" hidden="1">'Attach 23'!$13:$13,'Attach 23'!#REF!</definedName>
    <definedName name="Z_347D9A5E_5167_4CD7_A121_BEAF211F64E4_.wvu.Rows" localSheetId="30" hidden="1">'Attach 24'!$12:$12,'Attach 24'!#REF!</definedName>
    <definedName name="Z_347D9A5E_5167_4CD7_A121_BEAF211F64E4_.wvu.Rows" localSheetId="31" hidden="1">'Attach 25'!#REF!,'Attach 25'!#REF!</definedName>
    <definedName name="Z_347D9A5E_5167_4CD7_A121_BEAF211F64E4_.wvu.Rows" localSheetId="9" hidden="1">'Attach 5'!$4:$4</definedName>
    <definedName name="Z_347D9A5E_5167_4CD7_A121_BEAF211F64E4_.wvu.Rows" localSheetId="10" hidden="1">'Attach 5A'!$25:$30</definedName>
    <definedName name="Z_347D9A5E_5167_4CD7_A121_BEAF211F64E4_.wvu.Rows" localSheetId="33" hidden="1">'Bid Form 1st Envelope '!$26:$27,'Bid Form 1st Envelope '!$98:$98,'Bid Form 1st Envelope '!$101:$102</definedName>
    <definedName name="Z_38BECF6E_1A53_4F98_87B9_44F2C5F77E08_.wvu.Cols" localSheetId="20" hidden="1">'Attach 15'!$H:$H</definedName>
    <definedName name="Z_38BECF6E_1A53_4F98_87B9_44F2C5F77E08_.wvu.Cols" localSheetId="9" hidden="1">'Attach 5'!$H:$H</definedName>
    <definedName name="Z_38BECF6E_1A53_4F98_87B9_44F2C5F77E08_.wvu.Cols" localSheetId="11" hidden="1">'Attach 6'!$H:$H</definedName>
    <definedName name="Z_38BECF6E_1A53_4F98_87B9_44F2C5F77E08_.wvu.PrintArea" localSheetId="14" hidden="1">'Attach 10'!$A$1:$E$18</definedName>
    <definedName name="Z_38BECF6E_1A53_4F98_87B9_44F2C5F77E08_.wvu.PrintArea" localSheetId="15" hidden="1">'Attach 11'!$A$1:$E$29</definedName>
    <definedName name="Z_38BECF6E_1A53_4F98_87B9_44F2C5F77E08_.wvu.PrintArea" localSheetId="17" hidden="1">'Attach 13'!$A$1:$E$27</definedName>
    <definedName name="Z_38BECF6E_1A53_4F98_87B9_44F2C5F77E08_.wvu.PrintArea" localSheetId="18" hidden="1">'Attach 14'!$A$1:$E$29</definedName>
    <definedName name="Z_38BECF6E_1A53_4F98_87B9_44F2C5F77E08_.wvu.PrintArea" localSheetId="19" hidden="1">'Attach 14-IP'!$A$8:$I$220</definedName>
    <definedName name="Z_38BECF6E_1A53_4F98_87B9_44F2C5F77E08_.wvu.PrintArea" localSheetId="20" hidden="1">'Attach 15'!$A$1:$E$93</definedName>
    <definedName name="Z_38BECF6E_1A53_4F98_87B9_44F2C5F77E08_.wvu.PrintArea" localSheetId="21" hidden="1">'Attach 16'!$A$1:$L$90</definedName>
    <definedName name="Z_38BECF6E_1A53_4F98_87B9_44F2C5F77E08_.wvu.PrintArea" localSheetId="22" hidden="1">'Attach 17'!$A$1:$E$33</definedName>
    <definedName name="Z_38BECF6E_1A53_4F98_87B9_44F2C5F77E08_.wvu.PrintArea" localSheetId="23" hidden="1">'Attach 18'!$A$1:$E$24</definedName>
    <definedName name="Z_38BECF6E_1A53_4F98_87B9_44F2C5F77E08_.wvu.PrintArea" localSheetId="25" hidden="1">'Attach 19'!$A$1:$E$31</definedName>
    <definedName name="Z_38BECF6E_1A53_4F98_87B9_44F2C5F77E08_.wvu.PrintArea" localSheetId="26" hidden="1">'Attach 20'!$A$5:$E$53</definedName>
    <definedName name="Z_38BECF6E_1A53_4F98_87B9_44F2C5F77E08_.wvu.PrintArea" localSheetId="27" hidden="1">'Attach 21'!$A$1:$E$21</definedName>
    <definedName name="Z_38BECF6E_1A53_4F98_87B9_44F2C5F77E08_.wvu.PrintArea" localSheetId="28" hidden="1">'Attach 22'!$A$1:$E$26</definedName>
    <definedName name="Z_38BECF6E_1A53_4F98_87B9_44F2C5F77E08_.wvu.PrintArea" localSheetId="29" hidden="1">'Attach 23'!$A$1:$E$28</definedName>
    <definedName name="Z_38BECF6E_1A53_4F98_87B9_44F2C5F77E08_.wvu.PrintArea" localSheetId="30" hidden="1">'Attach 24'!$A$1:$E$34</definedName>
    <definedName name="Z_38BECF6E_1A53_4F98_87B9_44F2C5F77E08_.wvu.PrintArea" localSheetId="31" hidden="1">'Attach 25'!$A$5:$E$42</definedName>
    <definedName name="Z_38BECF6E_1A53_4F98_87B9_44F2C5F77E08_.wvu.PrintArea" localSheetId="32" hidden="1">'Attach 26'!$A$7:$H$58</definedName>
    <definedName name="Z_38BECF6E_1A53_4F98_87B9_44F2C5F77E08_.wvu.PrintArea" localSheetId="4" hidden="1">'Attach 3(JV)'!$A$1:$E$28</definedName>
    <definedName name="Z_38BECF6E_1A53_4F98_87B9_44F2C5F77E08_.wvu.PrintArea" localSheetId="5" hidden="1">'Attach 3(QR)'!$A$1:$E$28</definedName>
    <definedName name="Z_38BECF6E_1A53_4F98_87B9_44F2C5F77E08_.wvu.PrintArea" localSheetId="6" hidden="1">'Attach 4'!$A$1:$G$25</definedName>
    <definedName name="Z_38BECF6E_1A53_4F98_87B9_44F2C5F77E08_.wvu.PrintArea" localSheetId="7" hidden="1">'Attach 4 (A)'!$A$1:$E$27</definedName>
    <definedName name="Z_38BECF6E_1A53_4F98_87B9_44F2C5F77E08_.wvu.PrintArea" localSheetId="8" hidden="1">'Attach 4 (B)'!$A$1:$E$26</definedName>
    <definedName name="Z_38BECF6E_1A53_4F98_87B9_44F2C5F77E08_.wvu.PrintArea" localSheetId="9" hidden="1">'Attach 5'!$A$1:$E$34</definedName>
    <definedName name="Z_38BECF6E_1A53_4F98_87B9_44F2C5F77E08_.wvu.PrintArea" localSheetId="11" hidden="1">'Attach 6'!$A$1:$E$28</definedName>
    <definedName name="Z_38BECF6E_1A53_4F98_87B9_44F2C5F77E08_.wvu.PrintArea" localSheetId="12" hidden="1">'Attach 7'!$A$1:$E$18</definedName>
    <definedName name="Z_38BECF6E_1A53_4F98_87B9_44F2C5F77E08_.wvu.PrintArea" localSheetId="13" hidden="1">'Attach 9'!$A$1:$I$55</definedName>
    <definedName name="Z_38BECF6E_1A53_4F98_87B9_44F2C5F77E08_.wvu.PrintArea" localSheetId="33" hidden="1">'Bid Form 1st Envelope '!$A$1:$F$115</definedName>
    <definedName name="Z_38BECF6E_1A53_4F98_87B9_44F2C5F77E08_.wvu.PrintArea" localSheetId="3" hidden="1">'Tender Fee'!$A$1:$E$23</definedName>
    <definedName name="Z_38BECF6E_1A53_4F98_87B9_44F2C5F77E08_.wvu.PrintTitles" localSheetId="13" hidden="1">'Attach 9'!$17:$17</definedName>
    <definedName name="Z_38BECF6E_1A53_4F98_87B9_44F2C5F77E08_.wvu.Rows" localSheetId="20" hidden="1">'Attach 15'!$16:$16</definedName>
    <definedName name="Z_38BECF6E_1A53_4F98_87B9_44F2C5F77E08_.wvu.Rows" localSheetId="22" hidden="1">'Attach 17'!$26:$26,'Attach 17'!$32:$209</definedName>
    <definedName name="Z_38BECF6E_1A53_4F98_87B9_44F2C5F77E08_.wvu.Rows" localSheetId="25" hidden="1">'Attach 19'!$13:$13,'Attach 19'!$20:$28</definedName>
    <definedName name="Z_38BECF6E_1A53_4F98_87B9_44F2C5F77E08_.wvu.Rows" localSheetId="26" hidden="1">'Attach 20'!$17:$17,'Attach 20'!#REF!</definedName>
    <definedName name="Z_38BECF6E_1A53_4F98_87B9_44F2C5F77E08_.wvu.Rows" localSheetId="27" hidden="1">'Attach 21'!$13:$13,'Attach 21'!#REF!</definedName>
    <definedName name="Z_38BECF6E_1A53_4F98_87B9_44F2C5F77E08_.wvu.Rows" localSheetId="28" hidden="1">'Attach 22'!$13:$13,'Attach 22'!#REF!</definedName>
    <definedName name="Z_38BECF6E_1A53_4F98_87B9_44F2C5F77E08_.wvu.Rows" localSheetId="29" hidden="1">'Attach 23'!$13:$13,'Attach 23'!#REF!</definedName>
    <definedName name="Z_38BECF6E_1A53_4F98_87B9_44F2C5F77E08_.wvu.Rows" localSheetId="30" hidden="1">'Attach 24'!$12:$12,'Attach 24'!#REF!</definedName>
    <definedName name="Z_38BECF6E_1A53_4F98_87B9_44F2C5F77E08_.wvu.Rows" localSheetId="31" hidden="1">'Attach 25'!#REF!,'Attach 25'!#REF!</definedName>
    <definedName name="Z_38BECF6E_1A53_4F98_87B9_44F2C5F77E08_.wvu.Rows" localSheetId="9" hidden="1">'Attach 5'!$4:$4</definedName>
    <definedName name="Z_3AF5D368_0F40_4903_B06B_A4E8DE0BBD2F_.wvu.Cols" localSheetId="2" hidden="1">'Names of Bidder'!$L:$L</definedName>
    <definedName name="Z_3AF5D368_0F40_4903_B06B_A4E8DE0BBD2F_.wvu.PrintArea" localSheetId="2" hidden="1">'Names of Bidder'!$B$1:$E$45</definedName>
    <definedName name="Z_42E95D05_5FE4_4BDE_99D8_8A5175191762_.wvu.Cols" localSheetId="16" hidden="1">'Attach 12'!$G:$G,'Attach 12'!$I:$I</definedName>
    <definedName name="Z_42E95D05_5FE4_4BDE_99D8_8A5175191762_.wvu.PrintArea" localSheetId="16" hidden="1">'Attach 12'!$A$1:$F$29</definedName>
    <definedName name="Z_42E95D05_5FE4_4BDE_99D8_8A5175191762_.wvu.Rows" localSheetId="16" hidden="1">'Attach 12'!$17:$29,'Attach 12'!#REF!,'Attach 12'!#REF!,'Attach 12'!$125:$212</definedName>
    <definedName name="Z_43BCBF1E_CDCF_4541_8D79_87EDCECBC1FD_.wvu.Cols" localSheetId="20" hidden="1">'Attach 15'!$H:$H</definedName>
    <definedName name="Z_43BCBF1E_CDCF_4541_8D79_87EDCECBC1FD_.wvu.Cols" localSheetId="9" hidden="1">'Attach 5'!$H:$H</definedName>
    <definedName name="Z_43BCBF1E_CDCF_4541_8D79_87EDCECBC1FD_.wvu.Cols" localSheetId="11" hidden="1">'Attach 6'!$H:$H</definedName>
    <definedName name="Z_43BCBF1E_CDCF_4541_8D79_87EDCECBC1FD_.wvu.PrintArea" localSheetId="14" hidden="1">'Attach 10'!$A$1:$E$18</definedName>
    <definedName name="Z_43BCBF1E_CDCF_4541_8D79_87EDCECBC1FD_.wvu.PrintArea" localSheetId="15" hidden="1">'Attach 11'!$A$1:$E$29</definedName>
    <definedName name="Z_43BCBF1E_CDCF_4541_8D79_87EDCECBC1FD_.wvu.PrintArea" localSheetId="17" hidden="1">'Attach 13'!$A$1:$E$29</definedName>
    <definedName name="Z_43BCBF1E_CDCF_4541_8D79_87EDCECBC1FD_.wvu.PrintArea" localSheetId="18" hidden="1">'Attach 14'!$A$1:$E$29</definedName>
    <definedName name="Z_43BCBF1E_CDCF_4541_8D79_87EDCECBC1FD_.wvu.PrintArea" localSheetId="20" hidden="1">'Attach 15'!$A$1:$E$94</definedName>
    <definedName name="Z_43BCBF1E_CDCF_4541_8D79_87EDCECBC1FD_.wvu.PrintArea" localSheetId="21" hidden="1">'Attach 16'!$A$1:$L$90</definedName>
    <definedName name="Z_43BCBF1E_CDCF_4541_8D79_87EDCECBC1FD_.wvu.PrintArea" localSheetId="23" hidden="1">'Attach 18'!$A$1:$E$24</definedName>
    <definedName name="Z_43BCBF1E_CDCF_4541_8D79_87EDCECBC1FD_.wvu.PrintArea" localSheetId="25" hidden="1">'Attach 19'!$A$1:$E$35</definedName>
    <definedName name="Z_43BCBF1E_CDCF_4541_8D79_87EDCECBC1FD_.wvu.PrintArea" localSheetId="26" hidden="1">'Attach 20'!$A$5:$E$57</definedName>
    <definedName name="Z_43BCBF1E_CDCF_4541_8D79_87EDCECBC1FD_.wvu.PrintArea" localSheetId="27" hidden="1">'Attach 21'!$A$1:$E$25</definedName>
    <definedName name="Z_43BCBF1E_CDCF_4541_8D79_87EDCECBC1FD_.wvu.PrintArea" localSheetId="28" hidden="1">'Attach 22'!$A$1:$E$30</definedName>
    <definedName name="Z_43BCBF1E_CDCF_4541_8D79_87EDCECBC1FD_.wvu.PrintArea" localSheetId="29" hidden="1">'Attach 23'!$A$1:$E$32</definedName>
    <definedName name="Z_43BCBF1E_CDCF_4541_8D79_87EDCECBC1FD_.wvu.PrintArea" localSheetId="30" hidden="1">'Attach 24'!$A$1:$E$38</definedName>
    <definedName name="Z_43BCBF1E_CDCF_4541_8D79_87EDCECBC1FD_.wvu.PrintArea" localSheetId="31" hidden="1">'Attach 25'!$A$5:$E$45</definedName>
    <definedName name="Z_43BCBF1E_CDCF_4541_8D79_87EDCECBC1FD_.wvu.PrintArea" localSheetId="4" hidden="1">'Attach 3(JV)'!$A$1:$E$28</definedName>
    <definedName name="Z_43BCBF1E_CDCF_4541_8D79_87EDCECBC1FD_.wvu.PrintArea" localSheetId="5" hidden="1">'Attach 3(QR)'!$A$1:$E$28</definedName>
    <definedName name="Z_43BCBF1E_CDCF_4541_8D79_87EDCECBC1FD_.wvu.PrintArea" localSheetId="6" hidden="1">'Attach 4'!$A$1:$E$25</definedName>
    <definedName name="Z_43BCBF1E_CDCF_4541_8D79_87EDCECBC1FD_.wvu.PrintArea" localSheetId="7" hidden="1">'Attach 4 (A)'!$A$1:$E$27</definedName>
    <definedName name="Z_43BCBF1E_CDCF_4541_8D79_87EDCECBC1FD_.wvu.PrintArea" localSheetId="8" hidden="1">'Attach 4 (B)'!$A$1:$E$26</definedName>
    <definedName name="Z_43BCBF1E_CDCF_4541_8D79_87EDCECBC1FD_.wvu.PrintArea" localSheetId="9" hidden="1">'Attach 5'!$A$1:$E$109</definedName>
    <definedName name="Z_43BCBF1E_CDCF_4541_8D79_87EDCECBC1FD_.wvu.PrintArea" localSheetId="11" hidden="1">'Attach 6'!$A$1:$E$51</definedName>
    <definedName name="Z_43BCBF1E_CDCF_4541_8D79_87EDCECBC1FD_.wvu.PrintArea" localSheetId="12" hidden="1">'Attach 7'!$A$1:$E$18</definedName>
    <definedName name="Z_43BCBF1E_CDCF_4541_8D79_87EDCECBC1FD_.wvu.PrintArea" localSheetId="13" hidden="1">'Attach 9'!$A$1:$I$61</definedName>
    <definedName name="Z_43BCBF1E_CDCF_4541_8D79_87EDCECBC1FD_.wvu.PrintArea" localSheetId="33" hidden="1">'Bid Form 1st Envelope '!$A$1:$F$115</definedName>
    <definedName name="Z_43BCBF1E_CDCF_4541_8D79_87EDCECBC1FD_.wvu.PrintArea" localSheetId="3" hidden="1">'Tender Fee'!$A$1:$E$23</definedName>
    <definedName name="Z_43BCBF1E_CDCF_4541_8D79_87EDCECBC1FD_.wvu.PrintTitles" localSheetId="13" hidden="1">'Attach 9'!$17:$17</definedName>
    <definedName name="Z_43BCBF1E_CDCF_4541_8D79_87EDCECBC1FD_.wvu.Rows" localSheetId="20" hidden="1">'Attach 15'!$13:$14,'Attach 15'!$16:$16</definedName>
    <definedName name="Z_477F7E43_D393_45BA_B99B_D838E4629B5D_.wvu.Cols" localSheetId="20" hidden="1">'Attach 15'!$H:$H</definedName>
    <definedName name="Z_477F7E43_D393_45BA_B99B_D838E4629B5D_.wvu.Cols" localSheetId="9" hidden="1">'Attach 5'!$H:$H</definedName>
    <definedName name="Z_477F7E43_D393_45BA_B99B_D838E4629B5D_.wvu.Cols" localSheetId="11" hidden="1">'Attach 6'!$H:$H</definedName>
    <definedName name="Z_477F7E43_D393_45BA_B99B_D838E4629B5D_.wvu.PrintArea" localSheetId="14" hidden="1">'Attach 10'!$A$1:$E$18</definedName>
    <definedName name="Z_477F7E43_D393_45BA_B99B_D838E4629B5D_.wvu.PrintArea" localSheetId="15" hidden="1">'Attach 11'!$A$1:$E$29</definedName>
    <definedName name="Z_477F7E43_D393_45BA_B99B_D838E4629B5D_.wvu.PrintArea" localSheetId="17" hidden="1">'Attach 13'!$A$1:$E$27</definedName>
    <definedName name="Z_477F7E43_D393_45BA_B99B_D838E4629B5D_.wvu.PrintArea" localSheetId="18" hidden="1">'Attach 14'!$A$1:$E$29</definedName>
    <definedName name="Z_477F7E43_D393_45BA_B99B_D838E4629B5D_.wvu.PrintArea" localSheetId="19" hidden="1">'Attach 14-IP'!$A$8:$I$220</definedName>
    <definedName name="Z_477F7E43_D393_45BA_B99B_D838E4629B5D_.wvu.PrintArea" localSheetId="20" hidden="1">'Attach 15'!$A$1:$E$93</definedName>
    <definedName name="Z_477F7E43_D393_45BA_B99B_D838E4629B5D_.wvu.PrintArea" localSheetId="21" hidden="1">'Attach 16'!$A$1:$L$90</definedName>
    <definedName name="Z_477F7E43_D393_45BA_B99B_D838E4629B5D_.wvu.PrintArea" localSheetId="22" hidden="1">'Attach 17'!$A$1:$E$33</definedName>
    <definedName name="Z_477F7E43_D393_45BA_B99B_D838E4629B5D_.wvu.PrintArea" localSheetId="23" hidden="1">'Attach 18'!$A$1:$E$24</definedName>
    <definedName name="Z_477F7E43_D393_45BA_B99B_D838E4629B5D_.wvu.PrintArea" localSheetId="25" hidden="1">'Attach 19'!$A$1:$E$31</definedName>
    <definedName name="Z_477F7E43_D393_45BA_B99B_D838E4629B5D_.wvu.PrintArea" localSheetId="26" hidden="1">'Attach 20'!$A$5:$E$53</definedName>
    <definedName name="Z_477F7E43_D393_45BA_B99B_D838E4629B5D_.wvu.PrintArea" localSheetId="27" hidden="1">'Attach 21'!$A$1:$E$21</definedName>
    <definedName name="Z_477F7E43_D393_45BA_B99B_D838E4629B5D_.wvu.PrintArea" localSheetId="28" hidden="1">'Attach 22'!$A$1:$E$26</definedName>
    <definedName name="Z_477F7E43_D393_45BA_B99B_D838E4629B5D_.wvu.PrintArea" localSheetId="29" hidden="1">'Attach 23'!$A$1:$E$28</definedName>
    <definedName name="Z_477F7E43_D393_45BA_B99B_D838E4629B5D_.wvu.PrintArea" localSheetId="30" hidden="1">'Attach 24'!$A$1:$E$34</definedName>
    <definedName name="Z_477F7E43_D393_45BA_B99B_D838E4629B5D_.wvu.PrintArea" localSheetId="31" hidden="1">'Attach 25'!$A$5:$E$42</definedName>
    <definedName name="Z_477F7E43_D393_45BA_B99B_D838E4629B5D_.wvu.PrintArea" localSheetId="32" hidden="1">'Attach 26'!$A$7:$H$58</definedName>
    <definedName name="Z_477F7E43_D393_45BA_B99B_D838E4629B5D_.wvu.PrintArea" localSheetId="4" hidden="1">'Attach 3(JV)'!$A$1:$E$28</definedName>
    <definedName name="Z_477F7E43_D393_45BA_B99B_D838E4629B5D_.wvu.PrintArea" localSheetId="5" hidden="1">'Attach 3(QR)'!$A$1:$E$28</definedName>
    <definedName name="Z_477F7E43_D393_45BA_B99B_D838E4629B5D_.wvu.PrintArea" localSheetId="6" hidden="1">'Attach 4'!$A$1:$G$25</definedName>
    <definedName name="Z_477F7E43_D393_45BA_B99B_D838E4629B5D_.wvu.PrintArea" localSheetId="7" hidden="1">'Attach 4 (A)'!$A$1:$E$27</definedName>
    <definedName name="Z_477F7E43_D393_45BA_B99B_D838E4629B5D_.wvu.PrintArea" localSheetId="8" hidden="1">'Attach 4 (B)'!$A$1:$E$26</definedName>
    <definedName name="Z_477F7E43_D393_45BA_B99B_D838E4629B5D_.wvu.PrintArea" localSheetId="9" hidden="1">'Attach 5'!$A$1:$E$34</definedName>
    <definedName name="Z_477F7E43_D393_45BA_B99B_D838E4629B5D_.wvu.PrintArea" localSheetId="11" hidden="1">'Attach 6'!$A$1:$E$28</definedName>
    <definedName name="Z_477F7E43_D393_45BA_B99B_D838E4629B5D_.wvu.PrintArea" localSheetId="12" hidden="1">'Attach 7'!$A$1:$E$18</definedName>
    <definedName name="Z_477F7E43_D393_45BA_B99B_D838E4629B5D_.wvu.PrintArea" localSheetId="13" hidden="1">'Attach 9'!$A$1:$I$55</definedName>
    <definedName name="Z_477F7E43_D393_45BA_B99B_D838E4629B5D_.wvu.PrintArea" localSheetId="33" hidden="1">'Bid Form 1st Envelope '!$A$1:$F$115</definedName>
    <definedName name="Z_477F7E43_D393_45BA_B99B_D838E4629B5D_.wvu.PrintArea" localSheetId="3" hidden="1">'Tender Fee'!$A$1:$E$23</definedName>
    <definedName name="Z_477F7E43_D393_45BA_B99B_D838E4629B5D_.wvu.PrintTitles" localSheetId="13" hidden="1">'Attach 9'!$17:$17</definedName>
    <definedName name="Z_477F7E43_D393_45BA_B99B_D838E4629B5D_.wvu.Rows" localSheetId="20" hidden="1">'Attach 15'!$16:$16</definedName>
    <definedName name="Z_477F7E43_D393_45BA_B99B_D838E4629B5D_.wvu.Rows" localSheetId="22" hidden="1">'Attach 17'!$26:$26,'Attach 17'!$32:$209</definedName>
    <definedName name="Z_477F7E43_D393_45BA_B99B_D838E4629B5D_.wvu.Rows" localSheetId="25" hidden="1">'Attach 19'!$13:$13,'Attach 19'!$20:$28</definedName>
    <definedName name="Z_477F7E43_D393_45BA_B99B_D838E4629B5D_.wvu.Rows" localSheetId="26" hidden="1">'Attach 20'!$17:$17,'Attach 20'!#REF!</definedName>
    <definedName name="Z_477F7E43_D393_45BA_B99B_D838E4629B5D_.wvu.Rows" localSheetId="27" hidden="1">'Attach 21'!$13:$13,'Attach 21'!#REF!</definedName>
    <definedName name="Z_477F7E43_D393_45BA_B99B_D838E4629B5D_.wvu.Rows" localSheetId="28" hidden="1">'Attach 22'!$13:$13,'Attach 22'!#REF!</definedName>
    <definedName name="Z_477F7E43_D393_45BA_B99B_D838E4629B5D_.wvu.Rows" localSheetId="29" hidden="1">'Attach 23'!$13:$13,'Attach 23'!#REF!</definedName>
    <definedName name="Z_477F7E43_D393_45BA_B99B_D838E4629B5D_.wvu.Rows" localSheetId="30" hidden="1">'Attach 24'!$12:$12,'Attach 24'!#REF!</definedName>
    <definedName name="Z_477F7E43_D393_45BA_B99B_D838E4629B5D_.wvu.Rows" localSheetId="31" hidden="1">'Attach 25'!#REF!,'Attach 25'!#REF!</definedName>
    <definedName name="Z_477F7E43_D393_45BA_B99B_D838E4629B5D_.wvu.Rows" localSheetId="9" hidden="1">'Attach 5'!$4:$4</definedName>
    <definedName name="Z_47D52ECC_373D_4A7A_838F_7112A4A0A94F_.wvu.Cols" localSheetId="20" hidden="1">'Attach 15'!$H:$H,'Attach 15'!$J:$J</definedName>
    <definedName name="Z_47D52ECC_373D_4A7A_838F_7112A4A0A94F_.wvu.Cols" localSheetId="24" hidden="1">'Attach 18 SP'!$J:$P</definedName>
    <definedName name="Z_47D52ECC_373D_4A7A_838F_7112A4A0A94F_.wvu.Cols" localSheetId="4" hidden="1">'Attach 3(JV)'!$G:$H</definedName>
    <definedName name="Z_47D52ECC_373D_4A7A_838F_7112A4A0A94F_.wvu.Cols" localSheetId="6" hidden="1">'Attach 4'!$H:$O</definedName>
    <definedName name="Z_47D52ECC_373D_4A7A_838F_7112A4A0A94F_.wvu.Cols" localSheetId="9" hidden="1">'Attach 5'!$H:$H</definedName>
    <definedName name="Z_47D52ECC_373D_4A7A_838F_7112A4A0A94F_.wvu.Cols" localSheetId="10" hidden="1">'Attach 5A'!$G:$H</definedName>
    <definedName name="Z_47D52ECC_373D_4A7A_838F_7112A4A0A94F_.wvu.Cols" localSheetId="11" hidden="1">'Attach 6'!$H:$H</definedName>
    <definedName name="Z_47D52ECC_373D_4A7A_838F_7112A4A0A94F_.wvu.Cols" localSheetId="33"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4" hidden="1">'Attach 10'!$A$1:$F$18</definedName>
    <definedName name="Z_47D52ECC_373D_4A7A_838F_7112A4A0A94F_.wvu.PrintArea" localSheetId="15" hidden="1">'Attach 11'!$A$1:$E$29</definedName>
    <definedName name="Z_47D52ECC_373D_4A7A_838F_7112A4A0A94F_.wvu.PrintArea" localSheetId="17" hidden="1">'Attach 13'!$A$1:$E$27</definedName>
    <definedName name="Z_47D52ECC_373D_4A7A_838F_7112A4A0A94F_.wvu.PrintArea" localSheetId="18" hidden="1">'Attach 14'!$A$1:$E$29</definedName>
    <definedName name="Z_47D52ECC_373D_4A7A_838F_7112A4A0A94F_.wvu.PrintArea" localSheetId="19" hidden="1">'Attach 14-IP'!$A$8:$I$220</definedName>
    <definedName name="Z_47D52ECC_373D_4A7A_838F_7112A4A0A94F_.wvu.PrintArea" localSheetId="20" hidden="1">'Attach 15'!$A$1:$E$93</definedName>
    <definedName name="Z_47D52ECC_373D_4A7A_838F_7112A4A0A94F_.wvu.PrintArea" localSheetId="21" hidden="1">'Attach 16'!$A$1:$L$90</definedName>
    <definedName name="Z_47D52ECC_373D_4A7A_838F_7112A4A0A94F_.wvu.PrintArea" localSheetId="22" hidden="1">'Attach 17'!$A$1:$E$33</definedName>
    <definedName name="Z_47D52ECC_373D_4A7A_838F_7112A4A0A94F_.wvu.PrintArea" localSheetId="23" hidden="1">'Attach 18'!$A$1:$E$24</definedName>
    <definedName name="Z_47D52ECC_373D_4A7A_838F_7112A4A0A94F_.wvu.PrintArea" localSheetId="24" hidden="1">'Attach 18 SP'!$A$7:$I$157</definedName>
    <definedName name="Z_47D52ECC_373D_4A7A_838F_7112A4A0A94F_.wvu.PrintArea" localSheetId="25" hidden="1">'Attach 19'!$A$1:$E$31</definedName>
    <definedName name="Z_47D52ECC_373D_4A7A_838F_7112A4A0A94F_.wvu.PrintArea" localSheetId="26" hidden="1">'Attach 20'!$A$5:$E$53</definedName>
    <definedName name="Z_47D52ECC_373D_4A7A_838F_7112A4A0A94F_.wvu.PrintArea" localSheetId="27" hidden="1">'Attach 21'!$A$1:$E$21</definedName>
    <definedName name="Z_47D52ECC_373D_4A7A_838F_7112A4A0A94F_.wvu.PrintArea" localSheetId="28" hidden="1">'Attach 22'!$A$1:$E$26</definedName>
    <definedName name="Z_47D52ECC_373D_4A7A_838F_7112A4A0A94F_.wvu.PrintArea" localSheetId="29" hidden="1">'Attach 23'!$A$1:$E$28</definedName>
    <definedName name="Z_47D52ECC_373D_4A7A_838F_7112A4A0A94F_.wvu.PrintArea" localSheetId="30" hidden="1">'Attach 24'!$A$1:$E$34</definedName>
    <definedName name="Z_47D52ECC_373D_4A7A_838F_7112A4A0A94F_.wvu.PrintArea" localSheetId="31" hidden="1">'Attach 25'!$A$5:$E$42</definedName>
    <definedName name="Z_47D52ECC_373D_4A7A_838F_7112A4A0A94F_.wvu.PrintArea" localSheetId="32" hidden="1">'Attach 26'!$A$7:$H$58</definedName>
    <definedName name="Z_47D52ECC_373D_4A7A_838F_7112A4A0A94F_.wvu.PrintArea" localSheetId="4" hidden="1">'Attach 3(JV)'!$A$1:$E$28</definedName>
    <definedName name="Z_47D52ECC_373D_4A7A_838F_7112A4A0A94F_.wvu.PrintArea" localSheetId="5" hidden="1">'Attach 3(QR)'!$A$1:$E$28</definedName>
    <definedName name="Z_47D52ECC_373D_4A7A_838F_7112A4A0A94F_.wvu.PrintArea" localSheetId="6" hidden="1">'Attach 4'!$A$1:$G$25</definedName>
    <definedName name="Z_47D52ECC_373D_4A7A_838F_7112A4A0A94F_.wvu.PrintArea" localSheetId="7" hidden="1">'Attach 4 (A)'!$A$1:$E$27</definedName>
    <definedName name="Z_47D52ECC_373D_4A7A_838F_7112A4A0A94F_.wvu.PrintArea" localSheetId="8" hidden="1">'Attach 4 (B)'!$A$1:$E$26</definedName>
    <definedName name="Z_47D52ECC_373D_4A7A_838F_7112A4A0A94F_.wvu.PrintArea" localSheetId="9" hidden="1">'Attach 5'!$A$1:$E$110</definedName>
    <definedName name="Z_47D52ECC_373D_4A7A_838F_7112A4A0A94F_.wvu.PrintArea" localSheetId="10" hidden="1">'Attach 5A'!$A$1:$E$73</definedName>
    <definedName name="Z_47D52ECC_373D_4A7A_838F_7112A4A0A94F_.wvu.PrintArea" localSheetId="11" hidden="1">'Attach 6'!$A$1:$E$28</definedName>
    <definedName name="Z_47D52ECC_373D_4A7A_838F_7112A4A0A94F_.wvu.PrintArea" localSheetId="12" hidden="1">'Attach 7'!$A$1:$E$18</definedName>
    <definedName name="Z_47D52ECC_373D_4A7A_838F_7112A4A0A94F_.wvu.PrintArea" localSheetId="13" hidden="1">'Attach 9'!$A$1:$I$54</definedName>
    <definedName name="Z_47D52ECC_373D_4A7A_838F_7112A4A0A94F_.wvu.PrintArea" localSheetId="33" hidden="1">'Bid Form 1st Envelope '!$A$1:$J$115</definedName>
    <definedName name="Z_47D52ECC_373D_4A7A_838F_7112A4A0A94F_.wvu.PrintArea" localSheetId="1" hidden="1">Cover!$A$1:$F$17</definedName>
    <definedName name="Z_47D52ECC_373D_4A7A_838F_7112A4A0A94F_.wvu.PrintArea" localSheetId="2" hidden="1">'Names of Bidder'!$B$1:$G$48</definedName>
    <definedName name="Z_47D52ECC_373D_4A7A_838F_7112A4A0A94F_.wvu.PrintArea" localSheetId="3" hidden="1">'Tender Fee'!$A$1:$F$23</definedName>
    <definedName name="Z_47D52ECC_373D_4A7A_838F_7112A4A0A94F_.wvu.PrintTitles" localSheetId="13" hidden="1">'Attach 9'!$17:$17</definedName>
    <definedName name="Z_47D52ECC_373D_4A7A_838F_7112A4A0A94F_.wvu.Rows" localSheetId="20" hidden="1">'Attach 15'!$16:$16</definedName>
    <definedName name="Z_47D52ECC_373D_4A7A_838F_7112A4A0A94F_.wvu.Rows" localSheetId="22" hidden="1">'Attach 17'!$26:$26,'Attach 17'!$32:$209</definedName>
    <definedName name="Z_47D52ECC_373D_4A7A_838F_7112A4A0A94F_.wvu.Rows" localSheetId="24" hidden="1">'Attach 18 SP'!$149:$153</definedName>
    <definedName name="Z_47D52ECC_373D_4A7A_838F_7112A4A0A94F_.wvu.Rows" localSheetId="25" hidden="1">'Attach 19'!$13:$13,'Attach 19'!$20:$28</definedName>
    <definedName name="Z_47D52ECC_373D_4A7A_838F_7112A4A0A94F_.wvu.Rows" localSheetId="26" hidden="1">'Attach 20'!$17:$17,'Attach 20'!#REF!</definedName>
    <definedName name="Z_47D52ECC_373D_4A7A_838F_7112A4A0A94F_.wvu.Rows" localSheetId="27" hidden="1">'Attach 21'!$13:$13,'Attach 21'!#REF!</definedName>
    <definedName name="Z_47D52ECC_373D_4A7A_838F_7112A4A0A94F_.wvu.Rows" localSheetId="28" hidden="1">'Attach 22'!$13:$13,'Attach 22'!#REF!</definedName>
    <definedName name="Z_47D52ECC_373D_4A7A_838F_7112A4A0A94F_.wvu.Rows" localSheetId="29" hidden="1">'Attach 23'!$13:$13,'Attach 23'!#REF!</definedName>
    <definedName name="Z_47D52ECC_373D_4A7A_838F_7112A4A0A94F_.wvu.Rows" localSheetId="30" hidden="1">'Attach 24'!$12:$12,'Attach 24'!#REF!</definedName>
    <definedName name="Z_47D52ECC_373D_4A7A_838F_7112A4A0A94F_.wvu.Rows" localSheetId="31" hidden="1">'Attach 25'!#REF!,'Attach 25'!#REF!</definedName>
    <definedName name="Z_47D52ECC_373D_4A7A_838F_7112A4A0A94F_.wvu.Rows" localSheetId="9" hidden="1">'Attach 5'!$4:$4</definedName>
    <definedName name="Z_47D52ECC_373D_4A7A_838F_7112A4A0A94F_.wvu.Rows" localSheetId="10" hidden="1">'Attach 5A'!$25:$30</definedName>
    <definedName name="Z_47D52ECC_373D_4A7A_838F_7112A4A0A94F_.wvu.Rows" localSheetId="33" hidden="1">'Bid Form 1st Envelope '!$26:$27,'Bid Form 1st Envelope '!$98:$98,'Bid Form 1st Envelope '!$101:$102</definedName>
    <definedName name="Z_494F6778_23FE_4AAC_B37D_6C7543FC13B9_.wvu.Cols" localSheetId="20" hidden="1">'Attach 15'!$H:$H</definedName>
    <definedName name="Z_494F6778_23FE_4AAC_B37D_6C7543FC13B9_.wvu.Cols" localSheetId="9" hidden="1">'Attach 5'!$H:$H</definedName>
    <definedName name="Z_494F6778_23FE_4AAC_B37D_6C7543FC13B9_.wvu.Cols" localSheetId="11" hidden="1">'Attach 6'!$H:$H</definedName>
    <definedName name="Z_494F6778_23FE_4AAC_B37D_6C7543FC13B9_.wvu.PrintArea" localSheetId="14" hidden="1">'Attach 10'!$A$1:$E$18</definedName>
    <definedName name="Z_494F6778_23FE_4AAC_B37D_6C7543FC13B9_.wvu.PrintArea" localSheetId="15" hidden="1">'Attach 11'!$A$1:$E$29</definedName>
    <definedName name="Z_494F6778_23FE_4AAC_B37D_6C7543FC13B9_.wvu.PrintArea" localSheetId="17" hidden="1">'Attach 13'!$A$1:$E$29</definedName>
    <definedName name="Z_494F6778_23FE_4AAC_B37D_6C7543FC13B9_.wvu.PrintArea" localSheetId="18" hidden="1">'Attach 14'!$A$1:$E$29</definedName>
    <definedName name="Z_494F6778_23FE_4AAC_B37D_6C7543FC13B9_.wvu.PrintArea" localSheetId="19" hidden="1">'Attach 14-IP'!$A$8:$I$220</definedName>
    <definedName name="Z_494F6778_23FE_4AAC_B37D_6C7543FC13B9_.wvu.PrintArea" localSheetId="20" hidden="1">'Attach 15'!$A$1:$E$93</definedName>
    <definedName name="Z_494F6778_23FE_4AAC_B37D_6C7543FC13B9_.wvu.PrintArea" localSheetId="21" hidden="1">'Attach 16'!$A$1:$L$90</definedName>
    <definedName name="Z_494F6778_23FE_4AAC_B37D_6C7543FC13B9_.wvu.PrintArea" localSheetId="23" hidden="1">'Attach 18'!$A$1:$E$24</definedName>
    <definedName name="Z_494F6778_23FE_4AAC_B37D_6C7543FC13B9_.wvu.PrintArea" localSheetId="25" hidden="1">'Attach 19'!$A$1:$E$35</definedName>
    <definedName name="Z_494F6778_23FE_4AAC_B37D_6C7543FC13B9_.wvu.PrintArea" localSheetId="26" hidden="1">'Attach 20'!$A$5:$E$57</definedName>
    <definedName name="Z_494F6778_23FE_4AAC_B37D_6C7543FC13B9_.wvu.PrintArea" localSheetId="27" hidden="1">'Attach 21'!$A$1:$E$25</definedName>
    <definedName name="Z_494F6778_23FE_4AAC_B37D_6C7543FC13B9_.wvu.PrintArea" localSheetId="28" hidden="1">'Attach 22'!$A$1:$E$30</definedName>
    <definedName name="Z_494F6778_23FE_4AAC_B37D_6C7543FC13B9_.wvu.PrintArea" localSheetId="29" hidden="1">'Attach 23'!$A$1:$E$32</definedName>
    <definedName name="Z_494F6778_23FE_4AAC_B37D_6C7543FC13B9_.wvu.PrintArea" localSheetId="30" hidden="1">'Attach 24'!$A$1:$E$38</definedName>
    <definedName name="Z_494F6778_23FE_4AAC_B37D_6C7543FC13B9_.wvu.PrintArea" localSheetId="31" hidden="1">'Attach 25'!$A$5:$E$45</definedName>
    <definedName name="Z_494F6778_23FE_4AAC_B37D_6C7543FC13B9_.wvu.PrintArea" localSheetId="32" hidden="1">'Attach 26'!$A$7:$H$58</definedName>
    <definedName name="Z_494F6778_23FE_4AAC_B37D_6C7543FC13B9_.wvu.PrintArea" localSheetId="4" hidden="1">'Attach 3(JV)'!$A$1:$E$28</definedName>
    <definedName name="Z_494F6778_23FE_4AAC_B37D_6C7543FC13B9_.wvu.PrintArea" localSheetId="5" hidden="1">'Attach 3(QR)'!$A$1:$E$28</definedName>
    <definedName name="Z_494F6778_23FE_4AAC_B37D_6C7543FC13B9_.wvu.PrintArea" localSheetId="6" hidden="1">'Attach 4'!$A$1:$E$25</definedName>
    <definedName name="Z_494F6778_23FE_4AAC_B37D_6C7543FC13B9_.wvu.PrintArea" localSheetId="7" hidden="1">'Attach 4 (A)'!$A$1:$E$27</definedName>
    <definedName name="Z_494F6778_23FE_4AAC_B37D_6C7543FC13B9_.wvu.PrintArea" localSheetId="8" hidden="1">'Attach 4 (B)'!$A$1:$E$26</definedName>
    <definedName name="Z_494F6778_23FE_4AAC_B37D_6C7543FC13B9_.wvu.PrintArea" localSheetId="9" hidden="1">'Attach 5'!$A$1:$E$109</definedName>
    <definedName name="Z_494F6778_23FE_4AAC_B37D_6C7543FC13B9_.wvu.PrintArea" localSheetId="11" hidden="1">'Attach 6'!$A$1:$E$51</definedName>
    <definedName name="Z_494F6778_23FE_4AAC_B37D_6C7543FC13B9_.wvu.PrintArea" localSheetId="12" hidden="1">'Attach 7'!$A$1:$E$18</definedName>
    <definedName name="Z_494F6778_23FE_4AAC_B37D_6C7543FC13B9_.wvu.PrintArea" localSheetId="13" hidden="1">'Attach 9'!$A$1:$I$61</definedName>
    <definedName name="Z_494F6778_23FE_4AAC_B37D_6C7543FC13B9_.wvu.PrintArea" localSheetId="33" hidden="1">'Bid Form 1st Envelope '!$A$1:$F$115</definedName>
    <definedName name="Z_494F6778_23FE_4AAC_B37D_6C7543FC13B9_.wvu.PrintArea" localSheetId="3" hidden="1">'Tender Fee'!$A$1:$E$23</definedName>
    <definedName name="Z_494F6778_23FE_4AAC_B37D_6C7543FC13B9_.wvu.PrintTitles" localSheetId="13" hidden="1">'Attach 9'!$17:$17</definedName>
    <definedName name="Z_494F6778_23FE_4AAC_B37D_6C7543FC13B9_.wvu.Rows" localSheetId="20" hidden="1">'Attach 15'!$16:$16</definedName>
    <definedName name="Z_4A248946_722A_4651_AEA1_DE3476F52461_.wvu.Cols" localSheetId="10" hidden="1">'Attach 5A'!$H:$H</definedName>
    <definedName name="Z_4A248946_722A_4651_AEA1_DE3476F52461_.wvu.PrintArea" localSheetId="10" hidden="1">'Attach 5A'!$A$1:$E$73</definedName>
    <definedName name="Z_4A248946_722A_4651_AEA1_DE3476F52461_.wvu.Rows" localSheetId="10" hidden="1">'Attach 5A'!$25:$30</definedName>
    <definedName name="Z_4F65FF32_EC61_4022_A399_2986D7B6B8B3_.wvu.PrintArea" localSheetId="2" hidden="1">'Names of Bidder'!$B$1:$E$45</definedName>
    <definedName name="Z_4FC0AD0E_817E_4CA2_8399_B627A39139DF_.wvu.Cols" localSheetId="24" hidden="1">'Attach 18 SP'!$J:$P</definedName>
    <definedName name="Z_4FC0AD0E_817E_4CA2_8399_B627A39139DF_.wvu.PrintArea" localSheetId="24" hidden="1">'Attach 18 SP'!$A$8:$I$157</definedName>
    <definedName name="Z_564AA8DD_E850_4E6F_BA1D_8F79D1361145_.wvu.Cols" localSheetId="16" hidden="1">'Attach 12'!$I:$I</definedName>
    <definedName name="Z_564AA8DD_E850_4E6F_BA1D_8F79D1361145_.wvu.PrintArea" localSheetId="16" hidden="1">'Attach 12'!$A$1:$F$29</definedName>
    <definedName name="Z_564AA8DD_E850_4E6F_BA1D_8F79D1361145_.wvu.Rows" localSheetId="16" hidden="1">'Attach 12'!$18:$19,'Attach 12'!#REF!,'Attach 12'!#REF!,'Attach 12'!#REF!,'Attach 12'!#REF!,'Attach 12'!#REF!,'Attach 12'!#REF!,'Attach 12'!$125:$212</definedName>
    <definedName name="Z_57A1126F_C815_44AF_BD70_07C9EB2E1554_.wvu.Cols" localSheetId="10" hidden="1">'Attach 5A'!$H:$H</definedName>
    <definedName name="Z_57A1126F_C815_44AF_BD70_07C9EB2E1554_.wvu.PrintArea" localSheetId="10" hidden="1">'Attach 5A'!$A$1:$E$73</definedName>
    <definedName name="Z_57A1126F_C815_44AF_BD70_07C9EB2E1554_.wvu.Rows" localSheetId="10" hidden="1">'Attach 5A'!$25:$30</definedName>
    <definedName name="Z_57EC2AB3_459C_475C_AFE6_EBB6882FA67E_.wvu.Cols" localSheetId="16" hidden="1">'Attach 12'!$H:$I</definedName>
    <definedName name="Z_57EC2AB3_459C_475C_AFE6_EBB6882FA67E_.wvu.PrintArea" localSheetId="16" hidden="1">'Attach 12'!$A$1:$G$29</definedName>
    <definedName name="Z_57EC2AB3_459C_475C_AFE6_EBB6882FA67E_.wvu.Rows" localSheetId="16" hidden="1">'Attach 12'!$4:$4,'Attach 12'!#REF!,'Attach 12'!$125:$212</definedName>
    <definedName name="Z_582CF44B_0703_4CA2_AB84_00685031CD39_.wvu.Cols" localSheetId="16" hidden="1">'Attach 12'!$I:$I</definedName>
    <definedName name="Z_582CF44B_0703_4CA2_AB84_00685031CD39_.wvu.PrintArea" localSheetId="16" hidden="1">'Attach 12'!$A$1:$F$29</definedName>
    <definedName name="Z_582CF44B_0703_4CA2_AB84_00685031CD39_.wvu.Rows" localSheetId="16" hidden="1">'Attach 12'!$17:$19,'Attach 12'!#REF!,'Attach 12'!#REF!,'Attach 12'!#REF!,'Attach 12'!#REF!,'Attach 12'!#REF!,'Attach 12'!#REF!,'Attach 12'!#REF!,'Attach 12'!#REF!,'Attach 12'!#REF!,'Attach 12'!$125:$212</definedName>
    <definedName name="Z_58E3016B_91DE_45B1_ADEB_496391BDEDAF_.wvu.Cols" localSheetId="24" hidden="1">'Attach 18 SP'!$J:$P</definedName>
    <definedName name="Z_58E3016B_91DE_45B1_ADEB_496391BDEDAF_.wvu.PrintArea" localSheetId="24" hidden="1">'Attach 18 SP'!$A$8:$I$157</definedName>
    <definedName name="Z_58E3016B_91DE_45B1_ADEB_496391BDEDAF_.wvu.Rows" localSheetId="24"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Bidder'!$B$1:$G$48</definedName>
    <definedName name="Z_5DC8802C_6CD8_4623_90B5_A2B66DEC93B5_.wvu.Cols" localSheetId="24" hidden="1">'Attach 18 SP'!$J:$P</definedName>
    <definedName name="Z_5DC8802C_6CD8_4623_90B5_A2B66DEC93B5_.wvu.PrintArea" localSheetId="24" hidden="1">'Attach 18 SP'!$A$8:$I$157</definedName>
    <definedName name="Z_5DC8802C_6CD8_4623_90B5_A2B66DEC93B5_.wvu.Rows" localSheetId="24"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Bidder'!$B$1:$G$48</definedName>
    <definedName name="Z_611D8B62_9C40_451B_ABB4_92F111B2BF43_.wvu.Cols" localSheetId="24" hidden="1">'Attach 18 SP'!$J:$P</definedName>
    <definedName name="Z_611D8B62_9C40_451B_ABB4_92F111B2BF43_.wvu.Cols" localSheetId="2" hidden="1">'Names of Bidder'!$L:$L</definedName>
    <definedName name="Z_611D8B62_9C40_451B_ABB4_92F111B2BF43_.wvu.PrintArea" localSheetId="24" hidden="1">'Attach 18 SP'!$A$8:$I$157</definedName>
    <definedName name="Z_611D8B62_9C40_451B_ABB4_92F111B2BF43_.wvu.PrintArea" localSheetId="2" hidden="1">'Names of Bidder'!$B$1:$E$45</definedName>
    <definedName name="Z_611D8B62_9C40_451B_ABB4_92F111B2BF43_.wvu.Rows" localSheetId="24" hidden="1">'Attach 18 SP'!#REF!,'Attach 18 SP'!#REF!,'Attach 18 SP'!#REF!,'Attach 18 SP'!#REF!,'Attach 18 SP'!#REF!,'Attach 18 SP'!$149:$153</definedName>
    <definedName name="Z_6B2C1320_5106_401D_86E8_03FFC7419150_.wvu.Cols" localSheetId="16" hidden="1">'Attach 12'!$I:$I</definedName>
    <definedName name="Z_6B2C1320_5106_401D_86E8_03FFC7419150_.wvu.Cols" localSheetId="24" hidden="1">'Attach 18 SP'!$K:$P</definedName>
    <definedName name="Z_6B2C1320_5106_401D_86E8_03FFC7419150_.wvu.PrintArea" localSheetId="16" hidden="1">'Attach 12'!$A$1:$F$29</definedName>
    <definedName name="Z_6B2C1320_5106_401D_86E8_03FFC7419150_.wvu.PrintArea" localSheetId="24" hidden="1">'Attach 18 SP'!$A$8:$I$157</definedName>
    <definedName name="Z_6B2C1320_5106_401D_86E8_03FFC7419150_.wvu.Rows" localSheetId="16" hidden="1">'Attach 12'!#REF!,'Attach 12'!#REF!,'Attach 12'!#REF!,'Attach 12'!#REF!,'Attach 12'!$125:$212</definedName>
    <definedName name="Z_6B2C1320_5106_401D_86E8_03FFC7419150_.wvu.Rows" localSheetId="24" hidden="1">'Attach 18 SP'!$41:$41</definedName>
    <definedName name="Z_6FD3A41D_DEEE_48F5_96DB_6021F0BEBAF6_.wvu.Cols" localSheetId="16" hidden="1">'Attach 12'!$I:$I</definedName>
    <definedName name="Z_6FD3A41D_DEEE_48F5_96DB_6021F0BEBAF6_.wvu.PrintArea" localSheetId="16" hidden="1">'Attach 12'!$A$1:$F$29</definedName>
    <definedName name="Z_6FD3A41D_DEEE_48F5_96DB_6021F0BEBAF6_.wvu.Rows" localSheetId="16" hidden="1">'Attach 12'!$18:$19,'Attach 12'!#REF!,'Attach 12'!#REF!,'Attach 12'!#REF!,'Attach 12'!#REF!,'Attach 12'!#REF!,'Attach 12'!#REF!,'Attach 12'!$125:$212</definedName>
    <definedName name="Z_70A80C84_CC07_4E4D_A598_BF928357D74F_.wvu.Cols" localSheetId="10" hidden="1">'Attach 5A'!$H:$H</definedName>
    <definedName name="Z_70A80C84_CC07_4E4D_A598_BF928357D74F_.wvu.PrintArea" localSheetId="10" hidden="1">'Attach 5A'!$A$1:$E$73</definedName>
    <definedName name="Z_70A80C84_CC07_4E4D_A598_BF928357D74F_.wvu.Rows" localSheetId="10" hidden="1">'Attach 5A'!$25:$30</definedName>
    <definedName name="Z_71CED947_16BC_4420_B977_41F665B59AFF_.wvu.Cols" localSheetId="2" hidden="1">'Names of Bidder'!$L:$L</definedName>
    <definedName name="Z_71CED947_16BC_4420_B977_41F665B59AFF_.wvu.PrintArea" localSheetId="2" hidden="1">'Names of Bidder'!$B$1:$G$48</definedName>
    <definedName name="Z_728AEB16_F9CD_4198_B4E9_2E28A5E42262_.wvu.Cols" localSheetId="16" hidden="1">'Attach 12'!$I:$I</definedName>
    <definedName name="Z_728AEB16_F9CD_4198_B4E9_2E28A5E42262_.wvu.PrintArea" localSheetId="16" hidden="1">'Attach 12'!$A$1:$F$29</definedName>
    <definedName name="Z_728AEB16_F9CD_4198_B4E9_2E28A5E42262_.wvu.Rows" localSheetId="16" hidden="1">'Attach 12'!$18:$19,'Attach 12'!#REF!,'Attach 12'!#REF!,'Attach 12'!#REF!,'Attach 12'!#REF!,'Attach 12'!#REF!,'Attach 12'!#REF!,'Attach 12'!$125:$212</definedName>
    <definedName name="Z_72B383D4_8341_48BE_BBCC_63C6785ABF81_.wvu.Cols" localSheetId="20" hidden="1">'Attach 15'!$H:$H,'Attach 15'!$J:$J</definedName>
    <definedName name="Z_72B383D4_8341_48BE_BBCC_63C6785ABF81_.wvu.Cols" localSheetId="24" hidden="1">'Attach 18 SP'!$J:$AO</definedName>
    <definedName name="Z_72B383D4_8341_48BE_BBCC_63C6785ABF81_.wvu.Cols" localSheetId="4" hidden="1">'Attach 3(JV)'!$G:$H</definedName>
    <definedName name="Z_72B383D4_8341_48BE_BBCC_63C6785ABF81_.wvu.Cols" localSheetId="6" hidden="1">'Attach 4'!$H:$O</definedName>
    <definedName name="Z_72B383D4_8341_48BE_BBCC_63C6785ABF81_.wvu.Cols" localSheetId="9" hidden="1">'Attach 5'!$H:$H</definedName>
    <definedName name="Z_72B383D4_8341_48BE_BBCC_63C6785ABF81_.wvu.Cols" localSheetId="10" hidden="1">'Attach 5A'!$G:$H</definedName>
    <definedName name="Z_72B383D4_8341_48BE_BBCC_63C6785ABF81_.wvu.Cols" localSheetId="11" hidden="1">'Attach 6'!$H:$H</definedName>
    <definedName name="Z_72B383D4_8341_48BE_BBCC_63C6785ABF81_.wvu.Cols" localSheetId="33"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4" hidden="1">'Attach 10'!$A$1:$F$18</definedName>
    <definedName name="Z_72B383D4_8341_48BE_BBCC_63C6785ABF81_.wvu.PrintArea" localSheetId="15" hidden="1">'Attach 11'!$A$1:$E$29</definedName>
    <definedName name="Z_72B383D4_8341_48BE_BBCC_63C6785ABF81_.wvu.PrintArea" localSheetId="17" hidden="1">'Attach 13'!$A$1:$E$27</definedName>
    <definedName name="Z_72B383D4_8341_48BE_BBCC_63C6785ABF81_.wvu.PrintArea" localSheetId="18" hidden="1">'Attach 14'!$A$1:$E$29</definedName>
    <definedName name="Z_72B383D4_8341_48BE_BBCC_63C6785ABF81_.wvu.PrintArea" localSheetId="19" hidden="1">'Attach 14-IP'!$A$8:$I$220</definedName>
    <definedName name="Z_72B383D4_8341_48BE_BBCC_63C6785ABF81_.wvu.PrintArea" localSheetId="20" hidden="1">'Attach 15'!$A$1:$E$93</definedName>
    <definedName name="Z_72B383D4_8341_48BE_BBCC_63C6785ABF81_.wvu.PrintArea" localSheetId="21" hidden="1">'Attach 16'!$A$1:$L$90</definedName>
    <definedName name="Z_72B383D4_8341_48BE_BBCC_63C6785ABF81_.wvu.PrintArea" localSheetId="22" hidden="1">'Attach 17'!$A$1:$E$33</definedName>
    <definedName name="Z_72B383D4_8341_48BE_BBCC_63C6785ABF81_.wvu.PrintArea" localSheetId="23" hidden="1">'Attach 18'!$A$1:$E$24</definedName>
    <definedName name="Z_72B383D4_8341_48BE_BBCC_63C6785ABF81_.wvu.PrintArea" localSheetId="24" hidden="1">'Attach 18 SP'!$A$7:$I$157</definedName>
    <definedName name="Z_72B383D4_8341_48BE_BBCC_63C6785ABF81_.wvu.PrintArea" localSheetId="25" hidden="1">'Attach 19'!$A$1:$E$31</definedName>
    <definedName name="Z_72B383D4_8341_48BE_BBCC_63C6785ABF81_.wvu.PrintArea" localSheetId="26" hidden="1">'Attach 20'!$A$5:$E$53</definedName>
    <definedName name="Z_72B383D4_8341_48BE_BBCC_63C6785ABF81_.wvu.PrintArea" localSheetId="27" hidden="1">'Attach 21'!$A$1:$E$21</definedName>
    <definedName name="Z_72B383D4_8341_48BE_BBCC_63C6785ABF81_.wvu.PrintArea" localSheetId="28" hidden="1">'Attach 22'!$A$1:$E$26</definedName>
    <definedName name="Z_72B383D4_8341_48BE_BBCC_63C6785ABF81_.wvu.PrintArea" localSheetId="29" hidden="1">'Attach 23'!$A$1:$E$28</definedName>
    <definedName name="Z_72B383D4_8341_48BE_BBCC_63C6785ABF81_.wvu.PrintArea" localSheetId="30" hidden="1">'Attach 24'!$A$1:$E$34</definedName>
    <definedName name="Z_72B383D4_8341_48BE_BBCC_63C6785ABF81_.wvu.PrintArea" localSheetId="31" hidden="1">'Attach 25'!$A$5:$E$42</definedName>
    <definedName name="Z_72B383D4_8341_48BE_BBCC_63C6785ABF81_.wvu.PrintArea" localSheetId="32" hidden="1">'Attach 26'!$A$7:$H$58</definedName>
    <definedName name="Z_72B383D4_8341_48BE_BBCC_63C6785ABF81_.wvu.PrintArea" localSheetId="4" hidden="1">'Attach 3(JV)'!$A$1:$E$28</definedName>
    <definedName name="Z_72B383D4_8341_48BE_BBCC_63C6785ABF81_.wvu.PrintArea" localSheetId="5" hidden="1">'Attach 3(QR)'!$A$1:$E$28</definedName>
    <definedName name="Z_72B383D4_8341_48BE_BBCC_63C6785ABF81_.wvu.PrintArea" localSheetId="6" hidden="1">'Attach 4'!$A$1:$G$25</definedName>
    <definedName name="Z_72B383D4_8341_48BE_BBCC_63C6785ABF81_.wvu.PrintArea" localSheetId="7" hidden="1">'Attach 4 (A)'!$A$1:$E$27</definedName>
    <definedName name="Z_72B383D4_8341_48BE_BBCC_63C6785ABF81_.wvu.PrintArea" localSheetId="8" hidden="1">'Attach 4 (B)'!$A$1:$E$26</definedName>
    <definedName name="Z_72B383D4_8341_48BE_BBCC_63C6785ABF81_.wvu.PrintArea" localSheetId="9" hidden="1">'Attach 5'!$A$1:$E$110</definedName>
    <definedName name="Z_72B383D4_8341_48BE_BBCC_63C6785ABF81_.wvu.PrintArea" localSheetId="10" hidden="1">'Attach 5A'!$A$1:$E$73</definedName>
    <definedName name="Z_72B383D4_8341_48BE_BBCC_63C6785ABF81_.wvu.PrintArea" localSheetId="11" hidden="1">'Attach 6'!$A$1:$E$28</definedName>
    <definedName name="Z_72B383D4_8341_48BE_BBCC_63C6785ABF81_.wvu.PrintArea" localSheetId="12" hidden="1">'Attach 7'!$A$1:$E$18</definedName>
    <definedName name="Z_72B383D4_8341_48BE_BBCC_63C6785ABF81_.wvu.PrintArea" localSheetId="13" hidden="1">'Attach 9'!$A$1:$I$54</definedName>
    <definedName name="Z_72B383D4_8341_48BE_BBCC_63C6785ABF81_.wvu.PrintArea" localSheetId="33" hidden="1">'Bid Form 1st Envelope '!$A$1:$J$115</definedName>
    <definedName name="Z_72B383D4_8341_48BE_BBCC_63C6785ABF81_.wvu.PrintArea" localSheetId="1" hidden="1">Cover!$A$1:$F$17</definedName>
    <definedName name="Z_72B383D4_8341_48BE_BBCC_63C6785ABF81_.wvu.PrintArea" localSheetId="2" hidden="1">'Names of Bidder'!$B$1:$G$48</definedName>
    <definedName name="Z_72B383D4_8341_48BE_BBCC_63C6785ABF81_.wvu.PrintArea" localSheetId="3" hidden="1">'Tender Fee'!$A$1:$F$23</definedName>
    <definedName name="Z_72B383D4_8341_48BE_BBCC_63C6785ABF81_.wvu.PrintTitles" localSheetId="13" hidden="1">'Attach 9'!$17:$17</definedName>
    <definedName name="Z_72B383D4_8341_48BE_BBCC_63C6785ABF81_.wvu.Rows" localSheetId="20" hidden="1">'Attach 15'!$16:$16</definedName>
    <definedName name="Z_72B383D4_8341_48BE_BBCC_63C6785ABF81_.wvu.Rows" localSheetId="22" hidden="1">'Attach 17'!$26:$26,'Attach 17'!$32:$209</definedName>
    <definedName name="Z_72B383D4_8341_48BE_BBCC_63C6785ABF81_.wvu.Rows" localSheetId="24" hidden="1">'Attach 18 SP'!$149:$153</definedName>
    <definedName name="Z_72B383D4_8341_48BE_BBCC_63C6785ABF81_.wvu.Rows" localSheetId="25" hidden="1">'Attach 19'!$13:$13,'Attach 19'!$20:$28</definedName>
    <definedName name="Z_72B383D4_8341_48BE_BBCC_63C6785ABF81_.wvu.Rows" localSheetId="26" hidden="1">'Attach 20'!$17:$17,'Attach 20'!#REF!</definedName>
    <definedName name="Z_72B383D4_8341_48BE_BBCC_63C6785ABF81_.wvu.Rows" localSheetId="27" hidden="1">'Attach 21'!$13:$13,'Attach 21'!#REF!</definedName>
    <definedName name="Z_72B383D4_8341_48BE_BBCC_63C6785ABF81_.wvu.Rows" localSheetId="28" hidden="1">'Attach 22'!$13:$13,'Attach 22'!#REF!</definedName>
    <definedName name="Z_72B383D4_8341_48BE_BBCC_63C6785ABF81_.wvu.Rows" localSheetId="29" hidden="1">'Attach 23'!$13:$13,'Attach 23'!#REF!</definedName>
    <definedName name="Z_72B383D4_8341_48BE_BBCC_63C6785ABF81_.wvu.Rows" localSheetId="30" hidden="1">'Attach 24'!$12:$12,'Attach 24'!#REF!</definedName>
    <definedName name="Z_72B383D4_8341_48BE_BBCC_63C6785ABF81_.wvu.Rows" localSheetId="31" hidden="1">'Attach 25'!#REF!,'Attach 25'!#REF!</definedName>
    <definedName name="Z_72B383D4_8341_48BE_BBCC_63C6785ABF81_.wvu.Rows" localSheetId="9" hidden="1">'Attach 5'!$4:$4</definedName>
    <definedName name="Z_72B383D4_8341_48BE_BBCC_63C6785ABF81_.wvu.Rows" localSheetId="10" hidden="1">'Attach 5A'!$25:$30</definedName>
    <definedName name="Z_72B383D4_8341_48BE_BBCC_63C6785ABF81_.wvu.Rows" localSheetId="13" hidden="1">'Attach 9'!#REF!</definedName>
    <definedName name="Z_72B383D4_8341_48BE_BBCC_63C6785ABF81_.wvu.Rows" localSheetId="33" hidden="1">'Bid Form 1st Envelope '!$26:$27,'Bid Form 1st Envelope '!$98:$98,'Bid Form 1st Envelope '!$101:$102</definedName>
    <definedName name="Z_72E27F64_009C_4321_B742_209DBE340E6D_.wvu.Cols" localSheetId="16" hidden="1">'Attach 12'!$G:$I</definedName>
    <definedName name="Z_72E27F64_009C_4321_B742_209DBE340E6D_.wvu.PrintArea" localSheetId="16" hidden="1">'Attach 12'!$A$1:$F$128</definedName>
    <definedName name="Z_72E27F64_009C_4321_B742_209DBE340E6D_.wvu.Rows" localSheetId="16" hidden="1">'Attach 12'!#REF!,'Attach 12'!#REF!</definedName>
    <definedName name="Z_7450D003_2D71_4937_8099_C282E69FF570_.wvu.Cols" localSheetId="24" hidden="1">'Attach 18 SP'!$J:$P</definedName>
    <definedName name="Z_7450D003_2D71_4937_8099_C282E69FF570_.wvu.Cols" localSheetId="10" hidden="1">'Attach 5A'!$H:$H</definedName>
    <definedName name="Z_7450D003_2D71_4937_8099_C282E69FF570_.wvu.PrintArea" localSheetId="24" hidden="1">'Attach 18 SP'!$A$8:$I$157</definedName>
    <definedName name="Z_7450D003_2D71_4937_8099_C282E69FF570_.wvu.PrintArea" localSheetId="10" hidden="1">'Attach 5A'!$A$1:$E$73</definedName>
    <definedName name="Z_7450D003_2D71_4937_8099_C282E69FF570_.wvu.Rows" localSheetId="24" hidden="1">'Attach 18 SP'!#REF!,'Attach 18 SP'!#REF!,'Attach 18 SP'!#REF!,'Attach 18 SP'!#REF!,'Attach 18 SP'!#REF!,'Attach 18 SP'!$149:$153</definedName>
    <definedName name="Z_7450D003_2D71_4937_8099_C282E69FF570_.wvu.Rows" localSheetId="10" hidden="1">'Attach 5A'!$25:$30</definedName>
    <definedName name="Z_7706378E_40E2_4583_90AF_E6E1DCB3696C_.wvu.Cols" localSheetId="16" hidden="1">'Attach 12'!$G:$I</definedName>
    <definedName name="Z_7706378E_40E2_4583_90AF_E6E1DCB3696C_.wvu.Cols" localSheetId="20" hidden="1">'Attach 15'!$H:$H,'Attach 15'!$J:$J</definedName>
    <definedName name="Z_7706378E_40E2_4583_90AF_E6E1DCB3696C_.wvu.Cols" localSheetId="24" hidden="1">'Attach 18 SP'!$J:$AO</definedName>
    <definedName name="Z_7706378E_40E2_4583_90AF_E6E1DCB3696C_.wvu.Cols" localSheetId="4" hidden="1">'Attach 3(JV)'!$G:$H</definedName>
    <definedName name="Z_7706378E_40E2_4583_90AF_E6E1DCB3696C_.wvu.Cols" localSheetId="6" hidden="1">'Attach 4'!$H:$O</definedName>
    <definedName name="Z_7706378E_40E2_4583_90AF_E6E1DCB3696C_.wvu.Cols" localSheetId="9" hidden="1">'Attach 5'!$H:$H</definedName>
    <definedName name="Z_7706378E_40E2_4583_90AF_E6E1DCB3696C_.wvu.Cols" localSheetId="10" hidden="1">'Attach 5A'!$G:$H</definedName>
    <definedName name="Z_7706378E_40E2_4583_90AF_E6E1DCB3696C_.wvu.Cols" localSheetId="11" hidden="1">'Attach 6'!$H:$H</definedName>
    <definedName name="Z_7706378E_40E2_4583_90AF_E6E1DCB3696C_.wvu.Cols" localSheetId="33"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4" hidden="1">'Attach 10'!$A$1:$F$18</definedName>
    <definedName name="Z_7706378E_40E2_4583_90AF_E6E1DCB3696C_.wvu.PrintArea" localSheetId="15" hidden="1">'Attach 11'!$A$1:$E$29</definedName>
    <definedName name="Z_7706378E_40E2_4583_90AF_E6E1DCB3696C_.wvu.PrintArea" localSheetId="16" hidden="1">'Attach 12'!$A$1:$F$128</definedName>
    <definedName name="Z_7706378E_40E2_4583_90AF_E6E1DCB3696C_.wvu.PrintArea" localSheetId="17" hidden="1">'Attach 13'!$A$1:$E$27</definedName>
    <definedName name="Z_7706378E_40E2_4583_90AF_E6E1DCB3696C_.wvu.PrintArea" localSheetId="18" hidden="1">'Attach 14'!$A$1:$E$29</definedName>
    <definedName name="Z_7706378E_40E2_4583_90AF_E6E1DCB3696C_.wvu.PrintArea" localSheetId="19" hidden="1">'Attach 14-IP'!$A$8:$I$220</definedName>
    <definedName name="Z_7706378E_40E2_4583_90AF_E6E1DCB3696C_.wvu.PrintArea" localSheetId="20" hidden="1">'Attach 15'!$A$1:$E$93</definedName>
    <definedName name="Z_7706378E_40E2_4583_90AF_E6E1DCB3696C_.wvu.PrintArea" localSheetId="21" hidden="1">'Attach 16'!$A$1:$L$90</definedName>
    <definedName name="Z_7706378E_40E2_4583_90AF_E6E1DCB3696C_.wvu.PrintArea" localSheetId="22" hidden="1">'Attach 17'!$A$1:$E$33</definedName>
    <definedName name="Z_7706378E_40E2_4583_90AF_E6E1DCB3696C_.wvu.PrintArea" localSheetId="23" hidden="1">'Attach 18'!$A$1:$E$24</definedName>
    <definedName name="Z_7706378E_40E2_4583_90AF_E6E1DCB3696C_.wvu.PrintArea" localSheetId="24" hidden="1">'Attach 18 SP'!$A$7:$I$157</definedName>
    <definedName name="Z_7706378E_40E2_4583_90AF_E6E1DCB3696C_.wvu.PrintArea" localSheetId="25" hidden="1">'Attach 19'!$A$1:$E$31</definedName>
    <definedName name="Z_7706378E_40E2_4583_90AF_E6E1DCB3696C_.wvu.PrintArea" localSheetId="26" hidden="1">'Attach 20'!$A$5:$E$53</definedName>
    <definedName name="Z_7706378E_40E2_4583_90AF_E6E1DCB3696C_.wvu.PrintArea" localSheetId="27" hidden="1">'Attach 21'!$A$1:$E$21</definedName>
    <definedName name="Z_7706378E_40E2_4583_90AF_E6E1DCB3696C_.wvu.PrintArea" localSheetId="28" hidden="1">'Attach 22'!$A$1:$E$26</definedName>
    <definedName name="Z_7706378E_40E2_4583_90AF_E6E1DCB3696C_.wvu.PrintArea" localSheetId="29" hidden="1">'Attach 23'!$A$1:$E$28</definedName>
    <definedName name="Z_7706378E_40E2_4583_90AF_E6E1DCB3696C_.wvu.PrintArea" localSheetId="30" hidden="1">'Attach 24'!$A$1:$E$34</definedName>
    <definedName name="Z_7706378E_40E2_4583_90AF_E6E1DCB3696C_.wvu.PrintArea" localSheetId="31" hidden="1">'Attach 25'!$A$5:$E$42</definedName>
    <definedName name="Z_7706378E_40E2_4583_90AF_E6E1DCB3696C_.wvu.PrintArea" localSheetId="32" hidden="1">'Attach 26'!$A$7:$H$58</definedName>
    <definedName name="Z_7706378E_40E2_4583_90AF_E6E1DCB3696C_.wvu.PrintArea" localSheetId="4" hidden="1">'Attach 3(JV)'!$A$1:$E$28</definedName>
    <definedName name="Z_7706378E_40E2_4583_90AF_E6E1DCB3696C_.wvu.PrintArea" localSheetId="5" hidden="1">'Attach 3(QR)'!$A$1:$E$28</definedName>
    <definedName name="Z_7706378E_40E2_4583_90AF_E6E1DCB3696C_.wvu.PrintArea" localSheetId="6" hidden="1">'Attach 4'!$A$1:$G$25</definedName>
    <definedName name="Z_7706378E_40E2_4583_90AF_E6E1DCB3696C_.wvu.PrintArea" localSheetId="7" hidden="1">'Attach 4 (A)'!$A$1:$E$27</definedName>
    <definedName name="Z_7706378E_40E2_4583_90AF_E6E1DCB3696C_.wvu.PrintArea" localSheetId="8" hidden="1">'Attach 4 (B)'!$A$1:$E$26</definedName>
    <definedName name="Z_7706378E_40E2_4583_90AF_E6E1DCB3696C_.wvu.PrintArea" localSheetId="9" hidden="1">'Attach 5'!$A$1:$E$34</definedName>
    <definedName name="Z_7706378E_40E2_4583_90AF_E6E1DCB3696C_.wvu.PrintArea" localSheetId="10" hidden="1">'Attach 5A'!$A$1:$E$35</definedName>
    <definedName name="Z_7706378E_40E2_4583_90AF_E6E1DCB3696C_.wvu.PrintArea" localSheetId="11" hidden="1">'Attach 6'!$A$1:$E$28</definedName>
    <definedName name="Z_7706378E_40E2_4583_90AF_E6E1DCB3696C_.wvu.PrintArea" localSheetId="12" hidden="1">'Attach 7'!$A$1:$E$18</definedName>
    <definedName name="Z_7706378E_40E2_4583_90AF_E6E1DCB3696C_.wvu.PrintArea" localSheetId="13" hidden="1">'Attach 9'!$A$1:$I$54</definedName>
    <definedName name="Z_7706378E_40E2_4583_90AF_E6E1DCB3696C_.wvu.PrintArea" localSheetId="33" hidden="1">'Bid Form 1st Envelope '!$A$1:$F$115</definedName>
    <definedName name="Z_7706378E_40E2_4583_90AF_E6E1DCB3696C_.wvu.PrintArea" localSheetId="1" hidden="1">Cover!$A$1:$F$17</definedName>
    <definedName name="Z_7706378E_40E2_4583_90AF_E6E1DCB3696C_.wvu.PrintArea" localSheetId="2" hidden="1">'Names of Bidder'!$B$1:$G$47</definedName>
    <definedName name="Z_7706378E_40E2_4583_90AF_E6E1DCB3696C_.wvu.PrintArea" localSheetId="3" hidden="1">'Tender Fee'!$A$1:$F$23</definedName>
    <definedName name="Z_7706378E_40E2_4583_90AF_E6E1DCB3696C_.wvu.PrintTitles" localSheetId="13" hidden="1">'Attach 9'!$17:$17</definedName>
    <definedName name="Z_7706378E_40E2_4583_90AF_E6E1DCB3696C_.wvu.Rows" localSheetId="16" hidden="1">'Attach 12'!$49:$56,'Attach 12'!$107:$111</definedName>
    <definedName name="Z_7706378E_40E2_4583_90AF_E6E1DCB3696C_.wvu.Rows" localSheetId="20" hidden="1">'Attach 15'!$16:$16</definedName>
    <definedName name="Z_7706378E_40E2_4583_90AF_E6E1DCB3696C_.wvu.Rows" localSheetId="22" hidden="1">'Attach 17'!$26:$26,'Attach 17'!$32:$209</definedName>
    <definedName name="Z_7706378E_40E2_4583_90AF_E6E1DCB3696C_.wvu.Rows" localSheetId="24" hidden="1">'Attach 18 SP'!$149:$153</definedName>
    <definedName name="Z_7706378E_40E2_4583_90AF_E6E1DCB3696C_.wvu.Rows" localSheetId="25" hidden="1">'Attach 19'!$13:$13,'Attach 19'!$20:$28</definedName>
    <definedName name="Z_7706378E_40E2_4583_90AF_E6E1DCB3696C_.wvu.Rows" localSheetId="26" hidden="1">'Attach 20'!$17:$17,'Attach 20'!#REF!</definedName>
    <definedName name="Z_7706378E_40E2_4583_90AF_E6E1DCB3696C_.wvu.Rows" localSheetId="27" hidden="1">'Attach 21'!$13:$13,'Attach 21'!#REF!</definedName>
    <definedName name="Z_7706378E_40E2_4583_90AF_E6E1DCB3696C_.wvu.Rows" localSheetId="28" hidden="1">'Attach 22'!$13:$13,'Attach 22'!#REF!</definedName>
    <definedName name="Z_7706378E_40E2_4583_90AF_E6E1DCB3696C_.wvu.Rows" localSheetId="29" hidden="1">'Attach 23'!$13:$13,'Attach 23'!#REF!</definedName>
    <definedName name="Z_7706378E_40E2_4583_90AF_E6E1DCB3696C_.wvu.Rows" localSheetId="30" hidden="1">'Attach 24'!$12:$12,'Attach 24'!#REF!</definedName>
    <definedName name="Z_7706378E_40E2_4583_90AF_E6E1DCB3696C_.wvu.Rows" localSheetId="31" hidden="1">'Attach 25'!#REF!,'Attach 25'!#REF!</definedName>
    <definedName name="Z_7706378E_40E2_4583_90AF_E6E1DCB3696C_.wvu.Rows" localSheetId="9" hidden="1">'Attach 5'!$4:$4</definedName>
    <definedName name="Z_7706378E_40E2_4583_90AF_E6E1DCB3696C_.wvu.Rows" localSheetId="10" hidden="1">'Attach 5A'!$25:$30</definedName>
    <definedName name="Z_7706378E_40E2_4583_90AF_E6E1DCB3696C_.wvu.Rows" localSheetId="13" hidden="1">'Attach 9'!#REF!</definedName>
    <definedName name="Z_7706378E_40E2_4583_90AF_E6E1DCB3696C_.wvu.Rows" localSheetId="33" hidden="1">'Bid Form 1st Envelope '!$26:$27,'Bid Form 1st Envelope '!$98:$98,'Bid Form 1st Envelope '!$101:$102</definedName>
    <definedName name="Z_77F6FFF9_F41A_43A9_8242_690DB1C4DD1E_.wvu.Cols" localSheetId="24" hidden="1">'Attach 18 SP'!$J:$P</definedName>
    <definedName name="Z_77F6FFF9_F41A_43A9_8242_690DB1C4DD1E_.wvu.PrintArea" localSheetId="24" hidden="1">'Attach 18 SP'!$A$8:$I$157</definedName>
    <definedName name="Z_77F6FFF9_F41A_43A9_8242_690DB1C4DD1E_.wvu.Rows" localSheetId="24" hidden="1">'Attach 18 SP'!#REF!,'Attach 18 SP'!#REF!,'Attach 18 SP'!#REF!,'Attach 18 SP'!#REF!,'Attach 18 SP'!#REF!,'Attach 18 SP'!$149:$153</definedName>
    <definedName name="Z_7951453C_4A9A_41E1_B5EB_C9032A630325_.wvu.Cols" localSheetId="24" hidden="1">'Attach 18 SP'!$J:$P</definedName>
    <definedName name="Z_7951453C_4A9A_41E1_B5EB_C9032A630325_.wvu.Cols" localSheetId="10" hidden="1">'Attach 5A'!$H:$H</definedName>
    <definedName name="Z_7951453C_4A9A_41E1_B5EB_C9032A630325_.wvu.PrintArea" localSheetId="24" hidden="1">'Attach 18 SP'!$A$8:$I$157</definedName>
    <definedName name="Z_7951453C_4A9A_41E1_B5EB_C9032A630325_.wvu.PrintArea" localSheetId="10" hidden="1">'Attach 5A'!$A$1:$E$73</definedName>
    <definedName name="Z_7951453C_4A9A_41E1_B5EB_C9032A630325_.wvu.Rows" localSheetId="24" hidden="1">'Attach 18 SP'!#REF!,'Attach 18 SP'!#REF!,'Attach 18 SP'!#REF!,'Attach 18 SP'!#REF!,'Attach 18 SP'!#REF!,'Attach 18 SP'!$149:$153</definedName>
    <definedName name="Z_7951453C_4A9A_41E1_B5EB_C9032A630325_.wvu.Rows" localSheetId="10" hidden="1">'Attach 5A'!$25:$30</definedName>
    <definedName name="Z_7A9EA6D6_4DDF_43D9_92E6_C6AFAD14E266_.wvu.Cols" localSheetId="20" hidden="1">'Attach 15'!$H:$H</definedName>
    <definedName name="Z_7A9EA6D6_4DDF_43D9_92E6_C6AFAD14E266_.wvu.Cols" localSheetId="9" hidden="1">'Attach 5'!$H:$H</definedName>
    <definedName name="Z_7A9EA6D6_4DDF_43D9_92E6_C6AFAD14E266_.wvu.Cols" localSheetId="11" hidden="1">'Attach 6'!$H:$H</definedName>
    <definedName name="Z_7A9EA6D6_4DDF_43D9_92E6_C6AFAD14E266_.wvu.PrintArea" localSheetId="14" hidden="1">'Attach 10'!$A$1:$E$18</definedName>
    <definedName name="Z_7A9EA6D6_4DDF_43D9_92E6_C6AFAD14E266_.wvu.PrintArea" localSheetId="15" hidden="1">'Attach 11'!$A$1:$E$29</definedName>
    <definedName name="Z_7A9EA6D6_4DDF_43D9_92E6_C6AFAD14E266_.wvu.PrintArea" localSheetId="17" hidden="1">'Attach 13'!$A$1:$E$29</definedName>
    <definedName name="Z_7A9EA6D6_4DDF_43D9_92E6_C6AFAD14E266_.wvu.PrintArea" localSheetId="18" hidden="1">'Attach 14'!$A$1:$E$29</definedName>
    <definedName name="Z_7A9EA6D6_4DDF_43D9_92E6_C6AFAD14E266_.wvu.PrintArea" localSheetId="19" hidden="1">'Attach 14-IP'!$A$8:$I$220</definedName>
    <definedName name="Z_7A9EA6D6_4DDF_43D9_92E6_C6AFAD14E266_.wvu.PrintArea" localSheetId="20" hidden="1">'Attach 15'!$A$1:$E$93</definedName>
    <definedName name="Z_7A9EA6D6_4DDF_43D9_92E6_C6AFAD14E266_.wvu.PrintArea" localSheetId="21" hidden="1">'Attach 16'!$A$1:$L$90</definedName>
    <definedName name="Z_7A9EA6D6_4DDF_43D9_92E6_C6AFAD14E266_.wvu.PrintArea" localSheetId="22" hidden="1">'Attach 17'!$A$1:$E$33</definedName>
    <definedName name="Z_7A9EA6D6_4DDF_43D9_92E6_C6AFAD14E266_.wvu.PrintArea" localSheetId="23" hidden="1">'Attach 18'!$A$1:$E$24</definedName>
    <definedName name="Z_7A9EA6D6_4DDF_43D9_92E6_C6AFAD14E266_.wvu.PrintArea" localSheetId="25" hidden="1">'Attach 19'!$A$1:$E$31</definedName>
    <definedName name="Z_7A9EA6D6_4DDF_43D9_92E6_C6AFAD14E266_.wvu.PrintArea" localSheetId="26" hidden="1">'Attach 20'!$A$5:$E$53</definedName>
    <definedName name="Z_7A9EA6D6_4DDF_43D9_92E6_C6AFAD14E266_.wvu.PrintArea" localSheetId="27" hidden="1">'Attach 21'!$A$1:$E$21</definedName>
    <definedName name="Z_7A9EA6D6_4DDF_43D9_92E6_C6AFAD14E266_.wvu.PrintArea" localSheetId="28" hidden="1">'Attach 22'!$A$1:$E$26</definedName>
    <definedName name="Z_7A9EA6D6_4DDF_43D9_92E6_C6AFAD14E266_.wvu.PrintArea" localSheetId="29" hidden="1">'Attach 23'!$A$1:$E$28</definedName>
    <definedName name="Z_7A9EA6D6_4DDF_43D9_92E6_C6AFAD14E266_.wvu.PrintArea" localSheetId="30" hidden="1">'Attach 24'!$A$1:$E$34</definedName>
    <definedName name="Z_7A9EA6D6_4DDF_43D9_92E6_C6AFAD14E266_.wvu.PrintArea" localSheetId="31" hidden="1">'Attach 25'!$A$5:$E$42</definedName>
    <definedName name="Z_7A9EA6D6_4DDF_43D9_92E6_C6AFAD14E266_.wvu.PrintArea" localSheetId="32" hidden="1">'Attach 26'!$A$7:$H$58</definedName>
    <definedName name="Z_7A9EA6D6_4DDF_43D9_92E6_C6AFAD14E266_.wvu.PrintArea" localSheetId="4" hidden="1">'Attach 3(JV)'!$A$1:$E$28</definedName>
    <definedName name="Z_7A9EA6D6_4DDF_43D9_92E6_C6AFAD14E266_.wvu.PrintArea" localSheetId="5" hidden="1">'Attach 3(QR)'!$A$1:$E$28</definedName>
    <definedName name="Z_7A9EA6D6_4DDF_43D9_92E6_C6AFAD14E266_.wvu.PrintArea" localSheetId="6" hidden="1">'Attach 4'!$A$1:$E$25</definedName>
    <definedName name="Z_7A9EA6D6_4DDF_43D9_92E6_C6AFAD14E266_.wvu.PrintArea" localSheetId="7" hidden="1">'Attach 4 (A)'!$A$1:$E$27</definedName>
    <definedName name="Z_7A9EA6D6_4DDF_43D9_92E6_C6AFAD14E266_.wvu.PrintArea" localSheetId="8" hidden="1">'Attach 4 (B)'!$A$1:$E$26</definedName>
    <definedName name="Z_7A9EA6D6_4DDF_43D9_92E6_C6AFAD14E266_.wvu.PrintArea" localSheetId="9" hidden="1">'Attach 5'!$A$1:$E$34</definedName>
    <definedName name="Z_7A9EA6D6_4DDF_43D9_92E6_C6AFAD14E266_.wvu.PrintArea" localSheetId="11" hidden="1">'Attach 6'!$A$1:$E$28</definedName>
    <definedName name="Z_7A9EA6D6_4DDF_43D9_92E6_C6AFAD14E266_.wvu.PrintArea" localSheetId="12" hidden="1">'Attach 7'!$A$1:$E$18</definedName>
    <definedName name="Z_7A9EA6D6_4DDF_43D9_92E6_C6AFAD14E266_.wvu.PrintArea" localSheetId="13" hidden="1">'Attach 9'!$A$1:$I$61</definedName>
    <definedName name="Z_7A9EA6D6_4DDF_43D9_92E6_C6AFAD14E266_.wvu.PrintArea" localSheetId="33" hidden="1">'Bid Form 1st Envelope '!$A$1:$F$115</definedName>
    <definedName name="Z_7A9EA6D6_4DDF_43D9_92E6_C6AFAD14E266_.wvu.PrintArea" localSheetId="3" hidden="1">'Tender Fee'!$A$1:$E$23</definedName>
    <definedName name="Z_7A9EA6D6_4DDF_43D9_92E6_C6AFAD14E266_.wvu.PrintTitles" localSheetId="13" hidden="1">'Attach 9'!$17:$17</definedName>
    <definedName name="Z_7A9EA6D6_4DDF_43D9_92E6_C6AFAD14E266_.wvu.Rows" localSheetId="20" hidden="1">'Attach 15'!$16:$16</definedName>
    <definedName name="Z_7A9EA6D6_4DDF_43D9_92E6_C6AFAD14E266_.wvu.Rows" localSheetId="22" hidden="1">'Attach 17'!$26:$26,'Attach 17'!$32:$209</definedName>
    <definedName name="Z_7A9EA6D6_4DDF_43D9_92E6_C6AFAD14E266_.wvu.Rows" localSheetId="25" hidden="1">'Attach 19'!$13:$13,'Attach 19'!$20:$28</definedName>
    <definedName name="Z_7A9EA6D6_4DDF_43D9_92E6_C6AFAD14E266_.wvu.Rows" localSheetId="26" hidden="1">'Attach 20'!$17:$17,'Attach 20'!#REF!</definedName>
    <definedName name="Z_7A9EA6D6_4DDF_43D9_92E6_C6AFAD14E266_.wvu.Rows" localSheetId="27" hidden="1">'Attach 21'!$13:$13,'Attach 21'!#REF!</definedName>
    <definedName name="Z_7A9EA6D6_4DDF_43D9_92E6_C6AFAD14E266_.wvu.Rows" localSheetId="28" hidden="1">'Attach 22'!$13:$13,'Attach 22'!#REF!</definedName>
    <definedName name="Z_7A9EA6D6_4DDF_43D9_92E6_C6AFAD14E266_.wvu.Rows" localSheetId="29" hidden="1">'Attach 23'!$13:$13,'Attach 23'!#REF!</definedName>
    <definedName name="Z_7A9EA6D6_4DDF_43D9_92E6_C6AFAD14E266_.wvu.Rows" localSheetId="30" hidden="1">'Attach 24'!$12:$12,'Attach 24'!#REF!</definedName>
    <definedName name="Z_7A9EA6D6_4DDF_43D9_92E6_C6AFAD14E266_.wvu.Rows" localSheetId="31" hidden="1">'Attach 25'!#REF!,'Attach 25'!#REF!</definedName>
    <definedName name="Z_7A9EA6D6_4DDF_43D9_92E6_C6AFAD14E266_.wvu.Rows" localSheetId="9" hidden="1">'Attach 5'!$4:$4</definedName>
    <definedName name="Z_7AB19D08_66F0_4286_83C5_279B475AE3A4_.wvu.Cols" localSheetId="10" hidden="1">'Attach 5A'!$H:$H</definedName>
    <definedName name="Z_7AB19D08_66F0_4286_83C5_279B475AE3A4_.wvu.PrintArea" localSheetId="10" hidden="1">'Attach 5A'!$A$1:$E$73</definedName>
    <definedName name="Z_7AB19D08_66F0_4286_83C5_279B475AE3A4_.wvu.Rows" localSheetId="10" hidden="1">'Attach 5A'!$25:$30</definedName>
    <definedName name="Z_7DC13EB1_5F25_4667_BD87_340DAD4F0E72_.wvu.Cols" localSheetId="16" hidden="1">'Attach 12'!$I:$I</definedName>
    <definedName name="Z_7DC13EB1_5F25_4667_BD87_340DAD4F0E72_.wvu.PrintArea" localSheetId="16" hidden="1">'Attach 12'!$A$1:$F$29</definedName>
    <definedName name="Z_7DC13EB1_5F25_4667_BD87_340DAD4F0E72_.wvu.Rows" localSheetId="16" hidden="1">'Attach 12'!#REF!,'Attach 12'!#REF!,'Attach 12'!#REF!,'Attach 12'!#REF!,'Attach 12'!#REF!,'Attach 12'!#REF!,'Attach 12'!#REF!,'Attach 12'!#REF!,'Attach 12'!#REF!,'Attach 12'!#REF!,'Attach 12'!$125:$212</definedName>
    <definedName name="Z_82E8A0F5_0020_4355_95CF_28601763A783_.wvu.Cols" localSheetId="20" hidden="1">'Attach 15'!$H:$H</definedName>
    <definedName name="Z_82E8A0F5_0020_4355_95CF_28601763A783_.wvu.Cols" localSheetId="9" hidden="1">'Attach 5'!$H:$H</definedName>
    <definedName name="Z_82E8A0F5_0020_4355_95CF_28601763A783_.wvu.Cols" localSheetId="11" hidden="1">'Attach 6'!$H:$H</definedName>
    <definedName name="Z_82E8A0F5_0020_4355_95CF_28601763A783_.wvu.Cols" localSheetId="13" hidden="1">'Attach 9'!#REF!</definedName>
    <definedName name="Z_82E8A0F5_0020_4355_95CF_28601763A783_.wvu.PrintArea" localSheetId="14" hidden="1">'Attach 10'!$A$1:$E$18</definedName>
    <definedName name="Z_82E8A0F5_0020_4355_95CF_28601763A783_.wvu.PrintArea" localSheetId="15" hidden="1">'Attach 11'!$A$1:$E$29</definedName>
    <definedName name="Z_82E8A0F5_0020_4355_95CF_28601763A783_.wvu.PrintArea" localSheetId="17" hidden="1">'Attach 13'!$A$1:$E$27</definedName>
    <definedName name="Z_82E8A0F5_0020_4355_95CF_28601763A783_.wvu.PrintArea" localSheetId="18" hidden="1">'Attach 14'!$A$1:$E$29</definedName>
    <definedName name="Z_82E8A0F5_0020_4355_95CF_28601763A783_.wvu.PrintArea" localSheetId="19" hidden="1">'Attach 14-IP'!$A$8:$I$220</definedName>
    <definedName name="Z_82E8A0F5_0020_4355_95CF_28601763A783_.wvu.PrintArea" localSheetId="20" hidden="1">'Attach 15'!$A$1:$E$93</definedName>
    <definedName name="Z_82E8A0F5_0020_4355_95CF_28601763A783_.wvu.PrintArea" localSheetId="21" hidden="1">'Attach 16'!$A$1:$L$90</definedName>
    <definedName name="Z_82E8A0F5_0020_4355_95CF_28601763A783_.wvu.PrintArea" localSheetId="22" hidden="1">'Attach 17'!$A$1:$E$33</definedName>
    <definedName name="Z_82E8A0F5_0020_4355_95CF_28601763A783_.wvu.PrintArea" localSheetId="23" hidden="1">'Attach 18'!$A$1:$E$24</definedName>
    <definedName name="Z_82E8A0F5_0020_4355_95CF_28601763A783_.wvu.PrintArea" localSheetId="25" hidden="1">'Attach 19'!$A$1:$E$31</definedName>
    <definedName name="Z_82E8A0F5_0020_4355_95CF_28601763A783_.wvu.PrintArea" localSheetId="26" hidden="1">'Attach 20'!$A$5:$E$53</definedName>
    <definedName name="Z_82E8A0F5_0020_4355_95CF_28601763A783_.wvu.PrintArea" localSheetId="27" hidden="1">'Attach 21'!$A$1:$E$21</definedName>
    <definedName name="Z_82E8A0F5_0020_4355_95CF_28601763A783_.wvu.PrintArea" localSheetId="28" hidden="1">'Attach 22'!$A$1:$E$26</definedName>
    <definedName name="Z_82E8A0F5_0020_4355_95CF_28601763A783_.wvu.PrintArea" localSheetId="29" hidden="1">'Attach 23'!$A$1:$E$28</definedName>
    <definedName name="Z_82E8A0F5_0020_4355_95CF_28601763A783_.wvu.PrintArea" localSheetId="30" hidden="1">'Attach 24'!$A$1:$E$34</definedName>
    <definedName name="Z_82E8A0F5_0020_4355_95CF_28601763A783_.wvu.PrintArea" localSheetId="31" hidden="1">'Attach 25'!$A$5:$E$42</definedName>
    <definedName name="Z_82E8A0F5_0020_4355_95CF_28601763A783_.wvu.PrintArea" localSheetId="32" hidden="1">'Attach 26'!$A$7:$H$58</definedName>
    <definedName name="Z_82E8A0F5_0020_4355_95CF_28601763A783_.wvu.PrintArea" localSheetId="4" hidden="1">'Attach 3(JV)'!$A$1:$E$28</definedName>
    <definedName name="Z_82E8A0F5_0020_4355_95CF_28601763A783_.wvu.PrintArea" localSheetId="5" hidden="1">'Attach 3(QR)'!$A$1:$E$28</definedName>
    <definedName name="Z_82E8A0F5_0020_4355_95CF_28601763A783_.wvu.PrintArea" localSheetId="6" hidden="1">'Attach 4'!$A$1:$G$25</definedName>
    <definedName name="Z_82E8A0F5_0020_4355_95CF_28601763A783_.wvu.PrintArea" localSheetId="7" hidden="1">'Attach 4 (A)'!$A$1:$E$27</definedName>
    <definedName name="Z_82E8A0F5_0020_4355_95CF_28601763A783_.wvu.PrintArea" localSheetId="8" hidden="1">'Attach 4 (B)'!$A$1:$E$26</definedName>
    <definedName name="Z_82E8A0F5_0020_4355_95CF_28601763A783_.wvu.PrintArea" localSheetId="9" hidden="1">'Attach 5'!$A$1:$E$34</definedName>
    <definedName name="Z_82E8A0F5_0020_4355_95CF_28601763A783_.wvu.PrintArea" localSheetId="11" hidden="1">'Attach 6'!$A$1:$E$28</definedName>
    <definedName name="Z_82E8A0F5_0020_4355_95CF_28601763A783_.wvu.PrintArea" localSheetId="12" hidden="1">'Attach 7'!$A$1:$E$18</definedName>
    <definedName name="Z_82E8A0F5_0020_4355_95CF_28601763A783_.wvu.PrintArea" localSheetId="13" hidden="1">'Attach 9'!$A$1:$I$54</definedName>
    <definedName name="Z_82E8A0F5_0020_4355_95CF_28601763A783_.wvu.PrintArea" localSheetId="33" hidden="1">'Bid Form 1st Envelope '!$A$1:$F$115</definedName>
    <definedName name="Z_82E8A0F5_0020_4355_95CF_28601763A783_.wvu.PrintArea" localSheetId="3" hidden="1">'Tender Fee'!$A$1:$E$23</definedName>
    <definedName name="Z_82E8A0F5_0020_4355_95CF_28601763A783_.wvu.PrintTitles" localSheetId="13" hidden="1">'Attach 9'!$17:$17</definedName>
    <definedName name="Z_82E8A0F5_0020_4355_95CF_28601763A783_.wvu.Rows" localSheetId="20" hidden="1">'Attach 15'!$16:$16</definedName>
    <definedName name="Z_82E8A0F5_0020_4355_95CF_28601763A783_.wvu.Rows" localSheetId="22" hidden="1">'Attach 17'!$26:$26,'Attach 17'!$32:$209</definedName>
    <definedName name="Z_82E8A0F5_0020_4355_95CF_28601763A783_.wvu.Rows" localSheetId="25" hidden="1">'Attach 19'!$13:$13,'Attach 19'!$20:$28</definedName>
    <definedName name="Z_82E8A0F5_0020_4355_95CF_28601763A783_.wvu.Rows" localSheetId="26" hidden="1">'Attach 20'!$17:$17,'Attach 20'!#REF!</definedName>
    <definedName name="Z_82E8A0F5_0020_4355_95CF_28601763A783_.wvu.Rows" localSheetId="27" hidden="1">'Attach 21'!$13:$13,'Attach 21'!#REF!</definedName>
    <definedName name="Z_82E8A0F5_0020_4355_95CF_28601763A783_.wvu.Rows" localSheetId="28" hidden="1">'Attach 22'!$13:$13,'Attach 22'!#REF!</definedName>
    <definedName name="Z_82E8A0F5_0020_4355_95CF_28601763A783_.wvu.Rows" localSheetId="29" hidden="1">'Attach 23'!$13:$13,'Attach 23'!#REF!</definedName>
    <definedName name="Z_82E8A0F5_0020_4355_95CF_28601763A783_.wvu.Rows" localSheetId="30" hidden="1">'Attach 24'!$12:$12,'Attach 24'!#REF!</definedName>
    <definedName name="Z_82E8A0F5_0020_4355_95CF_28601763A783_.wvu.Rows" localSheetId="31" hidden="1">'Attach 25'!#REF!,'Attach 25'!#REF!</definedName>
    <definedName name="Z_82E8A0F5_0020_4355_95CF_28601763A783_.wvu.Rows" localSheetId="9" hidden="1">'Attach 5'!$4:$4</definedName>
    <definedName name="Z_83E639F0_925C_438D_A777_FD99BFFD55B2_.wvu.Cols" localSheetId="2" hidden="1">'Names of Bidder'!$L:$L</definedName>
    <definedName name="Z_83E639F0_925C_438D_A777_FD99BFFD55B2_.wvu.PrintArea" localSheetId="2" hidden="1">'Names of Bidder'!$B$1:$G$48</definedName>
    <definedName name="Z_8E3ED18F_7B8F_4A1C_969D_A70DC3B696C3_.wvu.Cols" localSheetId="20" hidden="1">'Attach 15'!$H:$H</definedName>
    <definedName name="Z_8E3ED18F_7B8F_4A1C_969D_A70DC3B696C3_.wvu.Cols" localSheetId="9" hidden="1">'Attach 5'!$H:$H</definedName>
    <definedName name="Z_8E3ED18F_7B8F_4A1C_969D_A70DC3B696C3_.wvu.Cols" localSheetId="11" hidden="1">'Attach 6'!$H:$H</definedName>
    <definedName name="Z_8E3ED18F_7B8F_4A1C_969D_A70DC3B696C3_.wvu.PrintArea" localSheetId="14" hidden="1">'Attach 10'!$A$1:$E$18</definedName>
    <definedName name="Z_8E3ED18F_7B8F_4A1C_969D_A70DC3B696C3_.wvu.PrintArea" localSheetId="15" hidden="1">'Attach 11'!$A$1:$E$29</definedName>
    <definedName name="Z_8E3ED18F_7B8F_4A1C_969D_A70DC3B696C3_.wvu.PrintArea" localSheetId="17" hidden="1">'Attach 13'!$A$1:$E$27</definedName>
    <definedName name="Z_8E3ED18F_7B8F_4A1C_969D_A70DC3B696C3_.wvu.PrintArea" localSheetId="18" hidden="1">'Attach 14'!$A$1:$E$29</definedName>
    <definedName name="Z_8E3ED18F_7B8F_4A1C_969D_A70DC3B696C3_.wvu.PrintArea" localSheetId="19" hidden="1">'Attach 14-IP'!$A$8:$I$220</definedName>
    <definedName name="Z_8E3ED18F_7B8F_4A1C_969D_A70DC3B696C3_.wvu.PrintArea" localSheetId="20" hidden="1">'Attach 15'!$A$1:$E$93</definedName>
    <definedName name="Z_8E3ED18F_7B8F_4A1C_969D_A70DC3B696C3_.wvu.PrintArea" localSheetId="21" hidden="1">'Attach 16'!$A$1:$L$90</definedName>
    <definedName name="Z_8E3ED18F_7B8F_4A1C_969D_A70DC3B696C3_.wvu.PrintArea" localSheetId="22" hidden="1">'Attach 17'!$A$1:$E$33</definedName>
    <definedName name="Z_8E3ED18F_7B8F_4A1C_969D_A70DC3B696C3_.wvu.PrintArea" localSheetId="23" hidden="1">'Attach 18'!$A$1:$E$24</definedName>
    <definedName name="Z_8E3ED18F_7B8F_4A1C_969D_A70DC3B696C3_.wvu.PrintArea" localSheetId="25" hidden="1">'Attach 19'!$A$1:$E$31</definedName>
    <definedName name="Z_8E3ED18F_7B8F_4A1C_969D_A70DC3B696C3_.wvu.PrintArea" localSheetId="26" hidden="1">'Attach 20'!$A$5:$E$53</definedName>
    <definedName name="Z_8E3ED18F_7B8F_4A1C_969D_A70DC3B696C3_.wvu.PrintArea" localSheetId="27" hidden="1">'Attach 21'!$A$1:$E$21</definedName>
    <definedName name="Z_8E3ED18F_7B8F_4A1C_969D_A70DC3B696C3_.wvu.PrintArea" localSheetId="28" hidden="1">'Attach 22'!$A$1:$E$26</definedName>
    <definedName name="Z_8E3ED18F_7B8F_4A1C_969D_A70DC3B696C3_.wvu.PrintArea" localSheetId="29" hidden="1">'Attach 23'!$A$1:$E$28</definedName>
    <definedName name="Z_8E3ED18F_7B8F_4A1C_969D_A70DC3B696C3_.wvu.PrintArea" localSheetId="30" hidden="1">'Attach 24'!$A$1:$E$34</definedName>
    <definedName name="Z_8E3ED18F_7B8F_4A1C_969D_A70DC3B696C3_.wvu.PrintArea" localSheetId="31" hidden="1">'Attach 25'!$A$5:$E$42</definedName>
    <definedName name="Z_8E3ED18F_7B8F_4A1C_969D_A70DC3B696C3_.wvu.PrintArea" localSheetId="32" hidden="1">'Attach 26'!$A$7:$H$58</definedName>
    <definedName name="Z_8E3ED18F_7B8F_4A1C_969D_A70DC3B696C3_.wvu.PrintArea" localSheetId="4" hidden="1">'Attach 3(JV)'!$A$1:$E$28</definedName>
    <definedName name="Z_8E3ED18F_7B8F_4A1C_969D_A70DC3B696C3_.wvu.PrintArea" localSheetId="5" hidden="1">'Attach 3(QR)'!$A$1:$E$28</definedName>
    <definedName name="Z_8E3ED18F_7B8F_4A1C_969D_A70DC3B696C3_.wvu.PrintArea" localSheetId="6" hidden="1">'Attach 4'!$A$1:$G$25</definedName>
    <definedName name="Z_8E3ED18F_7B8F_4A1C_969D_A70DC3B696C3_.wvu.PrintArea" localSheetId="7" hidden="1">'Attach 4 (A)'!$A$1:$E$27</definedName>
    <definedName name="Z_8E3ED18F_7B8F_4A1C_969D_A70DC3B696C3_.wvu.PrintArea" localSheetId="8" hidden="1">'Attach 4 (B)'!$A$1:$E$26</definedName>
    <definedName name="Z_8E3ED18F_7B8F_4A1C_969D_A70DC3B696C3_.wvu.PrintArea" localSheetId="9" hidden="1">'Attach 5'!$A$1:$E$34</definedName>
    <definedName name="Z_8E3ED18F_7B8F_4A1C_969D_A70DC3B696C3_.wvu.PrintArea" localSheetId="11" hidden="1">'Attach 6'!$A$1:$E$28</definedName>
    <definedName name="Z_8E3ED18F_7B8F_4A1C_969D_A70DC3B696C3_.wvu.PrintArea" localSheetId="12" hidden="1">'Attach 7'!$A$1:$E$18</definedName>
    <definedName name="Z_8E3ED18F_7B8F_4A1C_969D_A70DC3B696C3_.wvu.PrintArea" localSheetId="13" hidden="1">'Attach 9'!$A$1:$I$55</definedName>
    <definedName name="Z_8E3ED18F_7B8F_4A1C_969D_A70DC3B696C3_.wvu.PrintArea" localSheetId="33" hidden="1">'Bid Form 1st Envelope '!$A$1:$F$115</definedName>
    <definedName name="Z_8E3ED18F_7B8F_4A1C_969D_A70DC3B696C3_.wvu.PrintArea" localSheetId="3" hidden="1">'Tender Fee'!$A$1:$E$23</definedName>
    <definedName name="Z_8E3ED18F_7B8F_4A1C_969D_A70DC3B696C3_.wvu.PrintTitles" localSheetId="13" hidden="1">'Attach 9'!$17:$17</definedName>
    <definedName name="Z_8E3ED18F_7B8F_4A1C_969D_A70DC3B696C3_.wvu.Rows" localSheetId="20" hidden="1">'Attach 15'!$16:$16</definedName>
    <definedName name="Z_8E3ED18F_7B8F_4A1C_969D_A70DC3B696C3_.wvu.Rows" localSheetId="22" hidden="1">'Attach 17'!$26:$26,'Attach 17'!$32:$209</definedName>
    <definedName name="Z_8E3ED18F_7B8F_4A1C_969D_A70DC3B696C3_.wvu.Rows" localSheetId="25" hidden="1">'Attach 19'!$13:$13,'Attach 19'!$20:$28</definedName>
    <definedName name="Z_8E3ED18F_7B8F_4A1C_969D_A70DC3B696C3_.wvu.Rows" localSheetId="26" hidden="1">'Attach 20'!$17:$17,'Attach 20'!#REF!</definedName>
    <definedName name="Z_8E3ED18F_7B8F_4A1C_969D_A70DC3B696C3_.wvu.Rows" localSheetId="27" hidden="1">'Attach 21'!$13:$13,'Attach 21'!#REF!</definedName>
    <definedName name="Z_8E3ED18F_7B8F_4A1C_969D_A70DC3B696C3_.wvu.Rows" localSheetId="28" hidden="1">'Attach 22'!$13:$13,'Attach 22'!#REF!</definedName>
    <definedName name="Z_8E3ED18F_7B8F_4A1C_969D_A70DC3B696C3_.wvu.Rows" localSheetId="29" hidden="1">'Attach 23'!$13:$13,'Attach 23'!#REF!</definedName>
    <definedName name="Z_8E3ED18F_7B8F_4A1C_969D_A70DC3B696C3_.wvu.Rows" localSheetId="30" hidden="1">'Attach 24'!$12:$12,'Attach 24'!#REF!</definedName>
    <definedName name="Z_8E3ED18F_7B8F_4A1C_969D_A70DC3B696C3_.wvu.Rows" localSheetId="31" hidden="1">'Attach 25'!#REF!,'Attach 25'!#REF!</definedName>
    <definedName name="Z_8E3ED18F_7B8F_4A1C_969D_A70DC3B696C3_.wvu.Rows" localSheetId="9" hidden="1">'Attach 5'!$4:$4</definedName>
    <definedName name="Z_8E7B022F_1113_4BA2_B2BA_8EDBE02A2557_.wvu.PrintArea" localSheetId="14" hidden="1">'Attach 10'!$A$1:$E$18</definedName>
    <definedName name="Z_8E7B022F_1113_4BA2_B2BA_8EDBE02A2557_.wvu.PrintArea" localSheetId="15" hidden="1">'Attach 11'!$A$1:$E$29</definedName>
    <definedName name="Z_8E7B022F_1113_4BA2_B2BA_8EDBE02A2557_.wvu.PrintArea" localSheetId="16" hidden="1">'Attach 12'!$B$1:$G$29</definedName>
    <definedName name="Z_8E7B022F_1113_4BA2_B2BA_8EDBE02A2557_.wvu.PrintArea" localSheetId="17" hidden="1">'Attach 13'!$A$1:$E$29</definedName>
    <definedName name="Z_8E7B022F_1113_4BA2_B2BA_8EDBE02A2557_.wvu.PrintArea" localSheetId="18" hidden="1">'Attach 14'!$A$1:$E$29</definedName>
    <definedName name="Z_8E7B022F_1113_4BA2_B2BA_8EDBE02A2557_.wvu.PrintArea" localSheetId="20" hidden="1">'Attach 15'!$A$1:$E$94</definedName>
    <definedName name="Z_8E7B022F_1113_4BA2_B2BA_8EDBE02A2557_.wvu.PrintArea" localSheetId="21" hidden="1">'Attach 16'!$A$1:$L$90</definedName>
    <definedName name="Z_8E7B022F_1113_4BA2_B2BA_8EDBE02A2557_.wvu.PrintArea" localSheetId="23" hidden="1">'Attach 18'!$A$1:$E$24</definedName>
    <definedName name="Z_8E7B022F_1113_4BA2_B2BA_8EDBE02A2557_.wvu.PrintArea" localSheetId="25" hidden="1">'Attach 19'!$A$1:$E$35</definedName>
    <definedName name="Z_8E7B022F_1113_4BA2_B2BA_8EDBE02A2557_.wvu.PrintArea" localSheetId="26" hidden="1">'Attach 20'!$A$5:$E$57</definedName>
    <definedName name="Z_8E7B022F_1113_4BA2_B2BA_8EDBE02A2557_.wvu.PrintArea" localSheetId="27" hidden="1">'Attach 21'!$A$1:$E$25</definedName>
    <definedName name="Z_8E7B022F_1113_4BA2_B2BA_8EDBE02A2557_.wvu.PrintArea" localSheetId="28" hidden="1">'Attach 22'!$A$1:$E$30</definedName>
    <definedName name="Z_8E7B022F_1113_4BA2_B2BA_8EDBE02A2557_.wvu.PrintArea" localSheetId="29" hidden="1">'Attach 23'!$A$1:$E$32</definedName>
    <definedName name="Z_8E7B022F_1113_4BA2_B2BA_8EDBE02A2557_.wvu.PrintArea" localSheetId="30" hidden="1">'Attach 24'!$A$1:$E$38</definedName>
    <definedName name="Z_8E7B022F_1113_4BA2_B2BA_8EDBE02A2557_.wvu.PrintArea" localSheetId="31" hidden="1">'Attach 25'!$A$5:$E$45</definedName>
    <definedName name="Z_8E7B022F_1113_4BA2_B2BA_8EDBE02A2557_.wvu.PrintArea" localSheetId="4" hidden="1">'Attach 3(JV)'!$A$1:$E$28</definedName>
    <definedName name="Z_8E7B022F_1113_4BA2_B2BA_8EDBE02A2557_.wvu.PrintArea" localSheetId="5" hidden="1">'Attach 3(QR)'!$A$1:$E$28</definedName>
    <definedName name="Z_8E7B022F_1113_4BA2_B2BA_8EDBE02A2557_.wvu.PrintArea" localSheetId="6" hidden="1">'Attach 4'!$A$1:$E$25</definedName>
    <definedName name="Z_8E7B022F_1113_4BA2_B2BA_8EDBE02A2557_.wvu.PrintArea" localSheetId="7" hidden="1">'Attach 4 (A)'!$A$1:$E$27</definedName>
    <definedName name="Z_8E7B022F_1113_4BA2_B2BA_8EDBE02A2557_.wvu.PrintArea" localSheetId="8" hidden="1">'Attach 4 (B)'!$A$1:$E$26</definedName>
    <definedName name="Z_8E7B022F_1113_4BA2_B2BA_8EDBE02A2557_.wvu.PrintArea" localSheetId="9" hidden="1">'Attach 5'!$A$1:$E$109</definedName>
    <definedName name="Z_8E7B022F_1113_4BA2_B2BA_8EDBE02A2557_.wvu.PrintArea" localSheetId="10" hidden="1">'Attach 5A'!$A$1:$E$73</definedName>
    <definedName name="Z_8E7B022F_1113_4BA2_B2BA_8EDBE02A2557_.wvu.PrintArea" localSheetId="11" hidden="1">'Attach 6'!$A$1:$E$51</definedName>
    <definedName name="Z_8E7B022F_1113_4BA2_B2BA_8EDBE02A2557_.wvu.PrintArea" localSheetId="12" hidden="1">'Attach 7'!$A$1:$E$18</definedName>
    <definedName name="Z_8E7B022F_1113_4BA2_B2BA_8EDBE02A2557_.wvu.PrintArea" localSheetId="13" hidden="1">'Attach 9'!$A$1:$I$61</definedName>
    <definedName name="Z_8E7B022F_1113_4BA2_B2BA_8EDBE02A2557_.wvu.PrintArea" localSheetId="33" hidden="1">'Bid Form 1st Envelope '!$A$1:$F$115</definedName>
    <definedName name="Z_8E7B022F_1113_4BA2_B2BA_8EDBE02A2557_.wvu.PrintArea" localSheetId="3" hidden="1">'Tender Fee'!$A$1:$E$23</definedName>
    <definedName name="Z_8E7B022F_1113_4BA2_B2BA_8EDBE02A2557_.wvu.PrintTitles" localSheetId="16" hidden="1">'Attach 12'!#REF!</definedName>
    <definedName name="Z_8E7B022F_1113_4BA2_B2BA_8EDBE02A2557_.wvu.PrintTitles" localSheetId="13" hidden="1">'Attach 9'!$17:$17</definedName>
    <definedName name="Z_8FC0B3D6_A78E_4DDC_99E8_A5E9B8E73FA3_.wvu.Cols" localSheetId="24" hidden="1">'Attach 18 SP'!$J:$P</definedName>
    <definedName name="Z_8FC0B3D6_A78E_4DDC_99E8_A5E9B8E73FA3_.wvu.PrintArea" localSheetId="24" hidden="1">'Attach 18 SP'!$A$8:$I$157</definedName>
    <definedName name="Z_8FC0B3D6_A78E_4DDC_99E8_A5E9B8E73FA3_.wvu.Rows" localSheetId="24" hidden="1">'Attach 18 SP'!#REF!,'Attach 18 SP'!#REF!,'Attach 18 SP'!#REF!,'Attach 18 SP'!#REF!,'Attach 18 SP'!#REF!,'Attach 18 SP'!$149:$153</definedName>
    <definedName name="Z_906C1F80_87B7_4777_98E9_010D55358499_.wvu.Cols" localSheetId="16" hidden="1">'Attach 12'!$G:$G,'Attach 12'!$I:$I</definedName>
    <definedName name="Z_906C1F80_87B7_4777_98E9_010D55358499_.wvu.PrintArea" localSheetId="16" hidden="1">'Attach 12'!$A$1:$F$29</definedName>
    <definedName name="Z_906C1F80_87B7_4777_98E9_010D55358499_.wvu.Rows" localSheetId="16" hidden="1">'Attach 12'!$17:$29,'Attach 12'!#REF!,'Attach 12'!#REF!,'Attach 12'!$125:$212</definedName>
    <definedName name="Z_97C0FC0E_800C_45C9_895E_E91A3F1ADBA4_.wvu.Cols" localSheetId="20" hidden="1">'Attach 15'!$H:$H</definedName>
    <definedName name="Z_97C0FC0E_800C_45C9_895E_E91A3F1ADBA4_.wvu.Cols" localSheetId="9" hidden="1">'Attach 5'!$H:$H</definedName>
    <definedName name="Z_97C0FC0E_800C_45C9_895E_E91A3F1ADBA4_.wvu.Cols" localSheetId="11" hidden="1">'Attach 6'!$H:$H</definedName>
    <definedName name="Z_97C0FC0E_800C_45C9_895E_E91A3F1ADBA4_.wvu.PrintArea" localSheetId="14" hidden="1">'Attach 10'!$A$1:$E$18</definedName>
    <definedName name="Z_97C0FC0E_800C_45C9_895E_E91A3F1ADBA4_.wvu.PrintArea" localSheetId="15" hidden="1">'Attach 11'!$A$1:$E$29</definedName>
    <definedName name="Z_97C0FC0E_800C_45C9_895E_E91A3F1ADBA4_.wvu.PrintArea" localSheetId="17" hidden="1">'Attach 13'!$A$1:$E$27</definedName>
    <definedName name="Z_97C0FC0E_800C_45C9_895E_E91A3F1ADBA4_.wvu.PrintArea" localSheetId="18" hidden="1">'Attach 14'!$A$1:$E$29</definedName>
    <definedName name="Z_97C0FC0E_800C_45C9_895E_E91A3F1ADBA4_.wvu.PrintArea" localSheetId="19" hidden="1">'Attach 14-IP'!$A$8:$I$220</definedName>
    <definedName name="Z_97C0FC0E_800C_45C9_895E_E91A3F1ADBA4_.wvu.PrintArea" localSheetId="20" hidden="1">'Attach 15'!$A$1:$E$93</definedName>
    <definedName name="Z_97C0FC0E_800C_45C9_895E_E91A3F1ADBA4_.wvu.PrintArea" localSheetId="21" hidden="1">'Attach 16'!$A$1:$L$90</definedName>
    <definedName name="Z_97C0FC0E_800C_45C9_895E_E91A3F1ADBA4_.wvu.PrintArea" localSheetId="22" hidden="1">'Attach 17'!$A$1:$E$33</definedName>
    <definedName name="Z_97C0FC0E_800C_45C9_895E_E91A3F1ADBA4_.wvu.PrintArea" localSheetId="23" hidden="1">'Attach 18'!$A$1:$E$24</definedName>
    <definedName name="Z_97C0FC0E_800C_45C9_895E_E91A3F1ADBA4_.wvu.PrintArea" localSheetId="25" hidden="1">'Attach 19'!$A$1:$E$31</definedName>
    <definedName name="Z_97C0FC0E_800C_45C9_895E_E91A3F1ADBA4_.wvu.PrintArea" localSheetId="26" hidden="1">'Attach 20'!$A$5:$E$53</definedName>
    <definedName name="Z_97C0FC0E_800C_45C9_895E_E91A3F1ADBA4_.wvu.PrintArea" localSheetId="27" hidden="1">'Attach 21'!$A$1:$E$21</definedName>
    <definedName name="Z_97C0FC0E_800C_45C9_895E_E91A3F1ADBA4_.wvu.PrintArea" localSheetId="28" hidden="1">'Attach 22'!$A$1:$E$26</definedName>
    <definedName name="Z_97C0FC0E_800C_45C9_895E_E91A3F1ADBA4_.wvu.PrintArea" localSheetId="29" hidden="1">'Attach 23'!$A$1:$E$28</definedName>
    <definedName name="Z_97C0FC0E_800C_45C9_895E_E91A3F1ADBA4_.wvu.PrintArea" localSheetId="30" hidden="1">'Attach 24'!$A$1:$E$34</definedName>
    <definedName name="Z_97C0FC0E_800C_45C9_895E_E91A3F1ADBA4_.wvu.PrintArea" localSheetId="31" hidden="1">'Attach 25'!$A$5:$E$42</definedName>
    <definedName name="Z_97C0FC0E_800C_45C9_895E_E91A3F1ADBA4_.wvu.PrintArea" localSheetId="32" hidden="1">'Attach 26'!$A$7:$H$58</definedName>
    <definedName name="Z_97C0FC0E_800C_45C9_895E_E91A3F1ADBA4_.wvu.PrintArea" localSheetId="4" hidden="1">'Attach 3(JV)'!$A$1:$E$28</definedName>
    <definedName name="Z_97C0FC0E_800C_45C9_895E_E91A3F1ADBA4_.wvu.PrintArea" localSheetId="5" hidden="1">'Attach 3(QR)'!$A$1:$E$28</definedName>
    <definedName name="Z_97C0FC0E_800C_45C9_895E_E91A3F1ADBA4_.wvu.PrintArea" localSheetId="6" hidden="1">'Attach 4'!$A$1:$G$25</definedName>
    <definedName name="Z_97C0FC0E_800C_45C9_895E_E91A3F1ADBA4_.wvu.PrintArea" localSheetId="7" hidden="1">'Attach 4 (A)'!$A$1:$E$27</definedName>
    <definedName name="Z_97C0FC0E_800C_45C9_895E_E91A3F1ADBA4_.wvu.PrintArea" localSheetId="8" hidden="1">'Attach 4 (B)'!$A$1:$E$26</definedName>
    <definedName name="Z_97C0FC0E_800C_45C9_895E_E91A3F1ADBA4_.wvu.PrintArea" localSheetId="9" hidden="1">'Attach 5'!$A$1:$E$34</definedName>
    <definedName name="Z_97C0FC0E_800C_45C9_895E_E91A3F1ADBA4_.wvu.PrintArea" localSheetId="11" hidden="1">'Attach 6'!$A$1:$E$28</definedName>
    <definedName name="Z_97C0FC0E_800C_45C9_895E_E91A3F1ADBA4_.wvu.PrintArea" localSheetId="12" hidden="1">'Attach 7'!$A$1:$E$18</definedName>
    <definedName name="Z_97C0FC0E_800C_45C9_895E_E91A3F1ADBA4_.wvu.PrintArea" localSheetId="13" hidden="1">'Attach 9'!$A$1:$I$55</definedName>
    <definedName name="Z_97C0FC0E_800C_45C9_895E_E91A3F1ADBA4_.wvu.PrintArea" localSheetId="33" hidden="1">'Bid Form 1st Envelope '!$A$1:$F$115</definedName>
    <definedName name="Z_97C0FC0E_800C_45C9_895E_E91A3F1ADBA4_.wvu.PrintArea" localSheetId="3" hidden="1">'Tender Fee'!$A$1:$E$23</definedName>
    <definedName name="Z_97C0FC0E_800C_45C9_895E_E91A3F1ADBA4_.wvu.PrintTitles" localSheetId="13" hidden="1">'Attach 9'!$17:$17</definedName>
    <definedName name="Z_97C0FC0E_800C_45C9_895E_E91A3F1ADBA4_.wvu.Rows" localSheetId="20" hidden="1">'Attach 15'!$16:$16</definedName>
    <definedName name="Z_97C0FC0E_800C_45C9_895E_E91A3F1ADBA4_.wvu.Rows" localSheetId="22" hidden="1">'Attach 17'!$26:$26,'Attach 17'!$32:$209</definedName>
    <definedName name="Z_97C0FC0E_800C_45C9_895E_E91A3F1ADBA4_.wvu.Rows" localSheetId="25" hidden="1">'Attach 19'!$13:$13,'Attach 19'!$20:$28</definedName>
    <definedName name="Z_97C0FC0E_800C_45C9_895E_E91A3F1ADBA4_.wvu.Rows" localSheetId="26" hidden="1">'Attach 20'!$17:$17,'Attach 20'!#REF!</definedName>
    <definedName name="Z_97C0FC0E_800C_45C9_895E_E91A3F1ADBA4_.wvu.Rows" localSheetId="27" hidden="1">'Attach 21'!$13:$13,'Attach 21'!#REF!</definedName>
    <definedName name="Z_97C0FC0E_800C_45C9_895E_E91A3F1ADBA4_.wvu.Rows" localSheetId="28" hidden="1">'Attach 22'!$13:$13,'Attach 22'!#REF!</definedName>
    <definedName name="Z_97C0FC0E_800C_45C9_895E_E91A3F1ADBA4_.wvu.Rows" localSheetId="29" hidden="1">'Attach 23'!$13:$13,'Attach 23'!#REF!</definedName>
    <definedName name="Z_97C0FC0E_800C_45C9_895E_E91A3F1ADBA4_.wvu.Rows" localSheetId="30" hidden="1">'Attach 24'!$12:$12,'Attach 24'!#REF!</definedName>
    <definedName name="Z_97C0FC0E_800C_45C9_895E_E91A3F1ADBA4_.wvu.Rows" localSheetId="31" hidden="1">'Attach 25'!#REF!,'Attach 25'!#REF!</definedName>
    <definedName name="Z_97C0FC0E_800C_45C9_895E_E91A3F1ADBA4_.wvu.Rows" localSheetId="9" hidden="1">'Attach 5'!$4:$4</definedName>
    <definedName name="Z_9E668EC9_7875_454E_BDE6_15A2D20AC8D2_.wvu.Cols" localSheetId="16" hidden="1">'Attach 12'!$G:$I</definedName>
    <definedName name="Z_9E668EC9_7875_454E_BDE6_15A2D20AC8D2_.wvu.PrintArea" localSheetId="16" hidden="1">'Attach 12'!$A$1:$F$128</definedName>
    <definedName name="Z_9E668EC9_7875_454E_BDE6_15A2D20AC8D2_.wvu.Rows" localSheetId="16" hidden="1">'Attach 12'!#REF!,'Attach 12'!#REF!</definedName>
    <definedName name="Z_9EDBA9B2_46ED_415A_B10B_329571C4D4AF_.wvu.Cols" localSheetId="16" hidden="1">'Attach 12'!$G:$G,'Attach 12'!$I:$I</definedName>
    <definedName name="Z_9EDBA9B2_46ED_415A_B10B_329571C4D4AF_.wvu.PrintArea" localSheetId="16" hidden="1">'Attach 12'!$A$1:$F$29</definedName>
    <definedName name="Z_9EDBA9B2_46ED_415A_B10B_329571C4D4AF_.wvu.Rows" localSheetId="16" hidden="1">'Attach 12'!#REF!,'Attach 12'!#REF!,'Attach 12'!#REF!,'Attach 12'!#REF!,'Attach 12'!#REF!,'Attach 12'!#REF!,'Attach 12'!#REF!,'Attach 12'!#REF!,'Attach 12'!#REF!,'Attach 12'!#REF!,'Attach 12'!#REF!,'Attach 12'!#REF!,'Attach 12'!$125:$212</definedName>
    <definedName name="Z_9F8CD454_46B1_47B9_9F5F_73ED69AC40D4_.wvu.Cols" localSheetId="16" hidden="1">'Attach 12'!$I:$I</definedName>
    <definedName name="Z_9F8CD454_46B1_47B9_9F5F_73ED69AC40D4_.wvu.PrintArea" localSheetId="16" hidden="1">'Attach 12'!$A$1:$F$29</definedName>
    <definedName name="Z_9F8CD454_46B1_47B9_9F5F_73ED69AC40D4_.wvu.Rows" localSheetId="16" hidden="1">'Attach 12'!$17:$19,'Attach 12'!#REF!,'Attach 12'!#REF!,'Attach 12'!#REF!,'Attach 12'!#REF!,'Attach 12'!#REF!,'Attach 12'!#REF!,'Attach 12'!#REF!,'Attach 12'!#REF!,'Attach 12'!$125:$212</definedName>
    <definedName name="Z_A3F641DF_CF1D_48E3_AFDC_E52726A449CB_.wvu.PrintArea" localSheetId="14" hidden="1">'Attach 10'!$A$1:$E$19</definedName>
    <definedName name="Z_A3F641DF_CF1D_48E3_AFDC_E52726A449CB_.wvu.PrintArea" localSheetId="15" hidden="1">'Attach 11'!$A$1:$E$29</definedName>
    <definedName name="Z_A3F641DF_CF1D_48E3_AFDC_E52726A449CB_.wvu.PrintArea" localSheetId="16" hidden="1">'Attach 12'!$B$1:$G$29</definedName>
    <definedName name="Z_A3F641DF_CF1D_48E3_AFDC_E52726A449CB_.wvu.PrintArea" localSheetId="17" hidden="1">'Attach 13'!$A$1:$E$30</definedName>
    <definedName name="Z_A3F641DF_CF1D_48E3_AFDC_E52726A449CB_.wvu.PrintArea" localSheetId="18" hidden="1">'Attach 14'!$A$1:$E$30</definedName>
    <definedName name="Z_A3F641DF_CF1D_48E3_AFDC_E52726A449CB_.wvu.PrintArea" localSheetId="20" hidden="1">'Attach 15'!$A$1:$E$95</definedName>
    <definedName name="Z_A3F641DF_CF1D_48E3_AFDC_E52726A449CB_.wvu.PrintArea" localSheetId="21" hidden="1">'Attach 16'!$A$1:$L$90</definedName>
    <definedName name="Z_A3F641DF_CF1D_48E3_AFDC_E52726A449CB_.wvu.PrintArea" localSheetId="23" hidden="1">'Attach 18'!$A$1:$E$25</definedName>
    <definedName name="Z_A3F641DF_CF1D_48E3_AFDC_E52726A449CB_.wvu.PrintArea" localSheetId="25" hidden="1">'Attach 19'!$A$1:$E$35</definedName>
    <definedName name="Z_A3F641DF_CF1D_48E3_AFDC_E52726A449CB_.wvu.PrintArea" localSheetId="26" hidden="1">'Attach 20'!$A$5:$E$57</definedName>
    <definedName name="Z_A3F641DF_CF1D_48E3_AFDC_E52726A449CB_.wvu.PrintArea" localSheetId="27" hidden="1">'Attach 21'!$A$1:$E$25</definedName>
    <definedName name="Z_A3F641DF_CF1D_48E3_AFDC_E52726A449CB_.wvu.PrintArea" localSheetId="28" hidden="1">'Attach 22'!$A$1:$E$30</definedName>
    <definedName name="Z_A3F641DF_CF1D_48E3_AFDC_E52726A449CB_.wvu.PrintArea" localSheetId="29" hidden="1">'Attach 23'!$A$1:$E$32</definedName>
    <definedName name="Z_A3F641DF_CF1D_48E3_AFDC_E52726A449CB_.wvu.PrintArea" localSheetId="30" hidden="1">'Attach 24'!$A$1:$E$38</definedName>
    <definedName name="Z_A3F641DF_CF1D_48E3_AFDC_E52726A449CB_.wvu.PrintArea" localSheetId="31" hidden="1">'Attach 25'!$A$5:$E$45</definedName>
    <definedName name="Z_A3F641DF_CF1D_48E3_AFDC_E52726A449CB_.wvu.PrintArea" localSheetId="4" hidden="1">'Attach 3(JV)'!$A$1:$E$28</definedName>
    <definedName name="Z_A3F641DF_CF1D_48E3_AFDC_E52726A449CB_.wvu.PrintArea" localSheetId="5" hidden="1">'Attach 3(QR)'!$A$1:$E$28</definedName>
    <definedName name="Z_A3F641DF_CF1D_48E3_AFDC_E52726A449CB_.wvu.PrintArea" localSheetId="6" hidden="1">'Attach 4'!$A$1:$E$24</definedName>
    <definedName name="Z_A3F641DF_CF1D_48E3_AFDC_E52726A449CB_.wvu.PrintArea" localSheetId="7" hidden="1">'Attach 4 (A)'!$A$1:$E$27</definedName>
    <definedName name="Z_A3F641DF_CF1D_48E3_AFDC_E52726A449CB_.wvu.PrintArea" localSheetId="8" hidden="1">'Attach 4 (B)'!$A$1:$E$26</definedName>
    <definedName name="Z_A3F641DF_CF1D_48E3_AFDC_E52726A449CB_.wvu.PrintArea" localSheetId="9" hidden="1">'Attach 5'!$A$1:$E$34</definedName>
    <definedName name="Z_A3F641DF_CF1D_48E3_AFDC_E52726A449CB_.wvu.PrintArea" localSheetId="10" hidden="1">'Attach 5A'!$A$1:$E$34</definedName>
    <definedName name="Z_A3F641DF_CF1D_48E3_AFDC_E52726A449CB_.wvu.PrintArea" localSheetId="11" hidden="1">'Attach 6'!$A$1:$E$52</definedName>
    <definedName name="Z_A3F641DF_CF1D_48E3_AFDC_E52726A449CB_.wvu.PrintArea" localSheetId="12" hidden="1">'Attach 7'!$A$1:$E$18</definedName>
    <definedName name="Z_A3F641DF_CF1D_48E3_AFDC_E52726A449CB_.wvu.PrintArea" localSheetId="13" hidden="1">'Attach 9'!$A$1:$I$61</definedName>
    <definedName name="Z_A3F641DF_CF1D_48E3_AFDC_E52726A449CB_.wvu.PrintArea" localSheetId="33" hidden="1">'Bid Form 1st Envelope '!$A$1:$F$115</definedName>
    <definedName name="Z_A3F641DF_CF1D_48E3_AFDC_E52726A449CB_.wvu.PrintArea" localSheetId="3" hidden="1">'Tender Fee'!$A$1:$E$24</definedName>
    <definedName name="Z_A3F641DF_CF1D_48E3_AFDC_E52726A449CB_.wvu.PrintTitles" localSheetId="16" hidden="1">'Attach 12'!#REF!</definedName>
    <definedName name="Z_A3F641DF_CF1D_48E3_AFDC_E52726A449CB_.wvu.PrintTitles" localSheetId="13" hidden="1">'Attach 9'!$17:$17</definedName>
    <definedName name="Z_B07A37BF_D9F4_4586_9D27_CDE2FA2D1222_.wvu.Cols" localSheetId="16" hidden="1">'Attach 12'!$G:$I</definedName>
    <definedName name="Z_B07A37BF_D9F4_4586_9D27_CDE2FA2D1222_.wvu.PrintArea" localSheetId="16" hidden="1">'Attach 12'!$A$1:$F$128</definedName>
    <definedName name="Z_B07A37BF_D9F4_4586_9D27_CDE2FA2D1222_.wvu.Rows" localSheetId="16" hidden="1">'Attach 12'!#REF!</definedName>
    <definedName name="Z_B7A16C2F_5026_4C0C_BBB1_23B0149C8FB9_.wvu.Cols" localSheetId="2" hidden="1">'Names of Bidder'!$L:$L</definedName>
    <definedName name="Z_B7A16C2F_5026_4C0C_BBB1_23B0149C8FB9_.wvu.PrintArea" localSheetId="2" hidden="1">'Names of Bidder'!$B$1:$G$48</definedName>
    <definedName name="Z_B91EC26D_75AC_424B_8A9A_6507DA2B48E7_.wvu.PrintArea" localSheetId="22" hidden="1">'Attach 17'!$A$1:$E$33</definedName>
    <definedName name="Z_B91EC26D_75AC_424B_8A9A_6507DA2B48E7_.wvu.Rows" localSheetId="22" hidden="1">'Attach 17'!$26:$26,'Attach 17'!$32:$209</definedName>
    <definedName name="Z_BA86FE7A_199D_4ABD_A444_AE6BFDF4BCC9_.wvu.Cols" localSheetId="20" hidden="1">'Attach 15'!$H:$H,'Attach 15'!$J:$J</definedName>
    <definedName name="Z_BA86FE7A_199D_4ABD_A444_AE6BFDF4BCC9_.wvu.Cols" localSheetId="24" hidden="1">'Attach 18 SP'!$J:$P</definedName>
    <definedName name="Z_BA86FE7A_199D_4ABD_A444_AE6BFDF4BCC9_.wvu.Cols" localSheetId="4" hidden="1">'Attach 3(JV)'!$G:$H</definedName>
    <definedName name="Z_BA86FE7A_199D_4ABD_A444_AE6BFDF4BCC9_.wvu.Cols" localSheetId="6" hidden="1">'Attach 4'!$H:$O</definedName>
    <definedName name="Z_BA86FE7A_199D_4ABD_A444_AE6BFDF4BCC9_.wvu.Cols" localSheetId="9" hidden="1">'Attach 5'!$H:$H</definedName>
    <definedName name="Z_BA86FE7A_199D_4ABD_A444_AE6BFDF4BCC9_.wvu.Cols" localSheetId="10" hidden="1">'Attach 5A'!$H:$H</definedName>
    <definedName name="Z_BA86FE7A_199D_4ABD_A444_AE6BFDF4BCC9_.wvu.Cols" localSheetId="11" hidden="1">'Attach 6'!$H:$H</definedName>
    <definedName name="Z_BA86FE7A_199D_4ABD_A444_AE6BFDF4BCC9_.wvu.Cols" localSheetId="33"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4" hidden="1">'Attach 10'!$A$1:$F$18</definedName>
    <definedName name="Z_BA86FE7A_199D_4ABD_A444_AE6BFDF4BCC9_.wvu.PrintArea" localSheetId="15" hidden="1">'Attach 11'!$A$1:$E$29</definedName>
    <definedName name="Z_BA86FE7A_199D_4ABD_A444_AE6BFDF4BCC9_.wvu.PrintArea" localSheetId="17" hidden="1">'Attach 13'!$A$1:$E$27</definedName>
    <definedName name="Z_BA86FE7A_199D_4ABD_A444_AE6BFDF4BCC9_.wvu.PrintArea" localSheetId="18" hidden="1">'Attach 14'!$A$1:$E$29</definedName>
    <definedName name="Z_BA86FE7A_199D_4ABD_A444_AE6BFDF4BCC9_.wvu.PrintArea" localSheetId="19" hidden="1">'Attach 14-IP'!$A$8:$I$220</definedName>
    <definedName name="Z_BA86FE7A_199D_4ABD_A444_AE6BFDF4BCC9_.wvu.PrintArea" localSheetId="20" hidden="1">'Attach 15'!$A$1:$E$93</definedName>
    <definedName name="Z_BA86FE7A_199D_4ABD_A444_AE6BFDF4BCC9_.wvu.PrintArea" localSheetId="21" hidden="1">'Attach 16'!$A$1:$L$90</definedName>
    <definedName name="Z_BA86FE7A_199D_4ABD_A444_AE6BFDF4BCC9_.wvu.PrintArea" localSheetId="22" hidden="1">'Attach 17'!$A$1:$E$33</definedName>
    <definedName name="Z_BA86FE7A_199D_4ABD_A444_AE6BFDF4BCC9_.wvu.PrintArea" localSheetId="23" hidden="1">'Attach 18'!$A$1:$E$24</definedName>
    <definedName name="Z_BA86FE7A_199D_4ABD_A444_AE6BFDF4BCC9_.wvu.PrintArea" localSheetId="24" hidden="1">'Attach 18 SP'!$A$7:$I$157</definedName>
    <definedName name="Z_BA86FE7A_199D_4ABD_A444_AE6BFDF4BCC9_.wvu.PrintArea" localSheetId="25" hidden="1">'Attach 19'!$A$1:$E$31</definedName>
    <definedName name="Z_BA86FE7A_199D_4ABD_A444_AE6BFDF4BCC9_.wvu.PrintArea" localSheetId="26" hidden="1">'Attach 20'!$A$5:$E$53</definedName>
    <definedName name="Z_BA86FE7A_199D_4ABD_A444_AE6BFDF4BCC9_.wvu.PrintArea" localSheetId="27" hidden="1">'Attach 21'!$A$1:$E$21</definedName>
    <definedName name="Z_BA86FE7A_199D_4ABD_A444_AE6BFDF4BCC9_.wvu.PrintArea" localSheetId="28" hidden="1">'Attach 22'!$A$1:$E$26</definedName>
    <definedName name="Z_BA86FE7A_199D_4ABD_A444_AE6BFDF4BCC9_.wvu.PrintArea" localSheetId="29" hidden="1">'Attach 23'!$A$1:$E$28</definedName>
    <definedName name="Z_BA86FE7A_199D_4ABD_A444_AE6BFDF4BCC9_.wvu.PrintArea" localSheetId="30" hidden="1">'Attach 24'!$A$1:$E$34</definedName>
    <definedName name="Z_BA86FE7A_199D_4ABD_A444_AE6BFDF4BCC9_.wvu.PrintArea" localSheetId="31" hidden="1">'Attach 25'!$A$5:$E$42</definedName>
    <definedName name="Z_BA86FE7A_199D_4ABD_A444_AE6BFDF4BCC9_.wvu.PrintArea" localSheetId="32" hidden="1">'Attach 26'!$A$7:$H$58</definedName>
    <definedName name="Z_BA86FE7A_199D_4ABD_A444_AE6BFDF4BCC9_.wvu.PrintArea" localSheetId="4" hidden="1">'Attach 3(JV)'!$A$1:$E$28</definedName>
    <definedName name="Z_BA86FE7A_199D_4ABD_A444_AE6BFDF4BCC9_.wvu.PrintArea" localSheetId="5" hidden="1">'Attach 3(QR)'!$A$1:$E$28</definedName>
    <definedName name="Z_BA86FE7A_199D_4ABD_A444_AE6BFDF4BCC9_.wvu.PrintArea" localSheetId="6" hidden="1">'Attach 4'!$A$1:$G$25</definedName>
    <definedName name="Z_BA86FE7A_199D_4ABD_A444_AE6BFDF4BCC9_.wvu.PrintArea" localSheetId="7" hidden="1">'Attach 4 (A)'!$A$1:$E$27</definedName>
    <definedName name="Z_BA86FE7A_199D_4ABD_A444_AE6BFDF4BCC9_.wvu.PrintArea" localSheetId="8" hidden="1">'Attach 4 (B)'!$A$1:$E$26</definedName>
    <definedName name="Z_BA86FE7A_199D_4ABD_A444_AE6BFDF4BCC9_.wvu.PrintArea" localSheetId="9" hidden="1">'Attach 5'!$A$1:$E$34</definedName>
    <definedName name="Z_BA86FE7A_199D_4ABD_A444_AE6BFDF4BCC9_.wvu.PrintArea" localSheetId="10" hidden="1">'Attach 5A'!$A$1:$E$73</definedName>
    <definedName name="Z_BA86FE7A_199D_4ABD_A444_AE6BFDF4BCC9_.wvu.PrintArea" localSheetId="11" hidden="1">'Attach 6'!$A$1:$E$28</definedName>
    <definedName name="Z_BA86FE7A_199D_4ABD_A444_AE6BFDF4BCC9_.wvu.PrintArea" localSheetId="12" hidden="1">'Attach 7'!$A$1:$E$18</definedName>
    <definedName name="Z_BA86FE7A_199D_4ABD_A444_AE6BFDF4BCC9_.wvu.PrintArea" localSheetId="13" hidden="1">'Attach 9'!$A$1:$I$54</definedName>
    <definedName name="Z_BA86FE7A_199D_4ABD_A444_AE6BFDF4BCC9_.wvu.PrintArea" localSheetId="33" hidden="1">'Bid Form 1st Envelope '!$A$1:$J$115</definedName>
    <definedName name="Z_BA86FE7A_199D_4ABD_A444_AE6BFDF4BCC9_.wvu.PrintArea" localSheetId="1" hidden="1">Cover!$A$1:$F$17</definedName>
    <definedName name="Z_BA86FE7A_199D_4ABD_A444_AE6BFDF4BCC9_.wvu.PrintArea" localSheetId="2" hidden="1">'Names of Bidder'!$B$1:$G$48</definedName>
    <definedName name="Z_BA86FE7A_199D_4ABD_A444_AE6BFDF4BCC9_.wvu.PrintArea" localSheetId="3" hidden="1">'Tender Fee'!$A$1:$F$23</definedName>
    <definedName name="Z_BA86FE7A_199D_4ABD_A444_AE6BFDF4BCC9_.wvu.PrintTitles" localSheetId="13" hidden="1">'Attach 9'!$17:$17</definedName>
    <definedName name="Z_BA86FE7A_199D_4ABD_A444_AE6BFDF4BCC9_.wvu.Rows" localSheetId="20" hidden="1">'Attach 15'!$16:$16</definedName>
    <definedName name="Z_BA86FE7A_199D_4ABD_A444_AE6BFDF4BCC9_.wvu.Rows" localSheetId="22" hidden="1">'Attach 17'!$26:$26,'Attach 17'!$32:$209</definedName>
    <definedName name="Z_BA86FE7A_199D_4ABD_A444_AE6BFDF4BCC9_.wvu.Rows" localSheetId="24" hidden="1">'Attach 18 SP'!$149:$153</definedName>
    <definedName name="Z_BA86FE7A_199D_4ABD_A444_AE6BFDF4BCC9_.wvu.Rows" localSheetId="25" hidden="1">'Attach 19'!$13:$13,'Attach 19'!$20:$28</definedName>
    <definedName name="Z_BA86FE7A_199D_4ABD_A444_AE6BFDF4BCC9_.wvu.Rows" localSheetId="26" hidden="1">'Attach 20'!$17:$17,'Attach 20'!#REF!</definedName>
    <definedName name="Z_BA86FE7A_199D_4ABD_A444_AE6BFDF4BCC9_.wvu.Rows" localSheetId="27" hidden="1">'Attach 21'!$13:$13,'Attach 21'!#REF!</definedName>
    <definedName name="Z_BA86FE7A_199D_4ABD_A444_AE6BFDF4BCC9_.wvu.Rows" localSheetId="28" hidden="1">'Attach 22'!$13:$13,'Attach 22'!#REF!</definedName>
    <definedName name="Z_BA86FE7A_199D_4ABD_A444_AE6BFDF4BCC9_.wvu.Rows" localSheetId="29" hidden="1">'Attach 23'!$13:$13,'Attach 23'!#REF!</definedName>
    <definedName name="Z_BA86FE7A_199D_4ABD_A444_AE6BFDF4BCC9_.wvu.Rows" localSheetId="30" hidden="1">'Attach 24'!$12:$12,'Attach 24'!#REF!</definedName>
    <definedName name="Z_BA86FE7A_199D_4ABD_A444_AE6BFDF4BCC9_.wvu.Rows" localSheetId="31" hidden="1">'Attach 25'!#REF!,'Attach 25'!#REF!</definedName>
    <definedName name="Z_BA86FE7A_199D_4ABD_A444_AE6BFDF4BCC9_.wvu.Rows" localSheetId="9" hidden="1">'Attach 5'!$4:$4</definedName>
    <definedName name="Z_BA86FE7A_199D_4ABD_A444_AE6BFDF4BCC9_.wvu.Rows" localSheetId="10" hidden="1">'Attach 5A'!$25:$30</definedName>
    <definedName name="Z_BA86FE7A_199D_4ABD_A444_AE6BFDF4BCC9_.wvu.Rows" localSheetId="33" hidden="1">'Bid Form 1st Envelope '!$26:$27,'Bid Form 1st Envelope '!$98:$98,'Bid Form 1st Envelope '!$101:$102</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Bidder'!$B$1:$G$48</definedName>
    <definedName name="Z_BF8F2B92_C48E_4FD4_B912_C25042B180F9_.wvu.Cols" localSheetId="10" hidden="1">'Attach 5A'!$H:$H</definedName>
    <definedName name="Z_BF8F2B92_C48E_4FD4_B912_C25042B180F9_.wvu.PrintArea" localSheetId="10" hidden="1">'Attach 5A'!$A$1:$E$73</definedName>
    <definedName name="Z_BF8F2B92_C48E_4FD4_B912_C25042B180F9_.wvu.Rows" localSheetId="10" hidden="1">'Attach 5A'!$25:$30</definedName>
    <definedName name="Z_C5EDD9E3_0801_4479_8600_A80B0FCFDF0B_.wvu.Cols" localSheetId="20" hidden="1">'Attach 15'!$H:$H</definedName>
    <definedName name="Z_C5EDD9E3_0801_4479_8600_A80B0FCFDF0B_.wvu.Cols" localSheetId="9" hidden="1">'Attach 5'!$H:$H</definedName>
    <definedName name="Z_C5EDD9E3_0801_4479_8600_A80B0FCFDF0B_.wvu.Cols" localSheetId="11" hidden="1">'Attach 6'!$H:$H</definedName>
    <definedName name="Z_C5EDD9E3_0801_4479_8600_A80B0FCFDF0B_.wvu.PrintArea" localSheetId="14" hidden="1">'Attach 10'!$A$1:$E$18</definedName>
    <definedName name="Z_C5EDD9E3_0801_4479_8600_A80B0FCFDF0B_.wvu.PrintArea" localSheetId="15" hidden="1">'Attach 11'!$A$1:$E$29</definedName>
    <definedName name="Z_C5EDD9E3_0801_4479_8600_A80B0FCFDF0B_.wvu.PrintArea" localSheetId="17" hidden="1">'Attach 13'!$A$1:$E$27</definedName>
    <definedName name="Z_C5EDD9E3_0801_4479_8600_A80B0FCFDF0B_.wvu.PrintArea" localSheetId="18" hidden="1">'Attach 14'!$A$1:$E$29</definedName>
    <definedName name="Z_C5EDD9E3_0801_4479_8600_A80B0FCFDF0B_.wvu.PrintArea" localSheetId="19" hidden="1">'Attach 14-IP'!$A$8:$I$220</definedName>
    <definedName name="Z_C5EDD9E3_0801_4479_8600_A80B0FCFDF0B_.wvu.PrintArea" localSheetId="20" hidden="1">'Attach 15'!$A$1:$E$93</definedName>
    <definedName name="Z_C5EDD9E3_0801_4479_8600_A80B0FCFDF0B_.wvu.PrintArea" localSheetId="21" hidden="1">'Attach 16'!$A$1:$L$90</definedName>
    <definedName name="Z_C5EDD9E3_0801_4479_8600_A80B0FCFDF0B_.wvu.PrintArea" localSheetId="22" hidden="1">'Attach 17'!$A$1:$E$33</definedName>
    <definedName name="Z_C5EDD9E3_0801_4479_8600_A80B0FCFDF0B_.wvu.PrintArea" localSheetId="23" hidden="1">'Attach 18'!$A$1:$E$24</definedName>
    <definedName name="Z_C5EDD9E3_0801_4479_8600_A80B0FCFDF0B_.wvu.PrintArea" localSheetId="25" hidden="1">'Attach 19'!$A$1:$E$31</definedName>
    <definedName name="Z_C5EDD9E3_0801_4479_8600_A80B0FCFDF0B_.wvu.PrintArea" localSheetId="26" hidden="1">'Attach 20'!$A$5:$E$53</definedName>
    <definedName name="Z_C5EDD9E3_0801_4479_8600_A80B0FCFDF0B_.wvu.PrintArea" localSheetId="27" hidden="1">'Attach 21'!$A$1:$E$21</definedName>
    <definedName name="Z_C5EDD9E3_0801_4479_8600_A80B0FCFDF0B_.wvu.PrintArea" localSheetId="28" hidden="1">'Attach 22'!$A$1:$E$26</definedName>
    <definedName name="Z_C5EDD9E3_0801_4479_8600_A80B0FCFDF0B_.wvu.PrintArea" localSheetId="29" hidden="1">'Attach 23'!$A$1:$E$28</definedName>
    <definedName name="Z_C5EDD9E3_0801_4479_8600_A80B0FCFDF0B_.wvu.PrintArea" localSheetId="30" hidden="1">'Attach 24'!$A$1:$E$34</definedName>
    <definedName name="Z_C5EDD9E3_0801_4479_8600_A80B0FCFDF0B_.wvu.PrintArea" localSheetId="31" hidden="1">'Attach 25'!$A$5:$E$42</definedName>
    <definedName name="Z_C5EDD9E3_0801_4479_8600_A80B0FCFDF0B_.wvu.PrintArea" localSheetId="32" hidden="1">'Attach 26'!$A$7:$H$58</definedName>
    <definedName name="Z_C5EDD9E3_0801_4479_8600_A80B0FCFDF0B_.wvu.PrintArea" localSheetId="4" hidden="1">'Attach 3(JV)'!$A$1:$E$28</definedName>
    <definedName name="Z_C5EDD9E3_0801_4479_8600_A80B0FCFDF0B_.wvu.PrintArea" localSheetId="5" hidden="1">'Attach 3(QR)'!$A$1:$E$28</definedName>
    <definedName name="Z_C5EDD9E3_0801_4479_8600_A80B0FCFDF0B_.wvu.PrintArea" localSheetId="6" hidden="1">'Attach 4'!$A$1:$G$25</definedName>
    <definedName name="Z_C5EDD9E3_0801_4479_8600_A80B0FCFDF0B_.wvu.PrintArea" localSheetId="7" hidden="1">'Attach 4 (A)'!$A$1:$E$27</definedName>
    <definedName name="Z_C5EDD9E3_0801_4479_8600_A80B0FCFDF0B_.wvu.PrintArea" localSheetId="8" hidden="1">'Attach 4 (B)'!$A$1:$E$26</definedName>
    <definedName name="Z_C5EDD9E3_0801_4479_8600_A80B0FCFDF0B_.wvu.PrintArea" localSheetId="9" hidden="1">'Attach 5'!$A$1:$E$34</definedName>
    <definedName name="Z_C5EDD9E3_0801_4479_8600_A80B0FCFDF0B_.wvu.PrintArea" localSheetId="11" hidden="1">'Attach 6'!$A$1:$E$28</definedName>
    <definedName name="Z_C5EDD9E3_0801_4479_8600_A80B0FCFDF0B_.wvu.PrintArea" localSheetId="12" hidden="1">'Attach 7'!$A$1:$E$18</definedName>
    <definedName name="Z_C5EDD9E3_0801_4479_8600_A80B0FCFDF0B_.wvu.PrintArea" localSheetId="13" hidden="1">'Attach 9'!$A$1:$I$55</definedName>
    <definedName name="Z_C5EDD9E3_0801_4479_8600_A80B0FCFDF0B_.wvu.PrintArea" localSheetId="33" hidden="1">'Bid Form 1st Envelope '!$A$1:$F$115</definedName>
    <definedName name="Z_C5EDD9E3_0801_4479_8600_A80B0FCFDF0B_.wvu.PrintArea" localSheetId="3" hidden="1">'Tender Fee'!$A$1:$E$23</definedName>
    <definedName name="Z_C5EDD9E3_0801_4479_8600_A80B0FCFDF0B_.wvu.PrintTitles" localSheetId="13" hidden="1">'Attach 9'!$17:$17</definedName>
    <definedName name="Z_C5EDD9E3_0801_4479_8600_A80B0FCFDF0B_.wvu.Rows" localSheetId="20" hidden="1">'Attach 15'!$16:$16</definedName>
    <definedName name="Z_C5EDD9E3_0801_4479_8600_A80B0FCFDF0B_.wvu.Rows" localSheetId="22" hidden="1">'Attach 17'!$26:$26,'Attach 17'!$32:$209</definedName>
    <definedName name="Z_C5EDD9E3_0801_4479_8600_A80B0FCFDF0B_.wvu.Rows" localSheetId="25" hidden="1">'Attach 19'!$13:$13,'Attach 19'!$20:$28</definedName>
    <definedName name="Z_C5EDD9E3_0801_4479_8600_A80B0FCFDF0B_.wvu.Rows" localSheetId="26" hidden="1">'Attach 20'!$17:$17,'Attach 20'!#REF!</definedName>
    <definedName name="Z_C5EDD9E3_0801_4479_8600_A80B0FCFDF0B_.wvu.Rows" localSheetId="27" hidden="1">'Attach 21'!$13:$13,'Attach 21'!#REF!</definedName>
    <definedName name="Z_C5EDD9E3_0801_4479_8600_A80B0FCFDF0B_.wvu.Rows" localSheetId="28" hidden="1">'Attach 22'!$13:$13,'Attach 22'!#REF!</definedName>
    <definedName name="Z_C5EDD9E3_0801_4479_8600_A80B0FCFDF0B_.wvu.Rows" localSheetId="29" hidden="1">'Attach 23'!$13:$13,'Attach 23'!#REF!</definedName>
    <definedName name="Z_C5EDD9E3_0801_4479_8600_A80B0FCFDF0B_.wvu.Rows" localSheetId="30" hidden="1">'Attach 24'!$12:$12,'Attach 24'!#REF!</definedName>
    <definedName name="Z_C5EDD9E3_0801_4479_8600_A80B0FCFDF0B_.wvu.Rows" localSheetId="31" hidden="1">'Attach 25'!#REF!,'Attach 25'!#REF!</definedName>
    <definedName name="Z_C5EDD9E3_0801_4479_8600_A80B0FCFDF0B_.wvu.Rows" localSheetId="9" hidden="1">'Attach 5'!$4:$4</definedName>
    <definedName name="Z_C67BDB47_88AF_4F4C_B4D8_CA6175AD6D46_.wvu.Cols" localSheetId="24" hidden="1">'Attach 18 SP'!$J:$P</definedName>
    <definedName name="Z_C67BDB47_88AF_4F4C_B4D8_CA6175AD6D46_.wvu.Cols" localSheetId="10" hidden="1">'Attach 5A'!$H:$H</definedName>
    <definedName name="Z_C67BDB47_88AF_4F4C_B4D8_CA6175AD6D46_.wvu.PrintArea" localSheetId="24" hidden="1">'Attach 18 SP'!$A$8:$I$157</definedName>
    <definedName name="Z_C67BDB47_88AF_4F4C_B4D8_CA6175AD6D46_.wvu.PrintArea" localSheetId="10" hidden="1">'Attach 5A'!$A$1:$E$73</definedName>
    <definedName name="Z_C67BDB47_88AF_4F4C_B4D8_CA6175AD6D46_.wvu.Rows" localSheetId="24" hidden="1">'Attach 18 SP'!#REF!,'Attach 18 SP'!#REF!,'Attach 18 SP'!#REF!,'Attach 18 SP'!#REF!,'Attach 18 SP'!#REF!,'Attach 18 SP'!$149:$153</definedName>
    <definedName name="Z_C67BDB47_88AF_4F4C_B4D8_CA6175AD6D46_.wvu.Rows" localSheetId="10" hidden="1">'Attach 5A'!$25:$30</definedName>
    <definedName name="Z_C7FCA09A_C3E0_4408_81A0_5CFFEB0C6237_.wvu.PrintArea" localSheetId="22" hidden="1">'Attach 17'!$A$1:$F$30</definedName>
    <definedName name="Z_C7FCA09A_C3E0_4408_81A0_5CFFEB0C6237_.wvu.Rows" localSheetId="22" hidden="1">'Attach 17'!$32:$209</definedName>
    <definedName name="Z_C8CCAA5D_CB26_4EC5_ABA8_6FDF0DF0183E_.wvu.Cols" localSheetId="24" hidden="1">'Attach 18 SP'!$J:$P</definedName>
    <definedName name="Z_C8CCAA5D_CB26_4EC5_ABA8_6FDF0DF0183E_.wvu.Cols" localSheetId="10" hidden="1">'Attach 5A'!$H:$H</definedName>
    <definedName name="Z_C8CCAA5D_CB26_4EC5_ABA8_6FDF0DF0183E_.wvu.PrintArea" localSheetId="24" hidden="1">'Attach 18 SP'!$A$8:$I$157</definedName>
    <definedName name="Z_C8CCAA5D_CB26_4EC5_ABA8_6FDF0DF0183E_.wvu.PrintArea" localSheetId="10" hidden="1">'Attach 5A'!$A$1:$E$73</definedName>
    <definedName name="Z_C8CCAA5D_CB26_4EC5_ABA8_6FDF0DF0183E_.wvu.Rows" localSheetId="24" hidden="1">'Attach 18 SP'!#REF!,'Attach 18 SP'!#REF!,'Attach 18 SP'!#REF!,'Attach 18 SP'!#REF!,'Attach 18 SP'!#REF!,'Attach 18 SP'!$149:$153</definedName>
    <definedName name="Z_C8CCAA5D_CB26_4EC5_ABA8_6FDF0DF0183E_.wvu.Rows" localSheetId="10" hidden="1">'Attach 5A'!$25:$30</definedName>
    <definedName name="Z_C993A10D_E804_443C_86F1_89E4BB0439EA_.wvu.Cols" localSheetId="10" hidden="1">'Attach 5A'!$H:$H</definedName>
    <definedName name="Z_C993A10D_E804_443C_86F1_89E4BB0439EA_.wvu.PrintArea" localSheetId="10" hidden="1">'Attach 5A'!$A$1:$E$73</definedName>
    <definedName name="Z_C993A10D_E804_443C_86F1_89E4BB0439EA_.wvu.Rows" localSheetId="10" hidden="1">'Attach 5A'!$25:$30</definedName>
    <definedName name="Z_CB7992C9_ABA5_4C7D_8C49_1E1D8E8875C7_.wvu.Cols" localSheetId="20" hidden="1">'Attach 15'!$H:$H</definedName>
    <definedName name="Z_CB7992C9_ABA5_4C7D_8C49_1E1D8E8875C7_.wvu.Cols" localSheetId="9" hidden="1">'Attach 5'!$H:$H</definedName>
    <definedName name="Z_CB7992C9_ABA5_4C7D_8C49_1E1D8E8875C7_.wvu.Cols" localSheetId="11" hidden="1">'Attach 6'!$H:$H</definedName>
    <definedName name="Z_CB7992C9_ABA5_4C7D_8C49_1E1D8E8875C7_.wvu.PrintArea" localSheetId="14" hidden="1">'Attach 10'!$A$1:$E$18</definedName>
    <definedName name="Z_CB7992C9_ABA5_4C7D_8C49_1E1D8E8875C7_.wvu.PrintArea" localSheetId="15" hidden="1">'Attach 11'!$A$1:$E$29</definedName>
    <definedName name="Z_CB7992C9_ABA5_4C7D_8C49_1E1D8E8875C7_.wvu.PrintArea" localSheetId="17" hidden="1">'Attach 13'!$A$1:$E$27</definedName>
    <definedName name="Z_CB7992C9_ABA5_4C7D_8C49_1E1D8E8875C7_.wvu.PrintArea" localSheetId="18" hidden="1">'Attach 14'!$A$1:$E$29</definedName>
    <definedName name="Z_CB7992C9_ABA5_4C7D_8C49_1E1D8E8875C7_.wvu.PrintArea" localSheetId="19" hidden="1">'Attach 14-IP'!$A$8:$I$220</definedName>
    <definedName name="Z_CB7992C9_ABA5_4C7D_8C49_1E1D8E8875C7_.wvu.PrintArea" localSheetId="20" hidden="1">'Attach 15'!$A$1:$E$93</definedName>
    <definedName name="Z_CB7992C9_ABA5_4C7D_8C49_1E1D8E8875C7_.wvu.PrintArea" localSheetId="21" hidden="1">'Attach 16'!$A$1:$L$90</definedName>
    <definedName name="Z_CB7992C9_ABA5_4C7D_8C49_1E1D8E8875C7_.wvu.PrintArea" localSheetId="22" hidden="1">'Attach 17'!$A$1:$E$33</definedName>
    <definedName name="Z_CB7992C9_ABA5_4C7D_8C49_1E1D8E8875C7_.wvu.PrintArea" localSheetId="23" hidden="1">'Attach 18'!$A$1:$E$24</definedName>
    <definedName name="Z_CB7992C9_ABA5_4C7D_8C49_1E1D8E8875C7_.wvu.PrintArea" localSheetId="25" hidden="1">'Attach 19'!$A$1:$E$31</definedName>
    <definedName name="Z_CB7992C9_ABA5_4C7D_8C49_1E1D8E8875C7_.wvu.PrintArea" localSheetId="26" hidden="1">'Attach 20'!$A$5:$E$53</definedName>
    <definedName name="Z_CB7992C9_ABA5_4C7D_8C49_1E1D8E8875C7_.wvu.PrintArea" localSheetId="27" hidden="1">'Attach 21'!$A$1:$E$21</definedName>
    <definedName name="Z_CB7992C9_ABA5_4C7D_8C49_1E1D8E8875C7_.wvu.PrintArea" localSheetId="28" hidden="1">'Attach 22'!$A$1:$E$26</definedName>
    <definedName name="Z_CB7992C9_ABA5_4C7D_8C49_1E1D8E8875C7_.wvu.PrintArea" localSheetId="29" hidden="1">'Attach 23'!$A$1:$E$28</definedName>
    <definedName name="Z_CB7992C9_ABA5_4C7D_8C49_1E1D8E8875C7_.wvu.PrintArea" localSheetId="30" hidden="1">'Attach 24'!$A$1:$E$34</definedName>
    <definedName name="Z_CB7992C9_ABA5_4C7D_8C49_1E1D8E8875C7_.wvu.PrintArea" localSheetId="31" hidden="1">'Attach 25'!$A$5:$E$42</definedName>
    <definedName name="Z_CB7992C9_ABA5_4C7D_8C49_1E1D8E8875C7_.wvu.PrintArea" localSheetId="32" hidden="1">'Attach 26'!$A$7:$H$58</definedName>
    <definedName name="Z_CB7992C9_ABA5_4C7D_8C49_1E1D8E8875C7_.wvu.PrintArea" localSheetId="4" hidden="1">'Attach 3(JV)'!$A$1:$E$28</definedName>
    <definedName name="Z_CB7992C9_ABA5_4C7D_8C49_1E1D8E8875C7_.wvu.PrintArea" localSheetId="5" hidden="1">'Attach 3(QR)'!$A$1:$E$28</definedName>
    <definedName name="Z_CB7992C9_ABA5_4C7D_8C49_1E1D8E8875C7_.wvu.PrintArea" localSheetId="6" hidden="1">'Attach 4'!$A$1:$G$25</definedName>
    <definedName name="Z_CB7992C9_ABA5_4C7D_8C49_1E1D8E8875C7_.wvu.PrintArea" localSheetId="7" hidden="1">'Attach 4 (A)'!$A$1:$E$27</definedName>
    <definedName name="Z_CB7992C9_ABA5_4C7D_8C49_1E1D8E8875C7_.wvu.PrintArea" localSheetId="8" hidden="1">'Attach 4 (B)'!$A$1:$E$26</definedName>
    <definedName name="Z_CB7992C9_ABA5_4C7D_8C49_1E1D8E8875C7_.wvu.PrintArea" localSheetId="9" hidden="1">'Attach 5'!$A$1:$E$34</definedName>
    <definedName name="Z_CB7992C9_ABA5_4C7D_8C49_1E1D8E8875C7_.wvu.PrintArea" localSheetId="11" hidden="1">'Attach 6'!$A$1:$E$28</definedName>
    <definedName name="Z_CB7992C9_ABA5_4C7D_8C49_1E1D8E8875C7_.wvu.PrintArea" localSheetId="12" hidden="1">'Attach 7'!$A$1:$E$18</definedName>
    <definedName name="Z_CB7992C9_ABA5_4C7D_8C49_1E1D8E8875C7_.wvu.PrintArea" localSheetId="13" hidden="1">'Attach 9'!$A$1:$I$54</definedName>
    <definedName name="Z_CB7992C9_ABA5_4C7D_8C49_1E1D8E8875C7_.wvu.PrintArea" localSheetId="33" hidden="1">'Bid Form 1st Envelope '!$A$1:$F$115</definedName>
    <definedName name="Z_CB7992C9_ABA5_4C7D_8C49_1E1D8E8875C7_.wvu.PrintArea" localSheetId="3" hidden="1">'Tender Fee'!$A$1:$E$23</definedName>
    <definedName name="Z_CB7992C9_ABA5_4C7D_8C49_1E1D8E8875C7_.wvu.PrintTitles" localSheetId="13" hidden="1">'Attach 9'!$17:$17</definedName>
    <definedName name="Z_CB7992C9_ABA5_4C7D_8C49_1E1D8E8875C7_.wvu.Rows" localSheetId="20" hidden="1">'Attach 15'!$16:$16</definedName>
    <definedName name="Z_CB7992C9_ABA5_4C7D_8C49_1E1D8E8875C7_.wvu.Rows" localSheetId="22" hidden="1">'Attach 17'!$26:$26,'Attach 17'!$32:$209</definedName>
    <definedName name="Z_CB7992C9_ABA5_4C7D_8C49_1E1D8E8875C7_.wvu.Rows" localSheetId="25" hidden="1">'Attach 19'!$13:$13,'Attach 19'!$20:$28</definedName>
    <definedName name="Z_CB7992C9_ABA5_4C7D_8C49_1E1D8E8875C7_.wvu.Rows" localSheetId="26" hidden="1">'Attach 20'!$17:$17,'Attach 20'!#REF!</definedName>
    <definedName name="Z_CB7992C9_ABA5_4C7D_8C49_1E1D8E8875C7_.wvu.Rows" localSheetId="27" hidden="1">'Attach 21'!$13:$13,'Attach 21'!#REF!</definedName>
    <definedName name="Z_CB7992C9_ABA5_4C7D_8C49_1E1D8E8875C7_.wvu.Rows" localSheetId="28" hidden="1">'Attach 22'!$13:$13,'Attach 22'!#REF!</definedName>
    <definedName name="Z_CB7992C9_ABA5_4C7D_8C49_1E1D8E8875C7_.wvu.Rows" localSheetId="29" hidden="1">'Attach 23'!$13:$13,'Attach 23'!#REF!</definedName>
    <definedName name="Z_CB7992C9_ABA5_4C7D_8C49_1E1D8E8875C7_.wvu.Rows" localSheetId="30" hidden="1">'Attach 24'!$12:$12,'Attach 24'!#REF!</definedName>
    <definedName name="Z_CB7992C9_ABA5_4C7D_8C49_1E1D8E8875C7_.wvu.Rows" localSheetId="31" hidden="1">'Attach 25'!#REF!,'Attach 25'!#REF!</definedName>
    <definedName name="Z_CB7992C9_ABA5_4C7D_8C49_1E1D8E8875C7_.wvu.Rows" localSheetId="9" hidden="1">'Attach 5'!$4:$4</definedName>
    <definedName name="Z_CD4CA1A8_824A_452F_BDBA_32A47C1B3013_.wvu.Cols" localSheetId="16" hidden="1">'Attach 12'!$I:$J</definedName>
    <definedName name="Z_CD4CA1A8_824A_452F_BDBA_32A47C1B3013_.wvu.Cols" localSheetId="20" hidden="1">'Attach 15'!$H:$H</definedName>
    <definedName name="Z_CD4CA1A8_824A_452F_BDBA_32A47C1B3013_.wvu.Cols" localSheetId="9" hidden="1">'Attach 5'!$H:$H</definedName>
    <definedName name="Z_CD4CA1A8_824A_452F_BDBA_32A47C1B3013_.wvu.Cols" localSheetId="10" hidden="1">'Attach 5A'!$H:$H</definedName>
    <definedName name="Z_CD4CA1A8_824A_452F_BDBA_32A47C1B3013_.wvu.Cols" localSheetId="11" hidden="1">'Attach 6'!$H:$H</definedName>
    <definedName name="Z_CD4CA1A8_824A_452F_BDBA_32A47C1B3013_.wvu.PrintArea" localSheetId="14" hidden="1">'Attach 10'!$A$1:$E$18</definedName>
    <definedName name="Z_CD4CA1A8_824A_452F_BDBA_32A47C1B3013_.wvu.PrintArea" localSheetId="15" hidden="1">'Attach 11'!$A$1:$E$29</definedName>
    <definedName name="Z_CD4CA1A8_824A_452F_BDBA_32A47C1B3013_.wvu.PrintArea" localSheetId="16" hidden="1">'Attach 12'!$B$1:$G$29</definedName>
    <definedName name="Z_CD4CA1A8_824A_452F_BDBA_32A47C1B3013_.wvu.PrintArea" localSheetId="17" hidden="1">'Attach 13'!$A$1:$E$29</definedName>
    <definedName name="Z_CD4CA1A8_824A_452F_BDBA_32A47C1B3013_.wvu.PrintArea" localSheetId="18" hidden="1">'Attach 14'!$A$1:$E$29</definedName>
    <definedName name="Z_CD4CA1A8_824A_452F_BDBA_32A47C1B3013_.wvu.PrintArea" localSheetId="20" hidden="1">'Attach 15'!$A$1:$E$94</definedName>
    <definedName name="Z_CD4CA1A8_824A_452F_BDBA_32A47C1B3013_.wvu.PrintArea" localSheetId="21" hidden="1">'Attach 16'!$A$1:$L$90</definedName>
    <definedName name="Z_CD4CA1A8_824A_452F_BDBA_32A47C1B3013_.wvu.PrintArea" localSheetId="23" hidden="1">'Attach 18'!$A$1:$E$24</definedName>
    <definedName name="Z_CD4CA1A8_824A_452F_BDBA_32A47C1B3013_.wvu.PrintArea" localSheetId="24" hidden="1">'Attach 18 SP'!$A$8:$I$170</definedName>
    <definedName name="Z_CD4CA1A8_824A_452F_BDBA_32A47C1B3013_.wvu.PrintArea" localSheetId="25" hidden="1">'Attach 19'!$A$1:$E$35</definedName>
    <definedName name="Z_CD4CA1A8_824A_452F_BDBA_32A47C1B3013_.wvu.PrintArea" localSheetId="26" hidden="1">'Attach 20'!$A$5:$E$57</definedName>
    <definedName name="Z_CD4CA1A8_824A_452F_BDBA_32A47C1B3013_.wvu.PrintArea" localSheetId="27" hidden="1">'Attach 21'!$A$1:$E$25</definedName>
    <definedName name="Z_CD4CA1A8_824A_452F_BDBA_32A47C1B3013_.wvu.PrintArea" localSheetId="28" hidden="1">'Attach 22'!$A$1:$E$30</definedName>
    <definedName name="Z_CD4CA1A8_824A_452F_BDBA_32A47C1B3013_.wvu.PrintArea" localSheetId="29" hidden="1">'Attach 23'!$A$1:$E$32</definedName>
    <definedName name="Z_CD4CA1A8_824A_452F_BDBA_32A47C1B3013_.wvu.PrintArea" localSheetId="30" hidden="1">'Attach 24'!$A$1:$E$38</definedName>
    <definedName name="Z_CD4CA1A8_824A_452F_BDBA_32A47C1B3013_.wvu.PrintArea" localSheetId="31" hidden="1">'Attach 25'!$A$5:$E$45</definedName>
    <definedName name="Z_CD4CA1A8_824A_452F_BDBA_32A47C1B3013_.wvu.PrintArea" localSheetId="4" hidden="1">'Attach 3(JV)'!$A$1:$E$28</definedName>
    <definedName name="Z_CD4CA1A8_824A_452F_BDBA_32A47C1B3013_.wvu.PrintArea" localSheetId="5" hidden="1">'Attach 3(QR)'!$A$1:$E$28</definedName>
    <definedName name="Z_CD4CA1A8_824A_452F_BDBA_32A47C1B3013_.wvu.PrintArea" localSheetId="6" hidden="1">'Attach 4'!$A$1:$E$25</definedName>
    <definedName name="Z_CD4CA1A8_824A_452F_BDBA_32A47C1B3013_.wvu.PrintArea" localSheetId="7" hidden="1">'Attach 4 (A)'!$A$1:$E$27</definedName>
    <definedName name="Z_CD4CA1A8_824A_452F_BDBA_32A47C1B3013_.wvu.PrintArea" localSheetId="8" hidden="1">'Attach 4 (B)'!$A$1:$E$26</definedName>
    <definedName name="Z_CD4CA1A8_824A_452F_BDBA_32A47C1B3013_.wvu.PrintArea" localSheetId="9" hidden="1">'Attach 5'!$A$1:$E$109</definedName>
    <definedName name="Z_CD4CA1A8_824A_452F_BDBA_32A47C1B3013_.wvu.PrintArea" localSheetId="10" hidden="1">'Attach 5A'!$A$1:$E$73</definedName>
    <definedName name="Z_CD4CA1A8_824A_452F_BDBA_32A47C1B3013_.wvu.PrintArea" localSheetId="11" hidden="1">'Attach 6'!$A$1:$E$51</definedName>
    <definedName name="Z_CD4CA1A8_824A_452F_BDBA_32A47C1B3013_.wvu.PrintArea" localSheetId="12" hidden="1">'Attach 7'!$A$1:$E$18</definedName>
    <definedName name="Z_CD4CA1A8_824A_452F_BDBA_32A47C1B3013_.wvu.PrintArea" localSheetId="13" hidden="1">'Attach 9'!$A$1:$I$61</definedName>
    <definedName name="Z_CD4CA1A8_824A_452F_BDBA_32A47C1B3013_.wvu.PrintArea" localSheetId="3" hidden="1">'Tender Fee'!$A$1:$E$23</definedName>
    <definedName name="Z_CD4CA1A8_824A_452F_BDBA_32A47C1B3013_.wvu.PrintTitles" localSheetId="16" hidden="1">'Attach 12'!#REF!</definedName>
    <definedName name="Z_CD4CA1A8_824A_452F_BDBA_32A47C1B3013_.wvu.PrintTitles" localSheetId="13" hidden="1">'Attach 9'!$17:$17</definedName>
    <definedName name="Z_CD4CA1A8_824A_452F_BDBA_32A47C1B3013_.wvu.Rows" localSheetId="20" hidden="1">'Attach 15'!$13:$14,'Attach 15'!$16:$16</definedName>
    <definedName name="Z_CD4CA1A8_824A_452F_BDBA_32A47C1B3013_.wvu.Rows" localSheetId="24" hidden="1">'Attach 18 SP'!$41:$41</definedName>
    <definedName name="Z_CD4CA1A8_824A_452F_BDBA_32A47C1B3013_.wvu.Rows" localSheetId="10"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Bidder'!$B$1:$G$48</definedName>
    <definedName name="Z_D69D2B09_6F35_4678_B712_8272F13318EF_.wvu.Cols" localSheetId="24" hidden="1">'Attach 18 SP'!$J:$P</definedName>
    <definedName name="Z_D69D2B09_6F35_4678_B712_8272F13318EF_.wvu.PrintArea" localSheetId="24" hidden="1">'Attach 18 SP'!$A$8:$I$157</definedName>
    <definedName name="Z_D69D2B09_6F35_4678_B712_8272F13318EF_.wvu.Rows" localSheetId="24" hidden="1">'Attach 18 SP'!#REF!,'Attach 18 SP'!#REF!,'Attach 18 SP'!#REF!,'Attach 18 SP'!#REF!,'Attach 18 SP'!#REF!,'Attach 18 SP'!$149:$153</definedName>
    <definedName name="Z_DC28ED1E_3E35_4094_9C2B_5C0A1C1D459C_.wvu.Cols" localSheetId="20" hidden="1">'Attach 15'!$H:$H</definedName>
    <definedName name="Z_DC28ED1E_3E35_4094_9C2B_5C0A1C1D459C_.wvu.Cols" localSheetId="9" hidden="1">'Attach 5'!$H:$H</definedName>
    <definedName name="Z_DC28ED1E_3E35_4094_9C2B_5C0A1C1D459C_.wvu.Cols" localSheetId="11" hidden="1">'Attach 6'!$H:$H</definedName>
    <definedName name="Z_DC28ED1E_3E35_4094_9C2B_5C0A1C1D459C_.wvu.PrintArea" localSheetId="14" hidden="1">'Attach 10'!$A$1:$E$18</definedName>
    <definedName name="Z_DC28ED1E_3E35_4094_9C2B_5C0A1C1D459C_.wvu.PrintArea" localSheetId="15" hidden="1">'Attach 11'!$A$1:$E$29</definedName>
    <definedName name="Z_DC28ED1E_3E35_4094_9C2B_5C0A1C1D459C_.wvu.PrintArea" localSheetId="17" hidden="1">'Attach 13'!$A$1:$E$29</definedName>
    <definedName name="Z_DC28ED1E_3E35_4094_9C2B_5C0A1C1D459C_.wvu.PrintArea" localSheetId="18" hidden="1">'Attach 14'!$A$1:$E$29</definedName>
    <definedName name="Z_DC28ED1E_3E35_4094_9C2B_5C0A1C1D459C_.wvu.PrintArea" localSheetId="19" hidden="1">'Attach 14-IP'!$A$8:$I$220</definedName>
    <definedName name="Z_DC28ED1E_3E35_4094_9C2B_5C0A1C1D459C_.wvu.PrintArea" localSheetId="20" hidden="1">'Attach 15'!$A$1:$E$93</definedName>
    <definedName name="Z_DC28ED1E_3E35_4094_9C2B_5C0A1C1D459C_.wvu.PrintArea" localSheetId="21" hidden="1">'Attach 16'!$A$1:$L$90</definedName>
    <definedName name="Z_DC28ED1E_3E35_4094_9C2B_5C0A1C1D459C_.wvu.PrintArea" localSheetId="22" hidden="1">'Attach 17'!$A$1:$E$33</definedName>
    <definedName name="Z_DC28ED1E_3E35_4094_9C2B_5C0A1C1D459C_.wvu.PrintArea" localSheetId="23" hidden="1">'Attach 18'!$A$1:$E$24</definedName>
    <definedName name="Z_DC28ED1E_3E35_4094_9C2B_5C0A1C1D459C_.wvu.PrintArea" localSheetId="25" hidden="1">'Attach 19'!$A$1:$E$31</definedName>
    <definedName name="Z_DC28ED1E_3E35_4094_9C2B_5C0A1C1D459C_.wvu.PrintArea" localSheetId="26" hidden="1">'Attach 20'!$A$5:$E$53</definedName>
    <definedName name="Z_DC28ED1E_3E35_4094_9C2B_5C0A1C1D459C_.wvu.PrintArea" localSheetId="27" hidden="1">'Attach 21'!$A$1:$E$21</definedName>
    <definedName name="Z_DC28ED1E_3E35_4094_9C2B_5C0A1C1D459C_.wvu.PrintArea" localSheetId="28" hidden="1">'Attach 22'!$A$1:$E$26</definedName>
    <definedName name="Z_DC28ED1E_3E35_4094_9C2B_5C0A1C1D459C_.wvu.PrintArea" localSheetId="29" hidden="1">'Attach 23'!$A$1:$E$28</definedName>
    <definedName name="Z_DC28ED1E_3E35_4094_9C2B_5C0A1C1D459C_.wvu.PrintArea" localSheetId="30" hidden="1">'Attach 24'!$A$1:$E$34</definedName>
    <definedName name="Z_DC28ED1E_3E35_4094_9C2B_5C0A1C1D459C_.wvu.PrintArea" localSheetId="31" hidden="1">'Attach 25'!$A$5:$E$42</definedName>
    <definedName name="Z_DC28ED1E_3E35_4094_9C2B_5C0A1C1D459C_.wvu.PrintArea" localSheetId="32" hidden="1">'Attach 26'!$A$7:$H$58</definedName>
    <definedName name="Z_DC28ED1E_3E35_4094_9C2B_5C0A1C1D459C_.wvu.PrintArea" localSheetId="4" hidden="1">'Attach 3(JV)'!$A$1:$E$28</definedName>
    <definedName name="Z_DC28ED1E_3E35_4094_9C2B_5C0A1C1D459C_.wvu.PrintArea" localSheetId="5" hidden="1">'Attach 3(QR)'!$A$1:$E$28</definedName>
    <definedName name="Z_DC28ED1E_3E35_4094_9C2B_5C0A1C1D459C_.wvu.PrintArea" localSheetId="6" hidden="1">'Attach 4'!$A$1:$E$25</definedName>
    <definedName name="Z_DC28ED1E_3E35_4094_9C2B_5C0A1C1D459C_.wvu.PrintArea" localSheetId="7" hidden="1">'Attach 4 (A)'!$A$1:$E$27</definedName>
    <definedName name="Z_DC28ED1E_3E35_4094_9C2B_5C0A1C1D459C_.wvu.PrintArea" localSheetId="8" hidden="1">'Attach 4 (B)'!$A$1:$E$26</definedName>
    <definedName name="Z_DC28ED1E_3E35_4094_9C2B_5C0A1C1D459C_.wvu.PrintArea" localSheetId="9" hidden="1">'Attach 5'!$A$1:$E$34</definedName>
    <definedName name="Z_DC28ED1E_3E35_4094_9C2B_5C0A1C1D459C_.wvu.PrintArea" localSheetId="11" hidden="1">'Attach 6'!$A$1:$E$28</definedName>
    <definedName name="Z_DC28ED1E_3E35_4094_9C2B_5C0A1C1D459C_.wvu.PrintArea" localSheetId="12" hidden="1">'Attach 7'!$A$1:$E$18</definedName>
    <definedName name="Z_DC28ED1E_3E35_4094_9C2B_5C0A1C1D459C_.wvu.PrintArea" localSheetId="13" hidden="1">'Attach 9'!$A$1:$I$61</definedName>
    <definedName name="Z_DC28ED1E_3E35_4094_9C2B_5C0A1C1D459C_.wvu.PrintArea" localSheetId="33" hidden="1">'Bid Form 1st Envelope '!$A$1:$F$115</definedName>
    <definedName name="Z_DC28ED1E_3E35_4094_9C2B_5C0A1C1D459C_.wvu.PrintArea" localSheetId="3" hidden="1">'Tender Fee'!$A$1:$E$23</definedName>
    <definedName name="Z_DC28ED1E_3E35_4094_9C2B_5C0A1C1D459C_.wvu.PrintTitles" localSheetId="13" hidden="1">'Attach 9'!$17:$17</definedName>
    <definedName name="Z_DC28ED1E_3E35_4094_9C2B_5C0A1C1D459C_.wvu.Rows" localSheetId="20" hidden="1">'Attach 15'!$16:$16</definedName>
    <definedName name="Z_DC28ED1E_3E35_4094_9C2B_5C0A1C1D459C_.wvu.Rows" localSheetId="22" hidden="1">'Attach 17'!$26:$26,'Attach 17'!$32:$209</definedName>
    <definedName name="Z_DC28ED1E_3E35_4094_9C2B_5C0A1C1D459C_.wvu.Rows" localSheetId="25" hidden="1">'Attach 19'!$13:$13,'Attach 19'!$20:$28</definedName>
    <definedName name="Z_DC28ED1E_3E35_4094_9C2B_5C0A1C1D459C_.wvu.Rows" localSheetId="26" hidden="1">'Attach 20'!$17:$17,'Attach 20'!#REF!</definedName>
    <definedName name="Z_DC28ED1E_3E35_4094_9C2B_5C0A1C1D459C_.wvu.Rows" localSheetId="27" hidden="1">'Attach 21'!$13:$13,'Attach 21'!#REF!</definedName>
    <definedName name="Z_DC28ED1E_3E35_4094_9C2B_5C0A1C1D459C_.wvu.Rows" localSheetId="28" hidden="1">'Attach 22'!$13:$13,'Attach 22'!#REF!</definedName>
    <definedName name="Z_DC28ED1E_3E35_4094_9C2B_5C0A1C1D459C_.wvu.Rows" localSheetId="29" hidden="1">'Attach 23'!$13:$13,'Attach 23'!#REF!</definedName>
    <definedName name="Z_DC28ED1E_3E35_4094_9C2B_5C0A1C1D459C_.wvu.Rows" localSheetId="30" hidden="1">'Attach 24'!$12:$12,'Attach 24'!#REF!</definedName>
    <definedName name="Z_DC28ED1E_3E35_4094_9C2B_5C0A1C1D459C_.wvu.Rows" localSheetId="31" hidden="1">'Attach 25'!#REF!,'Attach 25'!#REF!</definedName>
    <definedName name="Z_DC28ED1E_3E35_4094_9C2B_5C0A1C1D459C_.wvu.Rows" localSheetId="9" hidden="1">'Attach 5'!$4:$4</definedName>
    <definedName name="Z_E0F296A4_A978_4686_BFBB_37CA7822B74C_.wvu.PrintArea" localSheetId="22" hidden="1">'Attach 17'!$A$1:$E$33</definedName>
    <definedName name="Z_E0F296A4_A978_4686_BFBB_37CA7822B74C_.wvu.Rows" localSheetId="22" hidden="1">'Attach 17'!$26:$26,'Attach 17'!$32:$209</definedName>
    <definedName name="Z_E51D3662_FFCE_4FD6_A590_7DDC9E38C41F_.wvu.Cols" localSheetId="20" hidden="1">'Attach 15'!$H:$H</definedName>
    <definedName name="Z_E51D3662_FFCE_4FD6_A590_7DDC9E38C41F_.wvu.Cols" localSheetId="9" hidden="1">'Attach 5'!$H:$H</definedName>
    <definedName name="Z_E51D3662_FFCE_4FD6_A590_7DDC9E38C41F_.wvu.Cols" localSheetId="11" hidden="1">'Attach 6'!$H:$H</definedName>
    <definedName name="Z_E51D3662_FFCE_4FD6_A590_7DDC9E38C41F_.wvu.Cols" localSheetId="13" hidden="1">'Attach 9'!#REF!</definedName>
    <definedName name="Z_E51D3662_FFCE_4FD6_A590_7DDC9E38C41F_.wvu.PrintArea" localSheetId="14" hidden="1">'Attach 10'!$A$1:$E$18</definedName>
    <definedName name="Z_E51D3662_FFCE_4FD6_A590_7DDC9E38C41F_.wvu.PrintArea" localSheetId="15" hidden="1">'Attach 11'!$A$1:$E$29</definedName>
    <definedName name="Z_E51D3662_FFCE_4FD6_A590_7DDC9E38C41F_.wvu.PrintArea" localSheetId="17" hidden="1">'Attach 13'!$A$1:$E$27</definedName>
    <definedName name="Z_E51D3662_FFCE_4FD6_A590_7DDC9E38C41F_.wvu.PrintArea" localSheetId="18" hidden="1">'Attach 14'!$A$1:$E$29</definedName>
    <definedName name="Z_E51D3662_FFCE_4FD6_A590_7DDC9E38C41F_.wvu.PrintArea" localSheetId="19" hidden="1">'Attach 14-IP'!$A$8:$I$220</definedName>
    <definedName name="Z_E51D3662_FFCE_4FD6_A590_7DDC9E38C41F_.wvu.PrintArea" localSheetId="20" hidden="1">'Attach 15'!$A$1:$E$93</definedName>
    <definedName name="Z_E51D3662_FFCE_4FD6_A590_7DDC9E38C41F_.wvu.PrintArea" localSheetId="21" hidden="1">'Attach 16'!$A$1:$L$90</definedName>
    <definedName name="Z_E51D3662_FFCE_4FD6_A590_7DDC9E38C41F_.wvu.PrintArea" localSheetId="22" hidden="1">'Attach 17'!$A$1:$E$33</definedName>
    <definedName name="Z_E51D3662_FFCE_4FD6_A590_7DDC9E38C41F_.wvu.PrintArea" localSheetId="23" hidden="1">'Attach 18'!$A$1:$E$24</definedName>
    <definedName name="Z_E51D3662_FFCE_4FD6_A590_7DDC9E38C41F_.wvu.PrintArea" localSheetId="25" hidden="1">'Attach 19'!$A$1:$E$31</definedName>
    <definedName name="Z_E51D3662_FFCE_4FD6_A590_7DDC9E38C41F_.wvu.PrintArea" localSheetId="26" hidden="1">'Attach 20'!$A$5:$E$53</definedName>
    <definedName name="Z_E51D3662_FFCE_4FD6_A590_7DDC9E38C41F_.wvu.PrintArea" localSheetId="27" hidden="1">'Attach 21'!$A$1:$E$21</definedName>
    <definedName name="Z_E51D3662_FFCE_4FD6_A590_7DDC9E38C41F_.wvu.PrintArea" localSheetId="28" hidden="1">'Attach 22'!$A$1:$E$26</definedName>
    <definedName name="Z_E51D3662_FFCE_4FD6_A590_7DDC9E38C41F_.wvu.PrintArea" localSheetId="29" hidden="1">'Attach 23'!$A$1:$E$28</definedName>
    <definedName name="Z_E51D3662_FFCE_4FD6_A590_7DDC9E38C41F_.wvu.PrintArea" localSheetId="30" hidden="1">'Attach 24'!$A$1:$E$34</definedName>
    <definedName name="Z_E51D3662_FFCE_4FD6_A590_7DDC9E38C41F_.wvu.PrintArea" localSheetId="31" hidden="1">'Attach 25'!$A$5:$E$42</definedName>
    <definedName name="Z_E51D3662_FFCE_4FD6_A590_7DDC9E38C41F_.wvu.PrintArea" localSheetId="32" hidden="1">'Attach 26'!$A$7:$H$58</definedName>
    <definedName name="Z_E51D3662_FFCE_4FD6_A590_7DDC9E38C41F_.wvu.PrintArea" localSheetId="4" hidden="1">'Attach 3(JV)'!$A$1:$E$28</definedName>
    <definedName name="Z_E51D3662_FFCE_4FD6_A590_7DDC9E38C41F_.wvu.PrintArea" localSheetId="5" hidden="1">'Attach 3(QR)'!$A$1:$E$28</definedName>
    <definedName name="Z_E51D3662_FFCE_4FD6_A590_7DDC9E38C41F_.wvu.PrintArea" localSheetId="6" hidden="1">'Attach 4'!$A$1:$G$25</definedName>
    <definedName name="Z_E51D3662_FFCE_4FD6_A590_7DDC9E38C41F_.wvu.PrintArea" localSheetId="7" hidden="1">'Attach 4 (A)'!$A$1:$E$27</definedName>
    <definedName name="Z_E51D3662_FFCE_4FD6_A590_7DDC9E38C41F_.wvu.PrintArea" localSheetId="8" hidden="1">'Attach 4 (B)'!$A$1:$E$26</definedName>
    <definedName name="Z_E51D3662_FFCE_4FD6_A590_7DDC9E38C41F_.wvu.PrintArea" localSheetId="9" hidden="1">'Attach 5'!$A$1:$E$34</definedName>
    <definedName name="Z_E51D3662_FFCE_4FD6_A590_7DDC9E38C41F_.wvu.PrintArea" localSheetId="11" hidden="1">'Attach 6'!$A$1:$E$28</definedName>
    <definedName name="Z_E51D3662_FFCE_4FD6_A590_7DDC9E38C41F_.wvu.PrintArea" localSheetId="12" hidden="1">'Attach 7'!$A$1:$E$18</definedName>
    <definedName name="Z_E51D3662_FFCE_4FD6_A590_7DDC9E38C41F_.wvu.PrintArea" localSheetId="13" hidden="1">'Attach 9'!$A$1:$I$54</definedName>
    <definedName name="Z_E51D3662_FFCE_4FD6_A590_7DDC9E38C41F_.wvu.PrintArea" localSheetId="33" hidden="1">'Bid Form 1st Envelope '!$A$1:$F$115</definedName>
    <definedName name="Z_E51D3662_FFCE_4FD6_A590_7DDC9E38C41F_.wvu.PrintArea" localSheetId="3" hidden="1">'Tender Fee'!$A$1:$E$23</definedName>
    <definedName name="Z_E51D3662_FFCE_4FD6_A590_7DDC9E38C41F_.wvu.PrintTitles" localSheetId="13" hidden="1">'Attach 9'!$17:$17</definedName>
    <definedName name="Z_E51D3662_FFCE_4FD6_A590_7DDC9E38C41F_.wvu.Rows" localSheetId="20" hidden="1">'Attach 15'!$16:$16</definedName>
    <definedName name="Z_E51D3662_FFCE_4FD6_A590_7DDC9E38C41F_.wvu.Rows" localSheetId="22" hidden="1">'Attach 17'!$26:$26,'Attach 17'!$32:$209</definedName>
    <definedName name="Z_E51D3662_FFCE_4FD6_A590_7DDC9E38C41F_.wvu.Rows" localSheetId="25" hidden="1">'Attach 19'!$13:$13,'Attach 19'!$20:$28</definedName>
    <definedName name="Z_E51D3662_FFCE_4FD6_A590_7DDC9E38C41F_.wvu.Rows" localSheetId="26" hidden="1">'Attach 20'!$17:$17,'Attach 20'!#REF!</definedName>
    <definedName name="Z_E51D3662_FFCE_4FD6_A590_7DDC9E38C41F_.wvu.Rows" localSheetId="27" hidden="1">'Attach 21'!$13:$13,'Attach 21'!#REF!</definedName>
    <definedName name="Z_E51D3662_FFCE_4FD6_A590_7DDC9E38C41F_.wvu.Rows" localSheetId="28" hidden="1">'Attach 22'!$13:$13,'Attach 22'!#REF!</definedName>
    <definedName name="Z_E51D3662_FFCE_4FD6_A590_7DDC9E38C41F_.wvu.Rows" localSheetId="29" hidden="1">'Attach 23'!$13:$13,'Attach 23'!#REF!</definedName>
    <definedName name="Z_E51D3662_FFCE_4FD6_A590_7DDC9E38C41F_.wvu.Rows" localSheetId="30" hidden="1">'Attach 24'!$12:$12,'Attach 24'!#REF!</definedName>
    <definedName name="Z_E51D3662_FFCE_4FD6_A590_7DDC9E38C41F_.wvu.Rows" localSheetId="31" hidden="1">'Attach 25'!#REF!,'Attach 25'!#REF!</definedName>
    <definedName name="Z_E51D3662_FFCE_4FD6_A590_7DDC9E38C41F_.wvu.Rows" localSheetId="9" hidden="1">'Attach 5'!$4:$4</definedName>
    <definedName name="Z_E8F77A2D_E40A_4668_A8F2_3CE31C4AC520_.wvu.Cols" localSheetId="16" hidden="1">'Attach 12'!$G:$G,'Attach 12'!$I:$I</definedName>
    <definedName name="Z_E8F77A2D_E40A_4668_A8F2_3CE31C4AC520_.wvu.PrintArea" localSheetId="16" hidden="1">'Attach 12'!$A$1:$F$29</definedName>
    <definedName name="Z_E8F77A2D_E40A_4668_A8F2_3CE31C4AC520_.wvu.Rows" localSheetId="16" hidden="1">'Attach 12'!#REF!,'Attach 12'!#REF!,'Attach 12'!#REF!,'Attach 12'!#REF!,'Attach 12'!#REF!,'Attach 12'!#REF!,'Attach 12'!#REF!,'Attach 12'!#REF!,'Attach 12'!#REF!,'Attach 12'!#REF!,'Attach 12'!$125:$212</definedName>
    <definedName name="Z_EBAEADC8_DFAF_4DD1_92A4_0349F1C8EBDD_.wvu.Cols" localSheetId="16" hidden="1">'Attach 12'!$H:$I</definedName>
    <definedName name="Z_EBAEADC8_DFAF_4DD1_92A4_0349F1C8EBDD_.wvu.PrintArea" localSheetId="16" hidden="1">'Attach 12'!$A$1:$G$29</definedName>
    <definedName name="Z_EBAEADC8_DFAF_4DD1_92A4_0349F1C8EBDD_.wvu.Rows" localSheetId="16" hidden="1">'Attach 12'!$4:$4,'Attach 12'!#REF!,'Attach 12'!$125:$212</definedName>
    <definedName name="Z_ECEBABD0_566A_41C4_AA9A_38EA30EFEDA8_.wvu.PrintArea" localSheetId="14" hidden="1">'Attach 10'!$A$1:$E$18</definedName>
    <definedName name="Z_ECEBABD0_566A_41C4_AA9A_38EA30EFEDA8_.wvu.PrintArea" localSheetId="15" hidden="1">'Attach 11'!$A$1:$E$29</definedName>
    <definedName name="Z_ECEBABD0_566A_41C4_AA9A_38EA30EFEDA8_.wvu.PrintArea" localSheetId="16" hidden="1">'Attach 12'!$B$1:$G$29</definedName>
    <definedName name="Z_ECEBABD0_566A_41C4_AA9A_38EA30EFEDA8_.wvu.PrintArea" localSheetId="17" hidden="1">'Attach 13'!$A$1:$E$29</definedName>
    <definedName name="Z_ECEBABD0_566A_41C4_AA9A_38EA30EFEDA8_.wvu.PrintArea" localSheetId="18" hidden="1">'Attach 14'!$A$1:$E$29</definedName>
    <definedName name="Z_ECEBABD0_566A_41C4_AA9A_38EA30EFEDA8_.wvu.PrintArea" localSheetId="20" hidden="1">'Attach 15'!$A$1:$E$94</definedName>
    <definedName name="Z_ECEBABD0_566A_41C4_AA9A_38EA30EFEDA8_.wvu.PrintArea" localSheetId="21" hidden="1">'Attach 16'!$A$1:$L$90</definedName>
    <definedName name="Z_ECEBABD0_566A_41C4_AA9A_38EA30EFEDA8_.wvu.PrintArea" localSheetId="23" hidden="1">'Attach 18'!$A$1:$E$24</definedName>
    <definedName name="Z_ECEBABD0_566A_41C4_AA9A_38EA30EFEDA8_.wvu.PrintArea" localSheetId="25" hidden="1">'Attach 19'!$A$1:$E$35</definedName>
    <definedName name="Z_ECEBABD0_566A_41C4_AA9A_38EA30EFEDA8_.wvu.PrintArea" localSheetId="26" hidden="1">'Attach 20'!$A$5:$E$57</definedName>
    <definedName name="Z_ECEBABD0_566A_41C4_AA9A_38EA30EFEDA8_.wvu.PrintArea" localSheetId="27" hidden="1">'Attach 21'!$A$1:$E$25</definedName>
    <definedName name="Z_ECEBABD0_566A_41C4_AA9A_38EA30EFEDA8_.wvu.PrintArea" localSheetId="28" hidden="1">'Attach 22'!$A$1:$E$30</definedName>
    <definedName name="Z_ECEBABD0_566A_41C4_AA9A_38EA30EFEDA8_.wvu.PrintArea" localSheetId="29" hidden="1">'Attach 23'!$A$1:$E$32</definedName>
    <definedName name="Z_ECEBABD0_566A_41C4_AA9A_38EA30EFEDA8_.wvu.PrintArea" localSheetId="30" hidden="1">'Attach 24'!$A$1:$E$38</definedName>
    <definedName name="Z_ECEBABD0_566A_41C4_AA9A_38EA30EFEDA8_.wvu.PrintArea" localSheetId="31" hidden="1">'Attach 25'!$A$5:$E$45</definedName>
    <definedName name="Z_ECEBABD0_566A_41C4_AA9A_38EA30EFEDA8_.wvu.PrintArea" localSheetId="4" hidden="1">'Attach 3(JV)'!$A$1:$E$28</definedName>
    <definedName name="Z_ECEBABD0_566A_41C4_AA9A_38EA30EFEDA8_.wvu.PrintArea" localSheetId="5" hidden="1">'Attach 3(QR)'!$A$1:$E$28</definedName>
    <definedName name="Z_ECEBABD0_566A_41C4_AA9A_38EA30EFEDA8_.wvu.PrintArea" localSheetId="6" hidden="1">'Attach 4'!$A$1:$E$25</definedName>
    <definedName name="Z_ECEBABD0_566A_41C4_AA9A_38EA30EFEDA8_.wvu.PrintArea" localSheetId="7" hidden="1">'Attach 4 (A)'!$A$1:$E$27</definedName>
    <definedName name="Z_ECEBABD0_566A_41C4_AA9A_38EA30EFEDA8_.wvu.PrintArea" localSheetId="8" hidden="1">'Attach 4 (B)'!$A$1:$E$26</definedName>
    <definedName name="Z_ECEBABD0_566A_41C4_AA9A_38EA30EFEDA8_.wvu.PrintArea" localSheetId="9" hidden="1">'Attach 5'!$A$1:$E$110</definedName>
    <definedName name="Z_ECEBABD0_566A_41C4_AA9A_38EA30EFEDA8_.wvu.PrintArea" localSheetId="10" hidden="1">'Attach 5A'!$A$1:$E$74</definedName>
    <definedName name="Z_ECEBABD0_566A_41C4_AA9A_38EA30EFEDA8_.wvu.PrintArea" localSheetId="11" hidden="1">'Attach 6'!$A$1:$E$52</definedName>
    <definedName name="Z_ECEBABD0_566A_41C4_AA9A_38EA30EFEDA8_.wvu.PrintArea" localSheetId="12" hidden="1">'Attach 7'!$A$1:$E$18</definedName>
    <definedName name="Z_ECEBABD0_566A_41C4_AA9A_38EA30EFEDA8_.wvu.PrintArea" localSheetId="13" hidden="1">'Attach 9'!$A$1:$I$61</definedName>
    <definedName name="Z_ECEBABD0_566A_41C4_AA9A_38EA30EFEDA8_.wvu.PrintArea" localSheetId="33" hidden="1">'Bid Form 1st Envelope '!$A$1:$F$115</definedName>
    <definedName name="Z_ECEBABD0_566A_41C4_AA9A_38EA30EFEDA8_.wvu.PrintArea" localSheetId="3" hidden="1">'Tender Fee'!$A$1:$E$23</definedName>
    <definedName name="Z_ECEBABD0_566A_41C4_AA9A_38EA30EFEDA8_.wvu.PrintTitles" localSheetId="16" hidden="1">'Attach 12'!#REF!</definedName>
    <definedName name="Z_ECEBABD0_566A_41C4_AA9A_38EA30EFEDA8_.wvu.PrintTitles" localSheetId="13" hidden="1">'Attach 9'!$17:$17</definedName>
    <definedName name="Z_F34FCE55_6D7A_4595_AE80_79F81F8010EA_.wvu.Cols" localSheetId="16" hidden="1">'Attach 12'!$G:$I</definedName>
    <definedName name="Z_F34FCE55_6D7A_4595_AE80_79F81F8010EA_.wvu.PrintArea" localSheetId="16" hidden="1">'Attach 12'!$A$1:$F$128</definedName>
    <definedName name="Z_F34FCE55_6D7A_4595_AE80_79F81F8010EA_.wvu.Rows" localSheetId="16" hidden="1">'Attach 12'!#REF!,'Attach 12'!#REF!</definedName>
    <definedName name="Z_F9FE2C60_2849_4C32_B532_2B1A89FFA9CD_.wvu.Cols" localSheetId="20" hidden="1">'Attach 15'!$H:$H</definedName>
    <definedName name="Z_F9FE2C60_2849_4C32_B532_2B1A89FFA9CD_.wvu.Cols" localSheetId="9" hidden="1">'Attach 5'!$H:$H</definedName>
    <definedName name="Z_F9FE2C60_2849_4C32_B532_2B1A89FFA9CD_.wvu.Cols" localSheetId="11" hidden="1">'Attach 6'!$H:$H</definedName>
    <definedName name="Z_F9FE2C60_2849_4C32_B532_2B1A89FFA9CD_.wvu.PrintArea" localSheetId="14" hidden="1">'Attach 10'!$A$1:$E$18</definedName>
    <definedName name="Z_F9FE2C60_2849_4C32_B532_2B1A89FFA9CD_.wvu.PrintArea" localSheetId="15" hidden="1">'Attach 11'!$A$1:$E$29</definedName>
    <definedName name="Z_F9FE2C60_2849_4C32_B532_2B1A89FFA9CD_.wvu.PrintArea" localSheetId="17" hidden="1">'Attach 13'!$A$1:$E$29</definedName>
    <definedName name="Z_F9FE2C60_2849_4C32_B532_2B1A89FFA9CD_.wvu.PrintArea" localSheetId="18" hidden="1">'Attach 14'!$A$1:$E$29</definedName>
    <definedName name="Z_F9FE2C60_2849_4C32_B532_2B1A89FFA9CD_.wvu.PrintArea" localSheetId="19" hidden="1">'Attach 14-IP'!$A$8:$I$220</definedName>
    <definedName name="Z_F9FE2C60_2849_4C32_B532_2B1A89FFA9CD_.wvu.PrintArea" localSheetId="20" hidden="1">'Attach 15'!$A$1:$E$93</definedName>
    <definedName name="Z_F9FE2C60_2849_4C32_B532_2B1A89FFA9CD_.wvu.PrintArea" localSheetId="21" hidden="1">'Attach 16'!$A$1:$L$90</definedName>
    <definedName name="Z_F9FE2C60_2849_4C32_B532_2B1A89FFA9CD_.wvu.PrintArea" localSheetId="22" hidden="1">'Attach 17'!$A$1:$E$33</definedName>
    <definedName name="Z_F9FE2C60_2849_4C32_B532_2B1A89FFA9CD_.wvu.PrintArea" localSheetId="23" hidden="1">'Attach 18'!$A$1:$E$24</definedName>
    <definedName name="Z_F9FE2C60_2849_4C32_B532_2B1A89FFA9CD_.wvu.PrintArea" localSheetId="25" hidden="1">'Attach 19'!$A$1:$E$31</definedName>
    <definedName name="Z_F9FE2C60_2849_4C32_B532_2B1A89FFA9CD_.wvu.PrintArea" localSheetId="26" hidden="1">'Attach 20'!$A$5:$E$53</definedName>
    <definedName name="Z_F9FE2C60_2849_4C32_B532_2B1A89FFA9CD_.wvu.PrintArea" localSheetId="27" hidden="1">'Attach 21'!$A$1:$E$21</definedName>
    <definedName name="Z_F9FE2C60_2849_4C32_B532_2B1A89FFA9CD_.wvu.PrintArea" localSheetId="28" hidden="1">'Attach 22'!$A$1:$E$26</definedName>
    <definedName name="Z_F9FE2C60_2849_4C32_B532_2B1A89FFA9CD_.wvu.PrintArea" localSheetId="29" hidden="1">'Attach 23'!$A$1:$E$28</definedName>
    <definedName name="Z_F9FE2C60_2849_4C32_B532_2B1A89FFA9CD_.wvu.PrintArea" localSheetId="30" hidden="1">'Attach 24'!$A$1:$E$34</definedName>
    <definedName name="Z_F9FE2C60_2849_4C32_B532_2B1A89FFA9CD_.wvu.PrintArea" localSheetId="31" hidden="1">'Attach 25'!$A$5:$E$42</definedName>
    <definedName name="Z_F9FE2C60_2849_4C32_B532_2B1A89FFA9CD_.wvu.PrintArea" localSheetId="32" hidden="1">'Attach 26'!$A$7:$H$58</definedName>
    <definedName name="Z_F9FE2C60_2849_4C32_B532_2B1A89FFA9CD_.wvu.PrintArea" localSheetId="4" hidden="1">'Attach 3(JV)'!$A$1:$E$28</definedName>
    <definedName name="Z_F9FE2C60_2849_4C32_B532_2B1A89FFA9CD_.wvu.PrintArea" localSheetId="5" hidden="1">'Attach 3(QR)'!$A$1:$E$28</definedName>
    <definedName name="Z_F9FE2C60_2849_4C32_B532_2B1A89FFA9CD_.wvu.PrintArea" localSheetId="6" hidden="1">'Attach 4'!$A$1:$E$25</definedName>
    <definedName name="Z_F9FE2C60_2849_4C32_B532_2B1A89FFA9CD_.wvu.PrintArea" localSheetId="7" hidden="1">'Attach 4 (A)'!$A$1:$E$27</definedName>
    <definedName name="Z_F9FE2C60_2849_4C32_B532_2B1A89FFA9CD_.wvu.PrintArea" localSheetId="8" hidden="1">'Attach 4 (B)'!$A$1:$E$26</definedName>
    <definedName name="Z_F9FE2C60_2849_4C32_B532_2B1A89FFA9CD_.wvu.PrintArea" localSheetId="9" hidden="1">'Attach 5'!$A$1:$E$34</definedName>
    <definedName name="Z_F9FE2C60_2849_4C32_B532_2B1A89FFA9CD_.wvu.PrintArea" localSheetId="11" hidden="1">'Attach 6'!$A$1:$E$28</definedName>
    <definedName name="Z_F9FE2C60_2849_4C32_B532_2B1A89FFA9CD_.wvu.PrintArea" localSheetId="12" hidden="1">'Attach 7'!$A$1:$E$18</definedName>
    <definedName name="Z_F9FE2C60_2849_4C32_B532_2B1A89FFA9CD_.wvu.PrintArea" localSheetId="13" hidden="1">'Attach 9'!$A$1:$I$55</definedName>
    <definedName name="Z_F9FE2C60_2849_4C32_B532_2B1A89FFA9CD_.wvu.PrintArea" localSheetId="33" hidden="1">'Bid Form 1st Envelope '!$A$1:$F$115</definedName>
    <definedName name="Z_F9FE2C60_2849_4C32_B532_2B1A89FFA9CD_.wvu.PrintArea" localSheetId="3" hidden="1">'Tender Fee'!$A$1:$E$23</definedName>
    <definedName name="Z_F9FE2C60_2849_4C32_B532_2B1A89FFA9CD_.wvu.PrintTitles" localSheetId="13" hidden="1">'Attach 9'!$17:$17</definedName>
    <definedName name="Z_F9FE2C60_2849_4C32_B532_2B1A89FFA9CD_.wvu.Rows" localSheetId="20" hidden="1">'Attach 15'!$16:$16</definedName>
    <definedName name="Z_F9FE2C60_2849_4C32_B532_2B1A89FFA9CD_.wvu.Rows" localSheetId="22" hidden="1">'Attach 17'!$26:$26,'Attach 17'!$32:$209</definedName>
    <definedName name="Z_F9FE2C60_2849_4C32_B532_2B1A89FFA9CD_.wvu.Rows" localSheetId="25" hidden="1">'Attach 19'!$13:$13,'Attach 19'!$20:$28</definedName>
    <definedName name="Z_F9FE2C60_2849_4C32_B532_2B1A89FFA9CD_.wvu.Rows" localSheetId="26" hidden="1">'Attach 20'!$17:$17,'Attach 20'!#REF!</definedName>
    <definedName name="Z_F9FE2C60_2849_4C32_B532_2B1A89FFA9CD_.wvu.Rows" localSheetId="27" hidden="1">'Attach 21'!$13:$13,'Attach 21'!#REF!</definedName>
    <definedName name="Z_F9FE2C60_2849_4C32_B532_2B1A89FFA9CD_.wvu.Rows" localSheetId="28" hidden="1">'Attach 22'!$13:$13,'Attach 22'!#REF!</definedName>
    <definedName name="Z_F9FE2C60_2849_4C32_B532_2B1A89FFA9CD_.wvu.Rows" localSheetId="29" hidden="1">'Attach 23'!$13:$13,'Attach 23'!#REF!</definedName>
    <definedName name="Z_F9FE2C60_2849_4C32_B532_2B1A89FFA9CD_.wvu.Rows" localSheetId="30" hidden="1">'Attach 24'!$12:$12,'Attach 24'!#REF!</definedName>
    <definedName name="Z_F9FE2C60_2849_4C32_B532_2B1A89FFA9CD_.wvu.Rows" localSheetId="31" hidden="1">'Attach 25'!#REF!,'Attach 25'!#REF!</definedName>
    <definedName name="Z_F9FE2C60_2849_4C32_B532_2B1A89FFA9CD_.wvu.Rows" localSheetId="9" hidden="1">'Attach 5'!$4:$4</definedName>
    <definedName name="Z_FB41F969_87BE_4AD1_A99C_A5F9EA1C8FCB_.wvu.Cols" localSheetId="16" hidden="1">'Attach 12'!$G:$I</definedName>
    <definedName name="Z_FB41F969_87BE_4AD1_A99C_A5F9EA1C8FCB_.wvu.Cols" localSheetId="20" hidden="1">'Attach 15'!$H:$H,'Attach 15'!$J:$J</definedName>
    <definedName name="Z_FB41F969_87BE_4AD1_A99C_A5F9EA1C8FCB_.wvu.Cols" localSheetId="24" hidden="1">'Attach 18 SP'!$J:$AO</definedName>
    <definedName name="Z_FB41F969_87BE_4AD1_A99C_A5F9EA1C8FCB_.wvu.Cols" localSheetId="4" hidden="1">'Attach 3(JV)'!$G:$H</definedName>
    <definedName name="Z_FB41F969_87BE_4AD1_A99C_A5F9EA1C8FCB_.wvu.Cols" localSheetId="6" hidden="1">'Attach 4'!$H:$O</definedName>
    <definedName name="Z_FB41F969_87BE_4AD1_A99C_A5F9EA1C8FCB_.wvu.Cols" localSheetId="9" hidden="1">'Attach 5'!$H:$H</definedName>
    <definedName name="Z_FB41F969_87BE_4AD1_A99C_A5F9EA1C8FCB_.wvu.Cols" localSheetId="10" hidden="1">'Attach 5A'!$G:$H</definedName>
    <definedName name="Z_FB41F969_87BE_4AD1_A99C_A5F9EA1C8FCB_.wvu.Cols" localSheetId="11" hidden="1">'Attach 6'!$H:$H</definedName>
    <definedName name="Z_FB41F969_87BE_4AD1_A99C_A5F9EA1C8FCB_.wvu.Cols" localSheetId="33"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4" hidden="1">'Attach 10'!$A$1:$F$18</definedName>
    <definedName name="Z_FB41F969_87BE_4AD1_A99C_A5F9EA1C8FCB_.wvu.PrintArea" localSheetId="15" hidden="1">'Attach 11'!$A$1:$E$29</definedName>
    <definedName name="Z_FB41F969_87BE_4AD1_A99C_A5F9EA1C8FCB_.wvu.PrintArea" localSheetId="16" hidden="1">'Attach 12'!$A$1:$F$128</definedName>
    <definedName name="Z_FB41F969_87BE_4AD1_A99C_A5F9EA1C8FCB_.wvu.PrintArea" localSheetId="17" hidden="1">'Attach 13'!$A$1:$E$27</definedName>
    <definedName name="Z_FB41F969_87BE_4AD1_A99C_A5F9EA1C8FCB_.wvu.PrintArea" localSheetId="18" hidden="1">'Attach 14'!$A$1:$E$29</definedName>
    <definedName name="Z_FB41F969_87BE_4AD1_A99C_A5F9EA1C8FCB_.wvu.PrintArea" localSheetId="19" hidden="1">'Attach 14-IP'!$A$8:$I$220</definedName>
    <definedName name="Z_FB41F969_87BE_4AD1_A99C_A5F9EA1C8FCB_.wvu.PrintArea" localSheetId="20" hidden="1">'Attach 15'!$A$1:$E$93</definedName>
    <definedName name="Z_FB41F969_87BE_4AD1_A99C_A5F9EA1C8FCB_.wvu.PrintArea" localSheetId="21" hidden="1">'Attach 16'!$A$1:$L$90</definedName>
    <definedName name="Z_FB41F969_87BE_4AD1_A99C_A5F9EA1C8FCB_.wvu.PrintArea" localSheetId="22" hidden="1">'Attach 17'!$A$1:$E$33</definedName>
    <definedName name="Z_FB41F969_87BE_4AD1_A99C_A5F9EA1C8FCB_.wvu.PrintArea" localSheetId="23" hidden="1">'Attach 18'!$A$1:$E$24</definedName>
    <definedName name="Z_FB41F969_87BE_4AD1_A99C_A5F9EA1C8FCB_.wvu.PrintArea" localSheetId="24" hidden="1">'Attach 18 SP'!$A$7:$I$157</definedName>
    <definedName name="Z_FB41F969_87BE_4AD1_A99C_A5F9EA1C8FCB_.wvu.PrintArea" localSheetId="25" hidden="1">'Attach 19'!$A$1:$E$31</definedName>
    <definedName name="Z_FB41F969_87BE_4AD1_A99C_A5F9EA1C8FCB_.wvu.PrintArea" localSheetId="26" hidden="1">'Attach 20'!$A$5:$E$53</definedName>
    <definedName name="Z_FB41F969_87BE_4AD1_A99C_A5F9EA1C8FCB_.wvu.PrintArea" localSheetId="27" hidden="1">'Attach 21'!$A$1:$E$21</definedName>
    <definedName name="Z_FB41F969_87BE_4AD1_A99C_A5F9EA1C8FCB_.wvu.PrintArea" localSheetId="28" hidden="1">'Attach 22'!$A$1:$E$26</definedName>
    <definedName name="Z_FB41F969_87BE_4AD1_A99C_A5F9EA1C8FCB_.wvu.PrintArea" localSheetId="29" hidden="1">'Attach 23'!$A$1:$E$28</definedName>
    <definedName name="Z_FB41F969_87BE_4AD1_A99C_A5F9EA1C8FCB_.wvu.PrintArea" localSheetId="30" hidden="1">'Attach 24'!$A$1:$E$34</definedName>
    <definedName name="Z_FB41F969_87BE_4AD1_A99C_A5F9EA1C8FCB_.wvu.PrintArea" localSheetId="31" hidden="1">'Attach 25'!$A$5:$E$42</definedName>
    <definedName name="Z_FB41F969_87BE_4AD1_A99C_A5F9EA1C8FCB_.wvu.PrintArea" localSheetId="32" hidden="1">'Attach 26'!$A$7:$H$58</definedName>
    <definedName name="Z_FB41F969_87BE_4AD1_A99C_A5F9EA1C8FCB_.wvu.PrintArea" localSheetId="4" hidden="1">'Attach 3(JV)'!$A$1:$E$28</definedName>
    <definedName name="Z_FB41F969_87BE_4AD1_A99C_A5F9EA1C8FCB_.wvu.PrintArea" localSheetId="5" hidden="1">'Attach 3(QR)'!$A$1:$E$28</definedName>
    <definedName name="Z_FB41F969_87BE_4AD1_A99C_A5F9EA1C8FCB_.wvu.PrintArea" localSheetId="6" hidden="1">'Attach 4'!$A$1:$G$25</definedName>
    <definedName name="Z_FB41F969_87BE_4AD1_A99C_A5F9EA1C8FCB_.wvu.PrintArea" localSheetId="7" hidden="1">'Attach 4 (A)'!$A$1:$E$27</definedName>
    <definedName name="Z_FB41F969_87BE_4AD1_A99C_A5F9EA1C8FCB_.wvu.PrintArea" localSheetId="8" hidden="1">'Attach 4 (B)'!$A$1:$E$26</definedName>
    <definedName name="Z_FB41F969_87BE_4AD1_A99C_A5F9EA1C8FCB_.wvu.PrintArea" localSheetId="9" hidden="1">'Attach 5'!$A$1:$E$110</definedName>
    <definedName name="Z_FB41F969_87BE_4AD1_A99C_A5F9EA1C8FCB_.wvu.PrintArea" localSheetId="10" hidden="1">'Attach 5A'!$A$1:$E$73</definedName>
    <definedName name="Z_FB41F969_87BE_4AD1_A99C_A5F9EA1C8FCB_.wvu.PrintArea" localSheetId="11" hidden="1">'Attach 6'!$A$1:$E$28</definedName>
    <definedName name="Z_FB41F969_87BE_4AD1_A99C_A5F9EA1C8FCB_.wvu.PrintArea" localSheetId="12" hidden="1">'Attach 7'!$A$1:$E$18</definedName>
    <definedName name="Z_FB41F969_87BE_4AD1_A99C_A5F9EA1C8FCB_.wvu.PrintArea" localSheetId="13" hidden="1">'Attach 9'!$A$1:$I$54</definedName>
    <definedName name="Z_FB41F969_87BE_4AD1_A99C_A5F9EA1C8FCB_.wvu.PrintArea" localSheetId="33" hidden="1">'Bid Form 1st Envelope '!$A$1:$F$115</definedName>
    <definedName name="Z_FB41F969_87BE_4AD1_A99C_A5F9EA1C8FCB_.wvu.PrintArea" localSheetId="1" hidden="1">Cover!$A$1:$F$17</definedName>
    <definedName name="Z_FB41F969_87BE_4AD1_A99C_A5F9EA1C8FCB_.wvu.PrintArea" localSheetId="2" hidden="1">'Names of Bidder'!$B$1:$G$47</definedName>
    <definedName name="Z_FB41F969_87BE_4AD1_A99C_A5F9EA1C8FCB_.wvu.PrintArea" localSheetId="3" hidden="1">'Tender Fee'!$A$1:$F$23</definedName>
    <definedName name="Z_FB41F969_87BE_4AD1_A99C_A5F9EA1C8FCB_.wvu.PrintTitles" localSheetId="13" hidden="1">'Attach 9'!$17:$17</definedName>
    <definedName name="Z_FB41F969_87BE_4AD1_A99C_A5F9EA1C8FCB_.wvu.Rows" localSheetId="16" hidden="1">'Attach 12'!#REF!,'Attach 12'!#REF!</definedName>
    <definedName name="Z_FB41F969_87BE_4AD1_A99C_A5F9EA1C8FCB_.wvu.Rows" localSheetId="20" hidden="1">'Attach 15'!$16:$16</definedName>
    <definedName name="Z_FB41F969_87BE_4AD1_A99C_A5F9EA1C8FCB_.wvu.Rows" localSheetId="22" hidden="1">'Attach 17'!$26:$26,'Attach 17'!$32:$209</definedName>
    <definedName name="Z_FB41F969_87BE_4AD1_A99C_A5F9EA1C8FCB_.wvu.Rows" localSheetId="24" hidden="1">'Attach 18 SP'!$149:$153</definedName>
    <definedName name="Z_FB41F969_87BE_4AD1_A99C_A5F9EA1C8FCB_.wvu.Rows" localSheetId="25" hidden="1">'Attach 19'!$13:$13,'Attach 19'!$20:$28</definedName>
    <definedName name="Z_FB41F969_87BE_4AD1_A99C_A5F9EA1C8FCB_.wvu.Rows" localSheetId="26" hidden="1">'Attach 20'!$17:$17,'Attach 20'!#REF!</definedName>
    <definedName name="Z_FB41F969_87BE_4AD1_A99C_A5F9EA1C8FCB_.wvu.Rows" localSheetId="27" hidden="1">'Attach 21'!$13:$13,'Attach 21'!#REF!</definedName>
    <definedName name="Z_FB41F969_87BE_4AD1_A99C_A5F9EA1C8FCB_.wvu.Rows" localSheetId="28" hidden="1">'Attach 22'!$13:$13,'Attach 22'!#REF!</definedName>
    <definedName name="Z_FB41F969_87BE_4AD1_A99C_A5F9EA1C8FCB_.wvu.Rows" localSheetId="29" hidden="1">'Attach 23'!$13:$13,'Attach 23'!#REF!</definedName>
    <definedName name="Z_FB41F969_87BE_4AD1_A99C_A5F9EA1C8FCB_.wvu.Rows" localSheetId="30" hidden="1">'Attach 24'!$12:$12,'Attach 24'!#REF!</definedName>
    <definedName name="Z_FB41F969_87BE_4AD1_A99C_A5F9EA1C8FCB_.wvu.Rows" localSheetId="31" hidden="1">'Attach 25'!#REF!,'Attach 25'!#REF!</definedName>
    <definedName name="Z_FB41F969_87BE_4AD1_A99C_A5F9EA1C8FCB_.wvu.Rows" localSheetId="9" hidden="1">'Attach 5'!$4:$4</definedName>
    <definedName name="Z_FB41F969_87BE_4AD1_A99C_A5F9EA1C8FCB_.wvu.Rows" localSheetId="10" hidden="1">'Attach 5A'!$25:$30</definedName>
    <definedName name="Z_FB41F969_87BE_4AD1_A99C_A5F9EA1C8FCB_.wvu.Rows" localSheetId="13" hidden="1">'Attach 9'!#REF!</definedName>
    <definedName name="Z_FB41F969_87BE_4AD1_A99C_A5F9EA1C8FCB_.wvu.Rows" localSheetId="33" hidden="1">'Bid Form 1st Envelope '!$26:$27,'Bid Form 1st Envelope '!$98:$98,'Bid Form 1st Envelope '!$101:$102</definedName>
    <definedName name="Z_FE4EC9C4_31B9_4D40_8323_5B16C3BC840F_.wvu.Cols" localSheetId="20" hidden="1">'Attach 15'!$H:$H</definedName>
    <definedName name="Z_FE4EC9C4_31B9_4D40_8323_5B16C3BC840F_.wvu.Cols" localSheetId="9" hidden="1">'Attach 5'!$H:$H</definedName>
    <definedName name="Z_FE4EC9C4_31B9_4D40_8323_5B16C3BC840F_.wvu.Cols" localSheetId="11" hidden="1">'Attach 6'!$H:$H</definedName>
    <definedName name="Z_FE4EC9C4_31B9_4D40_8323_5B16C3BC840F_.wvu.PrintArea" localSheetId="14" hidden="1">'Attach 10'!$A$1:$E$18</definedName>
    <definedName name="Z_FE4EC9C4_31B9_4D40_8323_5B16C3BC840F_.wvu.PrintArea" localSheetId="15" hidden="1">'Attach 11'!$A$1:$E$29</definedName>
    <definedName name="Z_FE4EC9C4_31B9_4D40_8323_5B16C3BC840F_.wvu.PrintArea" localSheetId="17" hidden="1">'Attach 13'!$A$1:$E$29</definedName>
    <definedName name="Z_FE4EC9C4_31B9_4D40_8323_5B16C3BC840F_.wvu.PrintArea" localSheetId="18" hidden="1">'Attach 14'!$A$1:$E$29</definedName>
    <definedName name="Z_FE4EC9C4_31B9_4D40_8323_5B16C3BC840F_.wvu.PrintArea" localSheetId="19" hidden="1">'Attach 14-IP'!$A$8:$I$220</definedName>
    <definedName name="Z_FE4EC9C4_31B9_4D40_8323_5B16C3BC840F_.wvu.PrintArea" localSheetId="20" hidden="1">'Attach 15'!$A$1:$E$93</definedName>
    <definedName name="Z_FE4EC9C4_31B9_4D40_8323_5B16C3BC840F_.wvu.PrintArea" localSheetId="21" hidden="1">'Attach 16'!$A$1:$L$90</definedName>
    <definedName name="Z_FE4EC9C4_31B9_4D40_8323_5B16C3BC840F_.wvu.PrintArea" localSheetId="22" hidden="1">'Attach 17'!$A$1:$E$33</definedName>
    <definedName name="Z_FE4EC9C4_31B9_4D40_8323_5B16C3BC840F_.wvu.PrintArea" localSheetId="23" hidden="1">'Attach 18'!$A$1:$E$24</definedName>
    <definedName name="Z_FE4EC9C4_31B9_4D40_8323_5B16C3BC840F_.wvu.PrintArea" localSheetId="25" hidden="1">'Attach 19'!$A$1:$E$31</definedName>
    <definedName name="Z_FE4EC9C4_31B9_4D40_8323_5B16C3BC840F_.wvu.PrintArea" localSheetId="26" hidden="1">'Attach 20'!$A$5:$E$53</definedName>
    <definedName name="Z_FE4EC9C4_31B9_4D40_8323_5B16C3BC840F_.wvu.PrintArea" localSheetId="27" hidden="1">'Attach 21'!$A$1:$E$21</definedName>
    <definedName name="Z_FE4EC9C4_31B9_4D40_8323_5B16C3BC840F_.wvu.PrintArea" localSheetId="28" hidden="1">'Attach 22'!$A$1:$E$26</definedName>
    <definedName name="Z_FE4EC9C4_31B9_4D40_8323_5B16C3BC840F_.wvu.PrintArea" localSheetId="29" hidden="1">'Attach 23'!$A$1:$E$28</definedName>
    <definedName name="Z_FE4EC9C4_31B9_4D40_8323_5B16C3BC840F_.wvu.PrintArea" localSheetId="30" hidden="1">'Attach 24'!$A$1:$E$34</definedName>
    <definedName name="Z_FE4EC9C4_31B9_4D40_8323_5B16C3BC840F_.wvu.PrintArea" localSheetId="31" hidden="1">'Attach 25'!$A$5:$E$42</definedName>
    <definedName name="Z_FE4EC9C4_31B9_4D40_8323_5B16C3BC840F_.wvu.PrintArea" localSheetId="32" hidden="1">'Attach 26'!$A$7:$H$58</definedName>
    <definedName name="Z_FE4EC9C4_31B9_4D40_8323_5B16C3BC840F_.wvu.PrintArea" localSheetId="4" hidden="1">'Attach 3(JV)'!$A$1:$E$28</definedName>
    <definedName name="Z_FE4EC9C4_31B9_4D40_8323_5B16C3BC840F_.wvu.PrintArea" localSheetId="5" hidden="1">'Attach 3(QR)'!$A$1:$E$28</definedName>
    <definedName name="Z_FE4EC9C4_31B9_4D40_8323_5B16C3BC840F_.wvu.PrintArea" localSheetId="6" hidden="1">'Attach 4'!$A$1:$E$25</definedName>
    <definedName name="Z_FE4EC9C4_31B9_4D40_8323_5B16C3BC840F_.wvu.PrintArea" localSheetId="7" hidden="1">'Attach 4 (A)'!$A$1:$E$27</definedName>
    <definedName name="Z_FE4EC9C4_31B9_4D40_8323_5B16C3BC840F_.wvu.PrintArea" localSheetId="8" hidden="1">'Attach 4 (B)'!$A$1:$E$26</definedName>
    <definedName name="Z_FE4EC9C4_31B9_4D40_8323_5B16C3BC840F_.wvu.PrintArea" localSheetId="9" hidden="1">'Attach 5'!$A$1:$E$34</definedName>
    <definedName name="Z_FE4EC9C4_31B9_4D40_8323_5B16C3BC840F_.wvu.PrintArea" localSheetId="11" hidden="1">'Attach 6'!$A$1:$E$28</definedName>
    <definedName name="Z_FE4EC9C4_31B9_4D40_8323_5B16C3BC840F_.wvu.PrintArea" localSheetId="12" hidden="1">'Attach 7'!$A$1:$E$18</definedName>
    <definedName name="Z_FE4EC9C4_31B9_4D40_8323_5B16C3BC840F_.wvu.PrintArea" localSheetId="13" hidden="1">'Attach 9'!$A$1:$I$55</definedName>
    <definedName name="Z_FE4EC9C4_31B9_4D40_8323_5B16C3BC840F_.wvu.PrintArea" localSheetId="33" hidden="1">'Bid Form 1st Envelope '!$A$1:$F$115</definedName>
    <definedName name="Z_FE4EC9C4_31B9_4D40_8323_5B16C3BC840F_.wvu.PrintArea" localSheetId="3" hidden="1">'Tender Fee'!$A$1:$E$23</definedName>
    <definedName name="Z_FE4EC9C4_31B9_4D40_8323_5B16C3BC840F_.wvu.PrintTitles" localSheetId="13" hidden="1">'Attach 9'!$17:$17</definedName>
    <definedName name="Z_FE4EC9C4_31B9_4D40_8323_5B16C3BC840F_.wvu.Rows" localSheetId="20" hidden="1">'Attach 15'!$16:$16</definedName>
    <definedName name="Z_FE4EC9C4_31B9_4D40_8323_5B16C3BC840F_.wvu.Rows" localSheetId="22" hidden="1">'Attach 17'!$26:$26,'Attach 17'!$32:$209</definedName>
    <definedName name="Z_FE4EC9C4_31B9_4D40_8323_5B16C3BC840F_.wvu.Rows" localSheetId="25" hidden="1">'Attach 19'!$13:$13,'Attach 19'!$20:$28</definedName>
    <definedName name="Z_FE4EC9C4_31B9_4D40_8323_5B16C3BC840F_.wvu.Rows" localSheetId="26" hidden="1">'Attach 20'!$17:$17,'Attach 20'!#REF!</definedName>
    <definedName name="Z_FE4EC9C4_31B9_4D40_8323_5B16C3BC840F_.wvu.Rows" localSheetId="27" hidden="1">'Attach 21'!$13:$13,'Attach 21'!#REF!</definedName>
    <definedName name="Z_FE4EC9C4_31B9_4D40_8323_5B16C3BC840F_.wvu.Rows" localSheetId="28" hidden="1">'Attach 22'!$13:$13,'Attach 22'!#REF!</definedName>
    <definedName name="Z_FE4EC9C4_31B9_4D40_8323_5B16C3BC840F_.wvu.Rows" localSheetId="29" hidden="1">'Attach 23'!$13:$13,'Attach 23'!#REF!</definedName>
    <definedName name="Z_FE4EC9C4_31B9_4D40_8323_5B16C3BC840F_.wvu.Rows" localSheetId="30" hidden="1">'Attach 24'!$12:$12,'Attach 24'!#REF!</definedName>
    <definedName name="Z_FE4EC9C4_31B9_4D40_8323_5B16C3BC840F_.wvu.Rows" localSheetId="31" hidden="1">'Attach 25'!#REF!,'Attach 25'!#REF!</definedName>
    <definedName name="Z_FE4EC9C4_31B9_4D40_8323_5B16C3BC840F_.wvu.Rows" localSheetId="9" hidden="1">'Attach 5'!$4:$4</definedName>
    <definedName name="Z_FEBF4298_F424_4062_8777_832DAFDB7A61_.wvu.Cols" localSheetId="16" hidden="1">'Attach 12'!$G:$I</definedName>
    <definedName name="Z_FEBF4298_F424_4062_8777_832DAFDB7A61_.wvu.Cols" localSheetId="20" hidden="1">'Attach 15'!$H:$H,'Attach 15'!$J:$J</definedName>
    <definedName name="Z_FEBF4298_F424_4062_8777_832DAFDB7A61_.wvu.Cols" localSheetId="24" hidden="1">'Attach 18 SP'!$J:$AO</definedName>
    <definedName name="Z_FEBF4298_F424_4062_8777_832DAFDB7A61_.wvu.Cols" localSheetId="4" hidden="1">'Attach 3(JV)'!$G:$H</definedName>
    <definedName name="Z_FEBF4298_F424_4062_8777_832DAFDB7A61_.wvu.Cols" localSheetId="6" hidden="1">'Attach 4'!$H:$O</definedName>
    <definedName name="Z_FEBF4298_F424_4062_8777_832DAFDB7A61_.wvu.Cols" localSheetId="9" hidden="1">'Attach 5'!$H:$H</definedName>
    <definedName name="Z_FEBF4298_F424_4062_8777_832DAFDB7A61_.wvu.Cols" localSheetId="10" hidden="1">'Attach 5A'!$G:$H</definedName>
    <definedName name="Z_FEBF4298_F424_4062_8777_832DAFDB7A61_.wvu.Cols" localSheetId="11" hidden="1">'Attach 6'!$H:$H</definedName>
    <definedName name="Z_FEBF4298_F424_4062_8777_832DAFDB7A61_.wvu.Cols" localSheetId="33"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4" hidden="1">'Attach 10'!$A$1:$F$18</definedName>
    <definedName name="Z_FEBF4298_F424_4062_8777_832DAFDB7A61_.wvu.PrintArea" localSheetId="15" hidden="1">'Attach 11'!$A$1:$E$29</definedName>
    <definedName name="Z_FEBF4298_F424_4062_8777_832DAFDB7A61_.wvu.PrintArea" localSheetId="16" hidden="1">'Attach 12'!$A$1:$F$128</definedName>
    <definedName name="Z_FEBF4298_F424_4062_8777_832DAFDB7A61_.wvu.PrintArea" localSheetId="17" hidden="1">'Attach 13'!$A$1:$E$27</definedName>
    <definedName name="Z_FEBF4298_F424_4062_8777_832DAFDB7A61_.wvu.PrintArea" localSheetId="18" hidden="1">'Attach 14'!$A$1:$E$29</definedName>
    <definedName name="Z_FEBF4298_F424_4062_8777_832DAFDB7A61_.wvu.PrintArea" localSheetId="19" hidden="1">'Attach 14-IP'!$A$8:$I$220</definedName>
    <definedName name="Z_FEBF4298_F424_4062_8777_832DAFDB7A61_.wvu.PrintArea" localSheetId="20" hidden="1">'Attach 15'!$A$1:$E$93</definedName>
    <definedName name="Z_FEBF4298_F424_4062_8777_832DAFDB7A61_.wvu.PrintArea" localSheetId="21" hidden="1">'Attach 16'!$A$1:$L$90</definedName>
    <definedName name="Z_FEBF4298_F424_4062_8777_832DAFDB7A61_.wvu.PrintArea" localSheetId="22" hidden="1">'Attach 17'!$A$1:$E$33</definedName>
    <definedName name="Z_FEBF4298_F424_4062_8777_832DAFDB7A61_.wvu.PrintArea" localSheetId="23" hidden="1">'Attach 18'!$A$1:$E$24</definedName>
    <definedName name="Z_FEBF4298_F424_4062_8777_832DAFDB7A61_.wvu.PrintArea" localSheetId="24" hidden="1">'Attach 18 SP'!$A$7:$I$157</definedName>
    <definedName name="Z_FEBF4298_F424_4062_8777_832DAFDB7A61_.wvu.PrintArea" localSheetId="25" hidden="1">'Attach 19'!$A$1:$E$31</definedName>
    <definedName name="Z_FEBF4298_F424_4062_8777_832DAFDB7A61_.wvu.PrintArea" localSheetId="26" hidden="1">'Attach 20'!$A$5:$E$53</definedName>
    <definedName name="Z_FEBF4298_F424_4062_8777_832DAFDB7A61_.wvu.PrintArea" localSheetId="27" hidden="1">'Attach 21'!$A$1:$E$21</definedName>
    <definedName name="Z_FEBF4298_F424_4062_8777_832DAFDB7A61_.wvu.PrintArea" localSheetId="28" hidden="1">'Attach 22'!$A$1:$E$26</definedName>
    <definedName name="Z_FEBF4298_F424_4062_8777_832DAFDB7A61_.wvu.PrintArea" localSheetId="29" hidden="1">'Attach 23'!$A$1:$E$28</definedName>
    <definedName name="Z_FEBF4298_F424_4062_8777_832DAFDB7A61_.wvu.PrintArea" localSheetId="30" hidden="1">'Attach 24'!$A$1:$E$34</definedName>
    <definedName name="Z_FEBF4298_F424_4062_8777_832DAFDB7A61_.wvu.PrintArea" localSheetId="31" hidden="1">'Attach 25'!$A$5:$E$42</definedName>
    <definedName name="Z_FEBF4298_F424_4062_8777_832DAFDB7A61_.wvu.PrintArea" localSheetId="32" hidden="1">'Attach 26'!$A$7:$H$58</definedName>
    <definedName name="Z_FEBF4298_F424_4062_8777_832DAFDB7A61_.wvu.PrintArea" localSheetId="4" hidden="1">'Attach 3(JV)'!$A$1:$E$28</definedName>
    <definedName name="Z_FEBF4298_F424_4062_8777_832DAFDB7A61_.wvu.PrintArea" localSheetId="5" hidden="1">'Attach 3(QR)'!$A$1:$E$28</definedName>
    <definedName name="Z_FEBF4298_F424_4062_8777_832DAFDB7A61_.wvu.PrintArea" localSheetId="6" hidden="1">'Attach 4'!$A$1:$G$25</definedName>
    <definedName name="Z_FEBF4298_F424_4062_8777_832DAFDB7A61_.wvu.PrintArea" localSheetId="7" hidden="1">'Attach 4 (A)'!$A$1:$E$27</definedName>
    <definedName name="Z_FEBF4298_F424_4062_8777_832DAFDB7A61_.wvu.PrintArea" localSheetId="8" hidden="1">'Attach 4 (B)'!$A$1:$E$26</definedName>
    <definedName name="Z_FEBF4298_F424_4062_8777_832DAFDB7A61_.wvu.PrintArea" localSheetId="9" hidden="1">'Attach 5'!$A$1:$E$34</definedName>
    <definedName name="Z_FEBF4298_F424_4062_8777_832DAFDB7A61_.wvu.PrintArea" localSheetId="10" hidden="1">'Attach 5A'!$A$1:$E$35</definedName>
    <definedName name="Z_FEBF4298_F424_4062_8777_832DAFDB7A61_.wvu.PrintArea" localSheetId="11" hidden="1">'Attach 6'!$A$1:$E$28</definedName>
    <definedName name="Z_FEBF4298_F424_4062_8777_832DAFDB7A61_.wvu.PrintArea" localSheetId="12" hidden="1">'Attach 7'!$A$1:$E$18</definedName>
    <definedName name="Z_FEBF4298_F424_4062_8777_832DAFDB7A61_.wvu.PrintArea" localSheetId="13" hidden="1">'Attach 9'!$A$1:$I$54</definedName>
    <definedName name="Z_FEBF4298_F424_4062_8777_832DAFDB7A61_.wvu.PrintArea" localSheetId="33" hidden="1">'Bid Form 1st Envelope '!$A$1:$F$115</definedName>
    <definedName name="Z_FEBF4298_F424_4062_8777_832DAFDB7A61_.wvu.PrintArea" localSheetId="1" hidden="1">Cover!$A$1:$F$17</definedName>
    <definedName name="Z_FEBF4298_F424_4062_8777_832DAFDB7A61_.wvu.PrintArea" localSheetId="2" hidden="1">'Names of Bidder'!$B$1:$G$47</definedName>
    <definedName name="Z_FEBF4298_F424_4062_8777_832DAFDB7A61_.wvu.PrintArea" localSheetId="3" hidden="1">'Tender Fee'!$A$1:$F$23</definedName>
    <definedName name="Z_FEBF4298_F424_4062_8777_832DAFDB7A61_.wvu.PrintTitles" localSheetId="13" hidden="1">'Attach 9'!$17:$17</definedName>
    <definedName name="Z_FEBF4298_F424_4062_8777_832DAFDB7A61_.wvu.Rows" localSheetId="16" hidden="1">'Attach 12'!$49:$56,'Attach 12'!$107:$111</definedName>
    <definedName name="Z_FEBF4298_F424_4062_8777_832DAFDB7A61_.wvu.Rows" localSheetId="20" hidden="1">'Attach 15'!$16:$16</definedName>
    <definedName name="Z_FEBF4298_F424_4062_8777_832DAFDB7A61_.wvu.Rows" localSheetId="22" hidden="1">'Attach 17'!$26:$26,'Attach 17'!$32:$209</definedName>
    <definedName name="Z_FEBF4298_F424_4062_8777_832DAFDB7A61_.wvu.Rows" localSheetId="24" hidden="1">'Attach 18 SP'!$149:$153</definedName>
    <definedName name="Z_FEBF4298_F424_4062_8777_832DAFDB7A61_.wvu.Rows" localSheetId="25" hidden="1">'Attach 19'!$13:$13,'Attach 19'!$20:$28</definedName>
    <definedName name="Z_FEBF4298_F424_4062_8777_832DAFDB7A61_.wvu.Rows" localSheetId="26" hidden="1">'Attach 20'!$17:$17,'Attach 20'!#REF!</definedName>
    <definedName name="Z_FEBF4298_F424_4062_8777_832DAFDB7A61_.wvu.Rows" localSheetId="27" hidden="1">'Attach 21'!$13:$13,'Attach 21'!#REF!</definedName>
    <definedName name="Z_FEBF4298_F424_4062_8777_832DAFDB7A61_.wvu.Rows" localSheetId="28" hidden="1">'Attach 22'!$13:$13,'Attach 22'!#REF!</definedName>
    <definedName name="Z_FEBF4298_F424_4062_8777_832DAFDB7A61_.wvu.Rows" localSheetId="29" hidden="1">'Attach 23'!$13:$13,'Attach 23'!#REF!</definedName>
    <definedName name="Z_FEBF4298_F424_4062_8777_832DAFDB7A61_.wvu.Rows" localSheetId="30" hidden="1">'Attach 24'!$12:$12,'Attach 24'!#REF!</definedName>
    <definedName name="Z_FEBF4298_F424_4062_8777_832DAFDB7A61_.wvu.Rows" localSheetId="31" hidden="1">'Attach 25'!#REF!,'Attach 25'!#REF!</definedName>
    <definedName name="Z_FEBF4298_F424_4062_8777_832DAFDB7A61_.wvu.Rows" localSheetId="9" hidden="1">'Attach 5'!$4:$4</definedName>
    <definedName name="Z_FEBF4298_F424_4062_8777_832DAFDB7A61_.wvu.Rows" localSheetId="10" hidden="1">'Attach 5A'!$25:$30</definedName>
    <definedName name="Z_FEBF4298_F424_4062_8777_832DAFDB7A61_.wvu.Rows" localSheetId="13" hidden="1">'Attach 9'!#REF!</definedName>
    <definedName name="Z_FEBF4298_F424_4062_8777_832DAFDB7A61_.wvu.Rows" localSheetId="33" hidden="1">'Bid Form 1st Envelope '!$22:$23,'Bid Form 1st Envelope '!$26:$27,'Bid Form 1st Envelope '!$98:$98,'Bid Form 1st Envelope '!$101:$102</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 name="Umesh Kumar Yadav {उमेश कुमार यादव} - Personal View" guid="{1A6C211D-477E-416D-87F8-1BF3866A431B}" mergeInterval="0" personalView="1" maximized="1" xWindow="-8" yWindow="-8" windowWidth="1936" windowHeight="1056" tabRatio="871"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 i="40" l="1"/>
  <c r="I46" i="13" l="1"/>
  <c r="H46" i="13"/>
  <c r="G46" i="13"/>
  <c r="E46" i="13"/>
  <c r="E119" i="36"/>
  <c r="E63" i="36"/>
  <c r="F7" i="36"/>
  <c r="B44" i="39"/>
  <c r="G3" i="39"/>
  <c r="D110" i="40" l="1"/>
  <c r="A26" i="40"/>
  <c r="E12" i="40"/>
  <c r="E11" i="40"/>
  <c r="E10" i="40"/>
  <c r="E9" i="40"/>
  <c r="E8" i="40"/>
  <c r="E7" i="40"/>
  <c r="A7" i="40"/>
  <c r="B17" i="37" l="1"/>
  <c r="I150" i="35" l="1"/>
  <c r="I94" i="35" l="1"/>
  <c r="F35" i="39" s="1"/>
  <c r="I40" i="35"/>
  <c r="F30" i="39"/>
  <c r="B30" i="39"/>
  <c r="AA63" i="21"/>
  <c r="W63" i="21"/>
  <c r="S63" i="21"/>
  <c r="P63" i="21"/>
  <c r="W58" i="21"/>
  <c r="W59" i="21"/>
  <c r="W60" i="21"/>
  <c r="W61" i="21"/>
  <c r="W62" i="21"/>
  <c r="W57" i="21"/>
  <c r="S58" i="21"/>
  <c r="S59" i="21"/>
  <c r="S60" i="21"/>
  <c r="S61" i="21"/>
  <c r="S62" i="21"/>
  <c r="S57" i="21"/>
  <c r="P58" i="21"/>
  <c r="P59" i="21"/>
  <c r="P60" i="21"/>
  <c r="P61" i="21"/>
  <c r="P62" i="21"/>
  <c r="P57" i="21"/>
  <c r="D26" i="39"/>
  <c r="C26" i="39"/>
  <c r="B26" i="39"/>
  <c r="J17" i="11"/>
  <c r="J22" i="11"/>
  <c r="K41" i="39"/>
  <c r="G41" i="39"/>
  <c r="C41" i="39"/>
  <c r="K33" i="39"/>
  <c r="G33" i="39"/>
  <c r="C33" i="39"/>
  <c r="N22" i="11"/>
  <c r="K22" i="11"/>
  <c r="N17" i="11"/>
  <c r="N18" i="11"/>
  <c r="N19" i="11"/>
  <c r="N20" i="11"/>
  <c r="N21" i="11"/>
  <c r="L18" i="11"/>
  <c r="L19" i="11"/>
  <c r="L22" i="11" s="1"/>
  <c r="L20" i="11"/>
  <c r="L21" i="11"/>
  <c r="L17" i="11"/>
  <c r="K17" i="11"/>
  <c r="K18" i="11"/>
  <c r="K19" i="11"/>
  <c r="K20" i="11"/>
  <c r="K21" i="11"/>
  <c r="J18" i="11"/>
  <c r="J19" i="11"/>
  <c r="J20" i="11"/>
  <c r="J21" i="11"/>
  <c r="D19" i="39"/>
  <c r="D20" i="39"/>
  <c r="D18" i="39"/>
  <c r="B19" i="39" s="1"/>
  <c r="C16" i="39"/>
  <c r="K13" i="39"/>
  <c r="K14" i="39"/>
  <c r="G13" i="39"/>
  <c r="G14" i="39"/>
  <c r="C14" i="39"/>
  <c r="C13" i="39"/>
  <c r="B29" i="3"/>
  <c r="K11" i="39"/>
  <c r="K12" i="39"/>
  <c r="K10" i="39"/>
  <c r="K7" i="39"/>
  <c r="K8" i="39"/>
  <c r="K9" i="39"/>
  <c r="K6" i="39"/>
  <c r="G11" i="39"/>
  <c r="G12" i="39"/>
  <c r="G10" i="39"/>
  <c r="G7" i="39"/>
  <c r="G8" i="39"/>
  <c r="G9" i="39"/>
  <c r="G6" i="39"/>
  <c r="J5" i="39"/>
  <c r="F5" i="39"/>
  <c r="C11" i="39"/>
  <c r="C12" i="39"/>
  <c r="C10" i="39"/>
  <c r="C7" i="39"/>
  <c r="C8" i="39"/>
  <c r="C9" i="39"/>
  <c r="B36" i="3"/>
  <c r="B35" i="3"/>
  <c r="B28" i="3"/>
  <c r="B5" i="39"/>
  <c r="C6" i="39"/>
  <c r="C3" i="39"/>
  <c r="D3" i="39" s="1"/>
  <c r="B18" i="37"/>
  <c r="E11" i="37"/>
  <c r="E10" i="37"/>
  <c r="E9" i="37"/>
  <c r="E8" i="37"/>
  <c r="E7" i="37"/>
  <c r="F1" i="37"/>
  <c r="E79" i="34"/>
  <c r="E78" i="34"/>
  <c r="E118" i="34"/>
  <c r="E117" i="34"/>
  <c r="E88" i="34"/>
  <c r="E89" i="34"/>
  <c r="E90" i="34"/>
  <c r="E91" i="34"/>
  <c r="E87" i="34"/>
  <c r="B90" i="34"/>
  <c r="B91" i="34"/>
  <c r="B89" i="34"/>
  <c r="B88" i="34"/>
  <c r="A87" i="34"/>
  <c r="E48" i="34"/>
  <c r="E49" i="34"/>
  <c r="E50" i="34"/>
  <c r="E51" i="34"/>
  <c r="E52" i="34"/>
  <c r="B50" i="34"/>
  <c r="B51" i="34"/>
  <c r="B52" i="34"/>
  <c r="B49" i="34"/>
  <c r="B71" i="35"/>
  <c r="A48" i="34"/>
  <c r="A10" i="34"/>
  <c r="K95" i="34"/>
  <c r="J95" i="34"/>
  <c r="E86" i="34"/>
  <c r="A86" i="34"/>
  <c r="E81" i="34"/>
  <c r="K56" i="34"/>
  <c r="J56" i="34"/>
  <c r="E43" i="34"/>
  <c r="A9" i="27"/>
  <c r="B9" i="27" s="1"/>
  <c r="D9" i="27" s="1"/>
  <c r="A8" i="27"/>
  <c r="B8" i="27" s="1"/>
  <c r="D8" i="27" s="1"/>
  <c r="A1" i="27"/>
  <c r="A11" i="27" s="1"/>
  <c r="B11" i="27" s="1"/>
  <c r="D11" i="27" s="1"/>
  <c r="A115" i="26"/>
  <c r="A102" i="26"/>
  <c r="B45" i="26"/>
  <c r="B44" i="26"/>
  <c r="B43" i="26"/>
  <c r="B42" i="26"/>
  <c r="B41" i="26"/>
  <c r="B40" i="26"/>
  <c r="B39" i="26"/>
  <c r="B38" i="26"/>
  <c r="B37" i="26"/>
  <c r="B36" i="26"/>
  <c r="B35" i="26"/>
  <c r="B34" i="26"/>
  <c r="B33" i="26"/>
  <c r="B32" i="26"/>
  <c r="B31" i="26"/>
  <c r="B29" i="26"/>
  <c r="B28" i="26"/>
  <c r="H27" i="26"/>
  <c r="H26" i="26"/>
  <c r="A101" i="26" s="1"/>
  <c r="B25" i="26"/>
  <c r="AD24" i="26"/>
  <c r="B24" i="26"/>
  <c r="AD21" i="26"/>
  <c r="B21" i="26"/>
  <c r="B17" i="26"/>
  <c r="B15" i="26"/>
  <c r="A12" i="26"/>
  <c r="A11" i="26"/>
  <c r="A10" i="26"/>
  <c r="A9" i="26"/>
  <c r="A8" i="26"/>
  <c r="B169" i="36"/>
  <c r="B113" i="36"/>
  <c r="B56" i="36"/>
  <c r="L14" i="36"/>
  <c r="K14" i="36"/>
  <c r="J14" i="36"/>
  <c r="K19" i="34"/>
  <c r="J19" i="34"/>
  <c r="E14" i="34"/>
  <c r="E13" i="34"/>
  <c r="E12" i="34"/>
  <c r="E11" i="34"/>
  <c r="E10" i="34"/>
  <c r="E5" i="34"/>
  <c r="A11" i="33"/>
  <c r="A10" i="33"/>
  <c r="A9" i="33"/>
  <c r="A8" i="33"/>
  <c r="A7" i="33"/>
  <c r="E1" i="33"/>
  <c r="A16" i="32"/>
  <c r="E11" i="32"/>
  <c r="E10" i="32"/>
  <c r="E9" i="32"/>
  <c r="E8" i="32"/>
  <c r="E7" i="32"/>
  <c r="E1" i="32"/>
  <c r="E11" i="30"/>
  <c r="E10" i="30"/>
  <c r="E9" i="30"/>
  <c r="E8" i="30"/>
  <c r="E7" i="30"/>
  <c r="E1" i="30"/>
  <c r="E11" i="29"/>
  <c r="E10" i="29"/>
  <c r="E9" i="29"/>
  <c r="E8" i="29"/>
  <c r="E7" i="29"/>
  <c r="E1" i="29"/>
  <c r="E11" i="25"/>
  <c r="E10" i="25"/>
  <c r="E9" i="25"/>
  <c r="E8" i="25"/>
  <c r="E7" i="25"/>
  <c r="E1" i="25"/>
  <c r="A48" i="24"/>
  <c r="A43" i="24"/>
  <c r="A42" i="24"/>
  <c r="A40" i="24"/>
  <c r="A39" i="24"/>
  <c r="E11" i="23"/>
  <c r="E10" i="23"/>
  <c r="E9" i="23"/>
  <c r="E8" i="23"/>
  <c r="E7" i="23"/>
  <c r="E1" i="23"/>
  <c r="B71" i="22"/>
  <c r="B70" i="22"/>
  <c r="B69" i="22"/>
  <c r="B68" i="22"/>
  <c r="A67" i="22"/>
  <c r="A66" i="22"/>
  <c r="E60" i="22"/>
  <c r="B43" i="22"/>
  <c r="B42" i="22"/>
  <c r="B41" i="22"/>
  <c r="B40" i="22"/>
  <c r="A39" i="22"/>
  <c r="A38" i="22"/>
  <c r="E32" i="22"/>
  <c r="D11" i="22"/>
  <c r="D70" i="22" s="1"/>
  <c r="D10" i="22"/>
  <c r="D69" i="22" s="1"/>
  <c r="D9" i="22"/>
  <c r="D68" i="22" s="1"/>
  <c r="D8" i="22"/>
  <c r="D39" i="22" s="1"/>
  <c r="D7" i="22"/>
  <c r="D66" i="22" s="1"/>
  <c r="Z2" i="22"/>
  <c r="D1" i="22"/>
  <c r="G11" i="21"/>
  <c r="G10" i="21"/>
  <c r="G9" i="21"/>
  <c r="G8" i="21"/>
  <c r="G7" i="21"/>
  <c r="H1" i="21"/>
  <c r="E75" i="20"/>
  <c r="E12" i="20"/>
  <c r="E11" i="20"/>
  <c r="E10" i="20"/>
  <c r="E8" i="20"/>
  <c r="E7" i="20"/>
  <c r="A3" i="20"/>
  <c r="E1" i="20"/>
  <c r="A50" i="19"/>
  <c r="A45" i="19"/>
  <c r="A41" i="19"/>
  <c r="A40" i="19"/>
  <c r="A39" i="19"/>
  <c r="A38" i="19"/>
  <c r="A37" i="19"/>
  <c r="E11" i="18"/>
  <c r="E10" i="18"/>
  <c r="E9" i="18"/>
  <c r="E8" i="18"/>
  <c r="E7" i="18"/>
  <c r="E1" i="18"/>
  <c r="E11" i="17"/>
  <c r="E10" i="17"/>
  <c r="E9" i="17"/>
  <c r="E8" i="17"/>
  <c r="E7" i="17"/>
  <c r="E1" i="17"/>
  <c r="D11" i="15"/>
  <c r="D10" i="15"/>
  <c r="D9" i="15"/>
  <c r="D8" i="15"/>
  <c r="D7" i="15"/>
  <c r="D1" i="15"/>
  <c r="E11" i="14"/>
  <c r="E10" i="14"/>
  <c r="E9" i="14"/>
  <c r="E8" i="14"/>
  <c r="E7" i="14"/>
  <c r="F1" i="14"/>
  <c r="F11" i="13"/>
  <c r="F10" i="13"/>
  <c r="F9" i="13"/>
  <c r="F8" i="13"/>
  <c r="I1" i="13"/>
  <c r="E11" i="12"/>
  <c r="E10" i="12"/>
  <c r="E9" i="12"/>
  <c r="E8" i="12"/>
  <c r="E7" i="12"/>
  <c r="E1" i="12"/>
  <c r="A32" i="11"/>
  <c r="E30" i="11"/>
  <c r="E11" i="11"/>
  <c r="E10" i="11"/>
  <c r="E9" i="11"/>
  <c r="E8" i="11"/>
  <c r="E7" i="11"/>
  <c r="E1" i="11"/>
  <c r="E36" i="10"/>
  <c r="D12" i="10"/>
  <c r="D11" i="10"/>
  <c r="D10" i="10"/>
  <c r="D8" i="10"/>
  <c r="A8" i="10"/>
  <c r="D7" i="10"/>
  <c r="E73" i="9"/>
  <c r="E36" i="9"/>
  <c r="D11" i="9"/>
  <c r="D10" i="9"/>
  <c r="D9" i="9"/>
  <c r="D8" i="9"/>
  <c r="D7" i="9"/>
  <c r="D1" i="9"/>
  <c r="E11" i="8"/>
  <c r="E10" i="8"/>
  <c r="E9" i="8"/>
  <c r="E8" i="8"/>
  <c r="E7" i="8"/>
  <c r="E1" i="8"/>
  <c r="D11" i="7"/>
  <c r="D10" i="7"/>
  <c r="D9" i="7"/>
  <c r="D8" i="7"/>
  <c r="D7" i="7"/>
  <c r="E1" i="7"/>
  <c r="I26" i="6"/>
  <c r="H26" i="6"/>
  <c r="G26" i="6"/>
  <c r="F26" i="6"/>
  <c r="I25" i="6"/>
  <c r="H25" i="6"/>
  <c r="I24" i="6"/>
  <c r="H24" i="6"/>
  <c r="I23" i="6"/>
  <c r="H23" i="6"/>
  <c r="I22" i="6"/>
  <c r="H22" i="6"/>
  <c r="I21" i="6"/>
  <c r="H21" i="6"/>
  <c r="I20" i="6"/>
  <c r="H20" i="6"/>
  <c r="I19" i="6"/>
  <c r="H19" i="6"/>
  <c r="I18" i="6"/>
  <c r="H18" i="6"/>
  <c r="A18" i="6"/>
  <c r="A17" i="6"/>
  <c r="F11" i="6"/>
  <c r="F10" i="6"/>
  <c r="F9" i="6"/>
  <c r="F8" i="6"/>
  <c r="F7" i="6"/>
  <c r="G1" i="6"/>
  <c r="E11" i="5"/>
  <c r="E10" i="5"/>
  <c r="E9" i="5"/>
  <c r="E8" i="5"/>
  <c r="E7" i="5"/>
  <c r="E1" i="5"/>
  <c r="AA25" i="4"/>
  <c r="E25" i="4"/>
  <c r="B25" i="4"/>
  <c r="AA24" i="4"/>
  <c r="E24" i="4"/>
  <c r="B24" i="4"/>
  <c r="H22" i="4"/>
  <c r="B20" i="4"/>
  <c r="B19" i="4"/>
  <c r="B18" i="4"/>
  <c r="B17" i="4"/>
  <c r="A14" i="4"/>
  <c r="B12" i="4"/>
  <c r="B11" i="4"/>
  <c r="B10" i="4"/>
  <c r="B9" i="4"/>
  <c r="B9" i="40" s="1"/>
  <c r="Z8" i="4"/>
  <c r="A8" i="4" s="1"/>
  <c r="A3" i="4"/>
  <c r="Z2" i="4"/>
  <c r="E18" i="4" s="1"/>
  <c r="Z1" i="4"/>
  <c r="E1" i="4"/>
  <c r="A1" i="4"/>
  <c r="A1" i="25" s="1"/>
  <c r="B172" i="35"/>
  <c r="B171" i="35"/>
  <c r="E159" i="35"/>
  <c r="K35" i="39" s="1"/>
  <c r="J35" i="39"/>
  <c r="B130" i="35"/>
  <c r="B129" i="35"/>
  <c r="B128" i="35"/>
  <c r="B127" i="35"/>
  <c r="A126" i="35"/>
  <c r="E125" i="35"/>
  <c r="E119" i="35"/>
  <c r="B116" i="35"/>
  <c r="B115" i="35"/>
  <c r="E103" i="35"/>
  <c r="G35" i="39" s="1"/>
  <c r="B74" i="35"/>
  <c r="B73" i="35"/>
  <c r="B72" i="35"/>
  <c r="A70" i="35"/>
  <c r="A69" i="35"/>
  <c r="E63" i="35"/>
  <c r="B59" i="35"/>
  <c r="B58" i="35"/>
  <c r="E46" i="35"/>
  <c r="C35" i="39" s="1"/>
  <c r="E15" i="35"/>
  <c r="E14" i="35"/>
  <c r="E13" i="35"/>
  <c r="E12" i="35"/>
  <c r="E11" i="35"/>
  <c r="A11" i="35"/>
  <c r="E5" i="35"/>
  <c r="O46" i="3"/>
  <c r="B33" i="3"/>
  <c r="B32" i="3"/>
  <c r="B26" i="3"/>
  <c r="B25" i="3"/>
  <c r="B16" i="3"/>
  <c r="B15" i="3"/>
  <c r="J13" i="3"/>
  <c r="I16" i="37" s="1"/>
  <c r="B11" i="3"/>
  <c r="B10" i="3"/>
  <c r="A7" i="4" s="1"/>
  <c r="A7" i="37" s="1"/>
  <c r="L8" i="3"/>
  <c r="J8" i="3"/>
  <c r="K8" i="3" s="1"/>
  <c r="B7" i="3"/>
  <c r="AA6" i="3"/>
  <c r="AA7" i="3" s="1"/>
  <c r="E3" i="39" s="1"/>
  <c r="I6" i="3"/>
  <c r="J6" i="3" s="1"/>
  <c r="L85" i="26" s="1"/>
  <c r="B2" i="3"/>
  <c r="B1" i="3"/>
  <c r="B3" i="2"/>
  <c r="B2" i="2"/>
  <c r="F1" i="2"/>
  <c r="D41" i="22" l="1"/>
  <c r="D40" i="22"/>
  <c r="H90" i="21"/>
  <c r="E127" i="40"/>
  <c r="E41" i="34"/>
  <c r="E126" i="40"/>
  <c r="B13" i="20"/>
  <c r="B12" i="40"/>
  <c r="B11" i="23"/>
  <c r="B11" i="40"/>
  <c r="B13" i="34"/>
  <c r="B10" i="40"/>
  <c r="A5" i="34"/>
  <c r="A1" i="9"/>
  <c r="A73" i="9" s="1"/>
  <c r="A119" i="36"/>
  <c r="A1" i="21"/>
  <c r="A8" i="40"/>
  <c r="D92" i="26"/>
  <c r="B23" i="37"/>
  <c r="B127" i="40"/>
  <c r="B27" i="32"/>
  <c r="B126" i="40"/>
  <c r="D38" i="22"/>
  <c r="D67" i="22"/>
  <c r="A4" i="27"/>
  <c r="A10" i="27"/>
  <c r="B10" i="27" s="1"/>
  <c r="D10" i="27" s="1"/>
  <c r="A6" i="27"/>
  <c r="B6" i="27" s="1"/>
  <c r="A7" i="27"/>
  <c r="B7" i="27" s="1"/>
  <c r="D7" i="27" s="1"/>
  <c r="D42" i="22"/>
  <c r="A1" i="6"/>
  <c r="A1" i="33"/>
  <c r="A119" i="35"/>
  <c r="A1" i="13"/>
  <c r="A1" i="30"/>
  <c r="A1" i="8"/>
  <c r="A5" i="35"/>
  <c r="A1" i="15"/>
  <c r="A1" i="22"/>
  <c r="A32" i="22" s="1"/>
  <c r="A60" i="22" s="1"/>
  <c r="A63" i="36"/>
  <c r="A1" i="26"/>
  <c r="A1" i="10"/>
  <c r="A36" i="10" s="1"/>
  <c r="A1" i="29"/>
  <c r="A1" i="37"/>
  <c r="A3" i="12"/>
  <c r="B4" i="36"/>
  <c r="A3" i="7"/>
  <c r="A3" i="17"/>
  <c r="B9" i="32"/>
  <c r="J12" i="37"/>
  <c r="A8" i="14"/>
  <c r="J11" i="37"/>
  <c r="J13" i="37" s="1"/>
  <c r="A15" i="37" s="1"/>
  <c r="A3" i="13"/>
  <c r="A63" i="35"/>
  <c r="A1" i="18"/>
  <c r="A6" i="34"/>
  <c r="A3" i="29"/>
  <c r="A64" i="36"/>
  <c r="A1" i="12"/>
  <c r="A1" i="5"/>
  <c r="A1" i="40" s="1"/>
  <c r="A36" i="9"/>
  <c r="A1" i="20"/>
  <c r="A1" i="32"/>
  <c r="A43" i="34"/>
  <c r="A82" i="34"/>
  <c r="A3" i="8"/>
  <c r="A121" i="35"/>
  <c r="A1" i="7"/>
  <c r="A1" i="11"/>
  <c r="A30" i="11" s="1"/>
  <c r="A81" i="34"/>
  <c r="A7" i="36"/>
  <c r="A3" i="5"/>
  <c r="A3" i="15" s="1"/>
  <c r="A3" i="40" s="1"/>
  <c r="A1" i="14"/>
  <c r="A1" i="17"/>
  <c r="A1" i="23"/>
  <c r="A16" i="13"/>
  <c r="A3" i="21"/>
  <c r="A8" i="36"/>
  <c r="A20" i="36" s="1"/>
  <c r="A3" i="33"/>
  <c r="A3" i="23"/>
  <c r="A3" i="25"/>
  <c r="A3" i="32"/>
  <c r="A3" i="18"/>
  <c r="A3" i="6"/>
  <c r="A3" i="14"/>
  <c r="A3" i="11"/>
  <c r="A3" i="22"/>
  <c r="A34" i="22" s="1"/>
  <c r="A62" i="22" s="1"/>
  <c r="A120" i="36"/>
  <c r="A3" i="10"/>
  <c r="A3" i="37"/>
  <c r="A14" i="37" s="1"/>
  <c r="A7" i="35"/>
  <c r="A3" i="9"/>
  <c r="A65" i="35"/>
  <c r="A3" i="30"/>
  <c r="A44" i="34"/>
  <c r="X51" i="21"/>
  <c r="V51" i="21"/>
  <c r="T51" i="21"/>
  <c r="P51" i="21"/>
  <c r="P22" i="11"/>
  <c r="C22" i="39" s="1"/>
  <c r="I96" i="35"/>
  <c r="I28" i="35"/>
  <c r="B31" i="35" s="1"/>
  <c r="B35" i="39"/>
  <c r="I151" i="35"/>
  <c r="B20" i="39"/>
  <c r="E17" i="4"/>
  <c r="E19" i="4"/>
  <c r="B15" i="35"/>
  <c r="B10" i="14"/>
  <c r="B14" i="35"/>
  <c r="B11" i="10"/>
  <c r="B16" i="35"/>
  <c r="B12" i="11"/>
  <c r="B26" i="30"/>
  <c r="B11" i="21"/>
  <c r="B12" i="17"/>
  <c r="B12" i="23"/>
  <c r="B11" i="5"/>
  <c r="B50" i="13"/>
  <c r="Z2" i="21"/>
  <c r="B12" i="6"/>
  <c r="B12" i="7"/>
  <c r="B11" i="8"/>
  <c r="B11" i="11"/>
  <c r="B9" i="7"/>
  <c r="B12" i="8"/>
  <c r="B12" i="10"/>
  <c r="B17" i="14"/>
  <c r="B25" i="17"/>
  <c r="B11" i="20"/>
  <c r="B42" i="34"/>
  <c r="B27" i="11"/>
  <c r="B50" i="11" s="1"/>
  <c r="B12" i="5"/>
  <c r="B11" i="9"/>
  <c r="B10" i="12"/>
  <c r="B11" i="15"/>
  <c r="B12" i="18"/>
  <c r="B9" i="9"/>
  <c r="B23" i="5"/>
  <c r="B11" i="6"/>
  <c r="B33" i="10"/>
  <c r="B71" i="10" s="1"/>
  <c r="B11" i="13"/>
  <c r="B25" i="18"/>
  <c r="B12" i="20"/>
  <c r="B31" i="25"/>
  <c r="B11" i="7"/>
  <c r="B9" i="8"/>
  <c r="B12" i="9"/>
  <c r="Z2" i="15"/>
  <c r="B28" i="15"/>
  <c r="B21" i="29"/>
  <c r="F51" i="13"/>
  <c r="E18" i="14"/>
  <c r="E27" i="32"/>
  <c r="B10" i="37"/>
  <c r="E23" i="5"/>
  <c r="B10" i="6"/>
  <c r="E27" i="11"/>
  <c r="E50" i="11" s="1"/>
  <c r="B10" i="15"/>
  <c r="B24" i="17"/>
  <c r="B24" i="18"/>
  <c r="B10" i="20"/>
  <c r="E27" i="20" s="1"/>
  <c r="B19" i="23"/>
  <c r="B10" i="25"/>
  <c r="E31" i="25"/>
  <c r="B10" i="29"/>
  <c r="E21" i="29"/>
  <c r="E26" i="30"/>
  <c r="B10" i="32"/>
  <c r="B28" i="32"/>
  <c r="H9" i="33"/>
  <c r="B14" i="34"/>
  <c r="E42" i="34"/>
  <c r="B10" i="22"/>
  <c r="D30" i="22"/>
  <c r="D58" i="22" s="1"/>
  <c r="D86" i="22" s="1"/>
  <c r="L86" i="26"/>
  <c r="E23" i="37"/>
  <c r="B13" i="35"/>
  <c r="B16" i="4"/>
  <c r="B10" i="5"/>
  <c r="B10" i="10"/>
  <c r="D33" i="10"/>
  <c r="D71" i="10" s="1"/>
  <c r="B10" i="11"/>
  <c r="E28" i="15"/>
  <c r="B10" i="30"/>
  <c r="E16" i="4"/>
  <c r="E20" i="4"/>
  <c r="B22" i="6"/>
  <c r="B34" i="10"/>
  <c r="B72" i="10" s="1"/>
  <c r="B11" i="12"/>
  <c r="B12" i="13"/>
  <c r="B11" i="14"/>
  <c r="B9" i="17"/>
  <c r="E24" i="17"/>
  <c r="B9" i="18"/>
  <c r="E24" i="18"/>
  <c r="B92" i="20"/>
  <c r="B12" i="21"/>
  <c r="B11" i="22"/>
  <c r="B9" i="23"/>
  <c r="E19" i="23"/>
  <c r="E28" i="32"/>
  <c r="B11" i="37"/>
  <c r="E92" i="20"/>
  <c r="B20" i="23"/>
  <c r="B11" i="25"/>
  <c r="B11" i="29"/>
  <c r="B11" i="30"/>
  <c r="B11" i="32"/>
  <c r="B15" i="34"/>
  <c r="B6" i="26"/>
  <c r="C94" i="26"/>
  <c r="B78" i="34"/>
  <c r="D34" i="10"/>
  <c r="D72" i="10" s="1"/>
  <c r="B25" i="7"/>
  <c r="B24" i="8"/>
  <c r="B33" i="9"/>
  <c r="B70" i="9" s="1"/>
  <c r="B107" i="9" s="1"/>
  <c r="B16" i="12"/>
  <c r="B9" i="13"/>
  <c r="B12" i="14"/>
  <c r="B10" i="17"/>
  <c r="E25" i="17"/>
  <c r="B10" i="18"/>
  <c r="E25" i="18"/>
  <c r="B93" i="20"/>
  <c r="B9" i="21"/>
  <c r="H20" i="21" s="1"/>
  <c r="B89" i="21"/>
  <c r="B12" i="22"/>
  <c r="B10" i="23"/>
  <c r="E20" i="23"/>
  <c r="D29" i="33"/>
  <c r="F94" i="26"/>
  <c r="B117" i="34"/>
  <c r="A8" i="37"/>
  <c r="B12" i="37"/>
  <c r="E93" i="20"/>
  <c r="H89" i="21"/>
  <c r="B29" i="22"/>
  <c r="B57" i="22" s="1"/>
  <c r="B85" i="22" s="1"/>
  <c r="B12" i="25"/>
  <c r="B12" i="29"/>
  <c r="B12" i="30"/>
  <c r="B12" i="32"/>
  <c r="D30" i="33"/>
  <c r="B12" i="34"/>
  <c r="C95" i="26"/>
  <c r="B79" i="34"/>
  <c r="B22" i="37"/>
  <c r="D25" i="7"/>
  <c r="E24" i="8"/>
  <c r="E33" i="9"/>
  <c r="D70" i="9" s="1"/>
  <c r="D107" i="9" s="1"/>
  <c r="E16" i="12"/>
  <c r="B12" i="15"/>
  <c r="B22" i="5"/>
  <c r="B21" i="6"/>
  <c r="B26" i="7"/>
  <c r="B25" i="8"/>
  <c r="B34" i="9"/>
  <c r="B71" i="9" s="1"/>
  <c r="B108" i="9" s="1"/>
  <c r="B26" i="11"/>
  <c r="B49" i="11" s="1"/>
  <c r="B9" i="12"/>
  <c r="B17" i="12"/>
  <c r="B10" i="13"/>
  <c r="F50" i="13"/>
  <c r="B9" i="14"/>
  <c r="E17" i="14"/>
  <c r="B27" i="15"/>
  <c r="B11" i="17"/>
  <c r="B11" i="18"/>
  <c r="B10" i="21"/>
  <c r="B90" i="21"/>
  <c r="B9" i="22"/>
  <c r="D29" i="22"/>
  <c r="D57" i="22" s="1"/>
  <c r="D85" i="22" s="1"/>
  <c r="B30" i="25"/>
  <c r="B20" i="29"/>
  <c r="B25" i="30"/>
  <c r="B34" i="33"/>
  <c r="B41" i="34"/>
  <c r="F95" i="26"/>
  <c r="B118" i="34"/>
  <c r="B9" i="37"/>
  <c r="E22" i="37"/>
  <c r="E22" i="6"/>
  <c r="B9" i="5"/>
  <c r="E22" i="5"/>
  <c r="B9" i="6"/>
  <c r="E21" i="6"/>
  <c r="B10" i="7"/>
  <c r="D26" i="7"/>
  <c r="B10" i="8"/>
  <c r="E25" i="8"/>
  <c r="B10" i="9"/>
  <c r="E34" i="9"/>
  <c r="D71" i="9" s="1"/>
  <c r="D108" i="9" s="1"/>
  <c r="B13" i="10"/>
  <c r="B9" i="11"/>
  <c r="E26" i="11"/>
  <c r="E49" i="11" s="1"/>
  <c r="E17" i="12"/>
  <c r="B51" i="13"/>
  <c r="B18" i="14"/>
  <c r="B9" i="15"/>
  <c r="E27" i="15"/>
  <c r="B30" i="22"/>
  <c r="B58" i="22" s="1"/>
  <c r="B86" i="22" s="1"/>
  <c r="B9" i="25"/>
  <c r="E30" i="25"/>
  <c r="B9" i="29"/>
  <c r="E20" i="29"/>
  <c r="B9" i="30"/>
  <c r="E25" i="30"/>
  <c r="E34" i="33"/>
  <c r="L56" i="34"/>
  <c r="F38" i="39" s="1"/>
  <c r="L19" i="34"/>
  <c r="B38" i="39" s="1"/>
  <c r="L95" i="34"/>
  <c r="J38" i="39" s="1"/>
  <c r="A8" i="20"/>
  <c r="A7" i="22"/>
  <c r="A7" i="18"/>
  <c r="A7" i="14"/>
  <c r="A7" i="17"/>
  <c r="A7" i="15"/>
  <c r="A7" i="8"/>
  <c r="A7" i="7"/>
  <c r="A7" i="32"/>
  <c r="A7" i="13"/>
  <c r="A7" i="12"/>
  <c r="A7" i="11"/>
  <c r="A7" i="9"/>
  <c r="A7" i="30"/>
  <c r="A7" i="23"/>
  <c r="A7" i="29"/>
  <c r="A7" i="21"/>
  <c r="A7" i="25"/>
  <c r="A7" i="6"/>
  <c r="A7" i="5"/>
  <c r="B20" i="21"/>
  <c r="A8" i="8"/>
  <c r="A8" i="17"/>
  <c r="A8" i="21"/>
  <c r="A8" i="32"/>
  <c r="A8" i="6"/>
  <c r="A8" i="7"/>
  <c r="A8" i="11"/>
  <c r="A8" i="15"/>
  <c r="A8" i="18"/>
  <c r="A8" i="25"/>
  <c r="A9" i="10"/>
  <c r="A8" i="12"/>
  <c r="A8" i="13"/>
  <c r="A8" i="23"/>
  <c r="H8" i="33"/>
  <c r="A9" i="20"/>
  <c r="A8" i="29"/>
  <c r="A8" i="9"/>
  <c r="A8" i="22"/>
  <c r="A8" i="30"/>
  <c r="A8" i="5"/>
  <c r="A16" i="36" l="1"/>
  <c r="A128" i="36"/>
  <c r="H10" i="33"/>
  <c r="D28" i="33" s="1"/>
  <c r="D35" i="39"/>
  <c r="C47" i="35"/>
  <c r="C104" i="35"/>
  <c r="H35" i="39"/>
  <c r="B144" i="35"/>
  <c r="C160" i="35"/>
  <c r="L35" i="39"/>
  <c r="B88" i="35"/>
  <c r="A132" i="36"/>
  <c r="A76" i="36"/>
  <c r="A72" i="36"/>
  <c r="Z51" i="21"/>
  <c r="AI7" i="26"/>
  <c r="AI8" i="26" s="1"/>
  <c r="AI6" i="26"/>
  <c r="AI9" i="26"/>
  <c r="A15" i="33" l="1"/>
  <c r="B88" i="26"/>
</calcChain>
</file>

<file path=xl/sharedStrings.xml><?xml version="1.0" encoding="utf-8"?>
<sst xmlns="http://schemas.openxmlformats.org/spreadsheetml/2006/main" count="2020" uniqueCount="1038">
  <si>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</si>
  <si>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</si>
  <si>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</si>
  <si>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</si>
  <si>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</si>
  <si>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</si>
  <si>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</si>
  <si>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</si>
  <si>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</si>
  <si>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</si>
  <si>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</si>
  <si>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</si>
  <si>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</si>
  <si>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</si>
  <si>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</si>
  <si>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</si>
  <si>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</si>
  <si>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</si>
  <si>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</si>
  <si>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</si>
  <si>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</si>
  <si>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</si>
  <si>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</si>
  <si>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</si>
  <si>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</si>
  <si>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</si>
  <si>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</si>
  <si>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</si>
  <si>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</si>
  <si>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</si>
  <si>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</si>
  <si>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</si>
  <si>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</si>
  <si>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</si>
  <si>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</si>
  <si>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</si>
  <si>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</si>
  <si>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</si>
  <si>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</si>
  <si>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</si>
  <si>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</si>
  <si>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</si>
  <si>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</si>
  <si>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</si>
  <si>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</si>
  <si>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</si>
  <si>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</si>
  <si>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</si>
  <si>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</si>
  <si>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</si>
  <si>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</si>
  <si>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</si>
  <si>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</si>
  <si>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</si>
  <si>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</si>
  <si>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</si>
  <si>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</si>
  <si>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</si>
  <si>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</si>
  <si>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</si>
  <si>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</si>
  <si>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</si>
  <si>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</si>
  <si>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</si>
  <si>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</si>
  <si>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</si>
  <si>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</si>
  <si>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</si>
  <si>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</si>
  <si>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</si>
  <si>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</si>
  <si>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</si>
  <si>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</si>
  <si>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</si>
  <si>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</si>
  <si>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</si>
  <si>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</si>
  <si>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</si>
  <si>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</si>
  <si>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</si>
  <si>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</si>
  <si>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</si>
  <si>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</si>
  <si>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</si>
  <si>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</si>
  <si>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</si>
  <si>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</si>
  <si>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</si>
  <si>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</si>
  <si>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</si>
  <si>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</si>
  <si>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</si>
  <si>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</si>
  <si>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</si>
  <si>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</si>
  <si>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</si>
  <si>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</si>
  <si>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</si>
  <si>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</si>
  <si>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</si>
  <si>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</si>
  <si>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</si>
  <si>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</si>
  <si>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</si>
  <si>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</si>
  <si>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</si>
  <si>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</si>
  <si>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</si>
  <si>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</si>
  <si>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</si>
  <si>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</si>
  <si>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</si>
  <si>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</si>
  <si>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</si>
  <si>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</si>
  <si>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</si>
  <si>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</si>
  <si>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</si>
  <si>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</si>
  <si>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</si>
  <si>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</si>
  <si>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</si>
  <si>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</si>
  <si>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</si>
  <si>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</si>
  <si>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</si>
  <si>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</si>
  <si>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</si>
  <si>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</si>
  <si>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</si>
  <si>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</si>
  <si>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</si>
  <si>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</si>
  <si>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</si>
  <si>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</si>
  <si>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</si>
  <si>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</si>
  <si>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</si>
  <si>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</si>
  <si>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</si>
  <si>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</si>
  <si>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</si>
  <si>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</si>
  <si>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</si>
  <si>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</si>
  <si>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</si>
  <si>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</si>
  <si>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</si>
  <si>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</si>
  <si>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</si>
  <si>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</si>
  <si>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</si>
  <si>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</si>
  <si>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</si>
  <si>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</si>
  <si>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</si>
  <si>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</si>
  <si>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</si>
  <si>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</si>
  <si>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</si>
  <si>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</si>
  <si>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</si>
  <si>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</si>
  <si>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</si>
  <si>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</si>
  <si>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</si>
  <si>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</si>
  <si>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</si>
  <si>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</si>
  <si>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</si>
  <si>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</si>
  <si>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</si>
  <si>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</si>
  <si>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</si>
  <si>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</si>
  <si>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</si>
  <si>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</si>
  <si>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</si>
  <si>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</si>
  <si>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</si>
  <si>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</si>
  <si>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</si>
  <si>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</si>
  <si>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</si>
  <si>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</si>
  <si>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</si>
  <si>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</si>
  <si>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</si>
  <si>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</si>
  <si>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</si>
  <si>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</si>
  <si>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</si>
  <si>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</si>
  <si>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</si>
  <si>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</si>
  <si>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</si>
  <si>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</si>
  <si>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</si>
  <si>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</si>
  <si>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</si>
  <si>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</si>
  <si>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</si>
  <si>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</si>
  <si>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</si>
  <si>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</si>
  <si>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</si>
  <si>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</si>
  <si>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</si>
  <si>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</si>
  <si>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</si>
  <si>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</si>
  <si>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</si>
  <si>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</si>
  <si>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</si>
  <si>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</si>
  <si>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</si>
  <si>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</si>
  <si>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</si>
  <si>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</si>
  <si>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</si>
  <si>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</si>
  <si>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</si>
  <si>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</si>
  <si>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</si>
  <si>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</si>
  <si>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</si>
  <si>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</si>
  <si>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</si>
  <si>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</si>
  <si>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</si>
  <si>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</si>
  <si>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</si>
  <si>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</si>
  <si>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</si>
  <si>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</si>
  <si>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</si>
  <si>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</si>
  <si>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</si>
  <si>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</si>
  <si>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</si>
  <si>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</si>
  <si>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</si>
  <si>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</si>
  <si>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</si>
  <si>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</si>
  <si>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</si>
  <si>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</si>
  <si>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</si>
  <si>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</si>
  <si>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</si>
  <si>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</si>
  <si>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</si>
  <si>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</si>
  <si>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</si>
  <si>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</si>
  <si>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</si>
  <si>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</si>
  <si>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</si>
  <si>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</si>
  <si>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</si>
  <si>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</si>
  <si>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</si>
  <si>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</si>
  <si>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</si>
  <si>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</si>
  <si>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</si>
  <si>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</si>
  <si>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</si>
  <si>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</si>
  <si>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</si>
  <si>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</si>
  <si>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</si>
  <si>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</si>
  <si>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</si>
  <si>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</si>
  <si>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</si>
  <si>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</si>
  <si>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</si>
  <si>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</si>
  <si>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</si>
  <si>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</si>
  <si>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</si>
  <si>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</si>
  <si>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</si>
  <si>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</si>
  <si>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</si>
  <si>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</si>
  <si>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</si>
  <si>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</si>
  <si>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</si>
  <si>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</si>
  <si>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</si>
  <si>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</si>
  <si>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</si>
  <si>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</si>
  <si>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</si>
  <si>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</si>
  <si>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</si>
  <si>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</si>
  <si>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</si>
  <si>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</si>
  <si>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</si>
  <si>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</si>
  <si>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</si>
  <si>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</si>
  <si>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</si>
  <si>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</si>
  <si>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</si>
  <si>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</si>
  <si>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</si>
  <si>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</si>
  <si>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</si>
  <si>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</si>
  <si>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</si>
  <si>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</si>
  <si>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</si>
  <si>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</si>
  <si>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</si>
  <si>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</si>
  <si>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</si>
  <si>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</si>
  <si>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</si>
  <si>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</si>
  <si>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</si>
  <si>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</si>
  <si>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</si>
  <si>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</si>
  <si>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</si>
  <si>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</si>
  <si>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</si>
  <si>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</si>
  <si>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</si>
  <si>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</si>
  <si>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</si>
  <si>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</si>
  <si>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</si>
  <si>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</si>
  <si>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</si>
  <si>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</si>
  <si>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</si>
  <si>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</si>
  <si>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</si>
  <si>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</si>
  <si>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</si>
  <si>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</si>
  <si>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</si>
  <si>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</si>
  <si>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</si>
  <si>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</si>
  <si>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</si>
  <si>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</si>
  <si>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</si>
  <si>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</si>
  <si>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</si>
  <si>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</si>
  <si>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</si>
  <si>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</si>
  <si>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</si>
  <si>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</si>
  <si>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</si>
  <si>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</si>
  <si>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</si>
  <si>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</si>
  <si>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</si>
  <si>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</si>
  <si>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</si>
  <si>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</si>
  <si>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</si>
  <si>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</si>
  <si>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</si>
  <si>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</si>
  <si>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</si>
  <si>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</si>
  <si>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</si>
  <si>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</si>
  <si>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</si>
  <si>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</si>
  <si>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</si>
  <si>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</si>
  <si>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</si>
  <si>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</si>
  <si>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</si>
  <si>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</si>
  <si>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</si>
  <si>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</si>
  <si>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</si>
  <si>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</si>
  <si>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</si>
  <si>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</si>
  <si>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</si>
  <si>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</si>
  <si>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</si>
  <si>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</si>
  <si>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</si>
  <si>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</si>
  <si>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</si>
  <si>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</si>
  <si>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</si>
  <si>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</si>
  <si>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</si>
  <si>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</si>
  <si>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</si>
  <si>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</si>
  <si>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</si>
  <si>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</si>
  <si>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</si>
  <si>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</si>
  <si>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</si>
  <si>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</si>
  <si>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</si>
  <si>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</si>
  <si>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</si>
  <si>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</si>
  <si>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</si>
  <si>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</si>
  <si>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</si>
  <si>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</si>
  <si>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</si>
  <si>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</si>
  <si>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</si>
  <si>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</si>
  <si>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</si>
  <si>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</si>
  <si>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</si>
  <si>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</si>
  <si>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</si>
  <si>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</si>
  <si>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</si>
  <si>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</si>
  <si>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</si>
  <si>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</si>
  <si>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</si>
  <si>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</si>
  <si>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</si>
  <si>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</si>
  <si>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</si>
  <si>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</si>
  <si>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</si>
  <si>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</si>
  <si>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</si>
  <si>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</si>
  <si>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</si>
  <si>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</si>
  <si>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</si>
  <si>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</si>
  <si>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</si>
  <si>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</si>
  <si>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</si>
  <si>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</si>
  <si>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</si>
  <si>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</si>
  <si>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</si>
  <si>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</si>
  <si>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</si>
  <si>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</si>
  <si>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</si>
  <si>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</si>
  <si>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</si>
  <si>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</si>
  <si>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</si>
  <si>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</si>
  <si>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</si>
  <si>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</si>
  <si>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</si>
  <si>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</si>
  <si>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</si>
  <si>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</si>
  <si>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</si>
  <si>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</si>
  <si>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</si>
  <si>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</si>
  <si>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</si>
  <si>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</si>
  <si>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</si>
  <si>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</si>
  <si>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</si>
  <si>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</si>
  <si>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</si>
  <si>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</si>
  <si>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</si>
  <si>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</si>
  <si>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</si>
  <si>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</si>
  <si>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</si>
  <si>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</si>
  <si>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</si>
  <si>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</si>
  <si>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</si>
  <si>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</si>
  <si>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</si>
  <si>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</si>
  <si>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</si>
  <si>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</si>
  <si>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</si>
  <si>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</si>
  <si>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</si>
  <si>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</si>
  <si>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</si>
  <si>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</si>
  <si>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</si>
  <si>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</si>
  <si>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</si>
  <si>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</si>
  <si>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</si>
  <si>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</si>
  <si>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</si>
  <si>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</si>
  <si>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</si>
  <si>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</si>
  <si>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</si>
  <si>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</si>
  <si>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</si>
  <si>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</si>
  <si>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</si>
  <si>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</si>
  <si>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</si>
  <si>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</si>
  <si>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</si>
  <si>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</si>
  <si>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</si>
  <si>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</si>
  <si>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</si>
  <si>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</si>
  <si>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</si>
  <si>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</si>
  <si>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</si>
  <si>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</si>
  <si>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</si>
  <si>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</si>
  <si>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</si>
  <si>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</si>
  <si>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</si>
  <si>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</si>
  <si>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</si>
  <si>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</si>
  <si>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</si>
  <si>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</si>
  <si>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</si>
  <si>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</si>
  <si>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</si>
  <si>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</si>
  <si>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</si>
  <si>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</si>
  <si>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</si>
  <si>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</si>
  <si>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</si>
  <si>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</si>
  <si>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</si>
  <si>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</si>
  <si>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</si>
  <si>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</si>
  <si>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</si>
  <si>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</si>
  <si>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</si>
  <si>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</si>
  <si>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</si>
  <si>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</si>
  <si>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</si>
  <si>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</si>
  <si>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</si>
  <si>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</si>
  <si>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</si>
  <si>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</si>
  <si>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</si>
  <si>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</si>
  <si>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</si>
  <si>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</si>
  <si>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</si>
  <si>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</si>
  <si>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</si>
  <si>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</si>
  <si>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</si>
  <si>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</si>
  <si>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</si>
  <si>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</si>
  <si>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</si>
  <si>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</si>
  <si>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</si>
  <si>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</si>
  <si>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</si>
  <si>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</si>
  <si>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</si>
  <si>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</si>
  <si>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</si>
  <si>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</si>
  <si>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</si>
  <si>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</si>
  <si>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</si>
  <si>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</si>
  <si>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</si>
  <si>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</si>
  <si>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</si>
  <si>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</si>
  <si>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</si>
  <si>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</si>
  <si>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</si>
  <si>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</si>
  <si>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</si>
  <si>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</si>
  <si>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</si>
  <si>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</si>
  <si>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</si>
  <si>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</si>
  <si>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</si>
  <si>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</si>
  <si>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</si>
  <si>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</si>
  <si>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</si>
  <si>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</si>
  <si>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</si>
  <si>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</si>
  <si>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</si>
  <si>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</si>
  <si>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</si>
  <si>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</si>
  <si>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</si>
  <si>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</si>
  <si>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</si>
  <si>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</si>
  <si>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</si>
  <si>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</si>
  <si>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</si>
  <si>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</si>
  <si>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</si>
  <si>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Route-1 of Annexure-A(BDS)</t>
  </si>
  <si>
    <t>Route-2 of Annexure-A(BDS)</t>
  </si>
  <si>
    <t>Joint venture Route</t>
  </si>
  <si>
    <t>(x) Attachment 23:</t>
  </si>
  <si>
    <t>Compliance to the process related to the e-RA Terms &amp; Conditions and the Business Rules governing the e-RA</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</si>
  <si>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</si>
  <si>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</si>
  <si>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</si>
  <si>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</si>
  <si>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</si>
  <si>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</si>
  <si>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</si>
  <si>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</si>
  <si>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</si>
  <si>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</si>
  <si>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</si>
  <si>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</si>
  <si>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</si>
  <si>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</si>
  <si>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</si>
  <si>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</si>
  <si>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</si>
  <si>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</si>
  <si>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</si>
  <si>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</si>
  <si>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</si>
  <si>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</si>
  <si>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</si>
  <si>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</si>
  <si>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</si>
  <si>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</si>
  <si>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</si>
  <si>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</si>
  <si>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</si>
  <si>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</si>
  <si>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</si>
  <si>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</si>
  <si>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</si>
  <si>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</si>
  <si>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</si>
  <si>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</si>
  <si>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</si>
  <si>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</si>
  <si>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</si>
  <si>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</si>
  <si>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</si>
  <si>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</si>
  <si>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</si>
  <si>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</si>
  <si>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</si>
  <si>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</si>
  <si>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</si>
  <si>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</si>
  <si>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</si>
  <si>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</si>
  <si>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</si>
  <si>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</si>
  <si>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</si>
  <si>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</si>
  <si>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</si>
  <si>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</si>
  <si>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</si>
  <si>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</si>
  <si>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</si>
  <si>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</si>
  <si>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</si>
  <si>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</si>
  <si>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</si>
  <si>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</si>
  <si>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</si>
  <si>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</si>
  <si>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</si>
  <si>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2023- 2024</t>
  </si>
  <si>
    <t>2024-2025</t>
  </si>
  <si>
    <t>ATTACHMENT-12</t>
  </si>
  <si>
    <t xml:space="preserve">Value of index </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</si>
  <si>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</si>
  <si>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</si>
  <si>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</si>
  <si>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</si>
  <si>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Interest Bearing Engineering Advance:</t>
  </si>
  <si>
    <t>2026-2027</t>
  </si>
  <si>
    <t>INR</t>
  </si>
  <si>
    <t>Option for Interest Bearing Advance(s) (Initial Advance and/or Engineering Advance) and Information for E – payment, PF details and declaration for Micro/Small and Medium Enterprise</t>
  </si>
  <si>
    <t>Bid Securing Declaration to be submitted by the Bidder.</t>
  </si>
  <si>
    <t>(m)</t>
  </si>
  <si>
    <t>GCC 5</t>
  </si>
  <si>
    <t>Contractor’s Responsibilities</t>
  </si>
  <si>
    <t>2027-2028</t>
  </si>
  <si>
    <t>(Undertaking by the bidder regarding Compliance of DMI&amp;SP policy)</t>
  </si>
  <si>
    <t>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t>
  </si>
  <si>
    <t>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</si>
  <si>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</si>
  <si>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t>
  </si>
  <si>
    <t>Particularly, we, the Bidder, have read the clause regarding restrictions on procurement from a ‘Bidder of a country which shares a land border with India’ and on sub-contracting to contractors from such countries.</t>
  </si>
  <si>
    <t>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t>
  </si>
  <si>
    <t xml:space="preserve">We further declare that any misrepresentation or submission of false/forged document/information in this regard shall be dealt with as per the provisions of Integrity Pact and/or Bidding Documents and/or POWERGRID’s policy and procedures. </t>
  </si>
  <si>
    <t>(Compliance to the process related to the e-RA Terms &amp; Conditions and the Business Rules governing the e-RA)</t>
  </si>
  <si>
    <t xml:space="preserve">We confirm that:	</t>
  </si>
  <si>
    <t>The undersigned is authorized representative of the Bidder</t>
  </si>
  <si>
    <t>We have studied the e-Reverse Auction Terms &amp; Conditions and the Business Rules governing the e-Reverse Auction as mentioned in your letter and confirm our agreement to them</t>
  </si>
  <si>
    <t xml:space="preserve">We hereby confirm that we will honor the Bids placed by us during the auction process. </t>
  </si>
  <si>
    <r>
      <t xml:space="preserve">We further re-confirm that within an hour of conclusion of e-Reverse Auction, we will submit confirmation of our final offered price in e-Reverse Auction including the break-up under individual head of the template </t>
    </r>
    <r>
      <rPr>
        <b/>
        <sz val="11"/>
        <rFont val="Book Antiqua"/>
        <family val="1"/>
      </rPr>
      <t>[i.e. CIF/Ex-works Price, Port handling &amp; Custom clearance, Local Transportation, In-transit Insurance, loading and unloading, Installation Charges, Type Test Charges, Training Charges, Customs Duty, GST for supply of Goods and Installation Services etc., as applicable]</t>
    </r>
    <r>
      <rPr>
        <sz val="11"/>
        <rFont val="Book Antiqua"/>
        <family val="1"/>
      </rPr>
      <t xml:space="preserv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r>
  </si>
  <si>
    <r>
      <t xml:space="preserve">We understand that </t>
    </r>
    <r>
      <rPr>
        <b/>
        <sz val="11"/>
        <rFont val="Book Antiqua"/>
        <family val="1"/>
      </rPr>
      <t>ASP</t>
    </r>
    <r>
      <rPr>
        <sz val="11"/>
        <rFont val="Book Antiqua"/>
        <family val="1"/>
      </rPr>
      <t xml:space="preserve">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t>
    </r>
    <r>
      <rPr>
        <b/>
        <sz val="11"/>
        <rFont val="Book Antiqua"/>
        <family val="1"/>
      </rPr>
      <t>ASP</t>
    </r>
    <r>
      <rPr>
        <sz val="11"/>
        <rFont val="Book Antiqua"/>
        <family val="1"/>
      </rPr>
      <t xml:space="preserve"> at any suitable time. All such additional trainings shall also be free of cost.</t>
    </r>
  </si>
  <si>
    <t>(Bid-Securing Declaration )</t>
  </si>
  <si>
    <t>We the Bidder hereby declare that, if we are in breach of any of our obligation(s) under the bidding conditions as brought out below, our bids for any package whose originally scheduled date of bid opening/actual date of bid opening (First Envelope or Second Envelope) falls within 1 year reckoned from the date of issuance of communication to this effect by the Employer, shall be considered non-responsive:</t>
  </si>
  <si>
    <t>If we withdraw our bid during the period of bid validity specified by us in the Bid Form; or</t>
  </si>
  <si>
    <t>In case we do  not withdraw the deviations proposed by   us, if any, at the cost of withdrawal stated by us in the bid and/or accept the withdrawals/rectifications pursuant to the declaration/confirmation made by us in Attachment – Declaration of the Bid; or</t>
  </si>
  <si>
    <t xml:space="preserve">If we do not accept the corrections to arithmetical errors identified during preliminary evaluation of our bid pursuant to ITB Clause 27.2; or </t>
  </si>
  <si>
    <t xml:space="preserve">If, as per the requirement of Qualification Requirements, we fail to submit a Deed of Joint Undertaking( duly attested by Notary Public of the place(s) of the respective executants (s) or registered with the Indian Embassy/High Commission in that Country) within ten days from the date of intimation of post – bid discussion; or </t>
  </si>
  <si>
    <t>In the event of us being a successful Bidder, if we fail within the specified time limit</t>
  </si>
  <si>
    <t>In any other case specifically provided for in ITB.</t>
  </si>
  <si>
    <t>(i)	To sign the Contract Agreement, in accordance with ITB Clause 34, or
(ii) 	To furnish the required performance security, in accordance with ITB Clause 35.
	or</t>
  </si>
  <si>
    <t>Name of the Bidder</t>
  </si>
  <si>
    <t xml:space="preserve">: </t>
  </si>
  <si>
    <t>Name of the person duly authorized to sign the Bid on behalf of the Bidder</t>
  </si>
  <si>
    <t>Title of the person signing the Bid</t>
  </si>
  <si>
    <t>Signature of the person named above</t>
  </si>
  <si>
    <t>:</t>
  </si>
  <si>
    <t>_________________________________</t>
  </si>
  <si>
    <t>(Declaration by the bidder regarding events encountered pursuant to ITB Clause 2.1)</t>
  </si>
  <si>
    <t xml:space="preserve">In accordance with the relevant provisions of the bidding documents inter-alia including for assessment of capacity and capability, we furnish herewith our data/details/documents along with other information, as follows </t>
  </si>
  <si>
    <t>Sr. No.</t>
  </si>
  <si>
    <t xml:space="preserve">Event </t>
  </si>
  <si>
    <t xml:space="preserve">Whether there was Termination of Contract(s) due to Contractor’s default </t>
  </si>
  <si>
    <t xml:space="preserve">Whether there was Encashment of CPG(s) due to non-performance </t>
  </si>
  <si>
    <t xml:space="preserve">Whether there was repeated failure of major Equipment(s) while in service* </t>
  </si>
  <si>
    <t xml:space="preserve">Whether substantial portion of works (more than 50% of the Contract**) is sub-contracted, under an existing Contract </t>
  </si>
  <si>
    <t xml:space="preserve">Whether more than 25% of the Contract price (awarded value), in aggregate, is  paid to sub-contractors/suppliers as Direct payment, under an existing Contract, due to financial position of Contractor </t>
  </si>
  <si>
    <t xml:space="preserve">Firm has been referred to NCLT under Insolvency &amp; Bankruptcy Code (IRP has been appointed or Liquidation proceedings have been initiated under IBC)  </t>
  </si>
  <si>
    <t xml:space="preserve">Note: </t>
  </si>
  <si>
    <t>1.	Information regarding events at Sl. No. 1 to 5 shall be furnished for events occurred during last one year under the contract(s) executed by you for POWERGRID (Owned as well as Consultancy)</t>
  </si>
  <si>
    <t xml:space="preserve">*2. In case POWERGRID has issued a letter in this regard wherein the firm has been put on hold from award of further contract(s) for a specified period and this specified period of hold is yet to expire, the bidder shall indicate “Yes” against this event.  </t>
  </si>
  <si>
    <t>**3. For the purpose of working out 50% of the Contract, following shall be taken into account suitably:
(a) 	Scope of the contract which is permissible to be sub-contracted as per bidding documents, shall be excluded. 
(b)	Scope of the Contract which primarily relates to the Qualification Requirement (QR) of the bidder as illustrated below:</t>
  </si>
  <si>
    <t xml:space="preserve">Criteria for working out 50% of the Contract </t>
  </si>
  <si>
    <t>50% of the total supply of Conductor/Insulator under the Contract</t>
  </si>
  <si>
    <t>50% of the total Transmission Line construction under the Contract</t>
  </si>
  <si>
    <t>50% of the total bays construction under the Contract</t>
  </si>
  <si>
    <t>50% of the total supply of Transformer/Reactor under the Contract</t>
  </si>
  <si>
    <t>50% of the total supply of GIS bays under the Contract</t>
  </si>
  <si>
    <t>Main aspect of the QR</t>
  </si>
  <si>
    <t>Manufacture &amp; Supply</t>
  </si>
  <si>
    <t>Construction of Transmission Line</t>
  </si>
  <si>
    <t>Construction of bays</t>
  </si>
  <si>
    <t>Manufacture &amp;  Supply</t>
  </si>
  <si>
    <t>Manufacture &amp;  Supply of GIS bays</t>
  </si>
  <si>
    <t>Type of Package/ Contract</t>
  </si>
  <si>
    <t xml:space="preserve">Conductor/Insulator Package </t>
  </si>
  <si>
    <t>Tower Package</t>
  </si>
  <si>
    <t>Substation(AIS) Package</t>
  </si>
  <si>
    <t>Transformer/Reactor</t>
  </si>
  <si>
    <t>Substation(GIS) Package</t>
  </si>
  <si>
    <t>Whether the process under IBC has been concluded 
(If yes, supporting documents be submitted)</t>
  </si>
  <si>
    <t>Date on which the firm has been referred to NCLT under Insolvency &amp; Bankruptcy Code (IRP has been appointed or Liquidation proceedings have been initiated under IBC)</t>
  </si>
  <si>
    <t>@4  Regarding Sl. No. 6, in case of ‘Yes’, following information shall be submitted additionally:</t>
  </si>
  <si>
    <t>We confirm that the above information/declarations and documents submitted in support of the same are true and correct to the best of our knowledge. We understand that any false declaration and/or misrepresentation of facts and/or false/forged documents/information may lead to our debarment from participation in Employer tenders and that our Bid Security/Contract Performance Guarantee may be forfeited besides other actions as deemed to be appropriate as per the provisions of the Bidding Documents/Integrity Pact/Employer’s policy.</t>
  </si>
  <si>
    <t>(Declaration of Key Managerial Person and Power of Attorney holder)</t>
  </si>
  <si>
    <t>We confirm that the declarations made in our bid, particularly Attachment-3(QR) regarding eligibility/qualification data and documents submitted in our bid in support of the declarations, are true and correct to the best of our knowledge.</t>
  </si>
  <si>
    <t>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t>
  </si>
  <si>
    <t>We shall furnish clarification to bid, if any sought by Employer pursuant to ITB clause 21.1. We understand that if we fail to rectify/furnish the requested documents if any, within 7 working days’ notice, our bid is liable to be rejected.</t>
  </si>
  <si>
    <t>We understand that any false declaration and/or misrepresentation of facts and/or furnishing of false/forged documents /information may lead to our debarment from participation in Employer tenders and that our Bid Security/ Contract Performance Guarantee may be forfeited besides other actions as deemed to be appropriate as per the provisions of the Bidding Document/Integrity Pact/Employer’s policy.</t>
  </si>
  <si>
    <t>5.0*</t>
  </si>
  <si>
    <t>Maximum value of Transmission &amp; Distribution (T&amp;D) works (including substation, Transmission lines, distribution for all verticals), executed in any one financial year during the last 5 financial years taking into account the completed as well as the works in progress. (T)</t>
  </si>
  <si>
    <t>A</t>
  </si>
  <si>
    <t>Sl.No</t>
  </si>
  <si>
    <t>Financial Year</t>
  </si>
  <si>
    <t>2017-18</t>
  </si>
  <si>
    <t>2018-19</t>
  </si>
  <si>
    <t>2019-20</t>
  </si>
  <si>
    <t>2020-21</t>
  </si>
  <si>
    <t>2021-22</t>
  </si>
  <si>
    <t>2022-23</t>
  </si>
  <si>
    <t>3T-B</t>
  </si>
  <si>
    <t>B</t>
  </si>
  <si>
    <t>Value of existing commitments and ongoing similar works yet to be completed as on the 1st date of quarter of the financial year in which the bids are opened(B) as on 1st date of the Quarter in which First Envelope Bids are to be opened</t>
  </si>
  <si>
    <t>Total value of Balance Works (B){B=B1+B2} (in Crore)</t>
  </si>
  <si>
    <t>T=</t>
  </si>
  <si>
    <t>Notwithstanding above, we also understand that the Bid Capacity/Manufacturing Capacity as declared hereinabove, shall be subject to assessment, if any, by the Employer, which shall be final and binding. We also confirm that the Employer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Employer’s tenders in future as considered appropriate by Employer and our Bid Security/ Contract Performance Guarantee shall be forfeited besides taking other actions as deemed appropriate.</t>
  </si>
  <si>
    <t>Signature of Power of Attorney holder :</t>
  </si>
  <si>
    <t>_______________________</t>
  </si>
  <si>
    <t>Common Seal</t>
  </si>
  <si>
    <t>Signature of Key Managerial Person :</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</si>
  <si>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</si>
  <si>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 xml:space="preserve">I </t>
  </si>
  <si>
    <t>S/o, D/o, W/o,</t>
  </si>
  <si>
    <t>Resident of</t>
  </si>
  <si>
    <t xml:space="preserve">hereby solemnly affirm and declare as under: </t>
  </si>
  <si>
    <t xml:space="preserve">That I will agree to abide by the terms and conditions of the Public Procurement (Preference to Make in India) Order, 2017 of Government of India issued vide Notification No:P-45021/2/2017 -BE-II dated 15/06/2017, its revision dated 16/09/2020 (hereinafter PPP-MII order), ‘Public Procurement (Preference to Make in India) to provide for Purchase Preference (linked with local content)’ order dated 16/11/2021 issued by Ministry of Power (hereinafter MoP order) and any subsequent modifications/Amendments, if any and </t>
  </si>
  <si>
    <t xml:space="preserve">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t>
  </si>
  <si>
    <t>That the local content for all inputs which constitute the said goods/services/works has been verified by me and I am responsible for the correctness of the claims made therein.</t>
  </si>
  <si>
    <t>That the value addition for the purpose of meeting the ‘Local Content ‘has been made by me at</t>
  </si>
  <si>
    <t xml:space="preserve">That in the event of the local content of the goods/services/works mentioned herein is found to be incorrect and not meeting the prescribed Local Content criteria, based on the assessment of procuring agency (ies)/POWERGRID/Government Authorities for the purpose of assessing the local content, action shall be taken against me in line with the PPP-MII order, MoP order and provisions of the Integrity pact/ Bidding Documents. </t>
  </si>
  <si>
    <t xml:space="preserve">I agree to maintain the following information in the Company's record for a period of 8 years and shall make this available for verification to any statutory authority. </t>
  </si>
  <si>
    <t xml:space="preserve">Name   and   details of the Local Supplier  
(Registered Office, Manufacturing unit location, nature of legal entity) </t>
  </si>
  <si>
    <t>i</t>
  </si>
  <si>
    <t>ii</t>
  </si>
  <si>
    <t>iii</t>
  </si>
  <si>
    <t>iv</t>
  </si>
  <si>
    <t>v</t>
  </si>
  <si>
    <t>vii</t>
  </si>
  <si>
    <t>vi</t>
  </si>
  <si>
    <t>viii</t>
  </si>
  <si>
    <t>ix</t>
  </si>
  <si>
    <t>x</t>
  </si>
  <si>
    <t>xi</t>
  </si>
  <si>
    <t>xii</t>
  </si>
  <si>
    <t>xiii</t>
  </si>
  <si>
    <t xml:space="preserve">Date on which this certificate is issued </t>
  </si>
  <si>
    <t>Goods/services/works for which the certificate is produced</t>
  </si>
  <si>
    <t xml:space="preserve">Procuring entity to whom the certificate is furnished </t>
  </si>
  <si>
    <t>Percentage of local content claimed and whether it meets the Local Content prescribed for ‘Class –I local supplier’</t>
  </si>
  <si>
    <t xml:space="preserve">Name and contact details of the unit of the Local Supplier (s) </t>
  </si>
  <si>
    <t xml:space="preserve">Sale Price of the product </t>
  </si>
  <si>
    <t xml:space="preserve">Ex-Factory Price of the product </t>
  </si>
  <si>
    <t xml:space="preserve">Freight, insurance and handling </t>
  </si>
  <si>
    <t>Total Bill of Material</t>
  </si>
  <si>
    <t>List and total cost value of input used to manufacture the Goods/to provide services/in construction of works</t>
  </si>
  <si>
    <t xml:space="preserve">List and cost of inputs which are imported, directly or indirectly </t>
  </si>
  <si>
    <t>List and total cost of input which are domestically sourced. Value addition certificates from suppliers, if the input is not in-house to be attached</t>
  </si>
  <si>
    <t>All the pages of the Affidavit shall be signed by the authorised representative of the bidder and duly stamped.</t>
  </si>
  <si>
    <t>Power of Attorney</t>
  </si>
  <si>
    <t>Authorised Bid Signatory of Other Partner-2 of JV</t>
  </si>
  <si>
    <t>Printed Name of Other Partner-2</t>
  </si>
  <si>
    <t>Our Balance Bid Capacity net of works under execution, calculated as per Clause ITB 23.2.1 (i.e. 3T-B), as on</t>
  </si>
  <si>
    <t>1st date of the Quarter in which First Envelope Bids are to be opened i.e.</t>
  </si>
  <si>
    <r>
      <t>1</t>
    </r>
    <r>
      <rPr>
        <vertAlign val="superscript"/>
        <sz val="10"/>
        <rFont val="Book Antiqua"/>
        <family val="1"/>
      </rPr>
      <t>st</t>
    </r>
    <r>
      <rPr>
        <sz val="10"/>
        <rFont val="Book Antiqua"/>
        <family val="1"/>
      </rPr>
      <t xml:space="preserve"> Jan 2024</t>
    </r>
  </si>
  <si>
    <r>
      <t>1</t>
    </r>
    <r>
      <rPr>
        <vertAlign val="superscript"/>
        <sz val="10"/>
        <rFont val="Book Antiqua"/>
        <family val="1"/>
      </rPr>
      <t>st</t>
    </r>
    <r>
      <rPr>
        <sz val="10"/>
        <rFont val="Book Antiqua"/>
        <family val="1"/>
      </rPr>
      <t xml:space="preserve"> April 2024</t>
    </r>
  </si>
  <si>
    <r>
      <t>1</t>
    </r>
    <r>
      <rPr>
        <vertAlign val="superscript"/>
        <sz val="10"/>
        <rFont val="Book Antiqua"/>
        <family val="1"/>
      </rPr>
      <t>st</t>
    </r>
    <r>
      <rPr>
        <sz val="10"/>
        <rFont val="Book Antiqua"/>
        <family val="1"/>
      </rPr>
      <t xml:space="preserve"> Oct 2023</t>
    </r>
  </si>
  <si>
    <t>Contact No.</t>
  </si>
  <si>
    <t>In case of JV bidder, the format is generated automatically for respective partner of JV and shall be printed &amp; to be submitted separately on non-judicial stampaper.</t>
  </si>
  <si>
    <t>Instruction for printing &amp; submitting Affidavit of Self certification regarding Local Content</t>
  </si>
  <si>
    <t>The requisite format of Affidavit of Self certification regarding Local Content is getting generated automatically and displayed here below. The page setting for print out to be kept remain unchanged</t>
  </si>
  <si>
    <t>T</t>
  </si>
  <si>
    <t>To,</t>
  </si>
  <si>
    <t>Instruction for printing &amp; submitting Attachment-20 (KMP Declaration)</t>
  </si>
  <si>
    <t>In case of JV bidder, the format is generated automatically for respective partner of JV and shall be filled as above and printed &amp; submitted separately on Letter Head of respective JV Partner(s).</t>
  </si>
  <si>
    <t>(Tender Fee Payment)</t>
  </si>
  <si>
    <t>Mode of Payment</t>
  </si>
  <si>
    <t>Type of Bidder</t>
  </si>
  <si>
    <t>Bidder’s Name and Address</t>
  </si>
  <si>
    <t>Name</t>
  </si>
  <si>
    <t>Bid Signatory</t>
  </si>
  <si>
    <t>Email add of Other Partner-2</t>
  </si>
  <si>
    <t>Contact No. of Other Partner-2</t>
  </si>
  <si>
    <t>Email address</t>
  </si>
  <si>
    <t>POA Status</t>
  </si>
  <si>
    <t>Tender Fee Payment</t>
  </si>
  <si>
    <t>Tender Fee Amount</t>
  </si>
  <si>
    <r>
      <t>1</t>
    </r>
    <r>
      <rPr>
        <vertAlign val="superscript"/>
        <sz val="10"/>
        <rFont val="Book Antiqua"/>
        <family val="1"/>
      </rPr>
      <t>st</t>
    </r>
    <r>
      <rPr>
        <sz val="10"/>
        <rFont val="Book Antiqua"/>
        <family val="1"/>
      </rPr>
      <t xml:space="preserve"> July 2023</t>
    </r>
  </si>
  <si>
    <t xml:space="preserve">Attachement -6 </t>
  </si>
  <si>
    <r>
      <t xml:space="preserve">Percentage of local content claimed and whether it meets the Local Content prescribed for </t>
    </r>
    <r>
      <rPr>
        <b/>
        <sz val="12"/>
        <rFont val="Book Antiqua"/>
        <family val="1"/>
      </rPr>
      <t>‘Class –I local supplier’</t>
    </r>
  </si>
  <si>
    <t>Attachement-20 Details</t>
  </si>
  <si>
    <t>Declared on</t>
  </si>
  <si>
    <r>
      <t>Value of Total Sales (including Taxes and Duties)(T) (</t>
    </r>
    <r>
      <rPr>
        <b/>
        <sz val="14"/>
        <color rgb="FFFF0000"/>
        <rFont val="Book Antiqua"/>
        <family val="1"/>
      </rPr>
      <t>in Crore</t>
    </r>
    <r>
      <rPr>
        <b/>
        <sz val="11"/>
        <rFont val="Book Antiqua"/>
        <family val="1"/>
      </rPr>
      <t>)</t>
    </r>
  </si>
  <si>
    <t>Attachment-25</t>
  </si>
  <si>
    <t>Pre-defined Events</t>
  </si>
  <si>
    <t>Select one option only 
(Yes/No, as applicable)</t>
  </si>
  <si>
    <t xml:space="preserve">Attachment-26- </t>
  </si>
  <si>
    <t xml:space="preserve">Local Content % </t>
  </si>
  <si>
    <t>Self certification regarding Local Content</t>
  </si>
  <si>
    <t>NIL</t>
  </si>
  <si>
    <t>Nil</t>
  </si>
  <si>
    <t>nil</t>
  </si>
  <si>
    <t>None</t>
  </si>
  <si>
    <t>none</t>
  </si>
  <si>
    <t>No Deviation</t>
  </si>
  <si>
    <t>no deviation</t>
  </si>
  <si>
    <t>No deviation</t>
  </si>
  <si>
    <t>Attachment-15</t>
  </si>
  <si>
    <t>Opted for Advance</t>
  </si>
  <si>
    <t>Supply Portion</t>
  </si>
  <si>
    <t>Service Portion</t>
  </si>
  <si>
    <t>Engineering</t>
  </si>
  <si>
    <t>Attachment-16</t>
  </si>
  <si>
    <t>Previous transgressions of Integrity Pact</t>
  </si>
  <si>
    <t>Litigation History</t>
  </si>
  <si>
    <t xml:space="preserve">Date   </t>
  </si>
  <si>
    <r>
      <t>Value of Balance Works (</t>
    </r>
    <r>
      <rPr>
        <b/>
        <sz val="11"/>
        <rFont val="Book Antiqua"/>
        <family val="1"/>
      </rPr>
      <t>B1</t>
    </r>
    <r>
      <rPr>
        <sz val="11"/>
        <rFont val="Book Antiqua"/>
        <family val="1"/>
      </rPr>
      <t>) against the Contracts awarded by Employer (</t>
    </r>
    <r>
      <rPr>
        <b/>
        <sz val="14"/>
        <color rgb="FFFF0000"/>
        <rFont val="Book Antiqua"/>
        <family val="1"/>
      </rPr>
      <t>in Crore</t>
    </r>
    <r>
      <rPr>
        <b/>
        <sz val="11"/>
        <rFont val="Book Antiqua"/>
        <family val="1"/>
      </rPr>
      <t>)</t>
    </r>
  </si>
  <si>
    <r>
      <t>Value of Balance Works (</t>
    </r>
    <r>
      <rPr>
        <b/>
        <sz val="11"/>
        <rFont val="Book Antiqua"/>
        <family val="1"/>
      </rPr>
      <t>B2</t>
    </r>
    <r>
      <rPr>
        <sz val="11"/>
        <rFont val="Book Antiqua"/>
        <family val="1"/>
      </rPr>
      <t>) against the Contracts awarded by Utilities other than Employer (</t>
    </r>
    <r>
      <rPr>
        <b/>
        <sz val="14"/>
        <color rgb="FFFF0000"/>
        <rFont val="Book Antiqua"/>
        <family val="1"/>
      </rPr>
      <t>in Crore</t>
    </r>
    <r>
      <rPr>
        <sz val="11"/>
        <rFont val="Book Antiqua"/>
        <family val="1"/>
      </rPr>
      <t>)</t>
    </r>
  </si>
  <si>
    <t>Jan</t>
  </si>
  <si>
    <t>Feb</t>
  </si>
  <si>
    <t>Mar</t>
  </si>
  <si>
    <t>Apr</t>
  </si>
  <si>
    <t>Jun</t>
  </si>
  <si>
    <t>Jul</t>
  </si>
  <si>
    <t>Aug</t>
  </si>
  <si>
    <t>Sep</t>
  </si>
  <si>
    <t>Oct</t>
  </si>
  <si>
    <t>Nov</t>
  </si>
  <si>
    <t>Dec</t>
  </si>
  <si>
    <t>Tender Fee - Exempted</t>
  </si>
  <si>
    <t>Instruction for printing &amp; submitting Attachment-25</t>
  </si>
  <si>
    <t xml:space="preserve">The requisite format of Attachment-25 is given hereunder. Bidder is required to fill all the details as in Green Cells only </t>
  </si>
  <si>
    <t>In case of JV bidder, the format is generated automatically for respective partner of JV and shall be filled as above.</t>
  </si>
  <si>
    <r>
      <t xml:space="preserve">Take print out of </t>
    </r>
    <r>
      <rPr>
        <b/>
        <sz val="12"/>
        <color theme="0"/>
        <rFont val="Book Antiqua"/>
        <family val="1"/>
      </rPr>
      <t>following text on a non-judicial stamp paper</t>
    </r>
    <r>
      <rPr>
        <sz val="12"/>
        <rFont val="Book Antiqua"/>
        <family val="1"/>
      </rPr>
      <t xml:space="preserve"> of Rs. 100/-  and other pages on plain A4 size paper to be appended with Stamp Paper.</t>
    </r>
  </si>
  <si>
    <t>The requisite format of Attachment-20 is given hereunder. Bidder is required to fill all the details as in Green Cells only and duly filled Attachment shall be printed for signing and submitted through uploading in Bid. The page setting for print out may be adjusted.</t>
  </si>
  <si>
    <t>Notwithstanding the above, we reiterate our compliance to the Time for Completion of the Facilities/ Works as per the provisions of the Bidding document</t>
  </si>
  <si>
    <t>Through POWERGRID ONLINE PAYMENT UTILITY</t>
  </si>
  <si>
    <t>In accordance with Clause 2, Appendix-2, Form of Contract Agreement, Section-VI; Forms. Volume-I</t>
  </si>
  <si>
    <t xml:space="preserve">A) For Equipment Ex-Works Price Component </t>
  </si>
  <si>
    <t>Transformer (excluding Insulating Oil) (ratings above 10MVA or voltage above 33kV up to 400kV)</t>
  </si>
  <si>
    <t>i)</t>
  </si>
  <si>
    <t>Copper a=</t>
  </si>
  <si>
    <t>Price Indices for copper wire rod, as published by IEEMA.</t>
  </si>
  <si>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</si>
  <si>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</si>
  <si>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</si>
  <si>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</si>
  <si>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</si>
  <si>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</si>
  <si>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</si>
  <si>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</si>
  <si>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</si>
  <si>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</si>
  <si>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</si>
  <si>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</si>
  <si>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</si>
  <si>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Transformers (ratings above 10MVA or voltage above 33kV up to 400kV):</t>
  </si>
  <si>
    <t>Insulating Oil e=</t>
  </si>
  <si>
    <t>Transformer Oil (TO):  Transformer oil conforming to IS:335-1993, supplied in drum(Ex-Refinery, Mumbai) as published by IEEMA.</t>
  </si>
  <si>
    <t>Circuit Breaker</t>
  </si>
  <si>
    <t>Raw Material</t>
  </si>
  <si>
    <t>a=</t>
  </si>
  <si>
    <t>IEEMA</t>
  </si>
  <si>
    <t>b=</t>
  </si>
  <si>
    <t>c=</t>
  </si>
  <si>
    <t>d=</t>
  </si>
  <si>
    <t>Labour</t>
  </si>
  <si>
    <t>l=</t>
  </si>
  <si>
    <t xml:space="preserve">Indian field labour index – namely All India average consumer price index for Industrial Workers (monthly)  (Base: 2016= 100), as published by Labour Bureau, Shimla, Government of India (www.labourbureau.nic.in).
</t>
  </si>
  <si>
    <t>The sum of the value of coefficients for raw materials: a+b+c+d=0.55 to 0.65 and sum of all the coefficients including labour shall be a+b+c+d+l=0.85.</t>
  </si>
  <si>
    <t>Isolators</t>
  </si>
  <si>
    <t>Labour I=</t>
  </si>
  <si>
    <t xml:space="preserve">Indian field labour index – namely All India average consumer price index for Industrial Workers (monthly)  (Base: 2001= 100), as published by Labour Bureau, Shimla, Government of India (www.labourbureau.nic.in).
</t>
  </si>
  <si>
    <t>Capacitive VoltageTransformer</t>
  </si>
  <si>
    <t>III</t>
  </si>
  <si>
    <t>Current Transformer</t>
  </si>
  <si>
    <t>IV</t>
  </si>
  <si>
    <t>V</t>
  </si>
  <si>
    <t>Surge Arrester</t>
  </si>
  <si>
    <t xml:space="preserve">Labour </t>
  </si>
  <si>
    <t xml:space="preserve"> I=</t>
  </si>
  <si>
    <t xml:space="preserve">Indian field labour index – namely All India average consumer price index for Industrial Workers (monthly)  (Base: 2016= 100), as published by Labour Bureau, Shimla, Government of India (www.labourbureau.nic.in).
</t>
  </si>
  <si>
    <t>VI</t>
  </si>
  <si>
    <t>PVC/XLPE Insulated Power and Control Cable</t>
  </si>
  <si>
    <t>a=PVC Compound</t>
  </si>
  <si>
    <t>Published Price of Metal</t>
  </si>
  <si>
    <t>i) Aluminium per MT</t>
  </si>
  <si>
    <t>ii) Copper per MT</t>
  </si>
  <si>
    <t>Weight in MT of Metal per kM
(Size wise)</t>
  </si>
  <si>
    <t>VII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</si>
  <si>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</si>
  <si>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</si>
  <si>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</si>
  <si>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</si>
  <si>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</si>
  <si>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</si>
  <si>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</si>
  <si>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</si>
  <si>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</si>
  <si>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</si>
  <si>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</si>
  <si>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</si>
  <si>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B.</t>
  </si>
  <si>
    <t>For Installation Price Component</t>
  </si>
  <si>
    <t xml:space="preserve">Installation price component (including Civil works but excluding ‘supply &amp; placement of reinforcement steel’ and ‘concreting’)  </t>
  </si>
  <si>
    <t xml:space="preserve">Indian field labour index – namely All India average consumer price index for Industrial Workers (monthly)  (Base: 2016= 100), as published by Labour Bureau, Shimla, Government of India (www.labourbureau.nic.in).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</si>
  <si>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</si>
  <si>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</si>
  <si>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</si>
  <si>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</si>
  <si>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</si>
  <si>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</si>
  <si>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</si>
  <si>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</si>
  <si>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</si>
  <si>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</si>
  <si>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</si>
  <si>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(specify the percentage of Local content)</t>
  </si>
  <si>
    <t>Enter the details of the location(s) at which value addition is made</t>
  </si>
  <si>
    <t>(Enter the details of the location(s) at which value addition is made)</t>
  </si>
  <si>
    <t xml:space="preserve">Undertaking by the bidder regarding Compliance of DMI&amp;SP policy </t>
  </si>
  <si>
    <t xml:space="preserve">Affidavit of Self certification regarding Minimum Local Content in line with PPP-MII order and MoP Order, if applicable </t>
  </si>
  <si>
    <t xml:space="preserve"> Certification by the Bidder per DoE Order in line with ITB Clause 2.1 </t>
  </si>
  <si>
    <t xml:space="preserve">Declaration by the Bidder regarding events encountered pursuant to ITB Clause 2.1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</si>
  <si>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</si>
  <si>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First Envelop Bid Proposal Ref No.</t>
  </si>
  <si>
    <r>
      <t>Value of Balance Works (B2</t>
    </r>
    <r>
      <rPr>
        <sz val="11"/>
        <rFont val="Book Antiqua"/>
        <family val="1"/>
      </rPr>
      <t>) against the Contracts awarded by Utilities other than Employer 
(</t>
    </r>
    <r>
      <rPr>
        <b/>
        <sz val="14"/>
        <color rgb="FFFF0000"/>
        <rFont val="Book Antiqua"/>
        <family val="1"/>
      </rPr>
      <t>in Crore</t>
    </r>
    <r>
      <rPr>
        <sz val="11"/>
        <rFont val="Book Antiqua"/>
        <family val="1"/>
      </rPr>
      <t>)</t>
    </r>
  </si>
  <si>
    <r>
      <rPr>
        <sz val="11"/>
        <rFont val="Book Antiqua"/>
        <family val="1"/>
      </rPr>
      <t>Value of Balance Works (</t>
    </r>
    <r>
      <rPr>
        <b/>
        <sz val="11"/>
        <rFont val="Book Antiqua"/>
        <family val="1"/>
      </rPr>
      <t>B1</t>
    </r>
    <r>
      <rPr>
        <sz val="11"/>
        <rFont val="Book Antiqua"/>
        <family val="1"/>
      </rPr>
      <t>) against the Contracts awarded by Employer 
(</t>
    </r>
    <r>
      <rPr>
        <b/>
        <sz val="14"/>
        <color rgb="FFFF0000"/>
        <rFont val="Book Antiqua"/>
        <family val="1"/>
      </rPr>
      <t>in Crore</t>
    </r>
    <r>
      <rPr>
        <b/>
        <sz val="11"/>
        <rFont val="Book Antiqua"/>
        <family val="1"/>
      </rPr>
      <t>)</t>
    </r>
  </si>
  <si>
    <t>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t>
  </si>
  <si>
    <t>Substation Package SS-119</t>
  </si>
  <si>
    <t>CC/NT/W-AIS/DOM/A04/23/09636</t>
  </si>
  <si>
    <t>Period in months from the effective date of contract
for 400kV AIS Substation Extension Package SS-119</t>
  </si>
  <si>
    <t>Extension of 400kV Malda Substation including 2x63 MVAR, 420kV Reactor associated with “Eastern Region Expansion Scheme-XL (ERES-XL)”</t>
  </si>
  <si>
    <t>Bay Work</t>
  </si>
  <si>
    <t>Reactor Supply &amp; Erection</t>
  </si>
  <si>
    <t>Extension of 400/220kV Allahabad (PG) Substation including 1x500MVA, 400/220 kV ICT associated with “Augmentation of Transformation Capacity at 400/220 kV Allahabad (PG) Substation by 400/220 kV, 1x500 MVA (4th) ICT”;</t>
  </si>
  <si>
    <t>ICT Supply &amp; Erection</t>
  </si>
  <si>
    <r>
      <t xml:space="preserve">We declare that the ratings, performance figures and availability of the system furnished by us for subject Package covered under this specification are guaranteed by us. In particular, we declare that the </t>
    </r>
    <r>
      <rPr>
        <b/>
        <sz val="11"/>
        <rFont val="Book Antiqua"/>
        <family val="1"/>
      </rPr>
      <t>(i) 63 MVAR,420kV,3-phase Shunt Reactor</t>
    </r>
    <r>
      <rPr>
        <sz val="11"/>
        <rFont val="Book Antiqua"/>
        <family val="1"/>
      </rPr>
      <t xml:space="preserve">, and </t>
    </r>
    <r>
      <rPr>
        <b/>
        <sz val="11"/>
        <rFont val="Book Antiqua"/>
        <family val="1"/>
      </rPr>
      <t>(ii) 500MVA, 400KV/220/33 KV, 3-phase Autotransformer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</si>
  <si>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We hereby furnish the relevant details pertaining to the price adjustment provisions for equipment as specified in your specifications and documents for the Substation Package SS-119. The necessary documentary evidence is enclosed.</t>
  </si>
  <si>
    <t>Reactor (excluding Insulating Oil) (ratings above 10MVA or voltage above 33kV up to 400kV)</t>
  </si>
  <si>
    <t>Insulating oil for  Reactor (ratings above 10MVA or voltage above 33kV up to 400kV):</t>
  </si>
  <si>
    <t>VIII</t>
  </si>
  <si>
    <t>IX</t>
  </si>
  <si>
    <t>X</t>
  </si>
  <si>
    <t>Attachments 3(JV), 4,  4(A),  4(B),  5, 5(A), 6, 7, 9, 10, 11, 12, 13, 14, 15, 16, 17, 18, 19, 21, 22, 23 and Bid Form for 1st Envelope are included here.</t>
  </si>
  <si>
    <t>Attachment-3(QR), Attachment-20, 24, 25, 26 &amp; 27 : To be submitted as per the provisions of the Bidding Documents (Formats Attached seperately in Volume-III of Bidding Documents)</t>
  </si>
  <si>
    <t>(n)</t>
  </si>
  <si>
    <t>GCC 40</t>
  </si>
  <si>
    <t>Conciliation</t>
  </si>
  <si>
    <r>
      <rPr>
        <b/>
        <sz val="11"/>
        <rFont val="Book Antiqua"/>
        <family val="1"/>
      </rPr>
      <t>(Only for MSE bidders)</t>
    </r>
    <r>
      <rPr>
        <sz val="11"/>
        <rFont val="Book Antiqua"/>
        <family val="1"/>
      </rPr>
      <t xml:space="preserve">
We are a Micro and Small Enterprise (MSE) registered with ................................., a designated Authority of GoI under the Public Procurement Policy for MSEs order 2012, Notification dated 01/06/2020 read in conjuction with related notifications issued from time to time for such enterprises.
</t>
    </r>
    <r>
      <rPr>
        <b/>
        <sz val="11"/>
        <rFont val="Book Antiqua"/>
        <family val="1"/>
      </rPr>
      <t>(Delete if Not Applicable)</t>
    </r>
  </si>
  <si>
    <t>This agreement is subject to Indian Law. Place of performance and jurisdiction is the establishment of POWERGRID. The Arbitration/Conciliation clause provided in the main tender document / contract shall not be applicable for any issue / dispute arising under Integrity Pact.</t>
  </si>
  <si>
    <t>Views expressed or suggestions/submissions made by the parties and the recommendations of the CVO/IEM# in respect of the violation of this agreement, shall not be relied on or introduced as evidence in the arbitral/conciliation or judicial proceedings (arising out of the arbitral/conciliation proceedings) by the parties in connection with the disputes/differences arising out of the subject contract.</t>
  </si>
  <si>
    <t>This agreement is subject to Indian Law. Place of performance and jurisdiction is the establishment of POWERGRID. The Arbitration/Conciliation clause provided in the main tender document / contract shall not be applicable for any issue / dispute arising under the Safety 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</si>
</sst>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0.0000"/>
  </numFmts>
  <fonts count="9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b/>
      <sz val="16"/>
      <name val="Book Antiqua"/>
      <family val="1"/>
    </font>
    <font>
      <b/>
      <sz val="20"/>
      <color indexed="12"/>
      <name val="Book Antiqua"/>
      <family val="1"/>
    </font>
    <font>
      <i/>
      <sz val="11"/>
      <name val="Arial"/>
      <family val="2"/>
    </font>
    <font>
      <vertAlign val="superscript"/>
      <sz val="10"/>
      <name val="Book Antiqua"/>
      <family val="1"/>
    </font>
    <font>
      <i/>
      <sz val="11"/>
      <color rgb="FFFF0000"/>
      <name val="Book Antiqua"/>
      <family val="1"/>
    </font>
    <font>
      <b/>
      <i/>
      <sz val="12"/>
      <color rgb="FFFF0000"/>
      <name val="Book Antiqua"/>
      <family val="1"/>
    </font>
    <font>
      <sz val="8"/>
      <color rgb="FF000000"/>
      <name val="Segoe UI"/>
      <family val="2"/>
    </font>
    <font>
      <u/>
      <sz val="10"/>
      <color theme="10"/>
      <name val="Book Antiqua"/>
      <family val="1"/>
    </font>
    <font>
      <b/>
      <sz val="14"/>
      <color rgb="FFFF0000"/>
      <name val="Book Antiqua"/>
      <family val="1"/>
    </font>
    <font>
      <sz val="11"/>
      <color rgb="FFCCFFCC"/>
      <name val="Book Antiqua"/>
      <family val="1"/>
    </font>
    <font>
      <sz val="12"/>
      <color rgb="FFCCFFCC"/>
      <name val="Book Antiqua"/>
      <family val="1"/>
    </font>
    <font>
      <sz val="12"/>
      <color theme="0"/>
      <name val="Book Antiqua"/>
      <family val="1"/>
    </font>
    <font>
      <b/>
      <sz val="12"/>
      <color theme="0"/>
      <name val="Book Antiqua"/>
      <family val="1"/>
    </font>
    <font>
      <sz val="11"/>
      <color rgb="FFFF0000"/>
      <name val="Book Antiqua"/>
      <family val="1"/>
    </font>
    <font>
      <i/>
      <sz val="16"/>
      <color rgb="FFFF0000"/>
      <name val="Book Antiqua"/>
      <family val="1"/>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0070C0"/>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85" fillId="0" borderId="0" applyNumberFormat="0" applyFill="0" applyBorder="0" applyAlignment="0" applyProtection="0"/>
  </cellStyleXfs>
  <cellXfs count="993">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1"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top"/>
      <protection hidden="1"/>
    </xf>
    <xf numFmtId="0" fontId="72"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4"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11" fillId="0" borderId="0" xfId="48" applyFont="1" applyAlignment="1" applyProtection="1">
      <alignment horizontal="center" vertical="center" wrapText="1"/>
      <protection hidden="1"/>
    </xf>
    <xf numFmtId="0" fontId="9" fillId="0" borderId="0" xfId="48" applyFont="1" applyAlignment="1" applyProtection="1">
      <alignment vertical="center"/>
      <protection hidden="1"/>
    </xf>
    <xf numFmtId="0" fontId="10" fillId="0" borderId="0" xfId="48" applyFont="1" applyAlignment="1" applyProtection="1">
      <alignment horizontal="center"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2"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8" borderId="0" xfId="0" applyFill="1" applyAlignment="1" applyProtection="1">
      <alignment vertical="center"/>
      <protection hidden="1"/>
    </xf>
    <xf numFmtId="0" fontId="0" fillId="8" borderId="0" xfId="0" applyFill="1" applyProtection="1">
      <protection hidden="1"/>
    </xf>
    <xf numFmtId="0" fontId="9" fillId="0" borderId="0" xfId="0" applyFont="1" applyAlignment="1" applyProtection="1">
      <alignment horizontal="left" vertical="top" wrapText="1"/>
      <protection hidden="1"/>
    </xf>
    <xf numFmtId="0" fontId="75"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8" borderId="26" xfId="0" applyFont="1" applyFill="1" applyBorder="1" applyAlignment="1" applyProtection="1">
      <alignment vertical="center"/>
      <protection hidden="1"/>
    </xf>
    <xf numFmtId="0" fontId="46" fillId="8"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68"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2"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68" fillId="0" borderId="26" xfId="39" applyFont="1" applyBorder="1" applyAlignment="1" applyProtection="1">
      <alignment horizontal="center" vertical="center"/>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10" fillId="0" borderId="0" xfId="53" applyFont="1" applyAlignment="1" applyProtection="1">
      <alignment horizontal="left" vertical="center" wrapText="1"/>
      <protection hidden="1"/>
    </xf>
    <xf numFmtId="0" fontId="9" fillId="0" borderId="0" xfId="0" applyFont="1" applyAlignment="1" applyProtection="1">
      <alignment horizontal="justify" vertical="top" wrapText="1"/>
      <protection hidden="1"/>
    </xf>
    <xf numFmtId="171" fontId="9" fillId="0" borderId="0" xfId="0" applyNumberFormat="1" applyFont="1" applyAlignment="1" applyProtection="1">
      <alignment horizontal="center" vertical="center" wrapText="1"/>
      <protection hidden="1"/>
    </xf>
    <xf numFmtId="171" fontId="9" fillId="0" borderId="0" xfId="0" applyNumberFormat="1" applyFont="1" applyAlignment="1" applyProtection="1">
      <alignment horizontal="center" vertical="top" wrapText="1"/>
      <protection hidden="1"/>
    </xf>
    <xf numFmtId="171" fontId="9" fillId="0" borderId="6" xfId="0" applyNumberFormat="1" applyFont="1" applyBorder="1" applyAlignment="1" applyProtection="1">
      <alignment horizontal="center" vertical="top"/>
      <protection hidden="1"/>
    </xf>
    <xf numFmtId="171" fontId="10" fillId="0" borderId="6" xfId="0" applyNumberFormat="1" applyFont="1" applyBorder="1" applyAlignment="1" applyProtection="1">
      <alignment horizontal="center" vertical="top"/>
      <protection hidden="1"/>
    </xf>
    <xf numFmtId="0" fontId="80" fillId="0" borderId="0" xfId="0" applyFont="1" applyAlignment="1">
      <alignment horizontal="justify" vertical="center"/>
    </xf>
    <xf numFmtId="0" fontId="50" fillId="0" borderId="0" xfId="0" applyFont="1" applyAlignment="1">
      <alignment horizontal="justify" vertical="center"/>
    </xf>
    <xf numFmtId="0" fontId="50" fillId="0" borderId="0" xfId="0" applyFont="1" applyAlignment="1">
      <alignment horizontal="justify" vertical="center" wrapText="1"/>
    </xf>
    <xf numFmtId="0" fontId="58" fillId="0" borderId="6" xfId="0" applyFont="1" applyBorder="1" applyAlignment="1">
      <alignment horizontal="justify" vertical="center" wrapText="1"/>
    </xf>
    <xf numFmtId="0" fontId="50" fillId="0" borderId="6" xfId="0" applyFont="1" applyBorder="1" applyAlignment="1">
      <alignment horizontal="justify" vertical="center" wrapText="1"/>
    </xf>
    <xf numFmtId="0" fontId="0" fillId="0" borderId="0" xfId="0" applyAlignment="1" applyProtection="1">
      <alignment vertical="center"/>
      <protection locked="0" hidden="1"/>
    </xf>
    <xf numFmtId="0" fontId="5" fillId="7" borderId="6" xfId="0" applyFont="1" applyFill="1" applyBorder="1" applyAlignment="1" applyProtection="1">
      <alignment horizontal="justify" vertical="top" wrapText="1"/>
      <protection locked="0" hidden="1"/>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hidden="1"/>
    </xf>
    <xf numFmtId="1" fontId="0" fillId="0" borderId="0" xfId="0" applyNumberFormat="1" applyProtection="1">
      <protection hidden="1"/>
    </xf>
    <xf numFmtId="1" fontId="0" fillId="0" borderId="0" xfId="0" applyNumberFormat="1" applyAlignment="1" applyProtection="1">
      <alignment horizontal="center" vertical="center"/>
      <protection locked="0" hidden="1"/>
    </xf>
    <xf numFmtId="0" fontId="50"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6" xfId="0" applyFont="1" applyBorder="1" applyAlignment="1">
      <alignment horizontal="justify" vertical="center" wrapText="1"/>
    </xf>
    <xf numFmtId="0" fontId="9" fillId="0" borderId="6" xfId="0" applyFont="1" applyBorder="1" applyAlignment="1">
      <alignment horizontal="center" vertical="center" wrapText="1"/>
    </xf>
    <xf numFmtId="0" fontId="61" fillId="0" borderId="6" xfId="0" applyFont="1" applyBorder="1" applyAlignment="1">
      <alignment horizontal="justify" vertical="center" wrapText="1"/>
    </xf>
    <xf numFmtId="0" fontId="9" fillId="0" borderId="6" xfId="0" applyFont="1" applyBorder="1" applyAlignment="1">
      <alignment horizontal="justify" vertical="center" wrapText="1"/>
    </xf>
    <xf numFmtId="0" fontId="61" fillId="11" borderId="6" xfId="0" applyFont="1" applyFill="1" applyBorder="1" applyAlignment="1">
      <alignment horizontal="center" vertical="center" wrapText="1"/>
    </xf>
    <xf numFmtId="0" fontId="9" fillId="0" borderId="6" xfId="49" applyFont="1" applyBorder="1" applyAlignment="1" applyProtection="1">
      <alignment horizontal="center" vertical="center"/>
      <protection hidden="1"/>
    </xf>
    <xf numFmtId="0" fontId="9" fillId="0" borderId="0" xfId="49" applyFont="1" applyProtection="1">
      <protection hidden="1"/>
    </xf>
    <xf numFmtId="0" fontId="36" fillId="0" borderId="0" xfId="48" applyFont="1" applyAlignment="1" applyProtection="1">
      <alignment vertical="center"/>
      <protection hidden="1"/>
    </xf>
    <xf numFmtId="0" fontId="9" fillId="0" borderId="0" xfId="48" applyFont="1" applyAlignment="1" applyProtection="1">
      <alignment horizontal="center"/>
      <protection hidden="1"/>
    </xf>
    <xf numFmtId="0" fontId="36" fillId="0" borderId="0" xfId="48" applyFont="1" applyProtection="1">
      <protection hidden="1"/>
    </xf>
    <xf numFmtId="0" fontId="9" fillId="0" borderId="33" xfId="50" applyFont="1" applyBorder="1" applyAlignment="1" applyProtection="1">
      <alignment horizontal="left" vertical="center" wrapText="1"/>
      <protection hidden="1"/>
    </xf>
    <xf numFmtId="0" fontId="9" fillId="0" borderId="34" xfId="50" applyFont="1" applyBorder="1" applyAlignment="1" applyProtection="1">
      <alignment horizontal="left" vertical="center" wrapText="1"/>
      <protection hidden="1"/>
    </xf>
    <xf numFmtId="0" fontId="8" fillId="7" borderId="6" xfId="0" applyFont="1" applyFill="1" applyBorder="1" applyAlignment="1" applyProtection="1">
      <alignment horizontal="center" vertical="center" wrapText="1"/>
      <protection locked="0" hidden="1"/>
    </xf>
    <xf numFmtId="2" fontId="61" fillId="7" borderId="6" xfId="0" applyNumberFormat="1" applyFont="1" applyFill="1" applyBorder="1" applyAlignment="1" applyProtection="1">
      <alignment horizontal="center" vertical="center" wrapText="1"/>
      <protection locked="0"/>
    </xf>
    <xf numFmtId="0" fontId="10" fillId="0" borderId="10" xfId="48" applyFont="1" applyBorder="1" applyAlignment="1" applyProtection="1">
      <alignment vertical="center"/>
      <protection hidden="1"/>
    </xf>
    <xf numFmtId="0" fontId="9" fillId="0" borderId="0" xfId="0" quotePrefix="1" applyFont="1" applyAlignment="1">
      <alignment horizontal="justify" vertical="center" wrapText="1"/>
    </xf>
    <xf numFmtId="0" fontId="9" fillId="0" borderId="0" xfId="0" applyFont="1" applyAlignment="1">
      <alignment horizontal="justify" vertical="center" wrapText="1"/>
    </xf>
    <xf numFmtId="0" fontId="76" fillId="0" borderId="15" xfId="33" applyFont="1" applyBorder="1" applyAlignment="1" applyProtection="1">
      <alignment horizontal="center" vertical="center"/>
      <protection hidden="1"/>
    </xf>
    <xf numFmtId="0" fontId="5" fillId="0" borderId="30" xfId="33" applyFont="1" applyBorder="1" applyAlignment="1" applyProtection="1">
      <alignment horizontal="justify" vertical="top" wrapText="1"/>
      <protection hidden="1"/>
    </xf>
    <xf numFmtId="0" fontId="10" fillId="0" borderId="0" xfId="48" applyFont="1" applyAlignment="1" applyProtection="1">
      <alignment vertical="center"/>
      <protection hidden="1"/>
    </xf>
    <xf numFmtId="0" fontId="10" fillId="7" borderId="0" xfId="0" applyFont="1" applyFill="1" applyAlignment="1" applyProtection="1">
      <alignment horizontal="left" vertical="center" wrapText="1" indent="1"/>
      <protection locked="0" hidden="1"/>
    </xf>
    <xf numFmtId="0" fontId="2" fillId="0" borderId="0" xfId="0" applyFont="1"/>
    <xf numFmtId="0" fontId="2" fillId="0" borderId="0" xfId="0" applyFont="1" applyAlignment="1">
      <alignment vertical="top" wrapText="1"/>
    </xf>
    <xf numFmtId="0" fontId="24" fillId="0" borderId="0" xfId="0" applyFont="1"/>
    <xf numFmtId="0" fontId="10" fillId="2" borderId="6" xfId="0" applyFont="1" applyFill="1" applyBorder="1" applyAlignment="1" applyProtection="1">
      <alignment horizontal="center" vertical="center" wrapText="1"/>
      <protection locked="0"/>
    </xf>
    <xf numFmtId="0" fontId="2" fillId="0" borderId="6" xfId="0" applyFont="1" applyBorder="1"/>
    <xf numFmtId="0" fontId="0" fillId="0" borderId="6" xfId="0" applyBorder="1"/>
    <xf numFmtId="0" fontId="0" fillId="0" borderId="0" xfId="0" applyProtection="1">
      <protection locked="0" hidden="1"/>
    </xf>
    <xf numFmtId="0" fontId="87" fillId="7" borderId="6" xfId="0" applyFont="1" applyFill="1" applyBorder="1" applyAlignment="1" applyProtection="1">
      <alignment horizontal="justify" vertical="top" wrapText="1"/>
      <protection locked="0" hidden="1"/>
    </xf>
    <xf numFmtId="0" fontId="88" fillId="7" borderId="6" xfId="0" applyFont="1" applyFill="1" applyBorder="1" applyAlignment="1" applyProtection="1">
      <alignment horizontal="justify" vertical="top" wrapText="1"/>
      <protection locked="0" hidden="1"/>
    </xf>
    <xf numFmtId="0" fontId="10" fillId="0" borderId="6" xfId="0" applyFont="1" applyBorder="1" applyAlignment="1" applyProtection="1">
      <alignment horizontal="center" vertical="top" wrapText="1"/>
      <protection hidden="1"/>
    </xf>
    <xf numFmtId="0" fontId="0" fillId="0" borderId="6" xfId="0" applyBorder="1" applyAlignment="1">
      <alignment horizontal="center"/>
    </xf>
    <xf numFmtId="0" fontId="2" fillId="0" borderId="0" xfId="0" applyFont="1" applyProtection="1">
      <protection locked="0" hidden="1"/>
    </xf>
    <xf numFmtId="0" fontId="2" fillId="0" borderId="42" xfId="0" applyFont="1" applyBorder="1" applyProtection="1">
      <protection locked="0" hidden="1"/>
    </xf>
    <xf numFmtId="0" fontId="2" fillId="0" borderId="2" xfId="0" applyFont="1" applyBorder="1" applyProtection="1">
      <protection locked="0" hidden="1"/>
    </xf>
    <xf numFmtId="0" fontId="2" fillId="0" borderId="41" xfId="0" applyFont="1" applyBorder="1" applyProtection="1">
      <protection locked="0" hidden="1"/>
    </xf>
    <xf numFmtId="0" fontId="5" fillId="0" borderId="0" xfId="0" applyFont="1" applyAlignment="1" applyProtection="1">
      <alignment vertical="center"/>
      <protection locked="0" hidden="1"/>
    </xf>
    <xf numFmtId="0" fontId="44" fillId="0" borderId="0" xfId="0" applyFont="1" applyAlignment="1" applyProtection="1">
      <alignment vertical="center"/>
      <protection locked="0" hidden="1"/>
    </xf>
    <xf numFmtId="0" fontId="24" fillId="0" borderId="0" xfId="0" applyFont="1" applyProtection="1">
      <protection locked="0" hidden="1"/>
    </xf>
    <xf numFmtId="0" fontId="2" fillId="0" borderId="0" xfId="0" applyFont="1" applyAlignment="1" applyProtection="1">
      <alignment vertical="center"/>
      <protection locked="0" hidden="1"/>
    </xf>
    <xf numFmtId="173" fontId="0" fillId="0" borderId="0" xfId="0" applyNumberFormat="1" applyProtection="1">
      <protection locked="0" hidden="1"/>
    </xf>
    <xf numFmtId="0" fontId="2" fillId="0" borderId="0" xfId="0" applyFont="1" applyAlignment="1" applyProtection="1">
      <alignment horizontal="right" vertical="center"/>
      <protection locked="0" hidden="1"/>
    </xf>
    <xf numFmtId="0" fontId="0" fillId="0" borderId="6" xfId="0" applyBorder="1" applyAlignment="1" applyProtection="1">
      <alignment vertical="center"/>
      <protection locked="0" hidden="1"/>
    </xf>
    <xf numFmtId="0" fontId="76" fillId="0" borderId="0" xfId="33" applyFont="1" applyAlignment="1" applyProtection="1">
      <alignment horizontal="center" vertical="center"/>
      <protection hidden="1"/>
    </xf>
    <xf numFmtId="0" fontId="5" fillId="0" borderId="0" xfId="33" applyFont="1" applyAlignment="1" applyProtection="1">
      <alignment horizontal="justify" vertical="top" wrapText="1"/>
      <protection hidden="1"/>
    </xf>
    <xf numFmtId="2" fontId="0" fillId="0" borderId="0" xfId="0" applyNumberFormat="1" applyProtection="1">
      <protection locked="0" hidden="1"/>
    </xf>
    <xf numFmtId="0" fontId="24" fillId="0" borderId="6"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top" wrapText="1"/>
      <protection locked="0"/>
    </xf>
    <xf numFmtId="0" fontId="9" fillId="13" borderId="0" xfId="39" applyFont="1" applyFill="1" applyAlignment="1" applyProtection="1">
      <alignment vertical="center"/>
      <protection hidden="1"/>
    </xf>
    <xf numFmtId="0" fontId="9" fillId="13" borderId="0" xfId="39" applyFont="1" applyFill="1" applyProtection="1">
      <protection hidden="1"/>
    </xf>
    <xf numFmtId="0" fontId="9" fillId="14" borderId="0" xfId="37" applyFont="1" applyFill="1" applyAlignment="1" applyProtection="1">
      <alignment vertical="center"/>
      <protection hidden="1"/>
    </xf>
    <xf numFmtId="0" fontId="9" fillId="14" borderId="0" xfId="37" applyFont="1" applyFill="1" applyProtection="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10" fillId="14" borderId="6" xfId="39" applyFont="1" applyFill="1" applyBorder="1" applyAlignment="1" applyProtection="1">
      <alignment horizontal="left"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14" borderId="6" xfId="39" applyFont="1" applyFill="1" applyBorder="1" applyAlignment="1" applyProtection="1">
      <alignmen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10" fillId="13" borderId="6" xfId="39" applyFont="1" applyFill="1" applyBorder="1" applyAlignment="1" applyProtection="1">
      <alignment horizontal="center" vertical="center" wrapText="1"/>
      <protection hidden="1"/>
    </xf>
    <xf numFmtId="0" fontId="10" fillId="14" borderId="6" xfId="38" applyFont="1" applyFill="1" applyBorder="1" applyAlignment="1" applyProtection="1">
      <alignment horizontal="center" vertical="center" wrapText="1"/>
      <protection hidden="1"/>
    </xf>
    <xf numFmtId="0" fontId="9" fillId="15" borderId="0" xfId="39" applyFont="1" applyFill="1" applyAlignment="1" applyProtection="1">
      <alignment vertical="center"/>
      <protection hidden="1"/>
    </xf>
    <xf numFmtId="0" fontId="9" fillId="15"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10" fillId="0" borderId="0" xfId="39" applyFont="1" applyAlignment="1" applyProtection="1">
      <alignment horizontal="right" vertical="center"/>
      <protection hidden="1"/>
    </xf>
    <xf numFmtId="0" fontId="2" fillId="0" borderId="0" xfId="0" applyFont="1" applyAlignment="1">
      <alignment horizontal="right"/>
    </xf>
    <xf numFmtId="0" fontId="9" fillId="0" borderId="6" xfId="0" applyFont="1" applyBorder="1" applyAlignment="1">
      <alignment horizontal="justify" vertical="top" wrapText="1"/>
    </xf>
    <xf numFmtId="0" fontId="10" fillId="0" borderId="6" xfId="0" applyFont="1" applyBorder="1" applyAlignment="1">
      <alignment horizontal="center" vertical="top" wrapText="1"/>
    </xf>
    <xf numFmtId="0" fontId="10" fillId="0" borderId="6" xfId="0" applyFont="1" applyBorder="1" applyAlignment="1">
      <alignment horizontal="justify" vertical="top" wrapText="1"/>
    </xf>
    <xf numFmtId="172" fontId="5" fillId="0" borderId="0" xfId="0" applyNumberFormat="1" applyFont="1" applyAlignment="1" applyProtection="1">
      <alignment vertical="center"/>
      <protection hidden="1"/>
    </xf>
    <xf numFmtId="0" fontId="46" fillId="8" borderId="6" xfId="0" applyFont="1" applyFill="1" applyBorder="1" applyAlignment="1" applyProtection="1">
      <alignment horizontal="center" vertical="center" wrapText="1"/>
      <protection hidden="1"/>
    </xf>
    <xf numFmtId="0" fontId="10" fillId="14" borderId="6" xfId="37" applyFont="1" applyFill="1" applyBorder="1" applyAlignment="1" applyProtection="1">
      <alignment horizontal="center" vertical="center" wrapText="1"/>
      <protection hidden="1"/>
    </xf>
    <xf numFmtId="0" fontId="10" fillId="0" borderId="6" xfId="37" applyFont="1" applyBorder="1" applyAlignment="1" applyProtection="1">
      <alignment horizontal="center" vertical="center" wrapText="1"/>
      <protection hidden="1"/>
    </xf>
    <xf numFmtId="0" fontId="10" fillId="14" borderId="6" xfId="39"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2"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9" borderId="6"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79" fillId="0" borderId="7" xfId="52" applyFont="1" applyBorder="1" applyAlignment="1" applyProtection="1">
      <alignment horizontal="center" vertical="center" textRotation="90"/>
      <protection hidden="1"/>
    </xf>
    <xf numFmtId="0" fontId="79" fillId="0" borderId="14" xfId="52" applyFont="1" applyBorder="1" applyAlignment="1" applyProtection="1">
      <alignment horizontal="center" vertical="center" textRotation="90"/>
      <protection hidden="1"/>
    </xf>
    <xf numFmtId="0" fontId="79" fillId="0" borderId="13"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2" fillId="6" borderId="3" xfId="52" applyFont="1" applyFill="1" applyBorder="1" applyAlignment="1" applyProtection="1">
      <alignment horizontal="justify" vertical="center"/>
      <protection hidden="1"/>
    </xf>
    <xf numFmtId="0" fontId="72" fillId="6" borderId="10" xfId="52" applyFont="1" applyFill="1" applyBorder="1" applyAlignment="1" applyProtection="1">
      <alignment horizontal="justify" vertical="center"/>
      <protection hidden="1"/>
    </xf>
    <xf numFmtId="0" fontId="10" fillId="0" borderId="6" xfId="48" applyFont="1" applyBorder="1" applyAlignment="1" applyProtection="1">
      <alignment vertical="center"/>
      <protection hidden="1"/>
    </xf>
    <xf numFmtId="0" fontId="9" fillId="0" borderId="6" xfId="48" applyFont="1" applyBorder="1" applyAlignment="1" applyProtection="1">
      <alignment horizontal="left" vertical="center"/>
      <protection hidden="1"/>
    </xf>
    <xf numFmtId="0" fontId="9" fillId="2" borderId="26" xfId="48" applyFont="1" applyFill="1" applyBorder="1" applyAlignment="1" applyProtection="1">
      <alignment horizontal="left" vertical="center"/>
      <protection locked="0"/>
    </xf>
    <xf numFmtId="0" fontId="9" fillId="2" borderId="3" xfId="48" applyFont="1" applyFill="1" applyBorder="1" applyAlignment="1" applyProtection="1">
      <alignment horizontal="left" vertical="center"/>
      <protection locked="0"/>
    </xf>
    <xf numFmtId="0" fontId="9" fillId="2" borderId="10" xfId="48" applyFont="1" applyFill="1" applyBorder="1" applyAlignment="1" applyProtection="1">
      <alignment horizontal="left" vertical="center"/>
      <protection locked="0"/>
    </xf>
    <xf numFmtId="0" fontId="85" fillId="2" borderId="26" xfId="59" applyFill="1" applyBorder="1" applyAlignment="1" applyProtection="1">
      <alignment horizontal="left" vertical="center"/>
      <protection locked="0"/>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2" borderId="33" xfId="48" applyFont="1" applyFill="1" applyBorder="1" applyAlignment="1" applyProtection="1">
      <alignment horizontal="left" vertical="center"/>
      <protection locked="0"/>
    </xf>
    <xf numFmtId="0" fontId="9" fillId="2" borderId="24" xfId="48" applyFont="1" applyFill="1" applyBorder="1" applyAlignment="1" applyProtection="1">
      <alignment horizontal="left" vertical="center"/>
      <protection locked="0"/>
    </xf>
    <xf numFmtId="0" fontId="9" fillId="2" borderId="34" xfId="48" applyFont="1" applyFill="1" applyBorder="1" applyAlignment="1" applyProtection="1">
      <alignment horizontal="left" vertical="center"/>
      <protection locked="0"/>
    </xf>
    <xf numFmtId="0" fontId="9" fillId="2" borderId="29" xfId="48" applyFont="1"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9" fillId="0" borderId="6" xfId="50" applyFont="1" applyBorder="1" applyAlignment="1" applyProtection="1">
      <alignment horizontal="left" vertical="center" wrapText="1"/>
      <protection hidden="1"/>
    </xf>
    <xf numFmtId="0" fontId="9" fillId="2" borderId="6" xfId="49" applyFont="1" applyFill="1" applyBorder="1" applyAlignment="1" applyProtection="1">
      <alignment horizontal="center" vertical="center"/>
      <protection locked="0" hidden="1"/>
    </xf>
    <xf numFmtId="0" fontId="11" fillId="9" borderId="33" xfId="52" applyFont="1" applyFill="1" applyBorder="1" applyAlignment="1" applyProtection="1">
      <alignment horizontal="justify" vertical="center" wrapText="1"/>
      <protection hidden="1"/>
    </xf>
    <xf numFmtId="0" fontId="11" fillId="9" borderId="24" xfId="52" applyFont="1" applyFill="1" applyBorder="1" applyAlignment="1" applyProtection="1">
      <alignment horizontal="justify" vertical="center" wrapText="1"/>
      <protection hidden="1"/>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9" fillId="2" borderId="26" xfId="48" applyFont="1" applyFill="1" applyBorder="1" applyAlignment="1" applyProtection="1">
      <alignment horizontal="center" vertical="center"/>
      <protection locked="0"/>
    </xf>
    <xf numFmtId="0" fontId="9" fillId="2" borderId="3" xfId="48" applyFont="1" applyFill="1" applyBorder="1" applyAlignment="1" applyProtection="1">
      <alignment horizontal="center" vertical="center"/>
      <protection locked="0"/>
    </xf>
    <xf numFmtId="0" fontId="9"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9" xfId="48" applyFont="1" applyFill="1" applyBorder="1" applyAlignment="1" applyProtection="1">
      <alignment horizontal="left" vertical="center"/>
      <protection locked="0"/>
    </xf>
    <xf numFmtId="0" fontId="9" fillId="2" borderId="38" xfId="48" applyFont="1" applyFill="1" applyBorder="1" applyAlignment="1" applyProtection="1">
      <alignment horizontal="left" vertical="center"/>
      <protection locked="0"/>
    </xf>
    <xf numFmtId="0" fontId="9" fillId="2" borderId="40" xfId="48" applyFont="1" applyFill="1" applyBorder="1" applyAlignment="1" applyProtection="1">
      <alignment horizontal="left" vertical="center"/>
      <protection locked="0"/>
    </xf>
    <xf numFmtId="0" fontId="10" fillId="0" borderId="26" xfId="48" applyFont="1" applyBorder="1" applyAlignment="1" applyProtection="1">
      <alignment vertical="center"/>
      <protection hidden="1"/>
    </xf>
    <xf numFmtId="0" fontId="10" fillId="0" borderId="3" xfId="48" applyFont="1" applyBorder="1" applyAlignment="1" applyProtection="1">
      <alignment vertical="center"/>
      <protection hidden="1"/>
    </xf>
    <xf numFmtId="0" fontId="9" fillId="2" borderId="6" xfId="48" applyFont="1" applyFill="1" applyBorder="1" applyAlignment="1" applyProtection="1">
      <alignment horizontal="left" vertical="center"/>
      <protection locked="0"/>
    </xf>
    <xf numFmtId="0" fontId="10" fillId="0" borderId="0" xfId="48" applyFont="1" applyAlignment="1" applyProtection="1">
      <alignment vertical="center"/>
      <protection hidden="1"/>
    </xf>
    <xf numFmtId="0" fontId="9" fillId="0" borderId="0" xfId="53" applyAlignment="1" applyProtection="1">
      <alignment horizontal="left" vertical="center" wrapText="1"/>
      <protection hidden="1"/>
    </xf>
    <xf numFmtId="0" fontId="9" fillId="0" borderId="0" xfId="0" quotePrefix="1" applyFont="1" applyAlignment="1">
      <alignment horizontal="justify" vertical="center" wrapText="1"/>
    </xf>
    <xf numFmtId="0" fontId="9" fillId="0" borderId="0" xfId="0" applyFont="1" applyAlignment="1">
      <alignment horizontal="justify" vertical="center" wrapText="1"/>
    </xf>
    <xf numFmtId="0" fontId="9" fillId="0" borderId="6" xfId="0" applyFont="1" applyBorder="1" applyAlignment="1">
      <alignment horizontal="justify" vertical="center" wrapText="1"/>
    </xf>
    <xf numFmtId="0" fontId="10" fillId="0" borderId="4" xfId="0" applyFont="1" applyBorder="1" applyAlignment="1" applyProtection="1">
      <alignment horizontal="left" vertical="top" wrapText="1"/>
      <protection hidden="1"/>
    </xf>
    <xf numFmtId="0" fontId="11" fillId="9" borderId="11" xfId="52" applyFont="1" applyFill="1" applyBorder="1" applyAlignment="1" applyProtection="1">
      <alignment horizontal="justify" vertical="center" wrapText="1"/>
      <protection hidden="1"/>
    </xf>
    <xf numFmtId="0" fontId="11" fillId="9" borderId="0" xfId="52" applyFont="1" applyFill="1" applyAlignment="1" applyProtection="1">
      <alignment horizontal="justify" vertical="center" wrapText="1"/>
      <protection hidden="1"/>
    </xf>
    <xf numFmtId="0" fontId="10" fillId="10" borderId="0" xfId="0" applyFont="1" applyFill="1" applyAlignment="1">
      <alignment horizontal="center" vertical="center"/>
    </xf>
    <xf numFmtId="0" fontId="10" fillId="0" borderId="0" xfId="0" applyFont="1" applyAlignment="1">
      <alignment horizontal="justify" vertical="center" wrapText="1"/>
    </xf>
    <xf numFmtId="0" fontId="9" fillId="7" borderId="6" xfId="0" applyFont="1" applyFill="1" applyBorder="1" applyAlignment="1" applyProtection="1">
      <alignment horizontal="justify"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0"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11" fillId="9" borderId="33" xfId="52" applyFont="1" applyFill="1" applyBorder="1" applyAlignment="1" applyProtection="1">
      <alignment horizontal="center" vertical="center" wrapText="1"/>
      <protection hidden="1"/>
    </xf>
    <xf numFmtId="0" fontId="11" fillId="9"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0"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0" fillId="2" borderId="26"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78" fillId="0" borderId="0" xfId="0" applyFont="1" applyAlignment="1" applyProtection="1">
      <alignment horizontal="center" vertical="center"/>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2" borderId="6" xfId="0" applyFont="1" applyFill="1" applyBorder="1" applyAlignment="1" applyProtection="1">
      <alignment horizontal="center" vertical="top" wrapText="1"/>
      <protection locked="0"/>
    </xf>
    <xf numFmtId="0" fontId="10" fillId="0" borderId="0" xfId="47" applyFont="1" applyAlignment="1" applyProtection="1">
      <alignment horizontal="left" vertical="center"/>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46" fillId="8" borderId="6" xfId="0" applyFont="1" applyFill="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11" fillId="9" borderId="11" xfId="52" applyFont="1" applyFill="1" applyBorder="1" applyAlignment="1" applyProtection="1">
      <alignment horizontal="center" vertical="center" wrapText="1"/>
      <protection hidden="1"/>
    </xf>
    <xf numFmtId="0" fontId="11" fillId="9" borderId="0" xfId="52" applyFont="1" applyFill="1" applyAlignment="1" applyProtection="1">
      <alignment horizontal="center" vertical="center" wrapText="1"/>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10" fillId="14" borderId="26" xfId="37" applyFont="1" applyFill="1" applyBorder="1" applyAlignment="1" applyProtection="1">
      <alignment horizontal="left" vertical="center" wrapText="1"/>
      <protection hidden="1"/>
    </xf>
    <xf numFmtId="0" fontId="10" fillId="14" borderId="3" xfId="37" applyFont="1" applyFill="1" applyBorder="1" applyAlignment="1" applyProtection="1">
      <alignment horizontal="left" vertical="center" wrapText="1"/>
      <protection hidden="1"/>
    </xf>
    <xf numFmtId="0" fontId="10" fillId="14" borderId="10" xfId="37" applyFont="1" applyFill="1" applyBorder="1" applyAlignment="1" applyProtection="1">
      <alignment horizontal="left" vertical="center" wrapText="1"/>
      <protection hidden="1"/>
    </xf>
    <xf numFmtId="0" fontId="10" fillId="11"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justify"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68" fillId="0" borderId="6" xfId="39" applyFont="1" applyBorder="1" applyAlignment="1" applyProtection="1">
      <alignment horizontal="center" vertical="center"/>
      <protection hidden="1"/>
    </xf>
    <xf numFmtId="0" fontId="10" fillId="13" borderId="26" xfId="39" applyFont="1" applyFill="1" applyBorder="1" applyAlignment="1" applyProtection="1">
      <alignment horizontal="left" vertical="center" wrapText="1"/>
      <protection hidden="1"/>
    </xf>
    <xf numFmtId="0" fontId="10" fillId="13" borderId="3" xfId="39" applyFont="1" applyFill="1" applyBorder="1" applyAlignment="1" applyProtection="1">
      <alignment horizontal="left" vertical="center" wrapText="1"/>
      <protection hidden="1"/>
    </xf>
    <xf numFmtId="0" fontId="10" fillId="13" borderId="10" xfId="39" applyFont="1" applyFill="1" applyBorder="1" applyAlignment="1" applyProtection="1">
      <alignment horizontal="left" vertical="center" wrapText="1"/>
      <protection hidden="1"/>
    </xf>
    <xf numFmtId="0" fontId="91" fillId="0" borderId="26" xfId="39" applyFont="1" applyBorder="1" applyAlignment="1" applyProtection="1">
      <alignment horizontal="justify" vertical="center" wrapText="1"/>
      <protection hidden="1"/>
    </xf>
    <xf numFmtId="0" fontId="91" fillId="0" borderId="3" xfId="39" applyFont="1" applyBorder="1" applyAlignment="1" applyProtection="1">
      <alignment horizontal="justify" vertical="center" wrapText="1"/>
      <protection hidden="1"/>
    </xf>
    <xf numFmtId="0" fontId="91" fillId="0" borderId="10" xfId="39" applyFont="1" applyBorder="1" applyAlignment="1" applyProtection="1">
      <alignment horizontal="justify" vertical="center" wrapText="1"/>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92" fillId="0" borderId="3" xfId="38" applyFont="1" applyBorder="1" applyAlignment="1">
      <alignment horizontal="left" vertical="top" wrapText="1"/>
    </xf>
    <xf numFmtId="0" fontId="92" fillId="0" borderId="10" xfId="38" applyFont="1" applyBorder="1" applyAlignment="1">
      <alignment horizontal="left" vertical="top" wrapText="1"/>
    </xf>
    <xf numFmtId="0" fontId="91" fillId="0" borderId="3" xfId="38" applyFont="1" applyBorder="1" applyAlignment="1">
      <alignment horizontal="left" vertical="top" wrapText="1"/>
    </xf>
    <xf numFmtId="0" fontId="91" fillId="0" borderId="10" xfId="38" applyFont="1" applyBorder="1" applyAlignment="1">
      <alignment horizontal="left" vertical="top" wrapText="1"/>
    </xf>
    <xf numFmtId="0" fontId="10" fillId="14" borderId="26" xfId="39" applyFont="1" applyFill="1" applyBorder="1" applyAlignment="1" applyProtection="1">
      <alignment horizontal="left" vertical="center" wrapText="1"/>
      <protection hidden="1"/>
    </xf>
    <xf numFmtId="0" fontId="10" fillId="14" borderId="3" xfId="39" applyFont="1" applyFill="1" applyBorder="1" applyAlignment="1" applyProtection="1">
      <alignment horizontal="left" vertical="center" wrapText="1"/>
      <protection hidden="1"/>
    </xf>
    <xf numFmtId="0" fontId="10" fillId="14" borderId="10" xfId="39" applyFont="1" applyFill="1" applyBorder="1" applyAlignment="1" applyProtection="1">
      <alignment horizontal="left" vertical="center" wrapText="1"/>
      <protection hidden="1"/>
    </xf>
    <xf numFmtId="0" fontId="91" fillId="0" borderId="26" xfId="39" applyFont="1" applyBorder="1" applyAlignment="1" applyProtection="1">
      <alignment horizontal="left" vertical="center" wrapText="1"/>
      <protection hidden="1"/>
    </xf>
    <xf numFmtId="0" fontId="91" fillId="0" borderId="3" xfId="39" applyFont="1" applyBorder="1" applyAlignment="1" applyProtection="1">
      <alignment horizontal="left" vertical="center" wrapText="1"/>
      <protection hidden="1"/>
    </xf>
    <xf numFmtId="0" fontId="91" fillId="0" borderId="10" xfId="39" applyFont="1" applyBorder="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14" borderId="6" xfId="39" applyFont="1" applyFill="1" applyBorder="1" applyAlignment="1" applyProtection="1">
      <alignment horizontal="left" vertical="center" wrapText="1"/>
      <protection hidden="1"/>
    </xf>
    <xf numFmtId="0" fontId="10" fillId="14" borderId="26" xfId="38" applyFont="1" applyFill="1" applyBorder="1" applyAlignment="1" applyProtection="1">
      <alignment horizontal="left" vertical="center" wrapText="1"/>
      <protection hidden="1"/>
    </xf>
    <xf numFmtId="0" fontId="10" fillId="14" borderId="3" xfId="38" applyFont="1" applyFill="1" applyBorder="1" applyAlignment="1" applyProtection="1">
      <alignment horizontal="left" vertical="center" wrapText="1"/>
      <protection hidden="1"/>
    </xf>
    <xf numFmtId="0" fontId="10" fillId="14" borderId="10" xfId="38" applyFont="1" applyFill="1" applyBorder="1" applyAlignment="1" applyProtection="1">
      <alignment horizontal="left" vertical="center" wrapText="1"/>
      <protection hidden="1"/>
    </xf>
    <xf numFmtId="0" fontId="9" fillId="0" borderId="3" xfId="37" applyFont="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76" fillId="0" borderId="29" xfId="33" applyFont="1" applyBorder="1" applyAlignment="1" applyProtection="1">
      <alignment horizontal="center" vertical="center"/>
      <protection hidden="1"/>
    </xf>
    <xf numFmtId="0" fontId="76" fillId="0" borderId="35" xfId="33" applyFont="1" applyBorder="1" applyAlignment="1" applyProtection="1">
      <alignment horizontal="center" vertical="center"/>
      <protection hidden="1"/>
    </xf>
    <xf numFmtId="0" fontId="76"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0"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9" fillId="2" borderId="7" xfId="0" applyFont="1" applyFill="1" applyBorder="1" applyAlignment="1" applyProtection="1">
      <alignment horizontal="center" vertical="top" wrapText="1"/>
      <protection locked="0"/>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0"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9" borderId="11" xfId="52" applyFont="1" applyFill="1" applyBorder="1" applyAlignment="1" applyProtection="1">
      <alignment horizontal="center" vertical="center" wrapText="1"/>
      <protection hidden="1"/>
    </xf>
    <xf numFmtId="0" fontId="64" fillId="9" borderId="0" xfId="52" applyFont="1" applyFill="1" applyAlignment="1" applyProtection="1">
      <alignment horizontal="center" vertical="center" wrapText="1"/>
      <protection hidden="1"/>
    </xf>
    <xf numFmtId="0" fontId="89" fillId="0" borderId="5" xfId="33" applyFont="1" applyBorder="1" applyAlignment="1" applyProtection="1">
      <alignment horizontal="justify" vertical="top" wrapText="1"/>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left" vertical="center" wrapText="1" indent="1"/>
      <protection hidden="1"/>
    </xf>
    <xf numFmtId="0" fontId="22" fillId="0" borderId="0" xfId="0" applyFont="1" applyAlignment="1" applyProtection="1">
      <alignment vertical="center" wrapText="1"/>
      <protection hidden="1"/>
    </xf>
    <xf numFmtId="171" fontId="9" fillId="0" borderId="0" xfId="0" applyNumberFormat="1" applyFont="1" applyAlignment="1" applyProtection="1">
      <alignment horizontal="left" vertical="top"/>
      <protection hidden="1"/>
    </xf>
    <xf numFmtId="171" fontId="10" fillId="0" borderId="0" xfId="0" applyNumberFormat="1" applyFont="1" applyAlignment="1" applyProtection="1">
      <alignment horizontal="right" vertical="top"/>
      <protection hidden="1"/>
    </xf>
    <xf numFmtId="172" fontId="10" fillId="7" borderId="0" xfId="0" applyNumberFormat="1" applyFont="1" applyFill="1" applyAlignment="1" applyProtection="1">
      <alignment vertical="center"/>
      <protection locked="0" hidden="1"/>
    </xf>
    <xf numFmtId="2" fontId="10" fillId="7" borderId="6" xfId="0" applyNumberFormat="1" applyFont="1" applyFill="1" applyBorder="1" applyAlignment="1" applyProtection="1">
      <alignment horizontal="center" vertical="center" wrapText="1"/>
      <protection locked="0"/>
    </xf>
    <xf numFmtId="0" fontId="82" fillId="0" borderId="24" xfId="0" applyFont="1" applyBorder="1" applyAlignment="1" applyProtection="1">
      <alignment horizontal="justify" vertical="center" wrapText="1"/>
      <protection hidden="1"/>
    </xf>
    <xf numFmtId="0" fontId="10" fillId="0" borderId="6" xfId="0" applyFont="1" applyBorder="1" applyAlignment="1">
      <alignment horizontal="justify" vertical="center" wrapText="1"/>
    </xf>
    <xf numFmtId="0" fontId="9" fillId="0" borderId="0" xfId="0" applyFont="1" applyAlignment="1" applyProtection="1">
      <alignment horizontal="distributed" vertical="center" wrapText="1"/>
      <protection hidden="1"/>
    </xf>
    <xf numFmtId="0" fontId="9" fillId="0" borderId="8" xfId="0" applyFont="1" applyBorder="1" applyAlignment="1" applyProtection="1">
      <alignment horizontal="distributed" vertical="center" wrapText="1"/>
      <protection hidden="1"/>
    </xf>
    <xf numFmtId="0" fontId="9" fillId="0" borderId="8" xfId="0" applyFont="1" applyBorder="1" applyAlignment="1" applyProtection="1">
      <alignment horizontal="justify" vertical="center" wrapText="1"/>
      <protection hidden="1"/>
    </xf>
    <xf numFmtId="0" fontId="10" fillId="0" borderId="0" xfId="53" quotePrefix="1" applyFont="1" applyAlignment="1" applyProtection="1">
      <alignment horizontal="left" vertical="center" wrapText="1"/>
      <protection hidden="1"/>
    </xf>
    <xf numFmtId="0" fontId="64" fillId="9" borderId="11" xfId="52" applyFont="1" applyFill="1" applyBorder="1" applyAlignment="1" applyProtection="1">
      <alignment horizontal="justify" vertical="center" wrapText="1"/>
      <protection hidden="1"/>
    </xf>
    <xf numFmtId="0" fontId="64" fillId="9" borderId="0" xfId="52" applyFont="1" applyFill="1" applyAlignment="1" applyProtection="1">
      <alignment horizontal="justify" vertical="center" wrapText="1"/>
      <protection hidden="1"/>
    </xf>
    <xf numFmtId="0" fontId="10" fillId="10" borderId="0" xfId="0" applyFont="1" applyFill="1" applyAlignment="1" applyProtection="1">
      <alignment horizontal="center" vertical="center" wrapText="1"/>
      <protection hidden="1"/>
    </xf>
    <xf numFmtId="171" fontId="9" fillId="0" borderId="0" xfId="0" applyNumberFormat="1" applyFont="1" applyAlignment="1" applyProtection="1">
      <alignment horizontal="justify" vertical="justify" wrapText="1"/>
      <protection hidden="1"/>
    </xf>
    <xf numFmtId="171" fontId="9" fillId="0" borderId="0" xfId="0" applyNumberFormat="1" applyFont="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171" fontId="9" fillId="0" borderId="0" xfId="0" applyNumberFormat="1" applyFont="1" applyAlignment="1" applyProtection="1">
      <alignment horizontal="left" vertical="top" wrapText="1"/>
      <protection hidden="1"/>
    </xf>
    <xf numFmtId="0" fontId="9" fillId="0" borderId="0" xfId="47" applyAlignment="1" applyProtection="1">
      <alignment horizontal="left" vertical="center"/>
      <protection hidden="1"/>
    </xf>
    <xf numFmtId="0" fontId="50" fillId="0" borderId="0" xfId="0" applyFont="1" applyAlignment="1">
      <alignment horizontal="justify" vertical="center"/>
    </xf>
    <xf numFmtId="0" fontId="50" fillId="0" borderId="0" xfId="0" applyFont="1" applyAlignment="1">
      <alignment horizontal="justify" vertical="center" wrapText="1"/>
    </xf>
    <xf numFmtId="0" fontId="5" fillId="0" borderId="0" xfId="0" applyFont="1" applyAlignment="1">
      <alignment horizontal="justify" vertical="top"/>
    </xf>
    <xf numFmtId="0" fontId="50" fillId="0" borderId="6" xfId="0" applyFont="1" applyBorder="1" applyAlignment="1">
      <alignment horizontal="justify" vertical="center" wrapText="1"/>
    </xf>
    <xf numFmtId="0" fontId="50" fillId="0" borderId="0" xfId="0" quotePrefix="1" applyFont="1" applyAlignment="1">
      <alignment horizontal="justify" vertical="center"/>
    </xf>
    <xf numFmtId="0" fontId="58" fillId="0" borderId="6" xfId="0" applyFont="1" applyBorder="1" applyAlignment="1">
      <alignment horizontal="justify" vertical="center" wrapText="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0" xfId="0" applyFont="1" applyAlignment="1" applyProtection="1">
      <alignment horizontal="right" vertical="center" indent="1"/>
      <protection hidden="1"/>
    </xf>
    <xf numFmtId="0" fontId="10" fillId="0" borderId="0" xfId="0" applyFont="1" applyAlignment="1" applyProtection="1">
      <alignment horizontal="right" vertical="top" indent="1"/>
      <protection hidden="1"/>
    </xf>
    <xf numFmtId="0" fontId="10" fillId="7" borderId="0" xfId="0" applyFont="1" applyFill="1" applyAlignment="1" applyProtection="1">
      <alignment horizontal="left" vertical="center" wrapText="1" indent="1"/>
      <protection locked="0" hidden="1"/>
    </xf>
    <xf numFmtId="0" fontId="9" fillId="0" borderId="0" xfId="0" applyFont="1" applyAlignment="1" applyProtection="1">
      <alignment vertical="top"/>
      <protection hidden="1"/>
    </xf>
    <xf numFmtId="0" fontId="10" fillId="0" borderId="0" xfId="0" applyFont="1" applyAlignment="1" applyProtection="1">
      <alignment horizontal="left" vertical="top"/>
      <protection hidden="1"/>
    </xf>
    <xf numFmtId="0" fontId="9" fillId="0" borderId="0" xfId="0" applyFont="1" applyAlignment="1" applyProtection="1">
      <alignment horizontal="left" vertical="top"/>
      <protection hidden="1"/>
    </xf>
    <xf numFmtId="0" fontId="83" fillId="7" borderId="0" xfId="0" applyFont="1" applyFill="1" applyAlignment="1" applyProtection="1">
      <alignment horizontal="left" vertical="top"/>
      <protection locked="0" hidden="1"/>
    </xf>
    <xf numFmtId="0" fontId="9" fillId="0" borderId="0" xfId="0" applyFont="1" applyAlignment="1" applyProtection="1">
      <alignment horizontal="distributed" vertical="top" wrapText="1"/>
      <protection hidden="1"/>
    </xf>
    <xf numFmtId="0" fontId="9" fillId="0" borderId="0" xfId="0" applyFont="1" applyAlignment="1">
      <alignment horizontal="justify" wrapText="1"/>
    </xf>
    <xf numFmtId="0" fontId="45" fillId="7" borderId="6" xfId="0" applyFont="1" applyFill="1" applyBorder="1" applyAlignment="1" applyProtection="1">
      <alignment horizontal="center" vertical="top"/>
      <protection locked="0" hidden="1"/>
    </xf>
    <xf numFmtId="0" fontId="45" fillId="7" borderId="7" xfId="0" applyFont="1" applyFill="1" applyBorder="1" applyAlignment="1" applyProtection="1">
      <alignment horizontal="center" vertical="top"/>
      <protection locked="0" hidden="1"/>
    </xf>
    <xf numFmtId="0" fontId="45" fillId="7" borderId="7" xfId="0" applyFont="1" applyFill="1" applyBorder="1" applyAlignment="1" applyProtection="1">
      <alignment horizontal="center" vertical="top" wrapText="1"/>
      <protection locked="0" hidden="1"/>
    </xf>
    <xf numFmtId="0" fontId="45" fillId="7" borderId="6" xfId="0" applyFont="1" applyFill="1" applyBorder="1" applyAlignment="1" applyProtection="1">
      <alignment horizontal="left" vertical="top" wrapText="1"/>
      <protection locked="0" hidden="1"/>
    </xf>
    <xf numFmtId="0" fontId="8" fillId="12" borderId="0" xfId="0" applyFont="1" applyFill="1" applyAlignment="1" applyProtection="1">
      <alignment horizontal="justify" vertical="top" wrapText="1"/>
      <protection hidden="1"/>
    </xf>
    <xf numFmtId="0" fontId="8" fillId="0" borderId="0" xfId="0" applyFont="1" applyAlignment="1" applyProtection="1">
      <alignment horizontal="left"/>
      <protection hidden="1"/>
    </xf>
    <xf numFmtId="0" fontId="8" fillId="0" borderId="0" xfId="0" applyFont="1" applyAlignment="1" applyProtection="1">
      <alignment horizontal="right"/>
      <protection hidden="1"/>
    </xf>
    <xf numFmtId="0" fontId="90" fillId="0" borderId="5" xfId="33" applyFont="1" applyBorder="1" applyAlignment="1" applyProtection="1">
      <alignment horizontal="justify" vertical="top" wrapText="1"/>
      <protection hidden="1"/>
    </xf>
    <xf numFmtId="0" fontId="90" fillId="0" borderId="30" xfId="33" applyFont="1" applyBorder="1" applyAlignment="1" applyProtection="1">
      <alignment horizontal="justify" vertical="top" wrapText="1"/>
      <protection hidden="1"/>
    </xf>
    <xf numFmtId="0" fontId="10" fillId="0" borderId="19" xfId="0" applyFont="1" applyBorder="1" applyAlignment="1" applyProtection="1">
      <alignment horizontal="left" vertical="top"/>
      <protection hidden="1"/>
    </xf>
    <xf numFmtId="0" fontId="10" fillId="0" borderId="19" xfId="0" applyFont="1" applyBorder="1" applyAlignment="1" applyProtection="1">
      <alignment horizontal="right" vertical="top"/>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2" fontId="9" fillId="0" borderId="0" xfId="0" applyNumberFormat="1" applyFont="1" applyAlignment="1" applyProtection="1">
      <alignment horizontal="left" vertical="center"/>
      <protection hidden="1"/>
    </xf>
    <xf numFmtId="0" fontId="9" fillId="0" borderId="6" xfId="0" applyFont="1" applyBorder="1" applyAlignment="1" applyProtection="1">
      <alignment horizontal="center" vertical="center"/>
      <protection hidden="1"/>
    </xf>
    <xf numFmtId="171" fontId="9" fillId="0" borderId="0" xfId="0" applyNumberFormat="1" applyFont="1" applyAlignment="1" applyProtection="1">
      <alignment horizontal="justify" vertical="top" wrapText="1"/>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1" borderId="0" xfId="0" applyFont="1" applyFill="1" applyAlignment="1" applyProtection="1">
      <alignment horizontal="justify" vertical="top" wrapText="1"/>
      <protection hidden="1"/>
    </xf>
    <xf numFmtId="171" fontId="10" fillId="0" borderId="0" xfId="0" applyNumberFormat="1" applyFont="1" applyAlignment="1" applyProtection="1">
      <alignment horizontal="left" vertical="top" wrapText="1"/>
      <protection hidden="1"/>
    </xf>
    <xf numFmtId="0" fontId="28" fillId="0" borderId="0" xfId="0" applyFont="1" applyAlignment="1" applyProtection="1">
      <alignment horizontal="justify" vertical="top"/>
      <protection hidden="1"/>
    </xf>
    <xf numFmtId="0" fontId="9" fillId="11" borderId="0" xfId="0" applyFont="1" applyFill="1" applyAlignment="1" applyProtection="1">
      <alignment horizontal="center" vertical="top" wrapText="1"/>
      <protection hidden="1"/>
    </xf>
    <xf numFmtId="0" fontId="9" fillId="11" borderId="0" xfId="0" applyFont="1" applyFill="1" applyAlignment="1" applyProtection="1">
      <alignment horizontal="right" vertical="top" wrapText="1"/>
      <protection hidden="1"/>
    </xf>
    <xf numFmtId="0" fontId="9" fillId="11" borderId="8" xfId="0" applyFont="1" applyFill="1" applyBorder="1" applyAlignment="1" applyProtection="1">
      <alignment horizontal="right" vertical="top" wrapText="1"/>
      <protection hidden="1"/>
    </xf>
    <xf numFmtId="0" fontId="67" fillId="9" borderId="0" xfId="52" applyFont="1" applyFill="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10" fillId="0" borderId="0" xfId="0" applyFont="1" applyAlignment="1" applyProtection="1">
      <alignment horizontal="left" vertical="center"/>
      <protection hidden="1"/>
    </xf>
    <xf numFmtId="0" fontId="9" fillId="2" borderId="0" xfId="0" applyFont="1" applyFill="1" applyAlignment="1" applyProtection="1">
      <alignment horizontal="justify" vertical="center" wrapText="1"/>
      <protection locked="0"/>
    </xf>
    <xf numFmtId="0" fontId="9" fillId="0" borderId="0" xfId="0" applyFont="1" applyAlignment="1" applyProtection="1">
      <alignment horizontal="right" vertical="center" wrapText="1"/>
      <protection hidden="1"/>
    </xf>
    <xf numFmtId="0" fontId="0" fillId="0" borderId="0" xfId="0" applyAlignment="1">
      <alignment horizontal="left"/>
    </xf>
    <xf numFmtId="0" fontId="0" fillId="0" borderId="0" xfId="0"/>
    <xf numFmtId="0" fontId="24" fillId="0" borderId="0" xfId="0" applyFont="1" applyAlignment="1">
      <alignment vertical="top" wrapText="1"/>
    </xf>
    <xf numFmtId="0" fontId="2" fillId="0" borderId="0" xfId="0" applyFont="1" applyAlignment="1">
      <alignment vertical="top" wrapText="1"/>
    </xf>
    <xf numFmtId="0" fontId="24" fillId="0" borderId="0" xfId="0" applyFont="1"/>
    <xf numFmtId="0" fontId="2" fillId="0" borderId="0" xfId="0" applyFont="1"/>
    <xf numFmtId="0" fontId="2" fillId="0" borderId="6" xfId="0" applyFont="1" applyBorder="1"/>
    <xf numFmtId="0" fontId="0" fillId="0" borderId="6" xfId="0" applyBorder="1"/>
    <xf numFmtId="0" fontId="0" fillId="0" borderId="6" xfId="0" applyBorder="1" applyAlignment="1">
      <alignment horizontal="center"/>
    </xf>
    <xf numFmtId="0" fontId="2" fillId="0" borderId="0" xfId="0" applyFont="1" applyAlignment="1">
      <alignment horizontal="left" wrapText="1"/>
    </xf>
    <xf numFmtId="2" fontId="30" fillId="0" borderId="0" xfId="51" applyNumberFormat="1" applyFont="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51">
    <dxf>
      <font>
        <condense val="0"/>
        <extend val="0"/>
        <u/>
        <color indexed="10"/>
      </font>
    </dxf>
    <dxf>
      <font>
        <strike/>
        <condense val="0"/>
        <extend val="0"/>
        <color auto="1"/>
      </font>
    </dxf>
    <dxf>
      <font>
        <strike/>
        <condense val="0"/>
        <extend val="0"/>
      </font>
    </dxf>
    <dxf>
      <font>
        <strike/>
        <condense val="0"/>
        <extend val="0"/>
      </font>
    </dxf>
    <dxf>
      <font>
        <strike/>
      </font>
    </dxf>
    <dxf>
      <font>
        <strike/>
      </font>
    </dxf>
    <dxf>
      <font>
        <color theme="0"/>
      </font>
      <fill>
        <patternFill patternType="none">
          <bgColor indexed="6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CCFFCC"/>
      </font>
    </dxf>
    <dxf>
      <font>
        <color rgb="FFCCFFCC"/>
      </font>
    </dxf>
    <dxf>
      <font>
        <color rgb="FFCCFFCC"/>
      </font>
      <fill>
        <patternFill>
          <bgColor rgb="FFCCFFCC"/>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checked="Checked" fmlaLink="$H$20" lockText="1" noThreeD="1"/>
</file>

<file path=xl/ctrlProps/ctrlProp10.xml><?xml version="1.0" encoding="utf-8"?>
<formControlPr xmlns="http://schemas.microsoft.com/office/spreadsheetml/2009/9/main" objectType="CheckBox" fmlaLink="$I$19" lockText="1" noThreeD="1"/>
</file>

<file path=xl/ctrlProps/ctrlProp11.xml><?xml version="1.0" encoding="utf-8"?>
<formControlPr xmlns="http://schemas.microsoft.com/office/spreadsheetml/2009/9/main" objectType="CheckBox" fmlaLink="$H$20" lockText="1" noThreeD="1"/>
</file>

<file path=xl/ctrlProps/ctrlProp12.xml><?xml version="1.0" encoding="utf-8"?>
<formControlPr xmlns="http://schemas.microsoft.com/office/spreadsheetml/2009/9/main" objectType="CheckBox" fmlaLink="$I$20" lockText="1" noThreeD="1"/>
</file>

<file path=xl/ctrlProps/ctrlProp13.xml><?xml version="1.0" encoding="utf-8"?>
<formControlPr xmlns="http://schemas.microsoft.com/office/spreadsheetml/2009/9/main" objectType="CheckBox" fmlaLink="$H$21" lockText="1" noThreeD="1"/>
</file>

<file path=xl/ctrlProps/ctrlProp14.xml><?xml version="1.0" encoding="utf-8"?>
<formControlPr xmlns="http://schemas.microsoft.com/office/spreadsheetml/2009/9/main" objectType="CheckBox" fmlaLink="$I$21" lockText="1" noThreeD="1"/>
</file>

<file path=xl/ctrlProps/ctrlProp15.xml><?xml version="1.0" encoding="utf-8"?>
<formControlPr xmlns="http://schemas.microsoft.com/office/spreadsheetml/2009/9/main" objectType="CheckBox" fmlaLink="$H$22" lockText="1" noThreeD="1"/>
</file>

<file path=xl/ctrlProps/ctrlProp16.xml><?xml version="1.0" encoding="utf-8"?>
<formControlPr xmlns="http://schemas.microsoft.com/office/spreadsheetml/2009/9/main" objectType="CheckBox" fmlaLink="$I$22" lockText="1" noThreeD="1"/>
</file>

<file path=xl/ctrlProps/ctrlProp17.xml><?xml version="1.0" encoding="utf-8"?>
<formControlPr xmlns="http://schemas.microsoft.com/office/spreadsheetml/2009/9/main" objectType="CheckBox" fmlaLink="$H$23" lockText="1" noThreeD="1"/>
</file>

<file path=xl/ctrlProps/ctrlProp18.xml><?xml version="1.0" encoding="utf-8"?>
<formControlPr xmlns="http://schemas.microsoft.com/office/spreadsheetml/2009/9/main" objectType="CheckBox" fmlaLink="$I$23" lockText="1" noThreeD="1"/>
</file>

<file path=xl/ctrlProps/ctrlProp19.xml><?xml version="1.0" encoding="utf-8"?>
<formControlPr xmlns="http://schemas.microsoft.com/office/spreadsheetml/2009/9/main" objectType="CheckBox" fmlaLink="$H$24" lockText="1" noThreeD="1"/>
</file>

<file path=xl/ctrlProps/ctrlProp2.xml><?xml version="1.0" encoding="utf-8"?>
<formControlPr xmlns="http://schemas.microsoft.com/office/spreadsheetml/2009/9/main" objectType="CheckBox" fmlaLink="$H$21" lockText="1" noThreeD="1"/>
</file>

<file path=xl/ctrlProps/ctrlProp20.xml><?xml version="1.0" encoding="utf-8"?>
<formControlPr xmlns="http://schemas.microsoft.com/office/spreadsheetml/2009/9/main" objectType="CheckBox" fmlaLink="$I$24"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H$56" lockText="1"/>
</file>

<file path=xl/ctrlProps/ctrlProp24.xml><?xml version="1.0" encoding="utf-8"?>
<formControlPr xmlns="http://schemas.microsoft.com/office/spreadsheetml/2009/9/main" objectType="CheckBox" fmlaLink="$I$56" lockText="1" noThreeD="1"/>
</file>

<file path=xl/ctrlProps/ctrlProp25.xml><?xml version="1.0" encoding="utf-8"?>
<formControlPr xmlns="http://schemas.microsoft.com/office/spreadsheetml/2009/9/main" objectType="CheckBox" fmlaLink="$H$57" lockText="1" noThreeD="1"/>
</file>

<file path=xl/ctrlProps/ctrlProp26.xml><?xml version="1.0" encoding="utf-8"?>
<formControlPr xmlns="http://schemas.microsoft.com/office/spreadsheetml/2009/9/main" objectType="CheckBox" fmlaLink="$I$57" lockText="1" noThreeD="1"/>
</file>

<file path=xl/ctrlProps/ctrlProp27.xml><?xml version="1.0" encoding="utf-8"?>
<formControlPr xmlns="http://schemas.microsoft.com/office/spreadsheetml/2009/9/main" objectType="CheckBox" fmlaLink="$H$58" lockText="1" noThreeD="1"/>
</file>

<file path=xl/ctrlProps/ctrlProp28.xml><?xml version="1.0" encoding="utf-8"?>
<formControlPr xmlns="http://schemas.microsoft.com/office/spreadsheetml/2009/9/main" objectType="CheckBox" fmlaLink="$I$58" lockText="1" noThreeD="1"/>
</file>

<file path=xl/ctrlProps/ctrlProp29.xml><?xml version="1.0" encoding="utf-8"?>
<formControlPr xmlns="http://schemas.microsoft.com/office/spreadsheetml/2009/9/main" objectType="CheckBox" fmlaLink="$H$59" lockText="1" noThreeD="1"/>
</file>

<file path=xl/ctrlProps/ctrlProp3.xml><?xml version="1.0" encoding="utf-8"?>
<formControlPr xmlns="http://schemas.microsoft.com/office/spreadsheetml/2009/9/main" objectType="CheckBox" fmlaLink="$H$20" lockText="1" noThreeD="1"/>
</file>

<file path=xl/ctrlProps/ctrlProp30.xml><?xml version="1.0" encoding="utf-8"?>
<formControlPr xmlns="http://schemas.microsoft.com/office/spreadsheetml/2009/9/main" objectType="CheckBox" fmlaLink="$I$59" lockText="1" noThreeD="1"/>
</file>

<file path=xl/ctrlProps/ctrlProp31.xml><?xml version="1.0" encoding="utf-8"?>
<formControlPr xmlns="http://schemas.microsoft.com/office/spreadsheetml/2009/9/main" objectType="CheckBox" fmlaLink="$H$60" lockText="1" noThreeD="1"/>
</file>

<file path=xl/ctrlProps/ctrlProp32.xml><?xml version="1.0" encoding="utf-8"?>
<formControlPr xmlns="http://schemas.microsoft.com/office/spreadsheetml/2009/9/main" objectType="CheckBox" fmlaLink="$I$60" lockText="1" noThreeD="1"/>
</file>

<file path=xl/ctrlProps/ctrlProp33.xml><?xml version="1.0" encoding="utf-8"?>
<formControlPr xmlns="http://schemas.microsoft.com/office/spreadsheetml/2009/9/main" objectType="CheckBox" fmlaLink="$H$61" lockText="1" noThreeD="1"/>
</file>

<file path=xl/ctrlProps/ctrlProp34.xml><?xml version="1.0" encoding="utf-8"?>
<formControlPr xmlns="http://schemas.microsoft.com/office/spreadsheetml/2009/9/main" objectType="CheckBox" fmlaLink="$I$61"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H$95" lockText="1"/>
</file>

<file path=xl/ctrlProps/ctrlProp38.xml><?xml version="1.0" encoding="utf-8"?>
<formControlPr xmlns="http://schemas.microsoft.com/office/spreadsheetml/2009/9/main" objectType="CheckBox" fmlaLink="$I$95" lockText="1" noThreeD="1"/>
</file>

<file path=xl/ctrlProps/ctrlProp39.xml><?xml version="1.0" encoding="utf-8"?>
<formControlPr xmlns="http://schemas.microsoft.com/office/spreadsheetml/2009/9/main" objectType="CheckBox" fmlaLink="$H$96" lockText="1" noThreeD="1"/>
</file>

<file path=xl/ctrlProps/ctrlProp4.xml><?xml version="1.0" encoding="utf-8"?>
<formControlPr xmlns="http://schemas.microsoft.com/office/spreadsheetml/2009/9/main" objectType="Radio" firstButton="1" fmlaLink="$H$72" lockText="1" noThreeD="1"/>
</file>

<file path=xl/ctrlProps/ctrlProp40.xml><?xml version="1.0" encoding="utf-8"?>
<formControlPr xmlns="http://schemas.microsoft.com/office/spreadsheetml/2009/9/main" objectType="CheckBox" fmlaLink="$I$96" lockText="1" noThreeD="1"/>
</file>

<file path=xl/ctrlProps/ctrlProp41.xml><?xml version="1.0" encoding="utf-8"?>
<formControlPr xmlns="http://schemas.microsoft.com/office/spreadsheetml/2009/9/main" objectType="CheckBox" fmlaLink="$H$97" lockText="1" noThreeD="1"/>
</file>

<file path=xl/ctrlProps/ctrlProp42.xml><?xml version="1.0" encoding="utf-8"?>
<formControlPr xmlns="http://schemas.microsoft.com/office/spreadsheetml/2009/9/main" objectType="CheckBox" fmlaLink="$I$97" lockText="1" noThreeD="1"/>
</file>

<file path=xl/ctrlProps/ctrlProp43.xml><?xml version="1.0" encoding="utf-8"?>
<formControlPr xmlns="http://schemas.microsoft.com/office/spreadsheetml/2009/9/main" objectType="CheckBox" fmlaLink="$H$98" lockText="1" noThreeD="1"/>
</file>

<file path=xl/ctrlProps/ctrlProp44.xml><?xml version="1.0" encoding="utf-8"?>
<formControlPr xmlns="http://schemas.microsoft.com/office/spreadsheetml/2009/9/main" objectType="CheckBox" fmlaLink="$I$98" lockText="1" noThreeD="1"/>
</file>

<file path=xl/ctrlProps/ctrlProp45.xml><?xml version="1.0" encoding="utf-8"?>
<formControlPr xmlns="http://schemas.microsoft.com/office/spreadsheetml/2009/9/main" objectType="CheckBox" fmlaLink="$H$99" lockText="1" noThreeD="1"/>
</file>

<file path=xl/ctrlProps/ctrlProp46.xml><?xml version="1.0" encoding="utf-8"?>
<formControlPr xmlns="http://schemas.microsoft.com/office/spreadsheetml/2009/9/main" objectType="CheckBox" fmlaLink="$I$99" lockText="1" noThreeD="1"/>
</file>

<file path=xl/ctrlProps/ctrlProp47.xml><?xml version="1.0" encoding="utf-8"?>
<formControlPr xmlns="http://schemas.microsoft.com/office/spreadsheetml/2009/9/main" objectType="CheckBox" fmlaLink="$H$100" lockText="1" noThreeD="1"/>
</file>

<file path=xl/ctrlProps/ctrlProp48.xml><?xml version="1.0" encoding="utf-8"?>
<formControlPr xmlns="http://schemas.microsoft.com/office/spreadsheetml/2009/9/main" objectType="CheckBox" fmlaLink="$I$100"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I$41" lockText="1" noThreeD="1"/>
</file>

<file path=xl/ctrlProps/ctrlProp7.xml><?xml version="1.0" encoding="utf-8"?>
<formControlPr xmlns="http://schemas.microsoft.com/office/spreadsheetml/2009/9/main" objectType="CheckBox" fmlaLink="$H$97" lockText="1" noThreeD="1"/>
</file>

<file path=xl/ctrlProps/ctrlProp8.xml><?xml version="1.0" encoding="utf-8"?>
<formControlPr xmlns="http://schemas.microsoft.com/office/spreadsheetml/2009/9/main" objectType="CheckBox" fmlaLink="$H$154" lockText="1" noThreeD="1"/>
</file>

<file path=xl/ctrlProps/ctrlProp9.xml><?xml version="1.0" encoding="utf-8"?>
<formControlPr xmlns="http://schemas.microsoft.com/office/spreadsheetml/2009/9/main" objectType="CheckBox" fmlaLink="$H$19"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7'!A1"/></Relationships>
</file>

<file path=xl/drawings/_rels/drawing12.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9.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30.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2.xml.rels><?xml version="1.0" encoding="UTF-8" standalone="yes"?>
<Relationships xmlns="http://schemas.openxmlformats.org/package/2006/relationships"><Relationship Id="rId1" Type="http://schemas.openxmlformats.org/officeDocument/2006/relationships/hyperlink" Target="#'Attach 15'!A1"/></Relationships>
</file>

<file path=xl/drawings/_rels/drawing33.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8.xml.rels><?xml version="1.0" encoding="UTF-8" standalone="yes"?>
<Relationships xmlns="http://schemas.openxmlformats.org/package/2006/relationships"><Relationship Id="rId1" Type="http://schemas.openxmlformats.org/officeDocument/2006/relationships/hyperlink" Target="#'Attach 5'!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11430</xdr:rowOff>
    </xdr:from>
    <xdr:to>
      <xdr:col>5</xdr:col>
      <xdr:colOff>0</xdr:colOff>
      <xdr:row>12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13</xdr:row>
      <xdr:rowOff>209550</xdr:rowOff>
    </xdr:from>
    <xdr:to>
      <xdr:col>2</xdr:col>
      <xdr:colOff>2428875</xdr:colOff>
      <xdr:row>16</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13</xdr:row>
      <xdr:rowOff>219075</xdr:rowOff>
    </xdr:from>
    <xdr:to>
      <xdr:col>4</xdr:col>
      <xdr:colOff>457200</xdr:colOff>
      <xdr:row>16</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A00-0000268C0100}"/>
            </a:ext>
          </a:extLst>
        </xdr:cNvPr>
        <xdr:cNvGrpSpPr>
          <a:grpSpLocks/>
        </xdr:cNvGrpSpPr>
      </xdr:nvGrpSpPr>
      <xdr:grpSpPr bwMode="auto">
        <a:xfrm>
          <a:off x="8207749" y="47625"/>
          <a:ext cx="541804" cy="990600"/>
          <a:chOff x="738" y="5"/>
          <a:chExt cx="116" cy="73"/>
        </a:xfrm>
      </xdr:grpSpPr>
      <xdr:sp macro="" textlink="">
        <xdr:nvSpPr>
          <xdr:cNvPr id="101416" name="AutoShape 2">
            <a:extLst>
              <a:ext uri="{FF2B5EF4-FFF2-40B4-BE49-F238E27FC236}">
                <a16:creationId xmlns:a16="http://schemas.microsoft.com/office/drawing/2014/main" id="{00000000-0008-0000-0A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A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121920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A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B00-000033880100}"/>
            </a:ext>
          </a:extLst>
        </xdr:cNvPr>
        <xdr:cNvGrpSpPr>
          <a:grpSpLocks/>
        </xdr:cNvGrpSpPr>
      </xdr:nvGrpSpPr>
      <xdr:grpSpPr bwMode="auto">
        <a:xfrm>
          <a:off x="7854315" y="47625"/>
          <a:ext cx="1120140" cy="994410"/>
          <a:chOff x="738" y="5"/>
          <a:chExt cx="116" cy="73"/>
        </a:xfrm>
      </xdr:grpSpPr>
      <xdr:sp macro="" textlink="">
        <xdr:nvSpPr>
          <xdr:cNvPr id="100405" name="AutoShape 2">
            <a:extLst>
              <a:ext uri="{FF2B5EF4-FFF2-40B4-BE49-F238E27FC236}">
                <a16:creationId xmlns:a16="http://schemas.microsoft.com/office/drawing/2014/main" id="{00000000-0008-0000-0B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B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B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B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C00-00001C2F0100}"/>
            </a:ext>
          </a:extLst>
        </xdr:cNvPr>
        <xdr:cNvGrpSpPr>
          <a:grpSpLocks/>
        </xdr:cNvGrpSpPr>
      </xdr:nvGrpSpPr>
      <xdr:grpSpPr bwMode="auto">
        <a:xfrm>
          <a:off x="8040461" y="47625"/>
          <a:ext cx="1126671" cy="714375"/>
          <a:chOff x="738" y="5"/>
          <a:chExt cx="116" cy="73"/>
        </a:xfrm>
      </xdr:grpSpPr>
      <xdr:sp macro="" textlink="">
        <xdr:nvSpPr>
          <xdr:cNvPr id="77597" name="AutoShape 2">
            <a:extLst>
              <a:ext uri="{FF2B5EF4-FFF2-40B4-BE49-F238E27FC236}">
                <a16:creationId xmlns:a16="http://schemas.microsoft.com/office/drawing/2014/main" id="{00000000-0008-0000-0C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200025</xdr:colOff>
      <xdr:row>0</xdr:row>
      <xdr:rowOff>47625</xdr:rowOff>
    </xdr:from>
    <xdr:to>
      <xdr:col>11</xdr:col>
      <xdr:colOff>533400</xdr:colOff>
      <xdr:row>2</xdr:row>
      <xdr:rowOff>533400</xdr:rowOff>
    </xdr:to>
    <xdr:grpSp>
      <xdr:nvGrpSpPr>
        <xdr:cNvPr id="78620" name="Group 4">
          <a:extLst>
            <a:ext uri="{FF2B5EF4-FFF2-40B4-BE49-F238E27FC236}">
              <a16:creationId xmlns:a16="http://schemas.microsoft.com/office/drawing/2014/main" id="{00000000-0008-0000-0D00-00001C330100}"/>
            </a:ext>
          </a:extLst>
        </xdr:cNvPr>
        <xdr:cNvGrpSpPr>
          <a:grpSpLocks/>
        </xdr:cNvGrpSpPr>
      </xdr:nvGrpSpPr>
      <xdr:grpSpPr bwMode="auto">
        <a:xfrm>
          <a:off x="12230660" y="47625"/>
          <a:ext cx="1588434" cy="1104340"/>
          <a:chOff x="6962775" y="47625"/>
          <a:chExt cx="2139950" cy="887942"/>
        </a:xfrm>
      </xdr:grpSpPr>
      <xdr:sp macro="" textlink="">
        <xdr:nvSpPr>
          <xdr:cNvPr id="78621" name="AutoShape 2">
            <a:extLst>
              <a:ext uri="{FF2B5EF4-FFF2-40B4-BE49-F238E27FC236}">
                <a16:creationId xmlns:a16="http://schemas.microsoft.com/office/drawing/2014/main" id="{00000000-0008-0000-0D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D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E00-00001C370100}"/>
            </a:ext>
          </a:extLst>
        </xdr:cNvPr>
        <xdr:cNvGrpSpPr>
          <a:grpSpLocks/>
        </xdr:cNvGrpSpPr>
      </xdr:nvGrpSpPr>
      <xdr:grpSpPr bwMode="auto">
        <a:xfrm>
          <a:off x="9723904" y="9525"/>
          <a:ext cx="3169584" cy="921684"/>
          <a:chOff x="738" y="5"/>
          <a:chExt cx="116" cy="73"/>
        </a:xfrm>
      </xdr:grpSpPr>
      <xdr:sp macro="" textlink="">
        <xdr:nvSpPr>
          <xdr:cNvPr id="79645" name="AutoShape 2">
            <a:extLst>
              <a:ext uri="{FF2B5EF4-FFF2-40B4-BE49-F238E27FC236}">
                <a16:creationId xmlns:a16="http://schemas.microsoft.com/office/drawing/2014/main" id="{00000000-0008-0000-0E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F00-00001C3B0100}"/>
            </a:ext>
          </a:extLst>
        </xdr:cNvPr>
        <xdr:cNvGrpSpPr>
          <a:grpSpLocks/>
        </xdr:cNvGrpSpPr>
      </xdr:nvGrpSpPr>
      <xdr:grpSpPr bwMode="auto">
        <a:xfrm>
          <a:off x="9001125" y="57150"/>
          <a:ext cx="1143000" cy="809625"/>
          <a:chOff x="738" y="5"/>
          <a:chExt cx="116" cy="73"/>
        </a:xfrm>
      </xdr:grpSpPr>
      <xdr:sp macro="" textlink="">
        <xdr:nvSpPr>
          <xdr:cNvPr id="80669" name="AutoShape 2">
            <a:extLst>
              <a:ext uri="{FF2B5EF4-FFF2-40B4-BE49-F238E27FC236}">
                <a16:creationId xmlns:a16="http://schemas.microsoft.com/office/drawing/2014/main" id="{00000000-0008-0000-0F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9296400" y="228600"/>
          <a:ext cx="0" cy="673554"/>
          <a:chOff x="919" y="4"/>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1000-000005000000}"/>
            </a:ext>
          </a:extLst>
        </xdr:cNvPr>
        <xdr:cNvGrpSpPr>
          <a:grpSpLocks/>
        </xdr:cNvGrpSpPr>
      </xdr:nvGrpSpPr>
      <xdr:grpSpPr bwMode="auto">
        <a:xfrm>
          <a:off x="9296400" y="66675"/>
          <a:ext cx="2071007" cy="892629"/>
          <a:chOff x="919" y="4"/>
          <a:chExt cx="116" cy="73"/>
        </a:xfrm>
      </xdr:grpSpPr>
      <xdr:sp macro="" textlink="">
        <xdr:nvSpPr>
          <xdr:cNvPr id="6" name="AutoShape 2">
            <a:extLst>
              <a:ext uri="{FF2B5EF4-FFF2-40B4-BE49-F238E27FC236}">
                <a16:creationId xmlns:a16="http://schemas.microsoft.com/office/drawing/2014/main" id="{00000000-0008-0000-10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100-00001C430100}"/>
            </a:ext>
          </a:extLst>
        </xdr:cNvPr>
        <xdr:cNvGrpSpPr>
          <a:grpSpLocks/>
        </xdr:cNvGrpSpPr>
      </xdr:nvGrpSpPr>
      <xdr:grpSpPr bwMode="auto">
        <a:xfrm>
          <a:off x="8251371" y="47625"/>
          <a:ext cx="1126672" cy="646339"/>
          <a:chOff x="738" y="5"/>
          <a:chExt cx="116" cy="73"/>
        </a:xfrm>
      </xdr:grpSpPr>
      <xdr:sp macro="" textlink="">
        <xdr:nvSpPr>
          <xdr:cNvPr id="82717" name="AutoShape 2">
            <a:extLst>
              <a:ext uri="{FF2B5EF4-FFF2-40B4-BE49-F238E27FC236}">
                <a16:creationId xmlns:a16="http://schemas.microsoft.com/office/drawing/2014/main" id="{00000000-0008-0000-11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200-00001C470100}"/>
            </a:ext>
          </a:extLst>
        </xdr:cNvPr>
        <xdr:cNvGrpSpPr>
          <a:grpSpLocks/>
        </xdr:cNvGrpSpPr>
      </xdr:nvGrpSpPr>
      <xdr:grpSpPr bwMode="auto">
        <a:xfrm>
          <a:off x="8109857" y="47625"/>
          <a:ext cx="1126672" cy="646339"/>
          <a:chOff x="738" y="5"/>
          <a:chExt cx="116" cy="73"/>
        </a:xfrm>
      </xdr:grpSpPr>
      <xdr:sp macro="" textlink="">
        <xdr:nvSpPr>
          <xdr:cNvPr id="83741" name="AutoShape 2">
            <a:extLst>
              <a:ext uri="{FF2B5EF4-FFF2-40B4-BE49-F238E27FC236}">
                <a16:creationId xmlns:a16="http://schemas.microsoft.com/office/drawing/2014/main" id="{00000000-0008-0000-12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300-00001C4B0100}"/>
            </a:ext>
          </a:extLst>
        </xdr:cNvPr>
        <xdr:cNvGrpSpPr>
          <a:grpSpLocks/>
        </xdr:cNvGrpSpPr>
      </xdr:nvGrpSpPr>
      <xdr:grpSpPr bwMode="auto">
        <a:xfrm>
          <a:off x="7896785" y="451037"/>
          <a:ext cx="1140759" cy="698687"/>
          <a:chOff x="738" y="5"/>
          <a:chExt cx="116" cy="73"/>
        </a:xfrm>
      </xdr:grpSpPr>
      <xdr:sp macro="" textlink="">
        <xdr:nvSpPr>
          <xdr:cNvPr id="84765" name="AutoShape 2">
            <a:extLst>
              <a:ext uri="{FF2B5EF4-FFF2-40B4-BE49-F238E27FC236}">
                <a16:creationId xmlns:a16="http://schemas.microsoft.com/office/drawing/2014/main" id="{00000000-0008-0000-13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8202930" y="47625"/>
          <a:ext cx="720090" cy="1447800"/>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400-000026630000}"/>
            </a:ext>
          </a:extLst>
        </xdr:cNvPr>
        <xdr:cNvGrpSpPr>
          <a:grpSpLocks/>
        </xdr:cNvGrpSpPr>
      </xdr:nvGrpSpPr>
      <xdr:grpSpPr bwMode="auto">
        <a:xfrm>
          <a:off x="8147685" y="57150"/>
          <a:ext cx="1230630" cy="948690"/>
          <a:chOff x="738" y="5"/>
          <a:chExt cx="116" cy="73"/>
        </a:xfrm>
      </xdr:grpSpPr>
      <xdr:sp macro="" textlink="">
        <xdr:nvSpPr>
          <xdr:cNvPr id="25383" name="AutoShape 3">
            <a:extLst>
              <a:ext uri="{FF2B5EF4-FFF2-40B4-BE49-F238E27FC236}">
                <a16:creationId xmlns:a16="http://schemas.microsoft.com/office/drawing/2014/main" id="{00000000-0008-0000-14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1135380</xdr:colOff>
          <xdr:row>74</xdr:row>
          <xdr:rowOff>30480</xdr:rowOff>
        </xdr:from>
        <xdr:to>
          <xdr:col>1</xdr:col>
          <xdr:colOff>2125980</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30480</xdr:rowOff>
        </xdr:from>
        <xdr:to>
          <xdr:col>3</xdr:col>
          <xdr:colOff>922020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4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500-000020530100}"/>
            </a:ext>
          </a:extLst>
        </xdr:cNvPr>
        <xdr:cNvGrpSpPr>
          <a:grpSpLocks/>
        </xdr:cNvGrpSpPr>
      </xdr:nvGrpSpPr>
      <xdr:grpSpPr bwMode="auto">
        <a:xfrm>
          <a:off x="7346496" y="529318"/>
          <a:ext cx="1126672" cy="1473653"/>
          <a:chOff x="738" y="5"/>
          <a:chExt cx="116" cy="73"/>
        </a:xfrm>
      </xdr:grpSpPr>
      <xdr:sp macro="" textlink="">
        <xdr:nvSpPr>
          <xdr:cNvPr id="86817" name="AutoShape 2">
            <a:extLst>
              <a:ext uri="{FF2B5EF4-FFF2-40B4-BE49-F238E27FC236}">
                <a16:creationId xmlns:a16="http://schemas.microsoft.com/office/drawing/2014/main" id="{00000000-0008-0000-15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600-00001C570100}"/>
            </a:ext>
          </a:extLst>
        </xdr:cNvPr>
        <xdr:cNvGrpSpPr>
          <a:grpSpLocks/>
        </xdr:cNvGrpSpPr>
      </xdr:nvGrpSpPr>
      <xdr:grpSpPr bwMode="auto">
        <a:xfrm>
          <a:off x="8579224" y="57150"/>
          <a:ext cx="1140758" cy="781050"/>
          <a:chOff x="738" y="5"/>
          <a:chExt cx="116" cy="73"/>
        </a:xfrm>
      </xdr:grpSpPr>
      <xdr:sp macro="" textlink="">
        <xdr:nvSpPr>
          <xdr:cNvPr id="87837" name="AutoShape 2">
            <a:extLst>
              <a:ext uri="{FF2B5EF4-FFF2-40B4-BE49-F238E27FC236}">
                <a16:creationId xmlns:a16="http://schemas.microsoft.com/office/drawing/2014/main" id="{00000000-0008-0000-16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700-00001C5B0100}"/>
            </a:ext>
          </a:extLst>
        </xdr:cNvPr>
        <xdr:cNvGrpSpPr>
          <a:grpSpLocks/>
        </xdr:cNvGrpSpPr>
      </xdr:nvGrpSpPr>
      <xdr:grpSpPr bwMode="auto">
        <a:xfrm>
          <a:off x="7200900" y="47625"/>
          <a:ext cx="1135380" cy="641985"/>
          <a:chOff x="738" y="5"/>
          <a:chExt cx="116" cy="73"/>
        </a:xfrm>
      </xdr:grpSpPr>
      <xdr:sp macro="" textlink="">
        <xdr:nvSpPr>
          <xdr:cNvPr id="88861" name="AutoShape 2">
            <a:extLst>
              <a:ext uri="{FF2B5EF4-FFF2-40B4-BE49-F238E27FC236}">
                <a16:creationId xmlns:a16="http://schemas.microsoft.com/office/drawing/2014/main" id="{00000000-0008-0000-17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800-00001C5F0100}"/>
            </a:ext>
          </a:extLst>
        </xdr:cNvPr>
        <xdr:cNvGrpSpPr>
          <a:grpSpLocks/>
        </xdr:cNvGrpSpPr>
      </xdr:nvGrpSpPr>
      <xdr:grpSpPr bwMode="auto">
        <a:xfrm>
          <a:off x="7422776" y="209550"/>
          <a:ext cx="0" cy="687481"/>
          <a:chOff x="738" y="5"/>
          <a:chExt cx="116" cy="73"/>
        </a:xfrm>
      </xdr:grpSpPr>
      <xdr:sp macro="" textlink="">
        <xdr:nvSpPr>
          <xdr:cNvPr id="89885" name="AutoShape 2">
            <a:extLst>
              <a:ext uri="{FF2B5EF4-FFF2-40B4-BE49-F238E27FC236}">
                <a16:creationId xmlns:a16="http://schemas.microsoft.com/office/drawing/2014/main" id="{00000000-0008-0000-18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900-00001C630100}"/>
            </a:ext>
          </a:extLst>
        </xdr:cNvPr>
        <xdr:cNvGrpSpPr>
          <a:grpSpLocks/>
        </xdr:cNvGrpSpPr>
      </xdr:nvGrpSpPr>
      <xdr:grpSpPr bwMode="auto">
        <a:xfrm>
          <a:off x="8883015" y="57150"/>
          <a:ext cx="1135380" cy="611505"/>
          <a:chOff x="738" y="5"/>
          <a:chExt cx="116" cy="73"/>
        </a:xfrm>
      </xdr:grpSpPr>
      <xdr:sp macro="" textlink="">
        <xdr:nvSpPr>
          <xdr:cNvPr id="90909" name="AutoShape 2">
            <a:extLst>
              <a:ext uri="{FF2B5EF4-FFF2-40B4-BE49-F238E27FC236}">
                <a16:creationId xmlns:a16="http://schemas.microsoft.com/office/drawing/2014/main" id="{00000000-0008-0000-19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9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4</xdr:row>
      <xdr:rowOff>57150</xdr:rowOff>
    </xdr:from>
    <xdr:to>
      <xdr:col>7</xdr:col>
      <xdr:colOff>66675</xdr:colOff>
      <xdr:row>6</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8679516" y="1536326"/>
          <a:ext cx="661708" cy="59895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mc:AlternateContent xmlns:mc="http://schemas.openxmlformats.org/markup-compatibility/2006">
    <mc:Choice xmlns:a14="http://schemas.microsoft.com/office/drawing/2010/main" Requires="a14">
      <xdr:twoCellAnchor editAs="oneCell">
        <xdr:from>
          <xdr:col>4</xdr:col>
          <xdr:colOff>1112520</xdr:colOff>
          <xdr:row>40</xdr:row>
          <xdr:rowOff>30480</xdr:rowOff>
        </xdr:from>
        <xdr:to>
          <xdr:col>4</xdr:col>
          <xdr:colOff>2461260</xdr:colOff>
          <xdr:row>40</xdr:row>
          <xdr:rowOff>228600</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1A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Tick, If 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96</xdr:row>
          <xdr:rowOff>175260</xdr:rowOff>
        </xdr:from>
        <xdr:to>
          <xdr:col>5</xdr:col>
          <xdr:colOff>45720</xdr:colOff>
          <xdr:row>98</xdr:row>
          <xdr:rowOff>7620</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1A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Tick, If 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1325880</xdr:colOff>
          <xdr:row>152</xdr:row>
          <xdr:rowOff>160020</xdr:rowOff>
        </xdr:from>
        <xdr:to>
          <xdr:col>5</xdr:col>
          <xdr:colOff>182880</xdr:colOff>
          <xdr:row>154</xdr:row>
          <xdr:rowOff>0</xdr:rowOff>
        </xdr:to>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1A00-00000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Tick, If Not Available</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883015" y="57150"/>
          <a:ext cx="1135380" cy="76390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367032" y="57150"/>
          <a:ext cx="1126672" cy="755196"/>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895484" y="57150"/>
          <a:ext cx="1132609" cy="774989"/>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8846004" y="9525"/>
          <a:ext cx="1136196" cy="722539"/>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883015" y="57150"/>
          <a:ext cx="1068705" cy="76390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180975</xdr:colOff>
      <xdr:row>4</xdr:row>
      <xdr:rowOff>57150</xdr:rowOff>
    </xdr:from>
    <xdr:to>
      <xdr:col>7</xdr:col>
      <xdr:colOff>66675</xdr:colOff>
      <xdr:row>5</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F00-000002000000}"/>
            </a:ext>
          </a:extLst>
        </xdr:cNvPr>
        <xdr:cNvGrpSpPr>
          <a:grpSpLocks/>
        </xdr:cNvGrpSpPr>
      </xdr:nvGrpSpPr>
      <xdr:grpSpPr bwMode="auto">
        <a:xfrm>
          <a:off x="8878661" y="1352550"/>
          <a:ext cx="1059996" cy="668111"/>
          <a:chOff x="738" y="5"/>
          <a:chExt cx="116" cy="73"/>
        </a:xfrm>
      </xdr:grpSpPr>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F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oneCellAnchor>
    <xdr:from>
      <xdr:col>4</xdr:col>
      <xdr:colOff>1192251</xdr:colOff>
      <xdr:row>20</xdr:row>
      <xdr:rowOff>328806</xdr:rowOff>
    </xdr:from>
    <xdr:ext cx="65" cy="172227"/>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6744629" y="609026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18</xdr:row>
          <xdr:rowOff>45720</xdr:rowOff>
        </xdr:from>
        <xdr:to>
          <xdr:col>4</xdr:col>
          <xdr:colOff>792480</xdr:colOff>
          <xdr:row>19</xdr:row>
          <xdr:rowOff>7620</xdr:rowOff>
        </xdr:to>
        <xdr:sp macro="" textlink="">
          <xdr:nvSpPr>
            <xdr:cNvPr id="99360" name="Check Box 32" hidden="1">
              <a:extLst>
                <a:ext uri="{63B3BB69-23CF-44E3-9099-C40C66FF867C}">
                  <a14:compatExt spid="_x0000_s99360"/>
                </a:ext>
                <a:ext uri="{FF2B5EF4-FFF2-40B4-BE49-F238E27FC236}">
                  <a16:creationId xmlns:a16="http://schemas.microsoft.com/office/drawing/2014/main" id="{00000000-0008-0000-1F00-00002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18</xdr:row>
          <xdr:rowOff>68580</xdr:rowOff>
        </xdr:from>
        <xdr:to>
          <xdr:col>4</xdr:col>
          <xdr:colOff>2400300</xdr:colOff>
          <xdr:row>18</xdr:row>
          <xdr:rowOff>426720</xdr:rowOff>
        </xdr:to>
        <xdr:sp macro="" textlink="">
          <xdr:nvSpPr>
            <xdr:cNvPr id="99361" name="Check Box 33" hidden="1">
              <a:extLst>
                <a:ext uri="{63B3BB69-23CF-44E3-9099-C40C66FF867C}">
                  <a14:compatExt spid="_x0000_s99361"/>
                </a:ext>
                <a:ext uri="{FF2B5EF4-FFF2-40B4-BE49-F238E27FC236}">
                  <a16:creationId xmlns:a16="http://schemas.microsoft.com/office/drawing/2014/main" id="{00000000-0008-0000-1F00-00002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19</xdr:row>
          <xdr:rowOff>68580</xdr:rowOff>
        </xdr:from>
        <xdr:to>
          <xdr:col>4</xdr:col>
          <xdr:colOff>769620</xdr:colOff>
          <xdr:row>19</xdr:row>
          <xdr:rowOff>426720</xdr:rowOff>
        </xdr:to>
        <xdr:sp macro="" textlink="">
          <xdr:nvSpPr>
            <xdr:cNvPr id="99362" name="Check Box 34" hidden="1">
              <a:extLst>
                <a:ext uri="{63B3BB69-23CF-44E3-9099-C40C66FF867C}">
                  <a14:compatExt spid="_x0000_s99362"/>
                </a:ext>
                <a:ext uri="{FF2B5EF4-FFF2-40B4-BE49-F238E27FC236}">
                  <a16:creationId xmlns:a16="http://schemas.microsoft.com/office/drawing/2014/main" id="{00000000-0008-0000-1F00-00002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19</xdr:row>
          <xdr:rowOff>68580</xdr:rowOff>
        </xdr:from>
        <xdr:to>
          <xdr:col>4</xdr:col>
          <xdr:colOff>2400300</xdr:colOff>
          <xdr:row>19</xdr:row>
          <xdr:rowOff>426720</xdr:rowOff>
        </xdr:to>
        <xdr:sp macro="" textlink="">
          <xdr:nvSpPr>
            <xdr:cNvPr id="99363" name="Check Box 35" hidden="1">
              <a:extLst>
                <a:ext uri="{63B3BB69-23CF-44E3-9099-C40C66FF867C}">
                  <a14:compatExt spid="_x0000_s99363"/>
                </a:ext>
                <a:ext uri="{FF2B5EF4-FFF2-40B4-BE49-F238E27FC236}">
                  <a16:creationId xmlns:a16="http://schemas.microsoft.com/office/drawing/2014/main" id="{00000000-0008-0000-1F00-00002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20</xdr:row>
          <xdr:rowOff>68580</xdr:rowOff>
        </xdr:from>
        <xdr:to>
          <xdr:col>4</xdr:col>
          <xdr:colOff>769620</xdr:colOff>
          <xdr:row>20</xdr:row>
          <xdr:rowOff>426720</xdr:rowOff>
        </xdr:to>
        <xdr:sp macro="" textlink="">
          <xdr:nvSpPr>
            <xdr:cNvPr id="99364" name="Check Box 36" hidden="1">
              <a:extLst>
                <a:ext uri="{63B3BB69-23CF-44E3-9099-C40C66FF867C}">
                  <a14:compatExt spid="_x0000_s99364"/>
                </a:ext>
                <a:ext uri="{FF2B5EF4-FFF2-40B4-BE49-F238E27FC236}">
                  <a16:creationId xmlns:a16="http://schemas.microsoft.com/office/drawing/2014/main" id="{00000000-0008-0000-1F00-00002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20</xdr:row>
          <xdr:rowOff>68580</xdr:rowOff>
        </xdr:from>
        <xdr:to>
          <xdr:col>4</xdr:col>
          <xdr:colOff>2400300</xdr:colOff>
          <xdr:row>20</xdr:row>
          <xdr:rowOff>426720</xdr:rowOff>
        </xdr:to>
        <xdr:sp macro="" textlink="">
          <xdr:nvSpPr>
            <xdr:cNvPr id="99365" name="Check Box 37" hidden="1">
              <a:extLst>
                <a:ext uri="{63B3BB69-23CF-44E3-9099-C40C66FF867C}">
                  <a14:compatExt spid="_x0000_s99365"/>
                </a:ext>
                <a:ext uri="{FF2B5EF4-FFF2-40B4-BE49-F238E27FC236}">
                  <a16:creationId xmlns:a16="http://schemas.microsoft.com/office/drawing/2014/main" id="{00000000-0008-0000-1F00-00002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21</xdr:row>
          <xdr:rowOff>68580</xdr:rowOff>
        </xdr:from>
        <xdr:to>
          <xdr:col>4</xdr:col>
          <xdr:colOff>769620</xdr:colOff>
          <xdr:row>21</xdr:row>
          <xdr:rowOff>426720</xdr:rowOff>
        </xdr:to>
        <xdr:sp macro="" textlink="">
          <xdr:nvSpPr>
            <xdr:cNvPr id="99366" name="Check Box 38" hidden="1">
              <a:extLst>
                <a:ext uri="{63B3BB69-23CF-44E3-9099-C40C66FF867C}">
                  <a14:compatExt spid="_x0000_s99366"/>
                </a:ext>
                <a:ext uri="{FF2B5EF4-FFF2-40B4-BE49-F238E27FC236}">
                  <a16:creationId xmlns:a16="http://schemas.microsoft.com/office/drawing/2014/main" id="{00000000-0008-0000-1F00-00002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21</xdr:row>
          <xdr:rowOff>68580</xdr:rowOff>
        </xdr:from>
        <xdr:to>
          <xdr:col>4</xdr:col>
          <xdr:colOff>2400300</xdr:colOff>
          <xdr:row>21</xdr:row>
          <xdr:rowOff>426720</xdr:rowOff>
        </xdr:to>
        <xdr:sp macro="" textlink="">
          <xdr:nvSpPr>
            <xdr:cNvPr id="99367" name="Check Box 39" hidden="1">
              <a:extLst>
                <a:ext uri="{63B3BB69-23CF-44E3-9099-C40C66FF867C}">
                  <a14:compatExt spid="_x0000_s99367"/>
                </a:ext>
                <a:ext uri="{FF2B5EF4-FFF2-40B4-BE49-F238E27FC236}">
                  <a16:creationId xmlns:a16="http://schemas.microsoft.com/office/drawing/2014/main" id="{00000000-0008-0000-1F00-00002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22</xdr:row>
          <xdr:rowOff>68580</xdr:rowOff>
        </xdr:from>
        <xdr:to>
          <xdr:col>4</xdr:col>
          <xdr:colOff>769620</xdr:colOff>
          <xdr:row>22</xdr:row>
          <xdr:rowOff>426720</xdr:rowOff>
        </xdr:to>
        <xdr:sp macro="" textlink="">
          <xdr:nvSpPr>
            <xdr:cNvPr id="99370" name="Check Box 42" hidden="1">
              <a:extLst>
                <a:ext uri="{63B3BB69-23CF-44E3-9099-C40C66FF867C}">
                  <a14:compatExt spid="_x0000_s99370"/>
                </a:ext>
                <a:ext uri="{FF2B5EF4-FFF2-40B4-BE49-F238E27FC236}">
                  <a16:creationId xmlns:a16="http://schemas.microsoft.com/office/drawing/2014/main" id="{00000000-0008-0000-1F00-00002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22</xdr:row>
          <xdr:rowOff>68580</xdr:rowOff>
        </xdr:from>
        <xdr:to>
          <xdr:col>4</xdr:col>
          <xdr:colOff>2400300</xdr:colOff>
          <xdr:row>22</xdr:row>
          <xdr:rowOff>426720</xdr:rowOff>
        </xdr:to>
        <xdr:sp macro="" textlink="">
          <xdr:nvSpPr>
            <xdr:cNvPr id="99371" name="Check Box 43" hidden="1">
              <a:extLst>
                <a:ext uri="{63B3BB69-23CF-44E3-9099-C40C66FF867C}">
                  <a14:compatExt spid="_x0000_s99371"/>
                </a:ext>
                <a:ext uri="{FF2B5EF4-FFF2-40B4-BE49-F238E27FC236}">
                  <a16:creationId xmlns:a16="http://schemas.microsoft.com/office/drawing/2014/main" id="{00000000-0008-0000-1F00-00002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23</xdr:row>
          <xdr:rowOff>68580</xdr:rowOff>
        </xdr:from>
        <xdr:to>
          <xdr:col>4</xdr:col>
          <xdr:colOff>769620</xdr:colOff>
          <xdr:row>23</xdr:row>
          <xdr:rowOff>426720</xdr:rowOff>
        </xdr:to>
        <xdr:sp macro="" textlink="">
          <xdr:nvSpPr>
            <xdr:cNvPr id="99372" name="Check Box 44" hidden="1">
              <a:extLst>
                <a:ext uri="{63B3BB69-23CF-44E3-9099-C40C66FF867C}">
                  <a14:compatExt spid="_x0000_s99372"/>
                </a:ext>
                <a:ext uri="{FF2B5EF4-FFF2-40B4-BE49-F238E27FC236}">
                  <a16:creationId xmlns:a16="http://schemas.microsoft.com/office/drawing/2014/main" id="{00000000-0008-0000-1F00-00002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23</xdr:row>
          <xdr:rowOff>68580</xdr:rowOff>
        </xdr:from>
        <xdr:to>
          <xdr:col>4</xdr:col>
          <xdr:colOff>2400300</xdr:colOff>
          <xdr:row>23</xdr:row>
          <xdr:rowOff>426720</xdr:rowOff>
        </xdr:to>
        <xdr:sp macro="" textlink="">
          <xdr:nvSpPr>
            <xdr:cNvPr id="99373" name="Check Box 45" hidden="1">
              <a:extLst>
                <a:ext uri="{63B3BB69-23CF-44E3-9099-C40C66FF867C}">
                  <a14:compatExt spid="_x0000_s99373"/>
                </a:ext>
                <a:ext uri="{FF2B5EF4-FFF2-40B4-BE49-F238E27FC236}">
                  <a16:creationId xmlns:a16="http://schemas.microsoft.com/office/drawing/2014/main" id="{00000000-0008-0000-1F00-00002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37</xdr:row>
          <xdr:rowOff>68580</xdr:rowOff>
        </xdr:from>
        <xdr:to>
          <xdr:col>4</xdr:col>
          <xdr:colOff>769620</xdr:colOff>
          <xdr:row>37</xdr:row>
          <xdr:rowOff>426720</xdr:rowOff>
        </xdr:to>
        <xdr:sp macro="" textlink="">
          <xdr:nvSpPr>
            <xdr:cNvPr id="99374" name="Check Box 46" hidden="1">
              <a:extLst>
                <a:ext uri="{63B3BB69-23CF-44E3-9099-C40C66FF867C}">
                  <a14:compatExt spid="_x0000_s99374"/>
                </a:ext>
                <a:ext uri="{FF2B5EF4-FFF2-40B4-BE49-F238E27FC236}">
                  <a16:creationId xmlns:a16="http://schemas.microsoft.com/office/drawing/2014/main" id="{00000000-0008-0000-1F00-00002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37</xdr:row>
          <xdr:rowOff>68580</xdr:rowOff>
        </xdr:from>
        <xdr:to>
          <xdr:col>4</xdr:col>
          <xdr:colOff>2400300</xdr:colOff>
          <xdr:row>37</xdr:row>
          <xdr:rowOff>426720</xdr:rowOff>
        </xdr:to>
        <xdr:sp macro="" textlink="">
          <xdr:nvSpPr>
            <xdr:cNvPr id="99375" name="Check Box 47" hidden="1">
              <a:extLst>
                <a:ext uri="{63B3BB69-23CF-44E3-9099-C40C66FF867C}">
                  <a14:compatExt spid="_x0000_s99375"/>
                </a:ext>
                <a:ext uri="{FF2B5EF4-FFF2-40B4-BE49-F238E27FC236}">
                  <a16:creationId xmlns:a16="http://schemas.microsoft.com/office/drawing/2014/main" id="{00000000-0008-0000-1F00-00002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oneCellAnchor>
    <xdr:from>
      <xdr:col>4</xdr:col>
      <xdr:colOff>1192251</xdr:colOff>
      <xdr:row>57</xdr:row>
      <xdr:rowOff>328806</xdr:rowOff>
    </xdr:from>
    <xdr:ext cx="65" cy="172227"/>
    <xdr:sp macro="" textlink="">
      <xdr:nvSpPr>
        <xdr:cNvPr id="9" name="TextBox 8">
          <a:extLst>
            <a:ext uri="{FF2B5EF4-FFF2-40B4-BE49-F238E27FC236}">
              <a16:creationId xmlns:a16="http://schemas.microsoft.com/office/drawing/2014/main" id="{00000000-0008-0000-1F00-000009000000}"/>
            </a:ext>
          </a:extLst>
        </xdr:cNvPr>
        <xdr:cNvSpPr txBox="1"/>
      </xdr:nvSpPr>
      <xdr:spPr>
        <a:xfrm>
          <a:off x="6748501" y="621843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55</xdr:row>
          <xdr:rowOff>45720</xdr:rowOff>
        </xdr:from>
        <xdr:to>
          <xdr:col>4</xdr:col>
          <xdr:colOff>792480</xdr:colOff>
          <xdr:row>56</xdr:row>
          <xdr:rowOff>22860</xdr:rowOff>
        </xdr:to>
        <xdr:sp macro="" textlink="">
          <xdr:nvSpPr>
            <xdr:cNvPr id="99376" name="Check Box 48" hidden="1">
              <a:extLst>
                <a:ext uri="{63B3BB69-23CF-44E3-9099-C40C66FF867C}">
                  <a14:compatExt spid="_x0000_s99376"/>
                </a:ext>
                <a:ext uri="{FF2B5EF4-FFF2-40B4-BE49-F238E27FC236}">
                  <a16:creationId xmlns:a16="http://schemas.microsoft.com/office/drawing/2014/main" id="{00000000-0008-0000-1F00-00003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55</xdr:row>
          <xdr:rowOff>68580</xdr:rowOff>
        </xdr:from>
        <xdr:to>
          <xdr:col>4</xdr:col>
          <xdr:colOff>2400300</xdr:colOff>
          <xdr:row>55</xdr:row>
          <xdr:rowOff>441960</xdr:rowOff>
        </xdr:to>
        <xdr:sp macro="" textlink="">
          <xdr:nvSpPr>
            <xdr:cNvPr id="99377" name="Check Box 49" hidden="1">
              <a:extLst>
                <a:ext uri="{63B3BB69-23CF-44E3-9099-C40C66FF867C}">
                  <a14:compatExt spid="_x0000_s99377"/>
                </a:ext>
                <a:ext uri="{FF2B5EF4-FFF2-40B4-BE49-F238E27FC236}">
                  <a16:creationId xmlns:a16="http://schemas.microsoft.com/office/drawing/2014/main" id="{00000000-0008-0000-1F00-00003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56</xdr:row>
          <xdr:rowOff>68580</xdr:rowOff>
        </xdr:from>
        <xdr:to>
          <xdr:col>4</xdr:col>
          <xdr:colOff>784860</xdr:colOff>
          <xdr:row>56</xdr:row>
          <xdr:rowOff>441960</xdr:rowOff>
        </xdr:to>
        <xdr:sp macro="" textlink="">
          <xdr:nvSpPr>
            <xdr:cNvPr id="99378" name="Check Box 50" hidden="1">
              <a:extLst>
                <a:ext uri="{63B3BB69-23CF-44E3-9099-C40C66FF867C}">
                  <a14:compatExt spid="_x0000_s99378"/>
                </a:ext>
                <a:ext uri="{FF2B5EF4-FFF2-40B4-BE49-F238E27FC236}">
                  <a16:creationId xmlns:a16="http://schemas.microsoft.com/office/drawing/2014/main" id="{00000000-0008-0000-1F00-00003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56</xdr:row>
          <xdr:rowOff>68580</xdr:rowOff>
        </xdr:from>
        <xdr:to>
          <xdr:col>4</xdr:col>
          <xdr:colOff>2400300</xdr:colOff>
          <xdr:row>56</xdr:row>
          <xdr:rowOff>441960</xdr:rowOff>
        </xdr:to>
        <xdr:sp macro="" textlink="">
          <xdr:nvSpPr>
            <xdr:cNvPr id="99379" name="Check Box 51" hidden="1">
              <a:extLst>
                <a:ext uri="{63B3BB69-23CF-44E3-9099-C40C66FF867C}">
                  <a14:compatExt spid="_x0000_s99379"/>
                </a:ext>
                <a:ext uri="{FF2B5EF4-FFF2-40B4-BE49-F238E27FC236}">
                  <a16:creationId xmlns:a16="http://schemas.microsoft.com/office/drawing/2014/main" id="{00000000-0008-0000-1F00-00003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57</xdr:row>
          <xdr:rowOff>68580</xdr:rowOff>
        </xdr:from>
        <xdr:to>
          <xdr:col>4</xdr:col>
          <xdr:colOff>784860</xdr:colOff>
          <xdr:row>57</xdr:row>
          <xdr:rowOff>441960</xdr:rowOff>
        </xdr:to>
        <xdr:sp macro="" textlink="">
          <xdr:nvSpPr>
            <xdr:cNvPr id="99380" name="Check Box 52" hidden="1">
              <a:extLst>
                <a:ext uri="{63B3BB69-23CF-44E3-9099-C40C66FF867C}">
                  <a14:compatExt spid="_x0000_s99380"/>
                </a:ext>
                <a:ext uri="{FF2B5EF4-FFF2-40B4-BE49-F238E27FC236}">
                  <a16:creationId xmlns:a16="http://schemas.microsoft.com/office/drawing/2014/main" id="{00000000-0008-0000-1F00-00003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57</xdr:row>
          <xdr:rowOff>68580</xdr:rowOff>
        </xdr:from>
        <xdr:to>
          <xdr:col>4</xdr:col>
          <xdr:colOff>2400300</xdr:colOff>
          <xdr:row>57</xdr:row>
          <xdr:rowOff>441960</xdr:rowOff>
        </xdr:to>
        <xdr:sp macro="" textlink="">
          <xdr:nvSpPr>
            <xdr:cNvPr id="99381" name="Check Box 53" hidden="1">
              <a:extLst>
                <a:ext uri="{63B3BB69-23CF-44E3-9099-C40C66FF867C}">
                  <a14:compatExt spid="_x0000_s99381"/>
                </a:ext>
                <a:ext uri="{FF2B5EF4-FFF2-40B4-BE49-F238E27FC236}">
                  <a16:creationId xmlns:a16="http://schemas.microsoft.com/office/drawing/2014/main" id="{00000000-0008-0000-1F00-00003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58</xdr:row>
          <xdr:rowOff>68580</xdr:rowOff>
        </xdr:from>
        <xdr:to>
          <xdr:col>4</xdr:col>
          <xdr:colOff>784860</xdr:colOff>
          <xdr:row>58</xdr:row>
          <xdr:rowOff>441960</xdr:rowOff>
        </xdr:to>
        <xdr:sp macro="" textlink="">
          <xdr:nvSpPr>
            <xdr:cNvPr id="99382" name="Check Box 54" hidden="1">
              <a:extLst>
                <a:ext uri="{63B3BB69-23CF-44E3-9099-C40C66FF867C}">
                  <a14:compatExt spid="_x0000_s99382"/>
                </a:ext>
                <a:ext uri="{FF2B5EF4-FFF2-40B4-BE49-F238E27FC236}">
                  <a16:creationId xmlns:a16="http://schemas.microsoft.com/office/drawing/2014/main" id="{00000000-0008-0000-1F00-00003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58</xdr:row>
          <xdr:rowOff>68580</xdr:rowOff>
        </xdr:from>
        <xdr:to>
          <xdr:col>4</xdr:col>
          <xdr:colOff>2400300</xdr:colOff>
          <xdr:row>58</xdr:row>
          <xdr:rowOff>441960</xdr:rowOff>
        </xdr:to>
        <xdr:sp macro="" textlink="">
          <xdr:nvSpPr>
            <xdr:cNvPr id="99383" name="Check Box 55" hidden="1">
              <a:extLst>
                <a:ext uri="{63B3BB69-23CF-44E3-9099-C40C66FF867C}">
                  <a14:compatExt spid="_x0000_s99383"/>
                </a:ext>
                <a:ext uri="{FF2B5EF4-FFF2-40B4-BE49-F238E27FC236}">
                  <a16:creationId xmlns:a16="http://schemas.microsoft.com/office/drawing/2014/main" id="{00000000-0008-0000-1F00-00003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59</xdr:row>
          <xdr:rowOff>68580</xdr:rowOff>
        </xdr:from>
        <xdr:to>
          <xdr:col>4</xdr:col>
          <xdr:colOff>784860</xdr:colOff>
          <xdr:row>59</xdr:row>
          <xdr:rowOff>441960</xdr:rowOff>
        </xdr:to>
        <xdr:sp macro="" textlink="">
          <xdr:nvSpPr>
            <xdr:cNvPr id="99384" name="Check Box 56" hidden="1">
              <a:extLst>
                <a:ext uri="{63B3BB69-23CF-44E3-9099-C40C66FF867C}">
                  <a14:compatExt spid="_x0000_s99384"/>
                </a:ext>
                <a:ext uri="{FF2B5EF4-FFF2-40B4-BE49-F238E27FC236}">
                  <a16:creationId xmlns:a16="http://schemas.microsoft.com/office/drawing/2014/main" id="{00000000-0008-0000-1F00-00003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59</xdr:row>
          <xdr:rowOff>68580</xdr:rowOff>
        </xdr:from>
        <xdr:to>
          <xdr:col>4</xdr:col>
          <xdr:colOff>2400300</xdr:colOff>
          <xdr:row>59</xdr:row>
          <xdr:rowOff>441960</xdr:rowOff>
        </xdr:to>
        <xdr:sp macro="" textlink="">
          <xdr:nvSpPr>
            <xdr:cNvPr id="99385" name="Check Box 57" hidden="1">
              <a:extLst>
                <a:ext uri="{63B3BB69-23CF-44E3-9099-C40C66FF867C}">
                  <a14:compatExt spid="_x0000_s99385"/>
                </a:ext>
                <a:ext uri="{FF2B5EF4-FFF2-40B4-BE49-F238E27FC236}">
                  <a16:creationId xmlns:a16="http://schemas.microsoft.com/office/drawing/2014/main" id="{00000000-0008-0000-1F00-00003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60</xdr:row>
          <xdr:rowOff>68580</xdr:rowOff>
        </xdr:from>
        <xdr:to>
          <xdr:col>4</xdr:col>
          <xdr:colOff>784860</xdr:colOff>
          <xdr:row>60</xdr:row>
          <xdr:rowOff>441960</xdr:rowOff>
        </xdr:to>
        <xdr:sp macro="" textlink="">
          <xdr:nvSpPr>
            <xdr:cNvPr id="99386" name="Check Box 58" hidden="1">
              <a:extLst>
                <a:ext uri="{63B3BB69-23CF-44E3-9099-C40C66FF867C}">
                  <a14:compatExt spid="_x0000_s99386"/>
                </a:ext>
                <a:ext uri="{FF2B5EF4-FFF2-40B4-BE49-F238E27FC236}">
                  <a16:creationId xmlns:a16="http://schemas.microsoft.com/office/drawing/2014/main" id="{00000000-0008-0000-1F00-00003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60</xdr:row>
          <xdr:rowOff>68580</xdr:rowOff>
        </xdr:from>
        <xdr:to>
          <xdr:col>4</xdr:col>
          <xdr:colOff>2400300</xdr:colOff>
          <xdr:row>60</xdr:row>
          <xdr:rowOff>441960</xdr:rowOff>
        </xdr:to>
        <xdr:sp macro="" textlink="">
          <xdr:nvSpPr>
            <xdr:cNvPr id="99387" name="Check Box 59" hidden="1">
              <a:extLst>
                <a:ext uri="{63B3BB69-23CF-44E3-9099-C40C66FF867C}">
                  <a14:compatExt spid="_x0000_s99387"/>
                </a:ext>
                <a:ext uri="{FF2B5EF4-FFF2-40B4-BE49-F238E27FC236}">
                  <a16:creationId xmlns:a16="http://schemas.microsoft.com/office/drawing/2014/main" id="{00000000-0008-0000-1F00-00003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74</xdr:row>
          <xdr:rowOff>68580</xdr:rowOff>
        </xdr:from>
        <xdr:to>
          <xdr:col>4</xdr:col>
          <xdr:colOff>784860</xdr:colOff>
          <xdr:row>74</xdr:row>
          <xdr:rowOff>441960</xdr:rowOff>
        </xdr:to>
        <xdr:sp macro="" textlink="">
          <xdr:nvSpPr>
            <xdr:cNvPr id="99388" name="Check Box 60" hidden="1">
              <a:extLst>
                <a:ext uri="{63B3BB69-23CF-44E3-9099-C40C66FF867C}">
                  <a14:compatExt spid="_x0000_s99388"/>
                </a:ext>
                <a:ext uri="{FF2B5EF4-FFF2-40B4-BE49-F238E27FC236}">
                  <a16:creationId xmlns:a16="http://schemas.microsoft.com/office/drawing/2014/main" id="{00000000-0008-0000-1F00-00003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74</xdr:row>
          <xdr:rowOff>68580</xdr:rowOff>
        </xdr:from>
        <xdr:to>
          <xdr:col>4</xdr:col>
          <xdr:colOff>2400300</xdr:colOff>
          <xdr:row>74</xdr:row>
          <xdr:rowOff>441960</xdr:rowOff>
        </xdr:to>
        <xdr:sp macro="" textlink="">
          <xdr:nvSpPr>
            <xdr:cNvPr id="99389" name="Check Box 61" hidden="1">
              <a:extLst>
                <a:ext uri="{63B3BB69-23CF-44E3-9099-C40C66FF867C}">
                  <a14:compatExt spid="_x0000_s99389"/>
                </a:ext>
                <a:ext uri="{FF2B5EF4-FFF2-40B4-BE49-F238E27FC236}">
                  <a16:creationId xmlns:a16="http://schemas.microsoft.com/office/drawing/2014/main" id="{00000000-0008-0000-1F00-00003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oneCellAnchor>
    <xdr:from>
      <xdr:col>4</xdr:col>
      <xdr:colOff>1192251</xdr:colOff>
      <xdr:row>96</xdr:row>
      <xdr:rowOff>328806</xdr:rowOff>
    </xdr:from>
    <xdr:ext cx="65" cy="172227"/>
    <xdr:sp macro="" textlink="">
      <xdr:nvSpPr>
        <xdr:cNvPr id="13" name="TextBox 12">
          <a:extLst>
            <a:ext uri="{FF2B5EF4-FFF2-40B4-BE49-F238E27FC236}">
              <a16:creationId xmlns:a16="http://schemas.microsoft.com/office/drawing/2014/main" id="{00000000-0008-0000-1F00-00000D000000}"/>
            </a:ext>
          </a:extLst>
        </xdr:cNvPr>
        <xdr:cNvSpPr txBox="1"/>
      </xdr:nvSpPr>
      <xdr:spPr>
        <a:xfrm>
          <a:off x="6748501" y="621843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94</xdr:row>
          <xdr:rowOff>45720</xdr:rowOff>
        </xdr:from>
        <xdr:to>
          <xdr:col>4</xdr:col>
          <xdr:colOff>792480</xdr:colOff>
          <xdr:row>95</xdr:row>
          <xdr:rowOff>22860</xdr:rowOff>
        </xdr:to>
        <xdr:sp macro="" textlink="">
          <xdr:nvSpPr>
            <xdr:cNvPr id="99390" name="Check Box 62" hidden="1">
              <a:extLst>
                <a:ext uri="{63B3BB69-23CF-44E3-9099-C40C66FF867C}">
                  <a14:compatExt spid="_x0000_s99390"/>
                </a:ext>
                <a:ext uri="{FF2B5EF4-FFF2-40B4-BE49-F238E27FC236}">
                  <a16:creationId xmlns:a16="http://schemas.microsoft.com/office/drawing/2014/main" id="{00000000-0008-0000-1F00-00003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94</xdr:row>
          <xdr:rowOff>68580</xdr:rowOff>
        </xdr:from>
        <xdr:to>
          <xdr:col>4</xdr:col>
          <xdr:colOff>2400300</xdr:colOff>
          <xdr:row>94</xdr:row>
          <xdr:rowOff>441960</xdr:rowOff>
        </xdr:to>
        <xdr:sp macro="" textlink="">
          <xdr:nvSpPr>
            <xdr:cNvPr id="99391" name="Check Box 63" hidden="1">
              <a:extLst>
                <a:ext uri="{63B3BB69-23CF-44E3-9099-C40C66FF867C}">
                  <a14:compatExt spid="_x0000_s99391"/>
                </a:ext>
                <a:ext uri="{FF2B5EF4-FFF2-40B4-BE49-F238E27FC236}">
                  <a16:creationId xmlns:a16="http://schemas.microsoft.com/office/drawing/2014/main" id="{00000000-0008-0000-1F00-00003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95</xdr:row>
          <xdr:rowOff>68580</xdr:rowOff>
        </xdr:from>
        <xdr:to>
          <xdr:col>4</xdr:col>
          <xdr:colOff>784860</xdr:colOff>
          <xdr:row>95</xdr:row>
          <xdr:rowOff>441960</xdr:rowOff>
        </xdr:to>
        <xdr:sp macro="" textlink="">
          <xdr:nvSpPr>
            <xdr:cNvPr id="99392" name="Check Box 64" hidden="1">
              <a:extLst>
                <a:ext uri="{63B3BB69-23CF-44E3-9099-C40C66FF867C}">
                  <a14:compatExt spid="_x0000_s99392"/>
                </a:ext>
                <a:ext uri="{FF2B5EF4-FFF2-40B4-BE49-F238E27FC236}">
                  <a16:creationId xmlns:a16="http://schemas.microsoft.com/office/drawing/2014/main" id="{00000000-0008-0000-1F00-00004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95</xdr:row>
          <xdr:rowOff>68580</xdr:rowOff>
        </xdr:from>
        <xdr:to>
          <xdr:col>4</xdr:col>
          <xdr:colOff>2400300</xdr:colOff>
          <xdr:row>95</xdr:row>
          <xdr:rowOff>441960</xdr:rowOff>
        </xdr:to>
        <xdr:sp macro="" textlink="">
          <xdr:nvSpPr>
            <xdr:cNvPr id="99393" name="Check Box 65" hidden="1">
              <a:extLst>
                <a:ext uri="{63B3BB69-23CF-44E3-9099-C40C66FF867C}">
                  <a14:compatExt spid="_x0000_s99393"/>
                </a:ext>
                <a:ext uri="{FF2B5EF4-FFF2-40B4-BE49-F238E27FC236}">
                  <a16:creationId xmlns:a16="http://schemas.microsoft.com/office/drawing/2014/main" id="{00000000-0008-0000-1F00-00004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96</xdr:row>
          <xdr:rowOff>68580</xdr:rowOff>
        </xdr:from>
        <xdr:to>
          <xdr:col>4</xdr:col>
          <xdr:colOff>784860</xdr:colOff>
          <xdr:row>96</xdr:row>
          <xdr:rowOff>441960</xdr:rowOff>
        </xdr:to>
        <xdr:sp macro="" textlink="">
          <xdr:nvSpPr>
            <xdr:cNvPr id="99394" name="Check Box 66" hidden="1">
              <a:extLst>
                <a:ext uri="{63B3BB69-23CF-44E3-9099-C40C66FF867C}">
                  <a14:compatExt spid="_x0000_s99394"/>
                </a:ext>
                <a:ext uri="{FF2B5EF4-FFF2-40B4-BE49-F238E27FC236}">
                  <a16:creationId xmlns:a16="http://schemas.microsoft.com/office/drawing/2014/main" id="{00000000-0008-0000-1F00-00004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96</xdr:row>
          <xdr:rowOff>68580</xdr:rowOff>
        </xdr:from>
        <xdr:to>
          <xdr:col>4</xdr:col>
          <xdr:colOff>2400300</xdr:colOff>
          <xdr:row>96</xdr:row>
          <xdr:rowOff>441960</xdr:rowOff>
        </xdr:to>
        <xdr:sp macro="" textlink="">
          <xdr:nvSpPr>
            <xdr:cNvPr id="99395" name="Check Box 67" hidden="1">
              <a:extLst>
                <a:ext uri="{63B3BB69-23CF-44E3-9099-C40C66FF867C}">
                  <a14:compatExt spid="_x0000_s99395"/>
                </a:ext>
                <a:ext uri="{FF2B5EF4-FFF2-40B4-BE49-F238E27FC236}">
                  <a16:creationId xmlns:a16="http://schemas.microsoft.com/office/drawing/2014/main" id="{00000000-0008-0000-1F00-00004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97</xdr:row>
          <xdr:rowOff>68580</xdr:rowOff>
        </xdr:from>
        <xdr:to>
          <xdr:col>4</xdr:col>
          <xdr:colOff>784860</xdr:colOff>
          <xdr:row>97</xdr:row>
          <xdr:rowOff>441960</xdr:rowOff>
        </xdr:to>
        <xdr:sp macro="" textlink="">
          <xdr:nvSpPr>
            <xdr:cNvPr id="99396" name="Check Box 68" hidden="1">
              <a:extLst>
                <a:ext uri="{63B3BB69-23CF-44E3-9099-C40C66FF867C}">
                  <a14:compatExt spid="_x0000_s99396"/>
                </a:ext>
                <a:ext uri="{FF2B5EF4-FFF2-40B4-BE49-F238E27FC236}">
                  <a16:creationId xmlns:a16="http://schemas.microsoft.com/office/drawing/2014/main" id="{00000000-0008-0000-1F00-00004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97</xdr:row>
          <xdr:rowOff>68580</xdr:rowOff>
        </xdr:from>
        <xdr:to>
          <xdr:col>4</xdr:col>
          <xdr:colOff>2400300</xdr:colOff>
          <xdr:row>97</xdr:row>
          <xdr:rowOff>441960</xdr:rowOff>
        </xdr:to>
        <xdr:sp macro="" textlink="">
          <xdr:nvSpPr>
            <xdr:cNvPr id="99397" name="Check Box 69" hidden="1">
              <a:extLst>
                <a:ext uri="{63B3BB69-23CF-44E3-9099-C40C66FF867C}">
                  <a14:compatExt spid="_x0000_s99397"/>
                </a:ext>
                <a:ext uri="{FF2B5EF4-FFF2-40B4-BE49-F238E27FC236}">
                  <a16:creationId xmlns:a16="http://schemas.microsoft.com/office/drawing/2014/main" id="{00000000-0008-0000-1F00-00004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98</xdr:row>
          <xdr:rowOff>68580</xdr:rowOff>
        </xdr:from>
        <xdr:to>
          <xdr:col>4</xdr:col>
          <xdr:colOff>784860</xdr:colOff>
          <xdr:row>98</xdr:row>
          <xdr:rowOff>441960</xdr:rowOff>
        </xdr:to>
        <xdr:sp macro="" textlink="">
          <xdr:nvSpPr>
            <xdr:cNvPr id="99398" name="Check Box 70" hidden="1">
              <a:extLst>
                <a:ext uri="{63B3BB69-23CF-44E3-9099-C40C66FF867C}">
                  <a14:compatExt spid="_x0000_s99398"/>
                </a:ext>
                <a:ext uri="{FF2B5EF4-FFF2-40B4-BE49-F238E27FC236}">
                  <a16:creationId xmlns:a16="http://schemas.microsoft.com/office/drawing/2014/main" id="{00000000-0008-0000-1F00-00004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98</xdr:row>
          <xdr:rowOff>68580</xdr:rowOff>
        </xdr:from>
        <xdr:to>
          <xdr:col>4</xdr:col>
          <xdr:colOff>2400300</xdr:colOff>
          <xdr:row>98</xdr:row>
          <xdr:rowOff>441960</xdr:rowOff>
        </xdr:to>
        <xdr:sp macro="" textlink="">
          <xdr:nvSpPr>
            <xdr:cNvPr id="99399" name="Check Box 71" hidden="1">
              <a:extLst>
                <a:ext uri="{63B3BB69-23CF-44E3-9099-C40C66FF867C}">
                  <a14:compatExt spid="_x0000_s99399"/>
                </a:ext>
                <a:ext uri="{FF2B5EF4-FFF2-40B4-BE49-F238E27FC236}">
                  <a16:creationId xmlns:a16="http://schemas.microsoft.com/office/drawing/2014/main" id="{00000000-0008-0000-1F00-00004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99</xdr:row>
          <xdr:rowOff>68580</xdr:rowOff>
        </xdr:from>
        <xdr:to>
          <xdr:col>4</xdr:col>
          <xdr:colOff>784860</xdr:colOff>
          <xdr:row>99</xdr:row>
          <xdr:rowOff>441960</xdr:rowOff>
        </xdr:to>
        <xdr:sp macro="" textlink="">
          <xdr:nvSpPr>
            <xdr:cNvPr id="99400" name="Check Box 72" hidden="1">
              <a:extLst>
                <a:ext uri="{63B3BB69-23CF-44E3-9099-C40C66FF867C}">
                  <a14:compatExt spid="_x0000_s99400"/>
                </a:ext>
                <a:ext uri="{FF2B5EF4-FFF2-40B4-BE49-F238E27FC236}">
                  <a16:creationId xmlns:a16="http://schemas.microsoft.com/office/drawing/2014/main" id="{00000000-0008-0000-1F00-00004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99</xdr:row>
          <xdr:rowOff>68580</xdr:rowOff>
        </xdr:from>
        <xdr:to>
          <xdr:col>4</xdr:col>
          <xdr:colOff>2400300</xdr:colOff>
          <xdr:row>99</xdr:row>
          <xdr:rowOff>441960</xdr:rowOff>
        </xdr:to>
        <xdr:sp macro="" textlink="">
          <xdr:nvSpPr>
            <xdr:cNvPr id="99401" name="Check Box 73" hidden="1">
              <a:extLst>
                <a:ext uri="{63B3BB69-23CF-44E3-9099-C40C66FF867C}">
                  <a14:compatExt spid="_x0000_s99401"/>
                </a:ext>
                <a:ext uri="{FF2B5EF4-FFF2-40B4-BE49-F238E27FC236}">
                  <a16:creationId xmlns:a16="http://schemas.microsoft.com/office/drawing/2014/main" id="{00000000-0008-0000-1F00-00004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113</xdr:row>
          <xdr:rowOff>68580</xdr:rowOff>
        </xdr:from>
        <xdr:to>
          <xdr:col>4</xdr:col>
          <xdr:colOff>784860</xdr:colOff>
          <xdr:row>113</xdr:row>
          <xdr:rowOff>441960</xdr:rowOff>
        </xdr:to>
        <xdr:sp macro="" textlink="">
          <xdr:nvSpPr>
            <xdr:cNvPr id="99402" name="Check Box 74" hidden="1">
              <a:extLst>
                <a:ext uri="{63B3BB69-23CF-44E3-9099-C40C66FF867C}">
                  <a14:compatExt spid="_x0000_s99402"/>
                </a:ext>
                <a:ext uri="{FF2B5EF4-FFF2-40B4-BE49-F238E27FC236}">
                  <a16:creationId xmlns:a16="http://schemas.microsoft.com/office/drawing/2014/main" id="{00000000-0008-0000-1F00-00004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113</xdr:row>
          <xdr:rowOff>68580</xdr:rowOff>
        </xdr:from>
        <xdr:to>
          <xdr:col>4</xdr:col>
          <xdr:colOff>2400300</xdr:colOff>
          <xdr:row>113</xdr:row>
          <xdr:rowOff>441960</xdr:rowOff>
        </xdr:to>
        <xdr:sp macro="" textlink="">
          <xdr:nvSpPr>
            <xdr:cNvPr id="99403" name="Check Box 75" hidden="1">
              <a:extLst>
                <a:ext uri="{63B3BB69-23CF-44E3-9099-C40C66FF867C}">
                  <a14:compatExt spid="_x0000_s99403"/>
                </a:ext>
                <a:ext uri="{FF2B5EF4-FFF2-40B4-BE49-F238E27FC236}">
                  <a16:creationId xmlns:a16="http://schemas.microsoft.com/office/drawing/2014/main" id="{00000000-0008-0000-1F00-00004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8</xdr:col>
      <xdr:colOff>438150</xdr:colOff>
      <xdr:row>1</xdr:row>
      <xdr:rowOff>47625</xdr:rowOff>
    </xdr:from>
    <xdr:to>
      <xdr:col>10</xdr:col>
      <xdr:colOff>323850</xdr:colOff>
      <xdr:row>2</xdr:row>
      <xdr:rowOff>342900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2000-000002000000}"/>
            </a:ext>
          </a:extLst>
        </xdr:cNvPr>
        <xdr:cNvGrpSpPr>
          <a:grpSpLocks/>
        </xdr:cNvGrpSpPr>
      </xdr:nvGrpSpPr>
      <xdr:grpSpPr bwMode="auto">
        <a:xfrm>
          <a:off x="8199664" y="450396"/>
          <a:ext cx="976993" cy="698047"/>
          <a:chOff x="738" y="5"/>
          <a:chExt cx="116" cy="73"/>
        </a:xfrm>
      </xdr:grpSpPr>
      <xdr:sp macro="" textlink="">
        <xdr:nvSpPr>
          <xdr:cNvPr id="3" name="AutoShape 2">
            <a:extLst>
              <a:ext uri="{FF2B5EF4-FFF2-40B4-BE49-F238E27FC236}">
                <a16:creationId xmlns:a16="http://schemas.microsoft.com/office/drawing/2014/main" id="{00000000-0008-0000-20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2100-0000147E0100}"/>
            </a:ext>
          </a:extLst>
        </xdr:cNvPr>
        <xdr:cNvGrpSpPr>
          <a:grpSpLocks/>
        </xdr:cNvGrpSpPr>
      </xdr:nvGrpSpPr>
      <xdr:grpSpPr bwMode="auto">
        <a:xfrm>
          <a:off x="7882467" y="57150"/>
          <a:ext cx="1216025" cy="926042"/>
          <a:chOff x="711" y="6"/>
          <a:chExt cx="125" cy="73"/>
        </a:xfrm>
      </xdr:grpSpPr>
      <xdr:sp macro="" textlink="">
        <xdr:nvSpPr>
          <xdr:cNvPr id="97817" name="AutoShape 8">
            <a:extLst>
              <a:ext uri="{FF2B5EF4-FFF2-40B4-BE49-F238E27FC236}">
                <a16:creationId xmlns:a16="http://schemas.microsoft.com/office/drawing/2014/main" id="{00000000-0008-0000-21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21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19</xdr:row>
      <xdr:rowOff>539115</xdr:rowOff>
    </xdr:from>
    <xdr:to>
      <xdr:col>7</xdr:col>
      <xdr:colOff>657225</xdr:colOff>
      <xdr:row>19</xdr:row>
      <xdr:rowOff>746833</xdr:rowOff>
    </xdr:to>
    <xdr:sp macro="" textlink="">
      <xdr:nvSpPr>
        <xdr:cNvPr id="5" name="TextBox 4">
          <a:extLst>
            <a:ext uri="{FF2B5EF4-FFF2-40B4-BE49-F238E27FC236}">
              <a16:creationId xmlns:a16="http://schemas.microsoft.com/office/drawing/2014/main" id="{00000000-0008-0000-21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19</xdr:row>
      <xdr:rowOff>529590</xdr:rowOff>
    </xdr:from>
    <xdr:to>
      <xdr:col>9</xdr:col>
      <xdr:colOff>63131</xdr:colOff>
      <xdr:row>19</xdr:row>
      <xdr:rowOff>729615</xdr:rowOff>
    </xdr:to>
    <xdr:sp macro="" textlink="">
      <xdr:nvSpPr>
        <xdr:cNvPr id="7" name="TextBox 6">
          <a:extLst>
            <a:ext uri="{FF2B5EF4-FFF2-40B4-BE49-F238E27FC236}">
              <a16:creationId xmlns:a16="http://schemas.microsoft.com/office/drawing/2014/main" id="{00000000-0008-0000-21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19</xdr:row>
      <xdr:rowOff>445770</xdr:rowOff>
    </xdr:from>
    <xdr:to>
      <xdr:col>10</xdr:col>
      <xdr:colOff>89536</xdr:colOff>
      <xdr:row>19</xdr:row>
      <xdr:rowOff>729498</xdr:rowOff>
    </xdr:to>
    <xdr:sp macro="" textlink="">
      <xdr:nvSpPr>
        <xdr:cNvPr id="8" name="TextBox 7">
          <a:extLst>
            <a:ext uri="{FF2B5EF4-FFF2-40B4-BE49-F238E27FC236}">
              <a16:creationId xmlns:a16="http://schemas.microsoft.com/office/drawing/2014/main" id="{00000000-0008-0000-21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400-00001C0F0000}"/>
            </a:ext>
          </a:extLst>
        </xdr:cNvPr>
        <xdr:cNvGrpSpPr>
          <a:grpSpLocks/>
        </xdr:cNvGrpSpPr>
      </xdr:nvGrpSpPr>
      <xdr:grpSpPr bwMode="auto">
        <a:xfrm>
          <a:off x="8772525" y="47625"/>
          <a:ext cx="1133475" cy="762000"/>
          <a:chOff x="738" y="5"/>
          <a:chExt cx="116" cy="73"/>
        </a:xfrm>
      </xdr:grpSpPr>
      <xdr:sp macro="" textlink="">
        <xdr:nvSpPr>
          <xdr:cNvPr id="3869" name="AutoShape 1">
            <a:extLst>
              <a:ext uri="{FF2B5EF4-FFF2-40B4-BE49-F238E27FC236}">
                <a16:creationId xmlns:a16="http://schemas.microsoft.com/office/drawing/2014/main" id="{00000000-0008-0000-04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500-00001C130000}"/>
            </a:ext>
          </a:extLst>
        </xdr:cNvPr>
        <xdr:cNvGrpSpPr>
          <a:grpSpLocks/>
        </xdr:cNvGrpSpPr>
      </xdr:nvGrpSpPr>
      <xdr:grpSpPr bwMode="auto">
        <a:xfrm>
          <a:off x="8625568" y="28575"/>
          <a:ext cx="1126671" cy="733425"/>
          <a:chOff x="738" y="5"/>
          <a:chExt cx="116" cy="73"/>
        </a:xfrm>
      </xdr:grpSpPr>
      <xdr:sp macro="" textlink="">
        <xdr:nvSpPr>
          <xdr:cNvPr id="4893" name="AutoShape 2">
            <a:extLst>
              <a:ext uri="{FF2B5EF4-FFF2-40B4-BE49-F238E27FC236}">
                <a16:creationId xmlns:a16="http://schemas.microsoft.com/office/drawing/2014/main" id="{00000000-0008-0000-05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600-00001C170000}"/>
            </a:ext>
          </a:extLst>
        </xdr:cNvPr>
        <xdr:cNvGrpSpPr>
          <a:grpSpLocks/>
        </xdr:cNvGrpSpPr>
      </xdr:nvGrpSpPr>
      <xdr:grpSpPr bwMode="auto">
        <a:xfrm>
          <a:off x="10341429" y="0"/>
          <a:ext cx="1126671" cy="819150"/>
          <a:chOff x="738" y="5"/>
          <a:chExt cx="116" cy="73"/>
        </a:xfrm>
      </xdr:grpSpPr>
      <xdr:sp macro="" textlink="">
        <xdr:nvSpPr>
          <xdr:cNvPr id="5917" name="AutoShape 2">
            <a:extLst>
              <a:ext uri="{FF2B5EF4-FFF2-40B4-BE49-F238E27FC236}">
                <a16:creationId xmlns:a16="http://schemas.microsoft.com/office/drawing/2014/main" id="{00000000-0008-0000-06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6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700-00001C1B0000}"/>
            </a:ext>
          </a:extLst>
        </xdr:cNvPr>
        <xdr:cNvGrpSpPr>
          <a:grpSpLocks/>
        </xdr:cNvGrpSpPr>
      </xdr:nvGrpSpPr>
      <xdr:grpSpPr bwMode="auto">
        <a:xfrm>
          <a:off x="7080437" y="57150"/>
          <a:ext cx="1140759" cy="662268"/>
          <a:chOff x="738" y="5"/>
          <a:chExt cx="116" cy="73"/>
        </a:xfrm>
      </xdr:grpSpPr>
      <xdr:sp macro="" textlink="">
        <xdr:nvSpPr>
          <xdr:cNvPr id="6941" name="AutoShape 2">
            <a:extLst>
              <a:ext uri="{FF2B5EF4-FFF2-40B4-BE49-F238E27FC236}">
                <a16:creationId xmlns:a16="http://schemas.microsoft.com/office/drawing/2014/main" id="{00000000-0008-0000-07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7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800-00001C1F0000}"/>
            </a:ext>
          </a:extLst>
        </xdr:cNvPr>
        <xdr:cNvGrpSpPr>
          <a:grpSpLocks/>
        </xdr:cNvGrpSpPr>
      </xdr:nvGrpSpPr>
      <xdr:grpSpPr bwMode="auto">
        <a:xfrm>
          <a:off x="7645977" y="47625"/>
          <a:ext cx="1118755" cy="858116"/>
          <a:chOff x="738" y="5"/>
          <a:chExt cx="116" cy="73"/>
        </a:xfrm>
      </xdr:grpSpPr>
      <xdr:sp macro="" textlink="">
        <xdr:nvSpPr>
          <xdr:cNvPr id="7965" name="AutoShape 2">
            <a:extLst>
              <a:ext uri="{FF2B5EF4-FFF2-40B4-BE49-F238E27FC236}">
                <a16:creationId xmlns:a16="http://schemas.microsoft.com/office/drawing/2014/main" id="{00000000-0008-0000-08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900-000038840100}"/>
            </a:ext>
          </a:extLst>
        </xdr:cNvPr>
        <xdr:cNvGrpSpPr>
          <a:grpSpLocks/>
        </xdr:cNvGrpSpPr>
      </xdr:nvGrpSpPr>
      <xdr:grpSpPr bwMode="auto">
        <a:xfrm>
          <a:off x="8489496" y="47625"/>
          <a:ext cx="1115786" cy="759279"/>
          <a:chOff x="738" y="5"/>
          <a:chExt cx="116" cy="73"/>
        </a:xfrm>
      </xdr:grpSpPr>
      <xdr:sp macro="" textlink="">
        <xdr:nvSpPr>
          <xdr:cNvPr id="99386" name="AutoShape 2">
            <a:extLst>
              <a:ext uri="{FF2B5EF4-FFF2-40B4-BE49-F238E27FC236}">
                <a16:creationId xmlns:a16="http://schemas.microsoft.com/office/drawing/2014/main" id="{00000000-0008-0000-09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9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9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106680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C-1934\Full%20Report\74_SS-111_Subhash%20Saha\04%20Bidding%20Documents\First%20Envelope%20and%20Bid%20Forms.xlsx" TargetMode="External"/><Relationship Id="rId1" Type="http://schemas.openxmlformats.org/officeDocument/2006/relationships/externalLinkPath" Target="file:///Z:\74_SS-111_Subhash%20Saha\04%20Bidding%20Documents\First%20Envelope%20and%20Bid%20Form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sheetData sheetId="3" refreshError="1"/>
      <sheetData sheetId="4">
        <row r="1">
          <cell r="A1" t="str">
            <v>Specification No. :CC/NT/W-AIS/DOM/A00/23/02698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A3" t="str">
            <v>400kV AIS Substation Extension Package SS-111 for Extension of 400/220 kV Jabalpur Substation associated with Western Region Expansion Scheme-XXXIII (WRES-XXXIII): Part A.</v>
          </cell>
        </row>
        <row r="7">
          <cell r="A7" t="str">
            <v>Bidder’s Name and Address (Lead Partner) :</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34" Type="http://schemas.openxmlformats.org/officeDocument/2006/relationships/ctrlProp" Target="../ctrlProps/ctrlProp1.xml"/><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vmlDrawing" Target="../drawings/vmlDrawing1.vml"/><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drawing" Target="../drawings/drawing9.xml"/><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8" Type="http://schemas.openxmlformats.org/officeDocument/2006/relationships/printerSettings" Target="../printerSettings/printerSettings23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ctrlProp" Target="../ctrlProps/ctrlProp2.xml"/><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12" Type="http://schemas.openxmlformats.org/officeDocument/2006/relationships/vmlDrawing" Target="../drawings/vmlDrawing2.vml"/><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drawing" Target="../drawings/drawing10.xml"/><Relationship Id="rId5" Type="http://schemas.openxmlformats.org/officeDocument/2006/relationships/printerSettings" Target="../printerSettings/printerSettings264.bin"/><Relationship Id="rId10" Type="http://schemas.openxmlformats.org/officeDocument/2006/relationships/printerSettings" Target="../printerSettings/printerSettings269.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printerSettings" Target="../printerSettings/printerSettings295.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34" Type="http://schemas.openxmlformats.org/officeDocument/2006/relationships/ctrlProp" Target="../ctrlProps/ctrlProp3.xml"/><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33" Type="http://schemas.openxmlformats.org/officeDocument/2006/relationships/vmlDrawing" Target="../drawings/vmlDrawing3.vml"/><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29" Type="http://schemas.openxmlformats.org/officeDocument/2006/relationships/printerSettings" Target="../printerSettings/printerSettings298.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32" Type="http://schemas.openxmlformats.org/officeDocument/2006/relationships/drawing" Target="../drawings/drawing11.xml"/><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28" Type="http://schemas.openxmlformats.org/officeDocument/2006/relationships/printerSettings" Target="../printerSettings/printerSettings297.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31" Type="http://schemas.openxmlformats.org/officeDocument/2006/relationships/printerSettings" Target="../printerSettings/printerSettings300.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 Id="rId27" Type="http://schemas.openxmlformats.org/officeDocument/2006/relationships/printerSettings" Target="../printerSettings/printerSettings296.bin"/><Relationship Id="rId30" Type="http://schemas.openxmlformats.org/officeDocument/2006/relationships/printerSettings" Target="../printerSettings/printerSettings299.bin"/><Relationship Id="rId8" Type="http://schemas.openxmlformats.org/officeDocument/2006/relationships/printerSettings" Target="../printerSettings/printerSettings27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26" Type="http://schemas.openxmlformats.org/officeDocument/2006/relationships/printerSettings" Target="../printerSettings/printerSettings326.bin"/><Relationship Id="rId3" Type="http://schemas.openxmlformats.org/officeDocument/2006/relationships/printerSettings" Target="../printerSettings/printerSettings303.bin"/><Relationship Id="rId21" Type="http://schemas.openxmlformats.org/officeDocument/2006/relationships/printerSettings" Target="../printerSettings/printerSettings321.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5" Type="http://schemas.openxmlformats.org/officeDocument/2006/relationships/printerSettings" Target="../printerSettings/printerSettings325.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29" Type="http://schemas.openxmlformats.org/officeDocument/2006/relationships/printerSettings" Target="../printerSettings/printerSettings329.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24" Type="http://schemas.openxmlformats.org/officeDocument/2006/relationships/printerSettings" Target="../printerSettings/printerSettings324.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printerSettings" Target="../printerSettings/printerSettings323.bin"/><Relationship Id="rId28" Type="http://schemas.openxmlformats.org/officeDocument/2006/relationships/printerSettings" Target="../printerSettings/printerSettings328.bin"/><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31" Type="http://schemas.openxmlformats.org/officeDocument/2006/relationships/drawing" Target="../drawings/drawing12.xml"/><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2.bin"/><Relationship Id="rId27" Type="http://schemas.openxmlformats.org/officeDocument/2006/relationships/printerSettings" Target="../printerSettings/printerSettings327.bin"/><Relationship Id="rId30" Type="http://schemas.openxmlformats.org/officeDocument/2006/relationships/printerSettings" Target="../printerSettings/printerSettings33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printerSettings" Target="../printerSettings/printerSettings359.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32" Type="http://schemas.openxmlformats.org/officeDocument/2006/relationships/drawing" Target="../drawings/drawing13.xml"/><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31" Type="http://schemas.openxmlformats.org/officeDocument/2006/relationships/printerSettings" Target="../printerSettings/printerSettings361.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 Id="rId30" Type="http://schemas.openxmlformats.org/officeDocument/2006/relationships/printerSettings" Target="../printerSettings/printerSettings36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18" Type="http://schemas.openxmlformats.org/officeDocument/2006/relationships/printerSettings" Target="../printerSettings/printerSettings379.bin"/><Relationship Id="rId26" Type="http://schemas.openxmlformats.org/officeDocument/2006/relationships/printerSettings" Target="../printerSettings/printerSettings387.bin"/><Relationship Id="rId3" Type="http://schemas.openxmlformats.org/officeDocument/2006/relationships/printerSettings" Target="../printerSettings/printerSettings364.bin"/><Relationship Id="rId21" Type="http://schemas.openxmlformats.org/officeDocument/2006/relationships/printerSettings" Target="../printerSettings/printerSettings382.bin"/><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17" Type="http://schemas.openxmlformats.org/officeDocument/2006/relationships/printerSettings" Target="../printerSettings/printerSettings378.bin"/><Relationship Id="rId25" Type="http://schemas.openxmlformats.org/officeDocument/2006/relationships/printerSettings" Target="../printerSettings/printerSettings386.bin"/><Relationship Id="rId2" Type="http://schemas.openxmlformats.org/officeDocument/2006/relationships/printerSettings" Target="../printerSettings/printerSettings363.bin"/><Relationship Id="rId16" Type="http://schemas.openxmlformats.org/officeDocument/2006/relationships/printerSettings" Target="../printerSettings/printerSettings377.bin"/><Relationship Id="rId20" Type="http://schemas.openxmlformats.org/officeDocument/2006/relationships/printerSettings" Target="../printerSettings/printerSettings381.bin"/><Relationship Id="rId29" Type="http://schemas.openxmlformats.org/officeDocument/2006/relationships/printerSettings" Target="../printerSettings/printerSettings390.bin"/><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24" Type="http://schemas.openxmlformats.org/officeDocument/2006/relationships/printerSettings" Target="../printerSettings/printerSettings385.bin"/><Relationship Id="rId32" Type="http://schemas.openxmlformats.org/officeDocument/2006/relationships/drawing" Target="../drawings/drawing14.xml"/><Relationship Id="rId5" Type="http://schemas.openxmlformats.org/officeDocument/2006/relationships/printerSettings" Target="../printerSettings/printerSettings366.bin"/><Relationship Id="rId15" Type="http://schemas.openxmlformats.org/officeDocument/2006/relationships/printerSettings" Target="../printerSettings/printerSettings376.bin"/><Relationship Id="rId23" Type="http://schemas.openxmlformats.org/officeDocument/2006/relationships/printerSettings" Target="../printerSettings/printerSettings384.bin"/><Relationship Id="rId28" Type="http://schemas.openxmlformats.org/officeDocument/2006/relationships/printerSettings" Target="../printerSettings/printerSettings389.bin"/><Relationship Id="rId10" Type="http://schemas.openxmlformats.org/officeDocument/2006/relationships/printerSettings" Target="../printerSettings/printerSettings371.bin"/><Relationship Id="rId19" Type="http://schemas.openxmlformats.org/officeDocument/2006/relationships/printerSettings" Target="../printerSettings/printerSettings380.bin"/><Relationship Id="rId31" Type="http://schemas.openxmlformats.org/officeDocument/2006/relationships/printerSettings" Target="../printerSettings/printerSettings392.bin"/><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 Id="rId22" Type="http://schemas.openxmlformats.org/officeDocument/2006/relationships/printerSettings" Target="../printerSettings/printerSettings383.bin"/><Relationship Id="rId27" Type="http://schemas.openxmlformats.org/officeDocument/2006/relationships/printerSettings" Target="../printerSettings/printerSettings388.bin"/><Relationship Id="rId30" Type="http://schemas.openxmlformats.org/officeDocument/2006/relationships/printerSettings" Target="../printerSettings/printerSettings39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0.bin"/><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26" Type="http://schemas.openxmlformats.org/officeDocument/2006/relationships/printerSettings" Target="../printerSettings/printerSettings418.bin"/><Relationship Id="rId3" Type="http://schemas.openxmlformats.org/officeDocument/2006/relationships/printerSettings" Target="../printerSettings/printerSettings395.bin"/><Relationship Id="rId21" Type="http://schemas.openxmlformats.org/officeDocument/2006/relationships/printerSettings" Target="../printerSettings/printerSettings413.bin"/><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5" Type="http://schemas.openxmlformats.org/officeDocument/2006/relationships/printerSettings" Target="../printerSettings/printerSettings417.bin"/><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20" Type="http://schemas.openxmlformats.org/officeDocument/2006/relationships/printerSettings" Target="../printerSettings/printerSettings412.bin"/><Relationship Id="rId29" Type="http://schemas.openxmlformats.org/officeDocument/2006/relationships/printerSettings" Target="../printerSettings/printerSettings421.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24" Type="http://schemas.openxmlformats.org/officeDocument/2006/relationships/printerSettings" Target="../printerSettings/printerSettings416.bin"/><Relationship Id="rId32" Type="http://schemas.openxmlformats.org/officeDocument/2006/relationships/drawing" Target="../drawings/drawing15.xml"/><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23" Type="http://schemas.openxmlformats.org/officeDocument/2006/relationships/printerSettings" Target="../printerSettings/printerSettings415.bin"/><Relationship Id="rId28" Type="http://schemas.openxmlformats.org/officeDocument/2006/relationships/printerSettings" Target="../printerSettings/printerSettings420.bin"/><Relationship Id="rId10" Type="http://schemas.openxmlformats.org/officeDocument/2006/relationships/printerSettings" Target="../printerSettings/printerSettings402.bin"/><Relationship Id="rId19" Type="http://schemas.openxmlformats.org/officeDocument/2006/relationships/printerSettings" Target="../printerSettings/printerSettings411.bin"/><Relationship Id="rId31" Type="http://schemas.openxmlformats.org/officeDocument/2006/relationships/printerSettings" Target="../printerSettings/printerSettings423.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 Id="rId22" Type="http://schemas.openxmlformats.org/officeDocument/2006/relationships/printerSettings" Target="../printerSettings/printerSettings414.bin"/><Relationship Id="rId27" Type="http://schemas.openxmlformats.org/officeDocument/2006/relationships/printerSettings" Target="../printerSettings/printerSettings419.bin"/><Relationship Id="rId30" Type="http://schemas.openxmlformats.org/officeDocument/2006/relationships/printerSettings" Target="../printerSettings/printerSettings4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32.bin"/><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29" Type="http://schemas.openxmlformats.org/officeDocument/2006/relationships/printerSettings" Target="../printerSettings/printerSettings453.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32" Type="http://schemas.openxmlformats.org/officeDocument/2006/relationships/drawing" Target="../drawings/drawing17.xml"/><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31" Type="http://schemas.openxmlformats.org/officeDocument/2006/relationships/printerSettings" Target="../printerSettings/printerSettings455.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 Id="rId30" Type="http://schemas.openxmlformats.org/officeDocument/2006/relationships/printerSettings" Target="../printerSettings/printerSettings45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32" Type="http://schemas.openxmlformats.org/officeDocument/2006/relationships/drawing" Target="../drawings/drawing1.xml"/><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29" Type="http://schemas.openxmlformats.org/officeDocument/2006/relationships/drawing" Target="../drawings/drawing20.xml"/><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32" Type="http://schemas.openxmlformats.org/officeDocument/2006/relationships/ctrlProp" Target="../ctrlProps/ctrlProp5.xml"/><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28" Type="http://schemas.openxmlformats.org/officeDocument/2006/relationships/printerSettings" Target="../printerSettings/printerSettings535.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31" Type="http://schemas.openxmlformats.org/officeDocument/2006/relationships/ctrlProp" Target="../ctrlProps/ctrlProp4.xml"/><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printerSettings" Target="../printerSettings/printerSettings534.bin"/><Relationship Id="rId30"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3.bin"/><Relationship Id="rId13" Type="http://schemas.openxmlformats.org/officeDocument/2006/relationships/printerSettings" Target="../printerSettings/printerSettings548.bin"/><Relationship Id="rId18" Type="http://schemas.openxmlformats.org/officeDocument/2006/relationships/printerSettings" Target="../printerSettings/printerSettings553.bin"/><Relationship Id="rId26" Type="http://schemas.openxmlformats.org/officeDocument/2006/relationships/printerSettings" Target="../printerSettings/printerSettings561.bin"/><Relationship Id="rId3" Type="http://schemas.openxmlformats.org/officeDocument/2006/relationships/printerSettings" Target="../printerSettings/printerSettings538.bin"/><Relationship Id="rId21" Type="http://schemas.openxmlformats.org/officeDocument/2006/relationships/printerSettings" Target="../printerSettings/printerSettings556.bin"/><Relationship Id="rId7" Type="http://schemas.openxmlformats.org/officeDocument/2006/relationships/printerSettings" Target="../printerSettings/printerSettings542.bin"/><Relationship Id="rId12" Type="http://schemas.openxmlformats.org/officeDocument/2006/relationships/printerSettings" Target="../printerSettings/printerSettings547.bin"/><Relationship Id="rId17" Type="http://schemas.openxmlformats.org/officeDocument/2006/relationships/printerSettings" Target="../printerSettings/printerSettings552.bin"/><Relationship Id="rId25" Type="http://schemas.openxmlformats.org/officeDocument/2006/relationships/printerSettings" Target="../printerSettings/printerSettings560.bin"/><Relationship Id="rId2" Type="http://schemas.openxmlformats.org/officeDocument/2006/relationships/printerSettings" Target="../printerSettings/printerSettings537.bin"/><Relationship Id="rId16" Type="http://schemas.openxmlformats.org/officeDocument/2006/relationships/printerSettings" Target="../printerSettings/printerSettings551.bin"/><Relationship Id="rId20" Type="http://schemas.openxmlformats.org/officeDocument/2006/relationships/printerSettings" Target="../printerSettings/printerSettings555.bin"/><Relationship Id="rId29" Type="http://schemas.openxmlformats.org/officeDocument/2006/relationships/printerSettings" Target="../printerSettings/printerSettings564.bin"/><Relationship Id="rId1" Type="http://schemas.openxmlformats.org/officeDocument/2006/relationships/printerSettings" Target="../printerSettings/printerSettings536.bin"/><Relationship Id="rId6" Type="http://schemas.openxmlformats.org/officeDocument/2006/relationships/printerSettings" Target="../printerSettings/printerSettings541.bin"/><Relationship Id="rId11" Type="http://schemas.openxmlformats.org/officeDocument/2006/relationships/printerSettings" Target="../printerSettings/printerSettings546.bin"/><Relationship Id="rId24" Type="http://schemas.openxmlformats.org/officeDocument/2006/relationships/printerSettings" Target="../printerSettings/printerSettings559.bin"/><Relationship Id="rId32" Type="http://schemas.openxmlformats.org/officeDocument/2006/relationships/drawing" Target="../drawings/drawing21.xml"/><Relationship Id="rId5" Type="http://schemas.openxmlformats.org/officeDocument/2006/relationships/printerSettings" Target="../printerSettings/printerSettings540.bin"/><Relationship Id="rId15" Type="http://schemas.openxmlformats.org/officeDocument/2006/relationships/printerSettings" Target="../printerSettings/printerSettings550.bin"/><Relationship Id="rId23" Type="http://schemas.openxmlformats.org/officeDocument/2006/relationships/printerSettings" Target="../printerSettings/printerSettings558.bin"/><Relationship Id="rId28" Type="http://schemas.openxmlformats.org/officeDocument/2006/relationships/printerSettings" Target="../printerSettings/printerSettings563.bin"/><Relationship Id="rId10" Type="http://schemas.openxmlformats.org/officeDocument/2006/relationships/printerSettings" Target="../printerSettings/printerSettings545.bin"/><Relationship Id="rId19" Type="http://schemas.openxmlformats.org/officeDocument/2006/relationships/printerSettings" Target="../printerSettings/printerSettings554.bin"/><Relationship Id="rId31" Type="http://schemas.openxmlformats.org/officeDocument/2006/relationships/printerSettings" Target="../printerSettings/printerSettings566.bin"/><Relationship Id="rId4" Type="http://schemas.openxmlformats.org/officeDocument/2006/relationships/printerSettings" Target="../printerSettings/printerSettings539.bin"/><Relationship Id="rId9" Type="http://schemas.openxmlformats.org/officeDocument/2006/relationships/printerSettings" Target="../printerSettings/printerSettings544.bin"/><Relationship Id="rId14" Type="http://schemas.openxmlformats.org/officeDocument/2006/relationships/printerSettings" Target="../printerSettings/printerSettings549.bin"/><Relationship Id="rId22" Type="http://schemas.openxmlformats.org/officeDocument/2006/relationships/printerSettings" Target="../printerSettings/printerSettings557.bin"/><Relationship Id="rId27" Type="http://schemas.openxmlformats.org/officeDocument/2006/relationships/printerSettings" Target="../printerSettings/printerSettings562.bin"/><Relationship Id="rId30" Type="http://schemas.openxmlformats.org/officeDocument/2006/relationships/printerSettings" Target="../printerSettings/printerSettings56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4.bin"/><Relationship Id="rId13" Type="http://schemas.openxmlformats.org/officeDocument/2006/relationships/printerSettings" Target="../printerSettings/printerSettings579.bin"/><Relationship Id="rId18" Type="http://schemas.openxmlformats.org/officeDocument/2006/relationships/printerSettings" Target="../printerSettings/printerSettings584.bin"/><Relationship Id="rId26" Type="http://schemas.openxmlformats.org/officeDocument/2006/relationships/drawing" Target="../drawings/drawing22.xml"/><Relationship Id="rId3" Type="http://schemas.openxmlformats.org/officeDocument/2006/relationships/printerSettings" Target="../printerSettings/printerSettings569.bin"/><Relationship Id="rId21" Type="http://schemas.openxmlformats.org/officeDocument/2006/relationships/printerSettings" Target="../printerSettings/printerSettings587.bin"/><Relationship Id="rId7" Type="http://schemas.openxmlformats.org/officeDocument/2006/relationships/printerSettings" Target="../printerSettings/printerSettings573.bin"/><Relationship Id="rId12" Type="http://schemas.openxmlformats.org/officeDocument/2006/relationships/printerSettings" Target="../printerSettings/printerSettings578.bin"/><Relationship Id="rId17" Type="http://schemas.openxmlformats.org/officeDocument/2006/relationships/printerSettings" Target="../printerSettings/printerSettings583.bin"/><Relationship Id="rId25" Type="http://schemas.openxmlformats.org/officeDocument/2006/relationships/printerSettings" Target="../printerSettings/printerSettings591.bin"/><Relationship Id="rId2" Type="http://schemas.openxmlformats.org/officeDocument/2006/relationships/printerSettings" Target="../printerSettings/printerSettings568.bin"/><Relationship Id="rId16" Type="http://schemas.openxmlformats.org/officeDocument/2006/relationships/printerSettings" Target="../printerSettings/printerSettings582.bin"/><Relationship Id="rId20" Type="http://schemas.openxmlformats.org/officeDocument/2006/relationships/printerSettings" Target="../printerSettings/printerSettings586.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24" Type="http://schemas.openxmlformats.org/officeDocument/2006/relationships/printerSettings" Target="../printerSettings/printerSettings590.bin"/><Relationship Id="rId5" Type="http://schemas.openxmlformats.org/officeDocument/2006/relationships/printerSettings" Target="../printerSettings/printerSettings571.bin"/><Relationship Id="rId15" Type="http://schemas.openxmlformats.org/officeDocument/2006/relationships/printerSettings" Target="../printerSettings/printerSettings581.bin"/><Relationship Id="rId23" Type="http://schemas.openxmlformats.org/officeDocument/2006/relationships/printerSettings" Target="../printerSettings/printerSettings589.bin"/><Relationship Id="rId10" Type="http://schemas.openxmlformats.org/officeDocument/2006/relationships/printerSettings" Target="../printerSettings/printerSettings576.bin"/><Relationship Id="rId19" Type="http://schemas.openxmlformats.org/officeDocument/2006/relationships/printerSettings" Target="../printerSettings/printerSettings585.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printerSettings" Target="../printerSettings/printerSettings580.bin"/><Relationship Id="rId22" Type="http://schemas.openxmlformats.org/officeDocument/2006/relationships/printerSettings" Target="../printerSettings/printerSettings58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3" Type="http://schemas.openxmlformats.org/officeDocument/2006/relationships/printerSettings" Target="../printerSettings/printerSettings594.bin"/><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drawing" Target="../drawings/drawing23.xml"/><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10" Type="http://schemas.openxmlformats.org/officeDocument/2006/relationships/printerSettings" Target="../printerSettings/printerSettings601.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5.bin"/><Relationship Id="rId3" Type="http://schemas.openxmlformats.org/officeDocument/2006/relationships/printerSettings" Target="../printerSettings/printerSettings610.bin"/><Relationship Id="rId7" Type="http://schemas.openxmlformats.org/officeDocument/2006/relationships/printerSettings" Target="../printerSettings/printerSettings614.bin"/><Relationship Id="rId2" Type="http://schemas.openxmlformats.org/officeDocument/2006/relationships/printerSettings" Target="../printerSettings/printerSettings609.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drawing" Target="../drawings/drawing24.xml"/><Relationship Id="rId5" Type="http://schemas.openxmlformats.org/officeDocument/2006/relationships/printerSettings" Target="../printerSettings/printerSettings612.bin"/><Relationship Id="rId10" Type="http://schemas.openxmlformats.org/officeDocument/2006/relationships/printerSettings" Target="../printerSettings/printerSettings617.bin"/><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25.bin"/><Relationship Id="rId13" Type="http://schemas.openxmlformats.org/officeDocument/2006/relationships/printerSettings" Target="../printerSettings/printerSettings630.bin"/><Relationship Id="rId18" Type="http://schemas.openxmlformats.org/officeDocument/2006/relationships/printerSettings" Target="../printerSettings/printerSettings635.bin"/><Relationship Id="rId26" Type="http://schemas.openxmlformats.org/officeDocument/2006/relationships/printerSettings" Target="../printerSettings/printerSettings643.bin"/><Relationship Id="rId3" Type="http://schemas.openxmlformats.org/officeDocument/2006/relationships/printerSettings" Target="../printerSettings/printerSettings620.bin"/><Relationship Id="rId21" Type="http://schemas.openxmlformats.org/officeDocument/2006/relationships/printerSettings" Target="../printerSettings/printerSettings638.bin"/><Relationship Id="rId7" Type="http://schemas.openxmlformats.org/officeDocument/2006/relationships/printerSettings" Target="../printerSettings/printerSettings624.bin"/><Relationship Id="rId12" Type="http://schemas.openxmlformats.org/officeDocument/2006/relationships/printerSettings" Target="../printerSettings/printerSettings629.bin"/><Relationship Id="rId17" Type="http://schemas.openxmlformats.org/officeDocument/2006/relationships/printerSettings" Target="../printerSettings/printerSettings634.bin"/><Relationship Id="rId25" Type="http://schemas.openxmlformats.org/officeDocument/2006/relationships/printerSettings" Target="../printerSettings/printerSettings642.bin"/><Relationship Id="rId2" Type="http://schemas.openxmlformats.org/officeDocument/2006/relationships/printerSettings" Target="../printerSettings/printerSettings619.bin"/><Relationship Id="rId16" Type="http://schemas.openxmlformats.org/officeDocument/2006/relationships/printerSettings" Target="../printerSettings/printerSettings633.bin"/><Relationship Id="rId20" Type="http://schemas.openxmlformats.org/officeDocument/2006/relationships/printerSettings" Target="../printerSettings/printerSettings637.bin"/><Relationship Id="rId29" Type="http://schemas.openxmlformats.org/officeDocument/2006/relationships/printerSettings" Target="../printerSettings/printerSettings646.bin"/><Relationship Id="rId1" Type="http://schemas.openxmlformats.org/officeDocument/2006/relationships/printerSettings" Target="../printerSettings/printerSettings618.bin"/><Relationship Id="rId6" Type="http://schemas.openxmlformats.org/officeDocument/2006/relationships/printerSettings" Target="../printerSettings/printerSettings623.bin"/><Relationship Id="rId11" Type="http://schemas.openxmlformats.org/officeDocument/2006/relationships/printerSettings" Target="../printerSettings/printerSettings628.bin"/><Relationship Id="rId24" Type="http://schemas.openxmlformats.org/officeDocument/2006/relationships/printerSettings" Target="../printerSettings/printerSettings641.bin"/><Relationship Id="rId32" Type="http://schemas.openxmlformats.org/officeDocument/2006/relationships/drawing" Target="../drawings/drawing25.xml"/><Relationship Id="rId5" Type="http://schemas.openxmlformats.org/officeDocument/2006/relationships/printerSettings" Target="../printerSettings/printerSettings622.bin"/><Relationship Id="rId15" Type="http://schemas.openxmlformats.org/officeDocument/2006/relationships/printerSettings" Target="../printerSettings/printerSettings632.bin"/><Relationship Id="rId23" Type="http://schemas.openxmlformats.org/officeDocument/2006/relationships/printerSettings" Target="../printerSettings/printerSettings640.bin"/><Relationship Id="rId28" Type="http://schemas.openxmlformats.org/officeDocument/2006/relationships/printerSettings" Target="../printerSettings/printerSettings645.bin"/><Relationship Id="rId10" Type="http://schemas.openxmlformats.org/officeDocument/2006/relationships/printerSettings" Target="../printerSettings/printerSettings627.bin"/><Relationship Id="rId19" Type="http://schemas.openxmlformats.org/officeDocument/2006/relationships/printerSettings" Target="../printerSettings/printerSettings636.bin"/><Relationship Id="rId31" Type="http://schemas.openxmlformats.org/officeDocument/2006/relationships/printerSettings" Target="../printerSettings/printerSettings648.bin"/><Relationship Id="rId4" Type="http://schemas.openxmlformats.org/officeDocument/2006/relationships/printerSettings" Target="../printerSettings/printerSettings621.bin"/><Relationship Id="rId9" Type="http://schemas.openxmlformats.org/officeDocument/2006/relationships/printerSettings" Target="../printerSettings/printerSettings626.bin"/><Relationship Id="rId14" Type="http://schemas.openxmlformats.org/officeDocument/2006/relationships/printerSettings" Target="../printerSettings/printerSettings631.bin"/><Relationship Id="rId22" Type="http://schemas.openxmlformats.org/officeDocument/2006/relationships/printerSettings" Target="../printerSettings/printerSettings639.bin"/><Relationship Id="rId27" Type="http://schemas.openxmlformats.org/officeDocument/2006/relationships/printerSettings" Target="../printerSettings/printerSettings644.bin"/><Relationship Id="rId30" Type="http://schemas.openxmlformats.org/officeDocument/2006/relationships/printerSettings" Target="../printerSettings/printerSettings647.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6.xml"/><Relationship Id="rId1" Type="http://schemas.openxmlformats.org/officeDocument/2006/relationships/printerSettings" Target="../printerSettings/printerSettings64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5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5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drawing" Target="../drawings/drawing2.xml"/><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5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53.bin"/></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7" Type="http://schemas.openxmlformats.org/officeDocument/2006/relationships/ctrlProp" Target="../ctrlProps/ctrlProp12.xml"/><Relationship Id="rId2" Type="http://schemas.openxmlformats.org/officeDocument/2006/relationships/drawing" Target="../drawings/drawing31.xml"/><Relationship Id="rId16" Type="http://schemas.openxmlformats.org/officeDocument/2006/relationships/ctrlProp" Target="../ctrlProps/ctrlProp21.xml"/><Relationship Id="rId29" Type="http://schemas.openxmlformats.org/officeDocument/2006/relationships/ctrlProp" Target="../ctrlProps/ctrlProp34.xml"/><Relationship Id="rId1" Type="http://schemas.openxmlformats.org/officeDocument/2006/relationships/printerSettings" Target="../printerSettings/printerSettings654.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8" Type="http://schemas.openxmlformats.org/officeDocument/2006/relationships/ctrlProp" Target="../ctrlProps/ctrlProp13.xml"/><Relationship Id="rId3" Type="http://schemas.openxmlformats.org/officeDocument/2006/relationships/vmlDrawing" Target="../drawings/vmlDrawing6.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20" Type="http://schemas.openxmlformats.org/officeDocument/2006/relationships/ctrlProp" Target="../ctrlProps/ctrlProp25.xml"/><Relationship Id="rId41" Type="http://schemas.openxmlformats.org/officeDocument/2006/relationships/ctrlProp" Target="../ctrlProps/ctrlProp46.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5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63.bin"/><Relationship Id="rId13" Type="http://schemas.openxmlformats.org/officeDocument/2006/relationships/printerSettings" Target="../printerSettings/printerSettings668.bin"/><Relationship Id="rId18" Type="http://schemas.openxmlformats.org/officeDocument/2006/relationships/printerSettings" Target="../printerSettings/printerSettings673.bin"/><Relationship Id="rId26" Type="http://schemas.openxmlformats.org/officeDocument/2006/relationships/printerSettings" Target="../printerSettings/printerSettings681.bin"/><Relationship Id="rId3" Type="http://schemas.openxmlformats.org/officeDocument/2006/relationships/printerSettings" Target="../printerSettings/printerSettings658.bin"/><Relationship Id="rId21" Type="http://schemas.openxmlformats.org/officeDocument/2006/relationships/printerSettings" Target="../printerSettings/printerSettings676.bin"/><Relationship Id="rId7" Type="http://schemas.openxmlformats.org/officeDocument/2006/relationships/printerSettings" Target="../printerSettings/printerSettings662.bin"/><Relationship Id="rId12" Type="http://schemas.openxmlformats.org/officeDocument/2006/relationships/printerSettings" Target="../printerSettings/printerSettings667.bin"/><Relationship Id="rId17" Type="http://schemas.openxmlformats.org/officeDocument/2006/relationships/printerSettings" Target="../printerSettings/printerSettings672.bin"/><Relationship Id="rId25" Type="http://schemas.openxmlformats.org/officeDocument/2006/relationships/printerSettings" Target="../printerSettings/printerSettings680.bin"/><Relationship Id="rId2" Type="http://schemas.openxmlformats.org/officeDocument/2006/relationships/printerSettings" Target="../printerSettings/printerSettings657.bin"/><Relationship Id="rId16" Type="http://schemas.openxmlformats.org/officeDocument/2006/relationships/printerSettings" Target="../printerSettings/printerSettings671.bin"/><Relationship Id="rId20" Type="http://schemas.openxmlformats.org/officeDocument/2006/relationships/printerSettings" Target="../printerSettings/printerSettings675.bin"/><Relationship Id="rId1" Type="http://schemas.openxmlformats.org/officeDocument/2006/relationships/printerSettings" Target="../printerSettings/printerSettings656.bin"/><Relationship Id="rId6" Type="http://schemas.openxmlformats.org/officeDocument/2006/relationships/printerSettings" Target="../printerSettings/printerSettings661.bin"/><Relationship Id="rId11" Type="http://schemas.openxmlformats.org/officeDocument/2006/relationships/printerSettings" Target="../printerSettings/printerSettings666.bin"/><Relationship Id="rId24" Type="http://schemas.openxmlformats.org/officeDocument/2006/relationships/printerSettings" Target="../printerSettings/printerSettings679.bin"/><Relationship Id="rId5" Type="http://schemas.openxmlformats.org/officeDocument/2006/relationships/printerSettings" Target="../printerSettings/printerSettings660.bin"/><Relationship Id="rId15" Type="http://schemas.openxmlformats.org/officeDocument/2006/relationships/printerSettings" Target="../printerSettings/printerSettings670.bin"/><Relationship Id="rId23" Type="http://schemas.openxmlformats.org/officeDocument/2006/relationships/printerSettings" Target="../printerSettings/printerSettings678.bin"/><Relationship Id="rId28" Type="http://schemas.openxmlformats.org/officeDocument/2006/relationships/drawing" Target="../drawings/drawing33.xml"/><Relationship Id="rId10" Type="http://schemas.openxmlformats.org/officeDocument/2006/relationships/printerSettings" Target="../printerSettings/printerSettings665.bin"/><Relationship Id="rId19" Type="http://schemas.openxmlformats.org/officeDocument/2006/relationships/printerSettings" Target="../printerSettings/printerSettings674.bin"/><Relationship Id="rId4" Type="http://schemas.openxmlformats.org/officeDocument/2006/relationships/printerSettings" Target="../printerSettings/printerSettings659.bin"/><Relationship Id="rId9" Type="http://schemas.openxmlformats.org/officeDocument/2006/relationships/printerSettings" Target="../printerSettings/printerSettings664.bin"/><Relationship Id="rId14" Type="http://schemas.openxmlformats.org/officeDocument/2006/relationships/printerSettings" Target="../printerSettings/printerSettings669.bin"/><Relationship Id="rId22" Type="http://schemas.openxmlformats.org/officeDocument/2006/relationships/printerSettings" Target="../printerSettings/printerSettings677.bin"/><Relationship Id="rId27" Type="http://schemas.openxmlformats.org/officeDocument/2006/relationships/printerSettings" Target="../printerSettings/printerSettings682.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90.bin"/><Relationship Id="rId13" Type="http://schemas.openxmlformats.org/officeDocument/2006/relationships/printerSettings" Target="../printerSettings/printerSettings695.bin"/><Relationship Id="rId18" Type="http://schemas.openxmlformats.org/officeDocument/2006/relationships/printerSettings" Target="../printerSettings/printerSettings700.bin"/><Relationship Id="rId26" Type="http://schemas.openxmlformats.org/officeDocument/2006/relationships/printerSettings" Target="../printerSettings/printerSettings708.bin"/><Relationship Id="rId3" Type="http://schemas.openxmlformats.org/officeDocument/2006/relationships/printerSettings" Target="../printerSettings/printerSettings685.bin"/><Relationship Id="rId21" Type="http://schemas.openxmlformats.org/officeDocument/2006/relationships/printerSettings" Target="../printerSettings/printerSettings703.bin"/><Relationship Id="rId7" Type="http://schemas.openxmlformats.org/officeDocument/2006/relationships/printerSettings" Target="../printerSettings/printerSettings689.bin"/><Relationship Id="rId12" Type="http://schemas.openxmlformats.org/officeDocument/2006/relationships/printerSettings" Target="../printerSettings/printerSettings694.bin"/><Relationship Id="rId17" Type="http://schemas.openxmlformats.org/officeDocument/2006/relationships/printerSettings" Target="../printerSettings/printerSettings699.bin"/><Relationship Id="rId25" Type="http://schemas.openxmlformats.org/officeDocument/2006/relationships/printerSettings" Target="../printerSettings/printerSettings707.bin"/><Relationship Id="rId2" Type="http://schemas.openxmlformats.org/officeDocument/2006/relationships/printerSettings" Target="../printerSettings/printerSettings684.bin"/><Relationship Id="rId16" Type="http://schemas.openxmlformats.org/officeDocument/2006/relationships/printerSettings" Target="../printerSettings/printerSettings698.bin"/><Relationship Id="rId20" Type="http://schemas.openxmlformats.org/officeDocument/2006/relationships/printerSettings" Target="../printerSettings/printerSettings702.bin"/><Relationship Id="rId1" Type="http://schemas.openxmlformats.org/officeDocument/2006/relationships/printerSettings" Target="../printerSettings/printerSettings683.bin"/><Relationship Id="rId6" Type="http://schemas.openxmlformats.org/officeDocument/2006/relationships/printerSettings" Target="../printerSettings/printerSettings688.bin"/><Relationship Id="rId11" Type="http://schemas.openxmlformats.org/officeDocument/2006/relationships/printerSettings" Target="../printerSettings/printerSettings693.bin"/><Relationship Id="rId24" Type="http://schemas.openxmlformats.org/officeDocument/2006/relationships/printerSettings" Target="../printerSettings/printerSettings706.bin"/><Relationship Id="rId5" Type="http://schemas.openxmlformats.org/officeDocument/2006/relationships/printerSettings" Target="../printerSettings/printerSettings687.bin"/><Relationship Id="rId15" Type="http://schemas.openxmlformats.org/officeDocument/2006/relationships/printerSettings" Target="../printerSettings/printerSettings697.bin"/><Relationship Id="rId23" Type="http://schemas.openxmlformats.org/officeDocument/2006/relationships/printerSettings" Target="../printerSettings/printerSettings705.bin"/><Relationship Id="rId10" Type="http://schemas.openxmlformats.org/officeDocument/2006/relationships/printerSettings" Target="../printerSettings/printerSettings692.bin"/><Relationship Id="rId19" Type="http://schemas.openxmlformats.org/officeDocument/2006/relationships/printerSettings" Target="../printerSettings/printerSettings701.bin"/><Relationship Id="rId4" Type="http://schemas.openxmlformats.org/officeDocument/2006/relationships/printerSettings" Target="../printerSettings/printerSettings686.bin"/><Relationship Id="rId9" Type="http://schemas.openxmlformats.org/officeDocument/2006/relationships/printerSettings" Target="../printerSettings/printerSettings691.bin"/><Relationship Id="rId14" Type="http://schemas.openxmlformats.org/officeDocument/2006/relationships/printerSettings" Target="../printerSettings/printerSettings696.bin"/><Relationship Id="rId22" Type="http://schemas.openxmlformats.org/officeDocument/2006/relationships/printerSettings" Target="../printerSettings/printerSettings704.bin"/><Relationship Id="rId27" Type="http://schemas.openxmlformats.org/officeDocument/2006/relationships/printerSettings" Target="../printerSettings/printerSettings70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26" Type="http://schemas.openxmlformats.org/officeDocument/2006/relationships/printerSettings" Target="../printerSettings/printerSettings99.bin"/><Relationship Id="rId3" Type="http://schemas.openxmlformats.org/officeDocument/2006/relationships/printerSettings" Target="../printerSettings/printerSettings76.bin"/><Relationship Id="rId21" Type="http://schemas.openxmlformats.org/officeDocument/2006/relationships/printerSettings" Target="../printerSettings/printerSettings94.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5" Type="http://schemas.openxmlformats.org/officeDocument/2006/relationships/printerSettings" Target="../printerSettings/printerSettings98.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20" Type="http://schemas.openxmlformats.org/officeDocument/2006/relationships/printerSettings" Target="../printerSettings/printerSettings93.bin"/><Relationship Id="rId29" Type="http://schemas.openxmlformats.org/officeDocument/2006/relationships/printerSettings" Target="../printerSettings/printerSettings102.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24" Type="http://schemas.openxmlformats.org/officeDocument/2006/relationships/printerSettings" Target="../printerSettings/printerSettings97.bin"/><Relationship Id="rId32" Type="http://schemas.openxmlformats.org/officeDocument/2006/relationships/drawing" Target="../drawings/drawing4.xml"/><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23" Type="http://schemas.openxmlformats.org/officeDocument/2006/relationships/printerSettings" Target="../printerSettings/printerSettings96.bin"/><Relationship Id="rId28" Type="http://schemas.openxmlformats.org/officeDocument/2006/relationships/printerSettings" Target="../printerSettings/printerSettings101.bin"/><Relationship Id="rId10" Type="http://schemas.openxmlformats.org/officeDocument/2006/relationships/printerSettings" Target="../printerSettings/printerSettings83.bin"/><Relationship Id="rId19" Type="http://schemas.openxmlformats.org/officeDocument/2006/relationships/printerSettings" Target="../printerSettings/printerSettings92.bin"/><Relationship Id="rId31" Type="http://schemas.openxmlformats.org/officeDocument/2006/relationships/printerSettings" Target="../printerSettings/printerSettings104.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 Id="rId22" Type="http://schemas.openxmlformats.org/officeDocument/2006/relationships/printerSettings" Target="../printerSettings/printerSettings95.bin"/><Relationship Id="rId27" Type="http://schemas.openxmlformats.org/officeDocument/2006/relationships/printerSettings" Target="../printerSettings/printerSettings100.bin"/><Relationship Id="rId30"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printerSettings" Target="../printerSettings/printerSettings117.bin"/><Relationship Id="rId18" Type="http://schemas.openxmlformats.org/officeDocument/2006/relationships/printerSettings" Target="../printerSettings/printerSettings122.bin"/><Relationship Id="rId26" Type="http://schemas.openxmlformats.org/officeDocument/2006/relationships/printerSettings" Target="../printerSettings/printerSettings130.bin"/><Relationship Id="rId3" Type="http://schemas.openxmlformats.org/officeDocument/2006/relationships/printerSettings" Target="../printerSettings/printerSettings107.bin"/><Relationship Id="rId21" Type="http://schemas.openxmlformats.org/officeDocument/2006/relationships/printerSettings" Target="../printerSettings/printerSettings125.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17" Type="http://schemas.openxmlformats.org/officeDocument/2006/relationships/printerSettings" Target="../printerSettings/printerSettings121.bin"/><Relationship Id="rId25" Type="http://schemas.openxmlformats.org/officeDocument/2006/relationships/printerSettings" Target="../printerSettings/printerSettings129.bin"/><Relationship Id="rId2" Type="http://schemas.openxmlformats.org/officeDocument/2006/relationships/printerSettings" Target="../printerSettings/printerSettings106.bin"/><Relationship Id="rId16" Type="http://schemas.openxmlformats.org/officeDocument/2006/relationships/printerSettings" Target="../printerSettings/printerSettings120.bin"/><Relationship Id="rId20" Type="http://schemas.openxmlformats.org/officeDocument/2006/relationships/printerSettings" Target="../printerSettings/printerSettings124.bin"/><Relationship Id="rId29" Type="http://schemas.openxmlformats.org/officeDocument/2006/relationships/printerSettings" Target="../printerSettings/printerSettings133.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24" Type="http://schemas.openxmlformats.org/officeDocument/2006/relationships/printerSettings" Target="../printerSettings/printerSettings128.bin"/><Relationship Id="rId32" Type="http://schemas.openxmlformats.org/officeDocument/2006/relationships/drawing" Target="../drawings/drawing5.xml"/><Relationship Id="rId5" Type="http://schemas.openxmlformats.org/officeDocument/2006/relationships/printerSettings" Target="../printerSettings/printerSettings109.bin"/><Relationship Id="rId15" Type="http://schemas.openxmlformats.org/officeDocument/2006/relationships/printerSettings" Target="../printerSettings/printerSettings119.bin"/><Relationship Id="rId23" Type="http://schemas.openxmlformats.org/officeDocument/2006/relationships/printerSettings" Target="../printerSettings/printerSettings127.bin"/><Relationship Id="rId28" Type="http://schemas.openxmlformats.org/officeDocument/2006/relationships/printerSettings" Target="../printerSettings/printerSettings132.bin"/><Relationship Id="rId10" Type="http://schemas.openxmlformats.org/officeDocument/2006/relationships/printerSettings" Target="../printerSettings/printerSettings114.bin"/><Relationship Id="rId19" Type="http://schemas.openxmlformats.org/officeDocument/2006/relationships/printerSettings" Target="../printerSettings/printerSettings123.bin"/><Relationship Id="rId31" Type="http://schemas.openxmlformats.org/officeDocument/2006/relationships/printerSettings" Target="../printerSettings/printerSettings135.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8.bin"/><Relationship Id="rId22" Type="http://schemas.openxmlformats.org/officeDocument/2006/relationships/printerSettings" Target="../printerSettings/printerSettings126.bin"/><Relationship Id="rId27" Type="http://schemas.openxmlformats.org/officeDocument/2006/relationships/printerSettings" Target="../printerSettings/printerSettings131.bin"/><Relationship Id="rId30" Type="http://schemas.openxmlformats.org/officeDocument/2006/relationships/printerSettings" Target="../printerSettings/printerSettings13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printerSettings" Target="../printerSettings/printerSettings161.bin"/><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29" Type="http://schemas.openxmlformats.org/officeDocument/2006/relationships/printerSettings" Target="../printerSettings/printerSettings164.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32" Type="http://schemas.openxmlformats.org/officeDocument/2006/relationships/drawing" Target="../drawings/drawing6.xml"/><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28" Type="http://schemas.openxmlformats.org/officeDocument/2006/relationships/printerSettings" Target="../printerSettings/printerSettings163.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31" Type="http://schemas.openxmlformats.org/officeDocument/2006/relationships/printerSettings" Target="../printerSettings/printerSettings166.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 Id="rId27" Type="http://schemas.openxmlformats.org/officeDocument/2006/relationships/printerSettings" Target="../printerSettings/printerSettings162.bin"/><Relationship Id="rId30" Type="http://schemas.openxmlformats.org/officeDocument/2006/relationships/printerSettings" Target="../printerSettings/printerSettings16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32" Type="http://schemas.openxmlformats.org/officeDocument/2006/relationships/drawing" Target="../drawings/drawing7.xml"/><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31" Type="http://schemas.openxmlformats.org/officeDocument/2006/relationships/printerSettings" Target="../printerSettings/printerSettings197.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printerSettings" Target="../printerSettings/printerSettings19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29" Type="http://schemas.openxmlformats.org/officeDocument/2006/relationships/printerSettings" Target="../printerSettings/printerSettings226.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32" Type="http://schemas.openxmlformats.org/officeDocument/2006/relationships/drawing" Target="../drawings/drawing8.xml"/><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31" Type="http://schemas.openxmlformats.org/officeDocument/2006/relationships/printerSettings" Target="../printerSettings/printerSettings228.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 Id="rId30"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H10" sqref="H10"/>
    </sheetView>
  </sheetViews>
  <sheetFormatPr defaultColWidth="9.109375" defaultRowHeight="15.6"/>
  <cols>
    <col min="1" max="1" width="27.5546875" style="68" customWidth="1"/>
    <col min="2" max="2" width="14.88671875" style="68" customWidth="1"/>
    <col min="3" max="7" width="9.109375" style="68"/>
    <col min="8" max="8" width="48" style="68" customWidth="1"/>
    <col min="9" max="16384" width="9.109375" style="25"/>
  </cols>
  <sheetData>
    <row r="1" spans="1:8" ht="45.75" customHeight="1">
      <c r="A1" s="128" t="s">
        <v>310</v>
      </c>
      <c r="B1" s="587" t="s">
        <v>1013</v>
      </c>
      <c r="C1" s="588"/>
      <c r="D1" s="588"/>
      <c r="E1" s="588"/>
      <c r="F1" s="588"/>
      <c r="G1" s="588"/>
      <c r="H1" s="588"/>
    </row>
    <row r="2" spans="1:8" ht="30.75" customHeight="1">
      <c r="A2" s="128" t="s">
        <v>179</v>
      </c>
      <c r="B2" s="34" t="s">
        <v>1014</v>
      </c>
    </row>
    <row r="3" spans="1:8" ht="39" customHeight="1">
      <c r="A3" s="128" t="s">
        <v>309</v>
      </c>
      <c r="B3" s="589" t="s">
        <v>1015</v>
      </c>
      <c r="C3" s="590"/>
      <c r="D3" s="590"/>
      <c r="E3" s="590"/>
      <c r="F3" s="590"/>
      <c r="G3" s="590"/>
      <c r="H3" s="590"/>
    </row>
    <row r="4" spans="1:8">
      <c r="B4" s="591"/>
      <c r="C4" s="591"/>
    </row>
    <row r="5" spans="1:8">
      <c r="A5" s="128" t="s">
        <v>123</v>
      </c>
      <c r="B5" s="174">
        <v>15</v>
      </c>
      <c r="C5" s="133" t="s">
        <v>124</v>
      </c>
      <c r="D5" s="34"/>
    </row>
    <row r="6" spans="1:8">
      <c r="B6" s="174">
        <v>21</v>
      </c>
      <c r="C6" s="582" t="s">
        <v>124</v>
      </c>
      <c r="D6" s="34"/>
    </row>
    <row r="7" spans="1:8">
      <c r="A7" s="161"/>
      <c r="B7" s="174"/>
      <c r="C7" s="133"/>
    </row>
    <row r="8" spans="1:8">
      <c r="B8" s="174"/>
      <c r="C8" s="133"/>
    </row>
    <row r="9" spans="1:8">
      <c r="B9" s="174"/>
      <c r="C9" s="133"/>
    </row>
    <row r="10" spans="1:8">
      <c r="B10" s="391" t="s">
        <v>616</v>
      </c>
    </row>
  </sheetData>
  <sheetProtection algorithmName="SHA-512" hashValue="hQqY+MWYTCz6NoPKtJ+nH5QR0Q9WPr8bddd72K8IxGhH6IbXJBx5De6TCCVeDZZo4f1sA4FR6OYz2cROXYuEsw==" saltValue="0/XtBt3hGNyQRQF1RM0Qnw==" spinCount="100000" sheet="1"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 guid="{1A6C211D-477E-416D-87F8-1BF3866A431B}" state="hidden" showRuler="0">
      <selection activeCell="B6" sqref="B6"/>
      <pageMargins left="0.75" right="0.75" top="1" bottom="1" header="0.5" footer="0.5"/>
      <pageSetup orientation="portrait" r:id="rId30"/>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70" zoomScaleSheetLayoutView="70" workbookViewId="0">
      <selection activeCell="D29" sqref="D29"/>
    </sheetView>
  </sheetViews>
  <sheetFormatPr defaultColWidth="9.109375" defaultRowHeight="14.4"/>
  <cols>
    <col min="1" max="1" width="12.109375" style="29" customWidth="1"/>
    <col min="2" max="2" width="30.6640625" style="29" customWidth="1"/>
    <col min="3" max="3" width="20.44140625" style="29" customWidth="1"/>
    <col min="4" max="4" width="24.33203125" style="29" customWidth="1"/>
    <col min="5" max="5" width="35.109375" style="29" customWidth="1"/>
    <col min="6" max="7" width="9.109375" style="24"/>
    <col min="8" max="8" width="0" style="24" hidden="1" customWidth="1"/>
    <col min="9" max="16384" width="9.109375" style="25"/>
  </cols>
  <sheetData>
    <row r="1" spans="1:9">
      <c r="A1" s="648" t="str">
        <f>'Attach 3(JV)'!A1</f>
        <v>Specification No. :CC/NT/W-AIS/DOM/A04/23/09636</v>
      </c>
      <c r="B1" s="648"/>
      <c r="C1" s="648"/>
      <c r="D1" s="670" t="str">
        <f>"Attachment-5 " &amp; 'Attach 3(JV)'!AT1</f>
        <v xml:space="preserve">Attachment-5 </v>
      </c>
      <c r="E1" s="670"/>
    </row>
    <row r="2" spans="1:9" ht="8.1" customHeight="1"/>
    <row r="3" spans="1:9" ht="84.6" customHeight="1">
      <c r="A3" s="627"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28"/>
      <c r="C3" s="628"/>
      <c r="D3" s="628"/>
      <c r="E3" s="628"/>
      <c r="F3" s="26"/>
      <c r="G3" s="27"/>
      <c r="H3" s="26"/>
    </row>
    <row r="4" spans="1:9" ht="3.75" hidden="1" customHeight="1">
      <c r="A4" s="28"/>
      <c r="H4" s="30"/>
      <c r="I4" s="11"/>
    </row>
    <row r="5" spans="1:9" ht="20.100000000000001" customHeight="1">
      <c r="A5" s="656" t="s">
        <v>367</v>
      </c>
      <c r="B5" s="656"/>
      <c r="C5" s="656"/>
      <c r="D5" s="656"/>
      <c r="E5" s="656"/>
      <c r="F5" s="31"/>
      <c r="H5" s="30"/>
      <c r="I5" s="11"/>
    </row>
    <row r="6" spans="1:9" ht="8.1" customHeight="1">
      <c r="A6" s="32"/>
      <c r="H6" s="30"/>
      <c r="I6" s="11"/>
    </row>
    <row r="7" spans="1:9" ht="20.100000000000001" customHeight="1">
      <c r="A7" s="33" t="str">
        <f>'Attach 3(JV)'!A7</f>
        <v>Bidder’s Name and Address (Sole Bidder) :</v>
      </c>
      <c r="B7" s="32"/>
      <c r="C7" s="32"/>
      <c r="D7" s="15" t="str">
        <f>'Attach 3(JV)'!E7</f>
        <v>To:</v>
      </c>
      <c r="H7" s="30"/>
      <c r="I7" s="11"/>
    </row>
    <row r="8" spans="1:9" ht="36" customHeight="1">
      <c r="A8" s="654" t="str">
        <f>'Attach 3(JV)'!A8</f>
        <v/>
      </c>
      <c r="B8" s="654"/>
      <c r="C8" s="654"/>
      <c r="D8" s="12" t="str">
        <f>'Attach 3(JV)'!E8</f>
        <v>Contract Services</v>
      </c>
      <c r="H8" s="30"/>
      <c r="I8" s="11"/>
    </row>
    <row r="9" spans="1:9" ht="20.100000000000001" customHeight="1">
      <c r="A9" s="13" t="s">
        <v>349</v>
      </c>
      <c r="B9" s="644" t="str">
        <f>'Attach 3(JV)'!B9</f>
        <v/>
      </c>
      <c r="C9" s="644"/>
      <c r="D9" s="12" t="str">
        <f>'Attach 3(JV)'!E9</f>
        <v>Power Grid Corporation of India Ltd.,</v>
      </c>
      <c r="H9" s="30"/>
      <c r="I9" s="11"/>
    </row>
    <row r="10" spans="1:9" ht="20.100000000000001" customHeight="1">
      <c r="A10" s="13" t="s">
        <v>351</v>
      </c>
      <c r="B10" s="644" t="str">
        <f>'Attach 3(JV)'!B10</f>
        <v/>
      </c>
      <c r="C10" s="644"/>
      <c r="D10" s="12" t="str">
        <f>'Attach 3(JV)'!E10</f>
        <v>"Saudamini", Plot No. 2, Sector 29</v>
      </c>
      <c r="H10" s="30"/>
      <c r="I10" s="11"/>
    </row>
    <row r="11" spans="1:9" ht="20.100000000000001" customHeight="1">
      <c r="B11" s="644" t="str">
        <f>'Attach 3(JV)'!B11</f>
        <v/>
      </c>
      <c r="C11" s="644"/>
      <c r="D11" s="12" t="str">
        <f>'Attach 3(JV)'!E11</f>
        <v>Gurgaon (Haryana) - 122001</v>
      </c>
    </row>
    <row r="12" spans="1:9" ht="17.25" customHeight="1">
      <c r="A12" s="32"/>
      <c r="B12" s="644" t="str">
        <f>'Attach 3(JV)'!B12</f>
        <v/>
      </c>
      <c r="C12" s="644"/>
      <c r="D12" s="12"/>
    </row>
    <row r="13" spans="1:9" ht="20.100000000000001" customHeight="1">
      <c r="A13" s="29" t="s">
        <v>344</v>
      </c>
    </row>
    <row r="14" spans="1:9" ht="45.75" customHeight="1">
      <c r="A14" s="663" t="s">
        <v>368</v>
      </c>
      <c r="B14" s="663"/>
      <c r="C14" s="663"/>
      <c r="D14" s="663"/>
      <c r="E14" s="663"/>
      <c r="F14" s="34"/>
      <c r="G14" s="34"/>
      <c r="H14" s="34"/>
    </row>
    <row r="15" spans="1:9" ht="32.1" customHeight="1">
      <c r="A15" s="683" t="s">
        <v>347</v>
      </c>
      <c r="B15" s="683" t="s">
        <v>365</v>
      </c>
      <c r="C15" s="683" t="s">
        <v>369</v>
      </c>
      <c r="D15" s="681" t="s">
        <v>370</v>
      </c>
      <c r="E15" s="682"/>
      <c r="F15" s="34"/>
      <c r="G15" s="34"/>
      <c r="H15" s="34"/>
    </row>
    <row r="16" spans="1:9" ht="19.5" customHeight="1">
      <c r="A16" s="684"/>
      <c r="B16" s="684"/>
      <c r="C16" s="684"/>
      <c r="D16" s="46" t="s">
        <v>371</v>
      </c>
      <c r="E16" s="46" t="s">
        <v>372</v>
      </c>
      <c r="F16" s="34"/>
      <c r="G16" s="34"/>
      <c r="H16" s="34"/>
    </row>
    <row r="17" spans="1:8" ht="21.9" customHeight="1">
      <c r="A17" s="119">
        <v>1</v>
      </c>
      <c r="B17" s="252"/>
      <c r="C17" s="252"/>
      <c r="D17" s="252"/>
      <c r="E17" s="252"/>
      <c r="F17" s="34"/>
      <c r="G17" s="34"/>
      <c r="H17" s="34"/>
    </row>
    <row r="18" spans="1:8" ht="21.9" customHeight="1">
      <c r="A18" s="120">
        <v>2</v>
      </c>
      <c r="B18" s="252"/>
      <c r="C18" s="252"/>
      <c r="D18" s="252"/>
      <c r="E18" s="252"/>
      <c r="F18" s="34"/>
      <c r="G18" s="34"/>
      <c r="H18" s="34"/>
    </row>
    <row r="19" spans="1:8" ht="21.9" customHeight="1">
      <c r="A19" s="120">
        <v>3</v>
      </c>
      <c r="B19" s="252"/>
      <c r="C19" s="252"/>
      <c r="D19" s="252"/>
      <c r="E19" s="252"/>
      <c r="F19" s="34"/>
      <c r="G19" s="34"/>
      <c r="H19" s="34"/>
    </row>
    <row r="20" spans="1:8" ht="21.9" customHeight="1">
      <c r="A20" s="120">
        <v>4</v>
      </c>
      <c r="B20" s="252"/>
      <c r="C20" s="252"/>
      <c r="D20" s="252"/>
      <c r="E20" s="252"/>
      <c r="F20" s="182"/>
      <c r="G20" s="182"/>
      <c r="H20" s="184" t="b">
        <v>1</v>
      </c>
    </row>
    <row r="21" spans="1:8" ht="21.9" customHeight="1">
      <c r="A21" s="121">
        <v>5</v>
      </c>
      <c r="B21" s="252"/>
      <c r="C21" s="252"/>
      <c r="D21" s="252"/>
      <c r="E21" s="252"/>
      <c r="F21" s="182"/>
      <c r="G21" s="182"/>
      <c r="H21" s="183"/>
    </row>
    <row r="22" spans="1:8" ht="18" customHeight="1">
      <c r="A22" s="180"/>
      <c r="B22" s="181"/>
      <c r="C22" s="181"/>
      <c r="D22" s="181"/>
      <c r="E22" s="181"/>
      <c r="F22" s="176"/>
      <c r="G22" s="176"/>
      <c r="H22" s="177"/>
    </row>
    <row r="23" spans="1:8" ht="9" customHeight="1">
      <c r="A23" s="95"/>
      <c r="B23" s="100"/>
      <c r="C23" s="100"/>
      <c r="D23" s="100"/>
      <c r="E23" s="100"/>
      <c r="F23" s="176"/>
      <c r="G23" s="176"/>
      <c r="H23" s="177"/>
    </row>
    <row r="24" spans="1:8" ht="38.25" customHeight="1">
      <c r="A24" s="671" t="s">
        <v>501</v>
      </c>
      <c r="B24" s="672"/>
      <c r="C24" s="672"/>
      <c r="D24" s="672"/>
      <c r="E24" s="672"/>
      <c r="F24" s="176"/>
      <c r="G24" s="176"/>
      <c r="H24" s="177"/>
    </row>
    <row r="25" spans="1:8" ht="54.75" customHeight="1">
      <c r="A25" s="685" t="s">
        <v>80</v>
      </c>
      <c r="B25" s="685"/>
      <c r="C25" s="685"/>
      <c r="D25" s="685"/>
      <c r="E25" s="685"/>
      <c r="F25" s="176"/>
      <c r="G25" s="176"/>
      <c r="H25" s="177"/>
    </row>
    <row r="26" spans="1:8" ht="32.1" customHeight="1">
      <c r="A26" s="683" t="s">
        <v>347</v>
      </c>
      <c r="B26" s="683" t="s">
        <v>365</v>
      </c>
      <c r="C26" s="683" t="s">
        <v>102</v>
      </c>
      <c r="D26" s="681" t="s">
        <v>103</v>
      </c>
      <c r="E26" s="682"/>
      <c r="F26" s="34"/>
      <c r="G26" s="34"/>
      <c r="H26" s="34"/>
    </row>
    <row r="27" spans="1:8" ht="22.5" customHeight="1">
      <c r="A27" s="684"/>
      <c r="B27" s="684"/>
      <c r="C27" s="684"/>
      <c r="D27" s="46" t="s">
        <v>104</v>
      </c>
      <c r="E27" s="46" t="s">
        <v>105</v>
      </c>
      <c r="F27" s="34"/>
      <c r="G27" s="34"/>
      <c r="H27" s="34"/>
    </row>
    <row r="28" spans="1:8" ht="21.9" customHeight="1">
      <c r="A28" s="175">
        <v>1</v>
      </c>
      <c r="B28" s="251"/>
      <c r="C28" s="251"/>
      <c r="D28" s="251"/>
      <c r="E28" s="251"/>
      <c r="F28" s="34"/>
      <c r="G28" s="34"/>
      <c r="H28" s="34"/>
    </row>
    <row r="29" spans="1:8" ht="21.9" customHeight="1">
      <c r="A29" s="175">
        <v>2</v>
      </c>
      <c r="B29" s="251"/>
      <c r="C29" s="251"/>
      <c r="D29" s="251"/>
      <c r="E29" s="251"/>
    </row>
    <row r="30" spans="1:8" ht="21.9" customHeight="1">
      <c r="A30" s="121">
        <v>3</v>
      </c>
      <c r="B30" s="251"/>
      <c r="C30" s="251"/>
      <c r="D30" s="251"/>
      <c r="E30" s="251"/>
    </row>
    <row r="31" spans="1:8" ht="3.75" customHeight="1">
      <c r="A31" s="150"/>
      <c r="B31" s="150"/>
      <c r="C31" s="150"/>
      <c r="D31" s="150"/>
      <c r="E31" s="150"/>
      <c r="F31" s="34"/>
      <c r="G31" s="34"/>
      <c r="H31" s="34"/>
    </row>
    <row r="32" spans="1:8" ht="11.25" customHeight="1">
      <c r="C32" s="37"/>
      <c r="F32" s="34"/>
      <c r="G32" s="34"/>
      <c r="H32" s="34"/>
    </row>
    <row r="33" spans="1:5" ht="15.9" customHeight="1">
      <c r="A33" s="36" t="s">
        <v>6</v>
      </c>
      <c r="B33" s="69" t="str">
        <f>'Attach 3(JV)'!B24</f>
        <v>--2023</v>
      </c>
      <c r="D33" s="37" t="s">
        <v>4</v>
      </c>
      <c r="E33" s="239" t="str">
        <f>'Attach 3(JV)'!E24</f>
        <v/>
      </c>
    </row>
    <row r="34" spans="1:5" ht="15.9" customHeight="1">
      <c r="A34" s="36" t="s">
        <v>7</v>
      </c>
      <c r="B34" s="239" t="str">
        <f>'Attach 3(JV)'!B25</f>
        <v/>
      </c>
      <c r="D34" s="37" t="s">
        <v>5</v>
      </c>
      <c r="E34" s="239" t="str">
        <f>'Attach 3(JV)'!E25</f>
        <v/>
      </c>
    </row>
    <row r="35" spans="1:5" ht="15.9" customHeight="1">
      <c r="A35" s="25"/>
      <c r="B35" s="25"/>
      <c r="C35" s="37"/>
      <c r="D35" s="25"/>
      <c r="E35" s="25"/>
    </row>
    <row r="36" spans="1:5" ht="20.100000000000001" customHeight="1">
      <c r="A36" s="21" t="str">
        <f>A1</f>
        <v>Specification No. :CC/NT/W-AIS/DOM/A04/23/09636</v>
      </c>
      <c r="B36" s="22"/>
      <c r="C36" s="22"/>
      <c r="D36" s="22"/>
      <c r="E36" s="41" t="str">
        <f>"Annexure I to " &amp;D1</f>
        <v xml:space="preserve">Annexure I to Attachment-5 </v>
      </c>
    </row>
    <row r="37" spans="1:5" ht="18" customHeight="1">
      <c r="A37" s="38"/>
    </row>
    <row r="38" spans="1:5" ht="18" customHeight="1">
      <c r="A38" s="675" t="s">
        <v>367</v>
      </c>
      <c r="B38" s="675"/>
      <c r="C38" s="675"/>
      <c r="D38" s="675"/>
      <c r="E38" s="675"/>
    </row>
    <row r="39" spans="1:5" ht="18" customHeight="1"/>
    <row r="40" spans="1:5" ht="42" customHeight="1">
      <c r="A40" s="676" t="s">
        <v>347</v>
      </c>
      <c r="B40" s="678" t="s">
        <v>365</v>
      </c>
      <c r="C40" s="678" t="s">
        <v>369</v>
      </c>
      <c r="D40" s="681" t="s">
        <v>370</v>
      </c>
      <c r="E40" s="682"/>
    </row>
    <row r="41" spans="1:5" ht="23.25" customHeight="1">
      <c r="A41" s="677"/>
      <c r="B41" s="679"/>
      <c r="C41" s="679"/>
      <c r="D41" s="46" t="s">
        <v>371</v>
      </c>
      <c r="E41" s="46" t="s">
        <v>372</v>
      </c>
    </row>
    <row r="42" spans="1:5" ht="18" customHeight="1">
      <c r="A42" s="151"/>
      <c r="B42" s="151"/>
      <c r="C42" s="151"/>
      <c r="D42" s="151"/>
      <c r="E42" s="151"/>
    </row>
    <row r="43" spans="1:5" ht="18" customHeight="1">
      <c r="A43" s="151"/>
      <c r="B43" s="151"/>
      <c r="C43" s="151"/>
      <c r="D43" s="151"/>
      <c r="E43" s="151"/>
    </row>
    <row r="44" spans="1:5" ht="18" customHeight="1">
      <c r="A44" s="151"/>
      <c r="B44" s="151"/>
      <c r="C44" s="151"/>
      <c r="D44" s="151"/>
      <c r="E44" s="151"/>
    </row>
    <row r="45" spans="1:5" ht="18" customHeight="1">
      <c r="A45" s="151"/>
      <c r="B45" s="151"/>
      <c r="C45" s="151"/>
      <c r="D45" s="151"/>
      <c r="E45" s="151"/>
    </row>
    <row r="46" spans="1:5" ht="18" customHeight="1">
      <c r="A46" s="151"/>
      <c r="B46" s="151"/>
      <c r="C46" s="151"/>
      <c r="D46" s="151"/>
      <c r="E46" s="151"/>
    </row>
    <row r="47" spans="1:5" ht="18" customHeight="1">
      <c r="A47" s="151"/>
      <c r="B47" s="151"/>
      <c r="C47" s="151"/>
      <c r="D47" s="151"/>
      <c r="E47" s="151"/>
    </row>
    <row r="48" spans="1:5" ht="18" customHeight="1">
      <c r="A48" s="151"/>
      <c r="B48" s="151"/>
      <c r="C48" s="151"/>
      <c r="D48" s="151"/>
      <c r="E48" s="151"/>
    </row>
    <row r="49" spans="1:5" ht="18" customHeight="1">
      <c r="A49" s="151"/>
      <c r="B49" s="151"/>
      <c r="C49" s="151"/>
      <c r="D49" s="151"/>
      <c r="E49" s="151"/>
    </row>
    <row r="50" spans="1:5" ht="18" customHeight="1">
      <c r="A50" s="151"/>
      <c r="B50" s="151"/>
      <c r="C50" s="151"/>
      <c r="D50" s="151"/>
      <c r="E50" s="151"/>
    </row>
    <row r="51" spans="1:5" ht="18" customHeight="1">
      <c r="A51" s="151"/>
      <c r="B51" s="151"/>
      <c r="C51" s="151"/>
      <c r="D51" s="151"/>
      <c r="E51" s="151"/>
    </row>
    <row r="52" spans="1:5" ht="18" customHeight="1">
      <c r="A52" s="151"/>
      <c r="B52" s="151"/>
      <c r="C52" s="151"/>
      <c r="D52" s="151"/>
      <c r="E52" s="151"/>
    </row>
    <row r="53" spans="1:5" ht="18" customHeight="1">
      <c r="A53" s="151"/>
      <c r="B53" s="151"/>
      <c r="C53" s="151"/>
      <c r="D53" s="151"/>
      <c r="E53" s="151"/>
    </row>
    <row r="54" spans="1:5" ht="18" customHeight="1">
      <c r="A54" s="151"/>
      <c r="B54" s="151"/>
      <c r="C54" s="151"/>
      <c r="D54" s="151"/>
      <c r="E54" s="151"/>
    </row>
    <row r="55" spans="1:5" ht="18" customHeight="1">
      <c r="A55" s="151"/>
      <c r="B55" s="151"/>
      <c r="C55" s="151"/>
      <c r="D55" s="151"/>
      <c r="E55" s="151"/>
    </row>
    <row r="56" spans="1:5" ht="18" customHeight="1">
      <c r="A56" s="151"/>
      <c r="B56" s="151"/>
      <c r="C56" s="151"/>
      <c r="D56" s="151"/>
      <c r="E56" s="151"/>
    </row>
    <row r="57" spans="1:5" ht="18" customHeight="1">
      <c r="A57" s="151"/>
      <c r="B57" s="151"/>
      <c r="C57" s="151"/>
      <c r="D57" s="151"/>
      <c r="E57" s="151"/>
    </row>
    <row r="58" spans="1:5" ht="18" customHeight="1">
      <c r="A58" s="151"/>
      <c r="B58" s="151"/>
      <c r="C58" s="151"/>
      <c r="D58" s="151"/>
      <c r="E58" s="151"/>
    </row>
    <row r="59" spans="1:5" ht="18" customHeight="1">
      <c r="A59" s="151"/>
      <c r="B59" s="151"/>
      <c r="C59" s="151"/>
      <c r="D59" s="151"/>
      <c r="E59" s="151"/>
    </row>
    <row r="60" spans="1:5" ht="18" customHeight="1">
      <c r="A60" s="151"/>
      <c r="B60" s="151"/>
      <c r="C60" s="151"/>
      <c r="D60" s="151"/>
      <c r="E60" s="151"/>
    </row>
    <row r="61" spans="1:5" ht="18" customHeight="1">
      <c r="A61" s="151"/>
      <c r="B61" s="151"/>
      <c r="C61" s="151"/>
      <c r="D61" s="151"/>
      <c r="E61" s="151"/>
    </row>
    <row r="62" spans="1:5" ht="18" customHeight="1">
      <c r="A62" s="151"/>
      <c r="B62" s="151"/>
      <c r="C62" s="151"/>
      <c r="D62" s="151"/>
      <c r="E62" s="151"/>
    </row>
    <row r="63" spans="1:5" ht="18" customHeight="1">
      <c r="A63" s="151"/>
      <c r="B63" s="151"/>
      <c r="C63" s="151"/>
      <c r="D63" s="151"/>
      <c r="E63" s="151"/>
    </row>
    <row r="64" spans="1:5" ht="18" customHeight="1">
      <c r="A64" s="151"/>
      <c r="B64" s="151"/>
      <c r="C64" s="151"/>
      <c r="D64" s="151"/>
      <c r="E64" s="151"/>
    </row>
    <row r="65" spans="1:5" ht="18" customHeight="1">
      <c r="A65" s="151"/>
      <c r="B65" s="151"/>
      <c r="C65" s="151"/>
      <c r="D65" s="151"/>
      <c r="E65" s="151"/>
    </row>
    <row r="66" spans="1:5" ht="18" customHeight="1">
      <c r="A66" s="151"/>
      <c r="B66" s="151"/>
      <c r="C66" s="151"/>
      <c r="D66" s="151"/>
      <c r="E66" s="151"/>
    </row>
    <row r="67" spans="1:5" ht="18" customHeight="1">
      <c r="A67" s="152"/>
      <c r="B67" s="152"/>
      <c r="C67" s="152"/>
      <c r="D67" s="152"/>
      <c r="E67" s="152"/>
    </row>
    <row r="68" spans="1:5" ht="18" customHeight="1"/>
    <row r="69" spans="1:5" ht="24" customHeight="1">
      <c r="C69" s="37"/>
    </row>
    <row r="70" spans="1:5" ht="24" customHeight="1">
      <c r="A70" s="36" t="s">
        <v>6</v>
      </c>
      <c r="B70" s="69" t="str">
        <f>B33</f>
        <v>--2023</v>
      </c>
      <c r="C70" s="37" t="s">
        <v>4</v>
      </c>
      <c r="D70" s="239" t="str">
        <f>E33</f>
        <v/>
      </c>
    </row>
    <row r="71" spans="1:5" ht="24" customHeight="1">
      <c r="A71" s="36" t="s">
        <v>7</v>
      </c>
      <c r="B71" s="244" t="str">
        <f>B34</f>
        <v/>
      </c>
      <c r="C71" s="37" t="s">
        <v>5</v>
      </c>
      <c r="D71" s="239" t="str">
        <f>E34</f>
        <v/>
      </c>
    </row>
    <row r="72" spans="1:5" ht="24" customHeight="1">
      <c r="A72" s="36"/>
      <c r="B72" s="69"/>
      <c r="C72" s="37"/>
      <c r="D72" s="39"/>
    </row>
    <row r="73" spans="1:5" ht="20.100000000000001" customHeight="1">
      <c r="A73" s="21" t="str">
        <f>A1</f>
        <v>Specification No. :CC/NT/W-AIS/DOM/A04/23/09636</v>
      </c>
      <c r="B73" s="22"/>
      <c r="C73" s="22"/>
      <c r="D73" s="22"/>
      <c r="E73" s="41" t="str">
        <f>E36</f>
        <v xml:space="preserve">Annexure I to Attachment-5 </v>
      </c>
    </row>
    <row r="74" spans="1:5" ht="18" customHeight="1">
      <c r="A74" s="38"/>
    </row>
    <row r="75" spans="1:5" ht="18" customHeight="1">
      <c r="A75" s="675" t="s">
        <v>367</v>
      </c>
      <c r="B75" s="675"/>
      <c r="C75" s="675"/>
      <c r="D75" s="675"/>
      <c r="E75" s="675"/>
    </row>
    <row r="76" spans="1:5" ht="18" customHeight="1"/>
    <row r="77" spans="1:5" ht="37.5" customHeight="1">
      <c r="A77" s="676" t="s">
        <v>347</v>
      </c>
      <c r="B77" s="678" t="s">
        <v>365</v>
      </c>
      <c r="C77" s="678" t="s">
        <v>370</v>
      </c>
      <c r="D77" s="673" t="s">
        <v>370</v>
      </c>
      <c r="E77" s="674"/>
    </row>
    <row r="78" spans="1:5" ht="24" customHeight="1">
      <c r="A78" s="677"/>
      <c r="B78" s="680"/>
      <c r="C78" s="680"/>
      <c r="D78" s="48" t="s">
        <v>371</v>
      </c>
      <c r="E78" s="48" t="s">
        <v>372</v>
      </c>
    </row>
    <row r="79" spans="1:5" ht="18" customHeight="1">
      <c r="A79" s="151"/>
      <c r="B79" s="151"/>
      <c r="C79" s="151"/>
      <c r="D79" s="151"/>
      <c r="E79" s="151"/>
    </row>
    <row r="80" spans="1:5" ht="18" customHeight="1">
      <c r="A80" s="151"/>
      <c r="B80" s="151"/>
      <c r="C80" s="151"/>
      <c r="D80" s="151"/>
      <c r="E80" s="151"/>
    </row>
    <row r="81" spans="1:5" ht="18" customHeight="1">
      <c r="A81" s="151"/>
      <c r="B81" s="151"/>
      <c r="C81" s="151"/>
      <c r="D81" s="151"/>
      <c r="E81" s="151"/>
    </row>
    <row r="82" spans="1:5" ht="18" customHeight="1">
      <c r="A82" s="151"/>
      <c r="B82" s="151"/>
      <c r="C82" s="151"/>
      <c r="D82" s="151"/>
      <c r="E82" s="151"/>
    </row>
    <row r="83" spans="1:5" ht="18" customHeight="1">
      <c r="A83" s="151"/>
      <c r="B83" s="151"/>
      <c r="C83" s="151"/>
      <c r="D83" s="151"/>
      <c r="E83" s="151"/>
    </row>
    <row r="84" spans="1:5" ht="18" customHeight="1">
      <c r="A84" s="151"/>
      <c r="B84" s="151"/>
      <c r="C84" s="151"/>
      <c r="D84" s="151"/>
      <c r="E84" s="151"/>
    </row>
    <row r="85" spans="1:5" ht="18" customHeight="1">
      <c r="A85" s="151"/>
      <c r="B85" s="151"/>
      <c r="C85" s="151"/>
      <c r="D85" s="151"/>
      <c r="E85" s="151"/>
    </row>
    <row r="86" spans="1:5" ht="18" customHeight="1">
      <c r="A86" s="151"/>
      <c r="B86" s="151"/>
      <c r="C86" s="151"/>
      <c r="D86" s="151"/>
      <c r="E86" s="151"/>
    </row>
    <row r="87" spans="1:5" ht="18" customHeight="1">
      <c r="A87" s="151"/>
      <c r="B87" s="151"/>
      <c r="C87" s="151"/>
      <c r="D87" s="151"/>
      <c r="E87" s="151"/>
    </row>
    <row r="88" spans="1:5" ht="18" customHeight="1">
      <c r="A88" s="151"/>
      <c r="B88" s="151"/>
      <c r="C88" s="151"/>
      <c r="D88" s="151"/>
      <c r="E88" s="151"/>
    </row>
    <row r="89" spans="1:5" ht="18" customHeight="1">
      <c r="A89" s="151"/>
      <c r="B89" s="151"/>
      <c r="C89" s="151"/>
      <c r="D89" s="151"/>
      <c r="E89" s="151"/>
    </row>
    <row r="90" spans="1:5" ht="18" customHeight="1">
      <c r="A90" s="151"/>
      <c r="B90" s="151"/>
      <c r="C90" s="151"/>
      <c r="D90" s="151"/>
      <c r="E90" s="151"/>
    </row>
    <row r="91" spans="1:5" ht="18" customHeight="1">
      <c r="A91" s="151"/>
      <c r="B91" s="151"/>
      <c r="C91" s="151"/>
      <c r="D91" s="151"/>
      <c r="E91" s="151"/>
    </row>
    <row r="92" spans="1:5" ht="18" customHeight="1">
      <c r="A92" s="151"/>
      <c r="B92" s="151"/>
      <c r="C92" s="151"/>
      <c r="D92" s="151"/>
      <c r="E92" s="151"/>
    </row>
    <row r="93" spans="1:5" ht="18" customHeight="1">
      <c r="A93" s="151"/>
      <c r="B93" s="151"/>
      <c r="C93" s="151"/>
      <c r="D93" s="151"/>
      <c r="E93" s="151"/>
    </row>
    <row r="94" spans="1:5" ht="18" customHeight="1">
      <c r="A94" s="151"/>
      <c r="B94" s="151"/>
      <c r="C94" s="151"/>
      <c r="D94" s="151"/>
      <c r="E94" s="151"/>
    </row>
    <row r="95" spans="1:5" ht="18" customHeight="1">
      <c r="A95" s="151"/>
      <c r="B95" s="151"/>
      <c r="C95" s="151"/>
      <c r="D95" s="151"/>
      <c r="E95" s="151"/>
    </row>
    <row r="96" spans="1:5" ht="18" customHeight="1">
      <c r="A96" s="151"/>
      <c r="B96" s="151"/>
      <c r="C96" s="151"/>
      <c r="D96" s="151"/>
      <c r="E96" s="151"/>
    </row>
    <row r="97" spans="1:5" ht="18" customHeight="1">
      <c r="A97" s="151"/>
      <c r="B97" s="151"/>
      <c r="C97" s="151"/>
      <c r="D97" s="151"/>
      <c r="E97" s="151"/>
    </row>
    <row r="98" spans="1:5" ht="18" customHeight="1">
      <c r="A98" s="151"/>
      <c r="B98" s="151"/>
      <c r="C98" s="151"/>
      <c r="D98" s="151"/>
      <c r="E98" s="151"/>
    </row>
    <row r="99" spans="1:5" ht="18" customHeight="1">
      <c r="A99" s="151"/>
      <c r="B99" s="151"/>
      <c r="C99" s="151"/>
      <c r="D99" s="151"/>
      <c r="E99" s="151"/>
    </row>
    <row r="100" spans="1:5" ht="18" customHeight="1">
      <c r="A100" s="151"/>
      <c r="B100" s="151"/>
      <c r="C100" s="151"/>
      <c r="D100" s="151"/>
      <c r="E100" s="151"/>
    </row>
    <row r="101" spans="1:5" ht="18" customHeight="1">
      <c r="A101" s="151"/>
      <c r="B101" s="151"/>
      <c r="C101" s="151"/>
      <c r="D101" s="151"/>
      <c r="E101" s="151"/>
    </row>
    <row r="102" spans="1:5" ht="18" customHeight="1">
      <c r="A102" s="151"/>
      <c r="B102" s="151"/>
      <c r="C102" s="151"/>
      <c r="D102" s="151"/>
      <c r="E102" s="151"/>
    </row>
    <row r="103" spans="1:5" ht="18" customHeight="1">
      <c r="A103" s="151"/>
      <c r="B103" s="151"/>
      <c r="C103" s="151"/>
      <c r="D103" s="151"/>
      <c r="E103" s="151"/>
    </row>
    <row r="104" spans="1:5" ht="18" customHeight="1">
      <c r="A104" s="152"/>
      <c r="B104" s="152"/>
      <c r="C104" s="152"/>
      <c r="D104" s="152"/>
      <c r="E104" s="152"/>
    </row>
    <row r="105" spans="1:5" ht="18" customHeight="1"/>
    <row r="106" spans="1:5" ht="24" customHeight="1">
      <c r="C106" s="37"/>
    </row>
    <row r="107" spans="1:5" ht="24" customHeight="1">
      <c r="A107" s="36" t="s">
        <v>6</v>
      </c>
      <c r="B107" s="69" t="str">
        <f>B70</f>
        <v>--2023</v>
      </c>
      <c r="C107" s="37" t="s">
        <v>4</v>
      </c>
      <c r="D107" s="239" t="str">
        <f>D70</f>
        <v/>
      </c>
    </row>
    <row r="108" spans="1:5" ht="24" customHeight="1">
      <c r="A108" s="36" t="s">
        <v>7</v>
      </c>
      <c r="B108" s="244" t="str">
        <f>B71</f>
        <v/>
      </c>
      <c r="C108" s="37" t="s">
        <v>5</v>
      </c>
      <c r="D108" s="239" t="str">
        <f>D71</f>
        <v/>
      </c>
    </row>
    <row r="109" spans="1:5" ht="24" customHeight="1">
      <c r="A109" s="25"/>
      <c r="B109" s="25"/>
      <c r="C109" s="37"/>
      <c r="D109" s="25"/>
      <c r="E109" s="25"/>
    </row>
    <row r="110" spans="1:5" ht="33" customHeight="1">
      <c r="D110" s="37"/>
    </row>
  </sheetData>
  <sheetProtection algorithmName="SHA-512" hashValue="14/ZNYTuvEzvw+Z1tbMTmrddJ6BHx2Xe1ufo4Oah1q9j1w3Rkayz1elxYNsBMHtaTE3dembBhFA8iUCdoqsVOQ==" saltValue="UaWSZ/2ufEkNuW71/ZqSow=="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1A6C211D-477E-416D-87F8-1BF3866A431B}"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34" priority="2" stopIfTrue="1">
      <formula>$H$20="No"</formula>
    </cfRule>
  </conditionalFormatting>
  <conditionalFormatting sqref="D36:E39 A36:C40 A42:C77 D42:E109 C67:E67 C79:E104 A79:C109">
    <cfRule type="expression" dxfId="33" priority="3" stopIfTrue="1">
      <formula>$H$20=FALSE</formula>
    </cfRule>
  </conditionalFormatting>
  <conditionalFormatting sqref="D40:E41">
    <cfRule type="expression" dxfId="32" priority="1" stopIfTrue="1">
      <formula>$H$20=FALSE</formula>
    </cfRule>
  </conditionalFormatting>
  <pageMargins left="0.75" right="0.46" top="0.4" bottom="0.47" header="0.26" footer="0.28999999999999998"/>
  <pageSetup scale="84"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259080</xdr:rowOff>
                  </from>
                  <to>
                    <xdr:col>4</xdr:col>
                    <xdr:colOff>1219200</xdr:colOff>
                    <xdr:row>22</xdr:row>
                    <xdr:rowOff>106680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5" zoomScaleNormal="100" zoomScaleSheetLayoutView="85" workbookViewId="0">
      <selection activeCell="B18" sqref="B18"/>
    </sheetView>
  </sheetViews>
  <sheetFormatPr defaultColWidth="9.109375" defaultRowHeight="15.6"/>
  <cols>
    <col min="1" max="1" width="12.109375" style="321" customWidth="1"/>
    <col min="2" max="2" width="28.5546875" style="321" customWidth="1"/>
    <col min="3" max="3" width="36.6640625" style="321" customWidth="1"/>
    <col min="4" max="4" width="15" style="321" customWidth="1"/>
    <col min="5" max="5" width="26" style="321" customWidth="1"/>
    <col min="6" max="6" width="9.109375" style="321"/>
    <col min="7" max="7" width="0" style="321" hidden="1" customWidth="1"/>
    <col min="8" max="8" width="10.44140625" style="321" hidden="1" customWidth="1"/>
    <col min="9" max="16384" width="9.109375" style="322"/>
  </cols>
  <sheetData>
    <row r="1" spans="1:9" ht="28.5" customHeight="1">
      <c r="A1" s="318" t="str">
        <f>'Attach 3(JV)'!A1</f>
        <v>Specification No. :CC/NT/W-AIS/DOM/A04/23/09636</v>
      </c>
      <c r="B1" s="319"/>
      <c r="C1" s="319"/>
      <c r="D1" s="319"/>
      <c r="E1" s="320" t="s">
        <v>523</v>
      </c>
    </row>
    <row r="2" spans="1:9" ht="8.1" customHeight="1"/>
    <row r="3" spans="1:9" ht="105.6" customHeight="1">
      <c r="A3" s="627"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28"/>
      <c r="C3" s="628"/>
      <c r="D3" s="628"/>
      <c r="E3" s="628"/>
      <c r="F3" s="323"/>
      <c r="G3" s="323"/>
      <c r="H3" s="323"/>
    </row>
    <row r="4" spans="1:9" ht="8.1" customHeight="1">
      <c r="A4" s="324"/>
      <c r="H4" s="325"/>
      <c r="I4" s="326"/>
    </row>
    <row r="5" spans="1:9" ht="44.25" customHeight="1">
      <c r="A5" s="706" t="s">
        <v>524</v>
      </c>
      <c r="B5" s="706"/>
      <c r="C5" s="706"/>
      <c r="D5" s="706"/>
      <c r="E5" s="706"/>
      <c r="F5" s="327"/>
      <c r="H5" s="325"/>
      <c r="I5" s="326"/>
    </row>
    <row r="6" spans="1:9" ht="8.1" customHeight="1">
      <c r="A6" s="328"/>
      <c r="H6" s="325"/>
      <c r="I6" s="326"/>
    </row>
    <row r="7" spans="1:9" ht="20.100000000000001" customHeight="1">
      <c r="A7" s="327"/>
      <c r="B7" s="328"/>
      <c r="C7" s="328"/>
      <c r="D7" s="329" t="str">
        <f>'[12]Attach 3(JV)'!E7</f>
        <v>To:</v>
      </c>
      <c r="H7" s="325"/>
      <c r="I7" s="326"/>
    </row>
    <row r="8" spans="1:9" ht="26.25" customHeight="1">
      <c r="A8" s="707" t="str">
        <f>'[12]Attach 3(QR)'!A8:D8</f>
        <v>Bidder's Name and Address:</v>
      </c>
      <c r="B8" s="707"/>
      <c r="C8" s="707"/>
      <c r="D8" s="330" t="str">
        <f>'[12]Attach 3(JV)'!E8</f>
        <v>Contract Services</v>
      </c>
      <c r="H8" s="325"/>
      <c r="I8" s="326"/>
    </row>
    <row r="9" spans="1:9" ht="26.25" customHeight="1">
      <c r="A9" s="700" t="str">
        <f>'Attach 3(JV)'!A8</f>
        <v/>
      </c>
      <c r="B9" s="700"/>
      <c r="C9" s="422"/>
      <c r="D9" s="330"/>
      <c r="H9" s="325"/>
      <c r="I9" s="326"/>
    </row>
    <row r="10" spans="1:9" ht="33" customHeight="1">
      <c r="A10" s="331" t="s">
        <v>349</v>
      </c>
      <c r="B10" s="708" t="str">
        <f>'Attach 3(JV)'!B9</f>
        <v/>
      </c>
      <c r="C10" s="708"/>
      <c r="D10" s="330" t="str">
        <f>'[12]Attach 3(JV)'!E9</f>
        <v>Power Grid Corporation of India Ltd.,</v>
      </c>
      <c r="F10" s="332"/>
      <c r="H10" s="325"/>
      <c r="I10" s="326"/>
    </row>
    <row r="11" spans="1:9">
      <c r="A11" s="331" t="s">
        <v>351</v>
      </c>
      <c r="B11" s="699" t="str">
        <f>'Attach 3(JV)'!B10</f>
        <v/>
      </c>
      <c r="C11" s="699"/>
      <c r="D11" s="330" t="str">
        <f>'[12]Attach 3(JV)'!E10</f>
        <v>"Saudamini", Plot No. 2, Sector 29</v>
      </c>
      <c r="H11" s="325"/>
      <c r="I11" s="326"/>
    </row>
    <row r="12" spans="1:9">
      <c r="B12" s="699" t="str">
        <f>'Attach 3(JV)'!B11</f>
        <v/>
      </c>
      <c r="C12" s="699"/>
      <c r="D12" s="330" t="str">
        <f>'[12]Attach 3(JV)'!E11</f>
        <v>Gurgaon (Haryana) - 122001</v>
      </c>
    </row>
    <row r="13" spans="1:9" ht="21" customHeight="1">
      <c r="A13" s="328"/>
      <c r="B13" s="699" t="str">
        <f>'Attach 3(JV)'!B12</f>
        <v/>
      </c>
      <c r="C13" s="699"/>
      <c r="D13" s="330"/>
    </row>
    <row r="14" spans="1:9" ht="20.100000000000001" customHeight="1">
      <c r="A14" s="321" t="s">
        <v>344</v>
      </c>
    </row>
    <row r="15" spans="1:9" ht="63" customHeight="1">
      <c r="A15" s="333">
        <v>1</v>
      </c>
      <c r="B15" s="701" t="s">
        <v>525</v>
      </c>
      <c r="C15" s="701"/>
      <c r="D15" s="701"/>
      <c r="E15" s="701"/>
    </row>
    <row r="16" spans="1:9" ht="32.1" customHeight="1">
      <c r="A16" s="702" t="s">
        <v>347</v>
      </c>
      <c r="B16" s="702" t="s">
        <v>365</v>
      </c>
      <c r="C16" s="702" t="s">
        <v>369</v>
      </c>
      <c r="D16" s="704" t="s">
        <v>526</v>
      </c>
      <c r="E16" s="705"/>
    </row>
    <row r="17" spans="1:8" ht="41.25" customHeight="1">
      <c r="A17" s="703"/>
      <c r="B17" s="703"/>
      <c r="C17" s="703"/>
      <c r="D17" s="334" t="s">
        <v>371</v>
      </c>
      <c r="E17" s="334" t="s">
        <v>527</v>
      </c>
    </row>
    <row r="18" spans="1:8" ht="21.75" customHeight="1">
      <c r="A18" s="335">
        <v>1</v>
      </c>
      <c r="B18" s="336"/>
      <c r="C18" s="336"/>
      <c r="D18" s="336"/>
      <c r="E18" s="336"/>
    </row>
    <row r="19" spans="1:8" ht="21.9" customHeight="1">
      <c r="A19" s="337">
        <v>2</v>
      </c>
      <c r="B19" s="338"/>
      <c r="C19" s="338"/>
      <c r="D19" s="338"/>
      <c r="E19" s="338"/>
    </row>
    <row r="20" spans="1:8" ht="21.9" customHeight="1">
      <c r="A20" s="337">
        <v>3</v>
      </c>
      <c r="B20" s="338"/>
      <c r="C20" s="338"/>
      <c r="D20" s="338"/>
      <c r="E20" s="338"/>
    </row>
    <row r="21" spans="1:8" ht="21.9" customHeight="1">
      <c r="A21" s="337">
        <v>4</v>
      </c>
      <c r="B21" s="338"/>
      <c r="C21" s="338"/>
      <c r="D21" s="338"/>
      <c r="E21" s="338"/>
      <c r="F21" s="339"/>
      <c r="G21" s="339"/>
      <c r="H21" s="436" t="b">
        <v>0</v>
      </c>
    </row>
    <row r="22" spans="1:8" ht="24.75" customHeight="1">
      <c r="A22" s="340">
        <v>5</v>
      </c>
      <c r="B22" s="341"/>
      <c r="C22" s="341"/>
      <c r="D22" s="341"/>
      <c r="E22" s="341"/>
      <c r="F22" s="339"/>
      <c r="G22" s="339"/>
      <c r="H22" s="339"/>
    </row>
    <row r="23" spans="1:8" ht="90.75" customHeight="1">
      <c r="A23" s="342">
        <v>2</v>
      </c>
      <c r="B23" s="695" t="s">
        <v>681</v>
      </c>
      <c r="C23" s="695"/>
      <c r="D23" s="695"/>
      <c r="E23" s="695"/>
      <c r="F23" s="339"/>
      <c r="G23" s="339"/>
      <c r="H23" s="339"/>
    </row>
    <row r="24" spans="1:8" ht="18" customHeight="1">
      <c r="A24" s="343"/>
      <c r="B24" s="344"/>
      <c r="C24" s="344"/>
      <c r="D24" s="344"/>
      <c r="E24" s="344"/>
      <c r="F24" s="345"/>
      <c r="G24" s="345"/>
      <c r="H24" s="346"/>
    </row>
    <row r="25" spans="1:8" ht="54.75" hidden="1" customHeight="1">
      <c r="A25" s="696" t="s">
        <v>80</v>
      </c>
      <c r="B25" s="696"/>
      <c r="C25" s="696"/>
      <c r="D25" s="696"/>
      <c r="E25" s="696"/>
      <c r="F25" s="345"/>
      <c r="G25" s="345"/>
      <c r="H25" s="346"/>
    </row>
    <row r="26" spans="1:8" ht="32.1" hidden="1" customHeight="1">
      <c r="A26" s="692" t="s">
        <v>347</v>
      </c>
      <c r="B26" s="692" t="s">
        <v>365</v>
      </c>
      <c r="C26" s="692" t="s">
        <v>102</v>
      </c>
      <c r="D26" s="697" t="s">
        <v>103</v>
      </c>
      <c r="E26" s="698"/>
    </row>
    <row r="27" spans="1:8" ht="22.5" hidden="1" customHeight="1">
      <c r="A27" s="691"/>
      <c r="B27" s="691"/>
      <c r="C27" s="691"/>
      <c r="D27" s="347" t="s">
        <v>104</v>
      </c>
      <c r="E27" s="347" t="s">
        <v>105</v>
      </c>
    </row>
    <row r="28" spans="1:8" ht="21.9" hidden="1" customHeight="1">
      <c r="A28" s="348">
        <v>1</v>
      </c>
      <c r="B28" s="349"/>
      <c r="C28" s="349"/>
      <c r="D28" s="349"/>
      <c r="E28" s="349"/>
    </row>
    <row r="29" spans="1:8" ht="21.9" hidden="1" customHeight="1">
      <c r="A29" s="348">
        <v>2</v>
      </c>
      <c r="B29" s="349"/>
      <c r="C29" s="349"/>
      <c r="D29" s="349"/>
      <c r="E29" s="349"/>
    </row>
    <row r="30" spans="1:8" ht="37.5" hidden="1" customHeight="1">
      <c r="A30" s="348">
        <v>3</v>
      </c>
      <c r="B30" s="349"/>
      <c r="C30" s="349"/>
      <c r="D30" s="349"/>
      <c r="E30" s="349"/>
    </row>
    <row r="31" spans="1:8" ht="15.9" customHeight="1"/>
    <row r="32" spans="1:8" ht="15.9" customHeight="1">
      <c r="C32" s="350"/>
    </row>
    <row r="33" spans="1:9" ht="15.9" customHeight="1">
      <c r="A33" s="351" t="s">
        <v>6</v>
      </c>
      <c r="B33" s="364" t="str">
        <f>'Attach 3(JV)'!B24</f>
        <v>--2023</v>
      </c>
      <c r="C33" s="350" t="s">
        <v>4</v>
      </c>
      <c r="D33" s="686" t="str">
        <f>'Attach 3(JV)'!E24</f>
        <v/>
      </c>
      <c r="E33" s="686"/>
    </row>
    <row r="34" spans="1:9" ht="15.9" customHeight="1">
      <c r="A34" s="351" t="s">
        <v>7</v>
      </c>
      <c r="B34" s="365" t="str">
        <f>'Attach 3(JV)'!B25</f>
        <v/>
      </c>
      <c r="C34" s="350" t="s">
        <v>5</v>
      </c>
      <c r="D34" s="686" t="str">
        <f>'Attach 3(JV)'!E25</f>
        <v/>
      </c>
      <c r="E34" s="686"/>
    </row>
    <row r="35" spans="1:9" s="321" customFormat="1" ht="15.75" customHeight="1">
      <c r="A35" s="322"/>
      <c r="B35" s="322"/>
      <c r="C35" s="350"/>
      <c r="D35" s="322"/>
      <c r="E35" s="322"/>
      <c r="I35" s="322"/>
    </row>
    <row r="36" spans="1:9" s="321" customFormat="1" ht="19.5" customHeight="1">
      <c r="A36" s="355" t="str">
        <f>A1</f>
        <v>Specification No. :CC/NT/W-AIS/DOM/A04/23/09636</v>
      </c>
      <c r="B36" s="356"/>
      <c r="C36" s="356"/>
      <c r="D36" s="356"/>
      <c r="E36" s="357" t="str">
        <f>E1</f>
        <v>Attachment-5A</v>
      </c>
      <c r="I36" s="322"/>
    </row>
    <row r="37" spans="1:9" s="321" customFormat="1" ht="18" customHeight="1">
      <c r="A37" s="353"/>
      <c r="I37" s="322"/>
    </row>
    <row r="38" spans="1:9" s="321" customFormat="1" ht="30" customHeight="1">
      <c r="A38" s="687" t="s">
        <v>367</v>
      </c>
      <c r="B38" s="687"/>
      <c r="C38" s="687"/>
      <c r="D38" s="687"/>
      <c r="E38" s="687"/>
      <c r="I38" s="322"/>
    </row>
    <row r="39" spans="1:9" s="321" customFormat="1" ht="18" customHeight="1">
      <c r="I39" s="322"/>
    </row>
    <row r="40" spans="1:9" s="321" customFormat="1" ht="36" customHeight="1">
      <c r="A40" s="688" t="s">
        <v>347</v>
      </c>
      <c r="B40" s="690" t="s">
        <v>365</v>
      </c>
      <c r="C40" s="692" t="s">
        <v>369</v>
      </c>
      <c r="D40" s="693" t="s">
        <v>526</v>
      </c>
      <c r="E40" s="694"/>
      <c r="I40" s="322"/>
    </row>
    <row r="41" spans="1:9" s="321" customFormat="1" ht="36" customHeight="1">
      <c r="A41" s="689"/>
      <c r="B41" s="691"/>
      <c r="C41" s="691"/>
      <c r="D41" s="347" t="s">
        <v>371</v>
      </c>
      <c r="E41" s="347" t="s">
        <v>528</v>
      </c>
      <c r="I41" s="322"/>
    </row>
    <row r="42" spans="1:9" s="321" customFormat="1" ht="18" customHeight="1">
      <c r="A42" s="358"/>
      <c r="B42" s="359"/>
      <c r="C42" s="358"/>
      <c r="D42" s="358"/>
      <c r="E42" s="358"/>
      <c r="I42" s="322"/>
    </row>
    <row r="43" spans="1:9" s="321" customFormat="1" ht="18" customHeight="1">
      <c r="A43" s="360"/>
      <c r="B43" s="361"/>
      <c r="C43" s="360"/>
      <c r="D43" s="360"/>
      <c r="E43" s="360"/>
      <c r="I43" s="322"/>
    </row>
    <row r="44" spans="1:9" s="321" customFormat="1" ht="18" customHeight="1">
      <c r="A44" s="360"/>
      <c r="B44" s="361"/>
      <c r="C44" s="360"/>
      <c r="D44" s="360"/>
      <c r="E44" s="360"/>
      <c r="I44" s="322"/>
    </row>
    <row r="45" spans="1:9" s="321" customFormat="1" ht="18" customHeight="1">
      <c r="A45" s="360"/>
      <c r="B45" s="361"/>
      <c r="C45" s="360"/>
      <c r="D45" s="360"/>
      <c r="E45" s="360"/>
      <c r="I45" s="322"/>
    </row>
    <row r="46" spans="1:9" s="321" customFormat="1" ht="18" customHeight="1">
      <c r="A46" s="360"/>
      <c r="B46" s="361"/>
      <c r="C46" s="360"/>
      <c r="D46" s="360"/>
      <c r="E46" s="360"/>
      <c r="I46" s="322"/>
    </row>
    <row r="47" spans="1:9" s="321" customFormat="1" ht="18" customHeight="1">
      <c r="A47" s="360"/>
      <c r="B47" s="361"/>
      <c r="C47" s="360"/>
      <c r="D47" s="360"/>
      <c r="E47" s="360"/>
      <c r="I47" s="322"/>
    </row>
    <row r="48" spans="1:9" s="321" customFormat="1" ht="18" customHeight="1">
      <c r="A48" s="360"/>
      <c r="B48" s="361"/>
      <c r="C48" s="360"/>
      <c r="D48" s="360"/>
      <c r="E48" s="360"/>
      <c r="I48" s="322"/>
    </row>
    <row r="49" spans="1:9" s="321" customFormat="1" ht="18" customHeight="1">
      <c r="A49" s="360"/>
      <c r="B49" s="361"/>
      <c r="C49" s="360"/>
      <c r="D49" s="360"/>
      <c r="E49" s="360"/>
      <c r="I49" s="322"/>
    </row>
    <row r="50" spans="1:9" s="321" customFormat="1" ht="18" customHeight="1">
      <c r="A50" s="360"/>
      <c r="B50" s="361"/>
      <c r="C50" s="360"/>
      <c r="D50" s="360"/>
      <c r="E50" s="360"/>
      <c r="I50" s="322"/>
    </row>
    <row r="51" spans="1:9" s="321" customFormat="1" ht="18" customHeight="1">
      <c r="A51" s="360"/>
      <c r="B51" s="361"/>
      <c r="C51" s="360"/>
      <c r="D51" s="360"/>
      <c r="E51" s="360"/>
      <c r="I51" s="322"/>
    </row>
    <row r="52" spans="1:9" s="321" customFormat="1" ht="18" customHeight="1">
      <c r="A52" s="360"/>
      <c r="B52" s="361"/>
      <c r="C52" s="360"/>
      <c r="D52" s="360"/>
      <c r="E52" s="360"/>
      <c r="I52" s="322"/>
    </row>
    <row r="53" spans="1:9" s="321" customFormat="1" ht="18" customHeight="1">
      <c r="A53" s="360"/>
      <c r="B53" s="361"/>
      <c r="C53" s="360"/>
      <c r="D53" s="360"/>
      <c r="E53" s="360"/>
      <c r="I53" s="322"/>
    </row>
    <row r="54" spans="1:9" s="321" customFormat="1" ht="18" customHeight="1">
      <c r="A54" s="360"/>
      <c r="B54" s="361"/>
      <c r="C54" s="360"/>
      <c r="D54" s="360"/>
      <c r="E54" s="360"/>
      <c r="I54" s="322"/>
    </row>
    <row r="55" spans="1:9" s="321" customFormat="1" ht="18" customHeight="1">
      <c r="A55" s="360"/>
      <c r="B55" s="361"/>
      <c r="C55" s="360"/>
      <c r="D55" s="360"/>
      <c r="E55" s="360"/>
      <c r="I55" s="322"/>
    </row>
    <row r="56" spans="1:9" s="321" customFormat="1" ht="18" customHeight="1">
      <c r="A56" s="360"/>
      <c r="B56" s="361"/>
      <c r="C56" s="360"/>
      <c r="D56" s="360"/>
      <c r="E56" s="360"/>
      <c r="I56" s="322"/>
    </row>
    <row r="57" spans="1:9" s="321" customFormat="1" ht="18" customHeight="1">
      <c r="A57" s="360"/>
      <c r="B57" s="361"/>
      <c r="C57" s="360"/>
      <c r="D57" s="360"/>
      <c r="E57" s="360"/>
      <c r="I57" s="322"/>
    </row>
    <row r="58" spans="1:9" s="321" customFormat="1" ht="18" customHeight="1">
      <c r="A58" s="360"/>
      <c r="B58" s="361"/>
      <c r="C58" s="360"/>
      <c r="D58" s="360"/>
      <c r="E58" s="360"/>
      <c r="I58" s="322"/>
    </row>
    <row r="59" spans="1:9" s="321" customFormat="1" ht="18" customHeight="1">
      <c r="A59" s="360"/>
      <c r="B59" s="361"/>
      <c r="C59" s="360"/>
      <c r="D59" s="360"/>
      <c r="E59" s="360"/>
      <c r="I59" s="322"/>
    </row>
    <row r="60" spans="1:9" s="321" customFormat="1" ht="18" customHeight="1">
      <c r="A60" s="360"/>
      <c r="B60" s="361"/>
      <c r="C60" s="360"/>
      <c r="D60" s="360"/>
      <c r="E60" s="360"/>
      <c r="I60" s="322"/>
    </row>
    <row r="61" spans="1:9" s="321" customFormat="1" ht="18" customHeight="1">
      <c r="A61" s="360"/>
      <c r="B61" s="361"/>
      <c r="C61" s="360"/>
      <c r="D61" s="360"/>
      <c r="E61" s="360"/>
      <c r="I61" s="322"/>
    </row>
    <row r="62" spans="1:9" s="321" customFormat="1" ht="18" customHeight="1">
      <c r="A62" s="360"/>
      <c r="B62" s="361"/>
      <c r="C62" s="360"/>
      <c r="D62" s="360"/>
      <c r="E62" s="360"/>
      <c r="I62" s="322"/>
    </row>
    <row r="63" spans="1:9" s="321" customFormat="1" ht="18" customHeight="1">
      <c r="A63" s="360"/>
      <c r="B63" s="361"/>
      <c r="C63" s="360"/>
      <c r="D63" s="360"/>
      <c r="E63" s="360"/>
      <c r="I63" s="322"/>
    </row>
    <row r="64" spans="1:9" s="321" customFormat="1" ht="18" customHeight="1">
      <c r="A64" s="360"/>
      <c r="B64" s="361"/>
      <c r="C64" s="360"/>
      <c r="D64" s="360"/>
      <c r="E64" s="360"/>
      <c r="I64" s="322"/>
    </row>
    <row r="65" spans="1:9" s="321" customFormat="1" ht="18" customHeight="1">
      <c r="A65" s="360"/>
      <c r="B65" s="361"/>
      <c r="C65" s="360"/>
      <c r="D65" s="360"/>
      <c r="E65" s="360"/>
      <c r="I65" s="322"/>
    </row>
    <row r="66" spans="1:9" s="321" customFormat="1" ht="18" customHeight="1">
      <c r="A66" s="360"/>
      <c r="B66" s="361"/>
      <c r="C66" s="360"/>
      <c r="D66" s="360"/>
      <c r="E66" s="360"/>
      <c r="I66" s="322"/>
    </row>
    <row r="67" spans="1:9" s="321" customFormat="1" ht="18" customHeight="1">
      <c r="A67" s="360"/>
      <c r="B67" s="361"/>
      <c r="C67" s="360"/>
      <c r="D67" s="360"/>
      <c r="E67" s="360"/>
      <c r="I67" s="322"/>
    </row>
    <row r="68" spans="1:9" s="321" customFormat="1" ht="18" customHeight="1">
      <c r="A68" s="362"/>
      <c r="B68" s="363"/>
      <c r="C68" s="362"/>
      <c r="D68" s="362"/>
      <c r="E68" s="362"/>
      <c r="I68" s="322"/>
    </row>
    <row r="69" spans="1:9" s="321" customFormat="1" ht="18" customHeight="1">
      <c r="I69" s="322"/>
    </row>
    <row r="70" spans="1:9" s="321" customFormat="1" ht="24" customHeight="1">
      <c r="C70" s="350"/>
      <c r="I70" s="322"/>
    </row>
    <row r="71" spans="1:9" s="321" customFormat="1" ht="24" customHeight="1">
      <c r="A71" s="351" t="s">
        <v>6</v>
      </c>
      <c r="B71" s="352" t="str">
        <f>B33</f>
        <v>--2023</v>
      </c>
      <c r="C71" s="350" t="s">
        <v>4</v>
      </c>
      <c r="D71" s="354" t="str">
        <f>D33</f>
        <v/>
      </c>
      <c r="I71" s="322"/>
    </row>
    <row r="72" spans="1:9" s="321" customFormat="1" ht="24" customHeight="1">
      <c r="A72" s="351" t="s">
        <v>7</v>
      </c>
      <c r="B72" s="352" t="str">
        <f>B34</f>
        <v/>
      </c>
      <c r="C72" s="350" t="s">
        <v>5</v>
      </c>
      <c r="D72" s="354" t="str">
        <f>D34</f>
        <v/>
      </c>
      <c r="I72" s="322"/>
    </row>
    <row r="73" spans="1:9" s="321" customFormat="1" ht="24" customHeight="1">
      <c r="A73" s="351"/>
      <c r="B73" s="364"/>
      <c r="C73" s="350"/>
      <c r="D73" s="365"/>
      <c r="I73" s="322"/>
    </row>
    <row r="74" spans="1:9" s="321" customFormat="1" ht="33" customHeight="1">
      <c r="D74" s="350"/>
      <c r="I74" s="322"/>
    </row>
  </sheetData>
  <sheetProtection algorithmName="SHA-512" hashValue="rWDkBm4ljsq2mzuFfuGv8pVLLWaKy3lioMmrU5/nigGRKdeZkO64mbIWaBP9ZQPxAHMETVOKMmaRWd1XPm2uJw==" saltValue="aoJpOI6VxYEsLkrKaXHEIA=="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1A6C211D-477E-416D-87F8-1BF3866A431B}"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31" priority="3" stopIfTrue="1">
      <formula>$H$21=FALSE</formula>
    </cfRule>
  </conditionalFormatting>
  <conditionalFormatting sqref="A40:E41">
    <cfRule type="expression" dxfId="30" priority="4" stopIfTrue="1">
      <formula>$H$21=FALSE</formula>
    </cfRule>
  </conditionalFormatting>
  <conditionalFormatting sqref="A74:E74">
    <cfRule type="expression" dxfId="29" priority="2" stopIfTrue="1">
      <formula>$H$21="No"</formula>
    </cfRule>
  </conditionalFormatting>
  <conditionalFormatting sqref="F40:IV41">
    <cfRule type="expression" dxfId="28" priority="1"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30</xdr:row>
                    <xdr:rowOff>121920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SheetLayoutView="100" workbookViewId="0">
      <selection activeCell="A17" sqref="A17"/>
    </sheetView>
  </sheetViews>
  <sheetFormatPr defaultColWidth="9.109375" defaultRowHeight="14.4"/>
  <cols>
    <col min="1" max="1" width="12.109375" style="29" customWidth="1"/>
    <col min="2" max="2" width="20.5546875" style="29" customWidth="1"/>
    <col min="3" max="3" width="11.44140625" style="29" customWidth="1"/>
    <col min="4" max="4" width="19.44140625" style="29" customWidth="1"/>
    <col min="5" max="5" width="49.44140625" style="29" customWidth="1"/>
    <col min="6" max="7" width="9.109375" style="24"/>
    <col min="8" max="8" width="9.109375" style="24" hidden="1" customWidth="1"/>
    <col min="9" max="19" width="0" style="25" hidden="1" customWidth="1"/>
    <col min="20" max="16384" width="9.109375" style="25"/>
  </cols>
  <sheetData>
    <row r="1" spans="1:26" ht="31.5" customHeight="1">
      <c r="A1" s="648" t="str">
        <f>'Attach 3(JV)'!A1</f>
        <v>Specification No. :CC/NT/W-AIS/DOM/A04/23/09636</v>
      </c>
      <c r="B1" s="648"/>
      <c r="C1" s="648"/>
      <c r="D1" s="648"/>
      <c r="E1" s="308" t="str">
        <f>"Attachment-6 " &amp; 'Attach 3(JV)'!AT1</f>
        <v xml:space="preserve">Attachment-6 </v>
      </c>
      <c r="Z1" s="135"/>
    </row>
    <row r="2" spans="1:26" ht="3.75" customHeight="1">
      <c r="Z2" s="135"/>
    </row>
    <row r="3" spans="1:26" ht="94.2" customHeight="1">
      <c r="A3" s="627"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28"/>
      <c r="C3" s="628"/>
      <c r="D3" s="628"/>
      <c r="E3" s="628"/>
      <c r="F3" s="26"/>
      <c r="G3" s="27"/>
      <c r="H3" s="26"/>
    </row>
    <row r="4" spans="1:26" ht="6.75" customHeight="1">
      <c r="A4" s="28"/>
      <c r="H4" s="30"/>
      <c r="I4" s="11"/>
    </row>
    <row r="5" spans="1:26" ht="20.100000000000001" customHeight="1">
      <c r="A5" s="656" t="s">
        <v>46</v>
      </c>
      <c r="B5" s="656"/>
      <c r="C5" s="656"/>
      <c r="D5" s="656"/>
      <c r="E5" s="656"/>
      <c r="F5" s="31"/>
      <c r="H5" s="30"/>
      <c r="I5" s="11"/>
    </row>
    <row r="6" spans="1:26" ht="10.5" customHeight="1">
      <c r="A6" s="32"/>
      <c r="H6" s="30"/>
      <c r="I6" s="11"/>
    </row>
    <row r="7" spans="1:26" ht="20.100000000000001" customHeight="1">
      <c r="A7" s="33" t="str">
        <f>'Attach 3(JV)'!A7</f>
        <v>Bidder’s Name and Address (Sole Bidder) :</v>
      </c>
      <c r="E7" s="15" t="str">
        <f>'Attach 3(JV)'!E7</f>
        <v>To:</v>
      </c>
      <c r="H7" s="30"/>
      <c r="I7" s="11"/>
    </row>
    <row r="8" spans="1:26" ht="36" customHeight="1">
      <c r="A8" s="654" t="str">
        <f>'Attach 3(JV)'!A8</f>
        <v/>
      </c>
      <c r="B8" s="654"/>
      <c r="C8" s="654"/>
      <c r="D8" s="654"/>
      <c r="E8" s="12" t="str">
        <f>'Attach 3(JV)'!E8</f>
        <v>Contract Services</v>
      </c>
      <c r="H8" s="30"/>
      <c r="I8" s="11"/>
    </row>
    <row r="9" spans="1:26" ht="20.100000000000001" customHeight="1">
      <c r="A9" s="13" t="s">
        <v>349</v>
      </c>
      <c r="B9" s="644" t="str">
        <f>'Attach 3(JV)'!B9</f>
        <v/>
      </c>
      <c r="C9" s="644"/>
      <c r="D9" s="644"/>
      <c r="E9" s="12" t="str">
        <f>'Attach 3(JV)'!E9</f>
        <v>Power Grid Corporation of India Ltd.,</v>
      </c>
      <c r="H9" s="30"/>
      <c r="I9" s="11"/>
    </row>
    <row r="10" spans="1:26" ht="20.100000000000001" customHeight="1">
      <c r="A10" s="13" t="s">
        <v>351</v>
      </c>
      <c r="B10" s="644" t="str">
        <f>'Attach 3(JV)'!B10</f>
        <v/>
      </c>
      <c r="C10" s="644"/>
      <c r="D10" s="644"/>
      <c r="E10" s="12" t="str">
        <f>'Attach 3(JV)'!E10</f>
        <v>"Saudamini", Plot No. 2, Sector 29</v>
      </c>
      <c r="H10" s="30"/>
      <c r="I10" s="11"/>
    </row>
    <row r="11" spans="1:26" ht="20.100000000000001" customHeight="1">
      <c r="B11" s="644" t="str">
        <f>'Attach 3(JV)'!B11</f>
        <v/>
      </c>
      <c r="C11" s="644"/>
      <c r="D11" s="644"/>
      <c r="E11" s="12" t="str">
        <f>'Attach 3(JV)'!E11</f>
        <v>Gurgaon (Haryana) - 122001</v>
      </c>
    </row>
    <row r="12" spans="1:26" ht="17.25" customHeight="1">
      <c r="A12" s="32"/>
      <c r="B12" s="644" t="str">
        <f>'Attach 3(JV)'!B12</f>
        <v/>
      </c>
      <c r="C12" s="644"/>
      <c r="D12" s="644"/>
      <c r="E12" s="12"/>
    </row>
    <row r="13" spans="1:26" ht="21" customHeight="1">
      <c r="A13" s="29" t="s">
        <v>344</v>
      </c>
      <c r="B13" s="98"/>
      <c r="C13" s="98"/>
      <c r="D13" s="98"/>
    </row>
    <row r="14" spans="1:26" ht="45" customHeight="1">
      <c r="A14" s="663" t="s">
        <v>47</v>
      </c>
      <c r="B14" s="663"/>
      <c r="C14" s="663"/>
      <c r="D14" s="663"/>
      <c r="E14" s="663"/>
      <c r="F14" s="34"/>
      <c r="G14" s="34"/>
      <c r="H14" s="34"/>
    </row>
    <row r="15" spans="1:26" ht="12" customHeight="1">
      <c r="A15" s="32"/>
      <c r="B15" s="32"/>
      <c r="C15" s="32"/>
      <c r="D15" s="32"/>
      <c r="E15" s="32"/>
      <c r="F15" s="34"/>
      <c r="G15" s="34"/>
      <c r="H15" s="34"/>
    </row>
    <row r="16" spans="1:26" ht="42" customHeight="1">
      <c r="A16" s="46" t="s">
        <v>347</v>
      </c>
      <c r="B16" s="46" t="s">
        <v>48</v>
      </c>
      <c r="C16" s="713" t="s">
        <v>49</v>
      </c>
      <c r="D16" s="713"/>
      <c r="E16" s="46" t="s">
        <v>50</v>
      </c>
      <c r="F16" s="34"/>
      <c r="G16" s="34"/>
      <c r="H16" s="535"/>
      <c r="I16" s="526"/>
      <c r="J16" s="526"/>
      <c r="K16" s="526"/>
      <c r="L16" s="526"/>
      <c r="M16" s="526"/>
      <c r="N16" s="526"/>
      <c r="O16" s="526"/>
      <c r="P16" s="526"/>
      <c r="Q16" s="526"/>
      <c r="R16" s="526"/>
    </row>
    <row r="17" spans="1:18" ht="21" customHeight="1">
      <c r="A17" s="250"/>
      <c r="B17" s="250"/>
      <c r="C17" s="710"/>
      <c r="D17" s="711"/>
      <c r="E17" s="250"/>
      <c r="F17" s="34"/>
      <c r="G17" s="34"/>
      <c r="H17" s="535"/>
      <c r="I17" s="526"/>
      <c r="J17" s="250">
        <f>IF(A17="",0,1)</f>
        <v>0</v>
      </c>
      <c r="K17" s="250">
        <f>IF(B17="",0,1)</f>
        <v>0</v>
      </c>
      <c r="L17" s="710">
        <f>IF(C17="",0,1)</f>
        <v>0</v>
      </c>
      <c r="M17" s="711"/>
      <c r="N17" s="710">
        <f>IF(E17="",0,1)</f>
        <v>0</v>
      </c>
      <c r="O17" s="711"/>
      <c r="P17" s="526"/>
      <c r="Q17" s="531" t="s">
        <v>884</v>
      </c>
      <c r="R17" s="526"/>
    </row>
    <row r="18" spans="1:18" ht="21" customHeight="1">
      <c r="A18" s="250"/>
      <c r="B18" s="250"/>
      <c r="C18" s="710"/>
      <c r="D18" s="711"/>
      <c r="E18" s="250"/>
      <c r="F18" s="34"/>
      <c r="G18" s="34"/>
      <c r="H18" s="535"/>
      <c r="I18" s="526"/>
      <c r="J18" s="250">
        <f t="shared" ref="J18:K21" si="0">IF(A18="",0,1)</f>
        <v>0</v>
      </c>
      <c r="K18" s="250">
        <f t="shared" si="0"/>
        <v>0</v>
      </c>
      <c r="L18" s="710">
        <f t="shared" ref="L18:L21" si="1">IF(C18="",0,1)</f>
        <v>0</v>
      </c>
      <c r="M18" s="711"/>
      <c r="N18" s="710">
        <f t="shared" ref="N18:N21" si="2">IF(E18="",0,1)</f>
        <v>0</v>
      </c>
      <c r="O18" s="711"/>
      <c r="P18" s="526"/>
      <c r="Q18" s="531" t="s">
        <v>885</v>
      </c>
      <c r="R18" s="526"/>
    </row>
    <row r="19" spans="1:18" ht="21" customHeight="1">
      <c r="A19" s="250"/>
      <c r="B19" s="250"/>
      <c r="C19" s="709"/>
      <c r="D19" s="709"/>
      <c r="E19" s="250"/>
      <c r="F19" s="34"/>
      <c r="G19" s="34"/>
      <c r="H19" s="535"/>
      <c r="I19" s="526"/>
      <c r="J19" s="250">
        <f t="shared" si="0"/>
        <v>0</v>
      </c>
      <c r="K19" s="250">
        <f t="shared" si="0"/>
        <v>0</v>
      </c>
      <c r="L19" s="710">
        <f t="shared" si="1"/>
        <v>0</v>
      </c>
      <c r="M19" s="711"/>
      <c r="N19" s="710">
        <f t="shared" si="2"/>
        <v>0</v>
      </c>
      <c r="O19" s="711"/>
      <c r="P19" s="526"/>
      <c r="Q19" s="531" t="s">
        <v>886</v>
      </c>
      <c r="R19" s="526"/>
    </row>
    <row r="20" spans="1:18" ht="21" customHeight="1">
      <c r="A20" s="250"/>
      <c r="B20" s="250"/>
      <c r="C20" s="709"/>
      <c r="D20" s="709"/>
      <c r="E20" s="250"/>
      <c r="F20" s="185"/>
      <c r="G20" s="185"/>
      <c r="H20" s="183" t="b">
        <v>0</v>
      </c>
      <c r="I20" s="526"/>
      <c r="J20" s="250">
        <f t="shared" si="0"/>
        <v>0</v>
      </c>
      <c r="K20" s="250">
        <f t="shared" si="0"/>
        <v>0</v>
      </c>
      <c r="L20" s="710">
        <f t="shared" si="1"/>
        <v>0</v>
      </c>
      <c r="M20" s="711"/>
      <c r="N20" s="710">
        <f t="shared" si="2"/>
        <v>0</v>
      </c>
      <c r="O20" s="711"/>
      <c r="P20" s="526"/>
      <c r="Q20" s="531" t="s">
        <v>887</v>
      </c>
      <c r="R20" s="526"/>
    </row>
    <row r="21" spans="1:18" ht="21" customHeight="1">
      <c r="A21" s="250"/>
      <c r="B21" s="250"/>
      <c r="C21" s="709"/>
      <c r="D21" s="709"/>
      <c r="E21" s="250"/>
      <c r="F21" s="185"/>
      <c r="G21" s="185"/>
      <c r="H21" s="536"/>
      <c r="I21" s="526"/>
      <c r="J21" s="250">
        <f t="shared" si="0"/>
        <v>0</v>
      </c>
      <c r="K21" s="250">
        <f t="shared" si="0"/>
        <v>0</v>
      </c>
      <c r="L21" s="710">
        <f t="shared" si="1"/>
        <v>0</v>
      </c>
      <c r="M21" s="711"/>
      <c r="N21" s="710">
        <f t="shared" si="2"/>
        <v>0</v>
      </c>
      <c r="O21" s="711"/>
      <c r="P21" s="526"/>
      <c r="Q21" s="531" t="s">
        <v>888</v>
      </c>
      <c r="R21" s="526"/>
    </row>
    <row r="22" spans="1:18" ht="16.5" customHeight="1">
      <c r="D22" s="32"/>
      <c r="E22" s="32"/>
      <c r="F22" s="34"/>
      <c r="G22" s="34"/>
      <c r="H22" s="535"/>
      <c r="I22" s="526"/>
      <c r="J22" s="523">
        <f>SUM(J17:J21)</f>
        <v>0</v>
      </c>
      <c r="K22" s="523">
        <f>SUM(K17:K21)</f>
        <v>0</v>
      </c>
      <c r="L22" s="714">
        <f>SUM(L17:M21)</f>
        <v>0</v>
      </c>
      <c r="M22" s="715"/>
      <c r="N22" s="714">
        <f>SUM(N17:O21)</f>
        <v>0</v>
      </c>
      <c r="O22" s="715"/>
      <c r="P22" s="537">
        <f>SUM(J22:O22)</f>
        <v>0</v>
      </c>
      <c r="Q22" s="531" t="s">
        <v>889</v>
      </c>
      <c r="R22" s="526"/>
    </row>
    <row r="23" spans="1:18" s="24" customFormat="1" ht="51.75" customHeight="1">
      <c r="A23" s="668" t="s">
        <v>51</v>
      </c>
      <c r="B23" s="668"/>
      <c r="C23" s="668"/>
      <c r="D23" s="668"/>
      <c r="E23" s="668"/>
      <c r="F23" s="34"/>
      <c r="G23" s="34"/>
      <c r="H23" s="535"/>
      <c r="I23" s="491"/>
      <c r="J23" s="491"/>
      <c r="K23" s="491"/>
      <c r="L23" s="491"/>
      <c r="M23" s="491"/>
      <c r="N23" s="491"/>
      <c r="O23" s="491"/>
      <c r="P23" s="491"/>
      <c r="Q23" s="538" t="s">
        <v>890</v>
      </c>
      <c r="R23" s="491"/>
    </row>
    <row r="24" spans="1:18" s="24" customFormat="1" ht="96.75" customHeight="1">
      <c r="A24" s="668" t="s">
        <v>52</v>
      </c>
      <c r="B24" s="668"/>
      <c r="C24" s="668"/>
      <c r="D24" s="668"/>
      <c r="E24" s="668"/>
      <c r="F24" s="34"/>
      <c r="G24" s="34"/>
      <c r="H24" s="535"/>
      <c r="I24" s="491"/>
      <c r="J24" s="491"/>
      <c r="K24" s="491"/>
      <c r="L24" s="491"/>
      <c r="M24" s="491"/>
      <c r="N24" s="491"/>
      <c r="O24" s="491"/>
      <c r="P24" s="491"/>
      <c r="Q24" s="538" t="s">
        <v>891</v>
      </c>
      <c r="R24" s="491"/>
    </row>
    <row r="25" spans="1:18" s="24" customFormat="1" ht="24" customHeight="1">
      <c r="A25" s="178"/>
      <c r="B25" s="178"/>
      <c r="C25" s="178"/>
      <c r="D25" s="37"/>
      <c r="E25" s="178"/>
      <c r="F25" s="34"/>
      <c r="G25" s="34"/>
      <c r="H25" s="34"/>
    </row>
    <row r="26" spans="1:18" ht="24" customHeight="1">
      <c r="A26" s="36" t="s">
        <v>6</v>
      </c>
      <c r="B26" s="69" t="str">
        <f>'Attach 3(JV)'!B24</f>
        <v>--2023</v>
      </c>
      <c r="C26" s="40"/>
      <c r="D26" s="37" t="s">
        <v>4</v>
      </c>
      <c r="E26" s="239" t="str">
        <f>'Attach 3(JV)'!E24</f>
        <v/>
      </c>
    </row>
    <row r="27" spans="1:18" ht="24" customHeight="1">
      <c r="A27" s="36" t="s">
        <v>7</v>
      </c>
      <c r="B27" s="239" t="str">
        <f>'Attach 3(JV)'!B25</f>
        <v/>
      </c>
      <c r="C27" s="40"/>
      <c r="D27" s="37" t="s">
        <v>5</v>
      </c>
      <c r="E27" s="239" t="str">
        <f>'Attach 3(JV)'!E25</f>
        <v/>
      </c>
    </row>
    <row r="28" spans="1:18" ht="24" customHeight="1">
      <c r="D28" s="37"/>
    </row>
    <row r="29" spans="1:18" ht="24" customHeight="1">
      <c r="D29" s="37"/>
    </row>
    <row r="30" spans="1:18" s="51" customFormat="1" ht="32.25" customHeight="1">
      <c r="A30" s="33" t="str">
        <f>A1</f>
        <v>Specification No. :CC/NT/W-AIS/DOM/A04/23/09636</v>
      </c>
      <c r="B30" s="33"/>
      <c r="C30" s="33"/>
      <c r="D30" s="33"/>
      <c r="E30" s="58" t="str">
        <f>"Annexure I to" &amp; E1</f>
        <v xml:space="preserve">Annexure I toAttachment-6 </v>
      </c>
      <c r="F30" s="50"/>
      <c r="G30" s="50"/>
      <c r="H30" s="50"/>
    </row>
    <row r="31" spans="1:18" ht="15.75" customHeight="1">
      <c r="A31" s="712"/>
      <c r="B31" s="712"/>
      <c r="C31" s="712"/>
      <c r="D31" s="712"/>
      <c r="E31" s="712"/>
    </row>
    <row r="32" spans="1:18" ht="20.100000000000001" customHeight="1">
      <c r="A32" s="658" t="str">
        <f>A5</f>
        <v>(Alternative, Deviations and Exceptions to the Provisions)</v>
      </c>
      <c r="B32" s="658"/>
      <c r="C32" s="658"/>
      <c r="D32" s="658"/>
      <c r="E32" s="658"/>
    </row>
    <row r="33" spans="1:5" ht="20.100000000000001" customHeight="1">
      <c r="A33" s="658" t="s">
        <v>181</v>
      </c>
      <c r="B33" s="658"/>
      <c r="C33" s="658"/>
      <c r="D33" s="658"/>
      <c r="E33" s="658"/>
    </row>
    <row r="34" spans="1:5" ht="20.100000000000001" customHeight="1"/>
    <row r="35" spans="1:5" ht="42" customHeight="1">
      <c r="A35" s="46" t="s">
        <v>347</v>
      </c>
      <c r="B35" s="46" t="s">
        <v>48</v>
      </c>
      <c r="C35" s="713" t="s">
        <v>49</v>
      </c>
      <c r="D35" s="713"/>
      <c r="E35" s="46" t="s">
        <v>50</v>
      </c>
    </row>
    <row r="36" spans="1:5" ht="39.9" customHeight="1">
      <c r="A36" s="250"/>
      <c r="B36" s="250"/>
      <c r="C36" s="710"/>
      <c r="D36" s="711"/>
      <c r="E36" s="250"/>
    </row>
    <row r="37" spans="1:5" ht="39.9" customHeight="1">
      <c r="A37" s="250"/>
      <c r="B37" s="250"/>
      <c r="C37" s="710"/>
      <c r="D37" s="711"/>
      <c r="E37" s="250"/>
    </row>
    <row r="38" spans="1:5" ht="39.9" customHeight="1">
      <c r="A38" s="250"/>
      <c r="B38" s="250"/>
      <c r="C38" s="710"/>
      <c r="D38" s="711"/>
      <c r="E38" s="250"/>
    </row>
    <row r="39" spans="1:5" ht="39.9" customHeight="1">
      <c r="A39" s="250"/>
      <c r="B39" s="250"/>
      <c r="C39" s="710"/>
      <c r="D39" s="711"/>
      <c r="E39" s="250"/>
    </row>
    <row r="40" spans="1:5" ht="39.9" customHeight="1">
      <c r="A40" s="250"/>
      <c r="B40" s="250"/>
      <c r="C40" s="710"/>
      <c r="D40" s="711"/>
      <c r="E40" s="250"/>
    </row>
    <row r="41" spans="1:5" ht="39.9" customHeight="1">
      <c r="A41" s="250"/>
      <c r="B41" s="250"/>
      <c r="C41" s="710"/>
      <c r="D41" s="711"/>
      <c r="E41" s="250"/>
    </row>
    <row r="42" spans="1:5" ht="39.9" customHeight="1">
      <c r="A42" s="250"/>
      <c r="B42" s="250"/>
      <c r="C42" s="710"/>
      <c r="D42" s="711"/>
      <c r="E42" s="250"/>
    </row>
    <row r="43" spans="1:5" ht="39.9" customHeight="1">
      <c r="A43" s="250"/>
      <c r="B43" s="250"/>
      <c r="C43" s="710"/>
      <c r="D43" s="711"/>
      <c r="E43" s="250"/>
    </row>
    <row r="44" spans="1:5" ht="39.9" customHeight="1">
      <c r="A44" s="250"/>
      <c r="B44" s="250"/>
      <c r="C44" s="710"/>
      <c r="D44" s="711"/>
      <c r="E44" s="250"/>
    </row>
    <row r="45" spans="1:5" ht="39.9" customHeight="1">
      <c r="A45" s="250"/>
      <c r="B45" s="250"/>
      <c r="C45" s="710"/>
      <c r="D45" s="711"/>
      <c r="E45" s="250"/>
    </row>
    <row r="46" spans="1:5" ht="20.100000000000001" customHeight="1"/>
    <row r="47" spans="1:5" ht="25.5" customHeight="1"/>
    <row r="48" spans="1:5" ht="25.5" customHeight="1">
      <c r="A48" s="25"/>
      <c r="B48" s="25"/>
      <c r="C48" s="25"/>
      <c r="D48" s="37"/>
      <c r="E48" s="25"/>
    </row>
    <row r="49" spans="1:5" ht="25.5" customHeight="1">
      <c r="A49" s="36" t="s">
        <v>6</v>
      </c>
      <c r="B49" s="69" t="str">
        <f>B26</f>
        <v>--2023</v>
      </c>
      <c r="C49" s="40"/>
      <c r="D49" s="37" t="s">
        <v>4</v>
      </c>
      <c r="E49" s="239" t="str">
        <f>E26</f>
        <v/>
      </c>
    </row>
    <row r="50" spans="1:5" ht="25.5" customHeight="1">
      <c r="A50" s="36" t="s">
        <v>7</v>
      </c>
      <c r="B50" s="244" t="str">
        <f>B27</f>
        <v/>
      </c>
      <c r="C50" s="40"/>
      <c r="D50" s="37" t="s">
        <v>5</v>
      </c>
      <c r="E50" s="239" t="str">
        <f>E27</f>
        <v/>
      </c>
    </row>
    <row r="51" spans="1:5" ht="25.5" customHeight="1">
      <c r="D51" s="37"/>
    </row>
  </sheetData>
  <sheetProtection algorithmName="SHA-512" hashValue="en375ojfhy+/SigYub5XlEZwQEoo7vOa5RRW6yiiQv/LACVy99wYBJFu+maYDg6sK/r6EXBe1wMD26vQ7Btrsg==" saltValue="gVL456+H7IyFuPWUgDfL/A=="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1A6C211D-477E-416D-87F8-1BF3866A431B}"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43">
    <mergeCell ref="L22:M22"/>
    <mergeCell ref="N22:O22"/>
    <mergeCell ref="N17:O17"/>
    <mergeCell ref="N18:O18"/>
    <mergeCell ref="N19:O19"/>
    <mergeCell ref="N20:O20"/>
    <mergeCell ref="N21:O21"/>
    <mergeCell ref="L17:M17"/>
    <mergeCell ref="L18:M18"/>
    <mergeCell ref="L19:M19"/>
    <mergeCell ref="L20:M20"/>
    <mergeCell ref="L21:M2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27" priority="1" stopIfTrue="1">
      <formula>$H$20=FALSE</formula>
    </cfRule>
  </conditionalFormatting>
  <conditionalFormatting sqref="A31:E51">
    <cfRule type="expression" dxfId="26" priority="3" stopIfTrue="1">
      <formula>$H$20=FALSE</formula>
    </cfRule>
  </conditionalFormatting>
  <conditionalFormatting sqref="A52:E52">
    <cfRule type="expression" dxfId="25" priority="2" stopIfTrue="1">
      <formula>$H$20="No"</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indexed="12"/>
    <pageSetUpPr fitToPage="1"/>
  </sheetPr>
  <dimension ref="A1:I28"/>
  <sheetViews>
    <sheetView showGridLines="0" view="pageBreakPreview" zoomScale="70" zoomScaleSheetLayoutView="70" workbookViewId="0">
      <selection activeCell="A3" sqref="A3:E3"/>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9.44140625" style="29" customWidth="1"/>
    <col min="6" max="8" width="9.109375" style="24"/>
    <col min="9" max="16384" width="9.109375" style="25"/>
  </cols>
  <sheetData>
    <row r="1" spans="1:9" ht="21.75" customHeight="1">
      <c r="A1" s="648" t="str">
        <f>'Attach 3(JV)'!A1</f>
        <v>Specification No. :CC/NT/W-AIS/DOM/A04/23/09636</v>
      </c>
      <c r="B1" s="648"/>
      <c r="C1" s="648"/>
      <c r="D1" s="648"/>
      <c r="E1" s="309" t="str">
        <f>"Attachment-7 " &amp; 'Attach 3(JV)'!AT1</f>
        <v xml:space="preserve">Attachment-7 </v>
      </c>
    </row>
    <row r="2" spans="1:9">
      <c r="E2" s="223"/>
    </row>
    <row r="3" spans="1:9" ht="92.4" customHeight="1">
      <c r="A3" s="627"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28"/>
      <c r="C3" s="628"/>
      <c r="D3" s="628"/>
      <c r="E3" s="628"/>
      <c r="F3" s="26"/>
      <c r="G3" s="27"/>
      <c r="H3" s="26"/>
    </row>
    <row r="4" spans="1:9" ht="20.100000000000001" customHeight="1">
      <c r="A4" s="28"/>
      <c r="H4" s="30"/>
      <c r="I4" s="11"/>
    </row>
    <row r="5" spans="1:9" ht="20.100000000000001" customHeight="1">
      <c r="A5" s="656" t="s">
        <v>184</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4" t="str">
        <f>'Attach 3(JV)'!A8</f>
        <v/>
      </c>
      <c r="B8" s="654"/>
      <c r="C8" s="654"/>
      <c r="D8" s="654"/>
      <c r="E8" s="127" t="str">
        <f>'Attach 3(JV)'!E8</f>
        <v>Contract Services</v>
      </c>
      <c r="H8" s="30"/>
      <c r="I8" s="11"/>
    </row>
    <row r="9" spans="1:9" ht="20.100000000000001" customHeight="1">
      <c r="A9" s="13" t="s">
        <v>349</v>
      </c>
      <c r="B9" s="644" t="str">
        <f>'Attach 3(JV)'!B9</f>
        <v/>
      </c>
      <c r="C9" s="644"/>
      <c r="D9" s="644"/>
      <c r="E9" s="127" t="str">
        <f>'Attach 3(JV)'!E9</f>
        <v>Power Grid Corporation of India Ltd.,</v>
      </c>
      <c r="H9" s="30"/>
      <c r="I9" s="11"/>
    </row>
    <row r="10" spans="1:9" ht="20.100000000000001" customHeight="1">
      <c r="A10" s="13" t="s">
        <v>351</v>
      </c>
      <c r="B10" s="644" t="str">
        <f>'Attach 3(JV)'!B10</f>
        <v/>
      </c>
      <c r="C10" s="644"/>
      <c r="D10" s="644"/>
      <c r="E10" s="127" t="str">
        <f>'Attach 3(JV)'!E10</f>
        <v>"Saudamini", Plot No. 2, Sector 29</v>
      </c>
      <c r="H10" s="30"/>
      <c r="I10" s="11"/>
    </row>
    <row r="11" spans="1:9" ht="20.100000000000001" customHeight="1">
      <c r="B11" s="644" t="str">
        <f>'Attach 3(JV)'!B11</f>
        <v/>
      </c>
      <c r="C11" s="644"/>
      <c r="D11" s="644"/>
      <c r="E11" s="127" t="str">
        <f>'Attach 3(JV)'!E11</f>
        <v>Gurgaon (Haryana) - 122001</v>
      </c>
    </row>
    <row r="12" spans="1:9" ht="20.100000000000001" customHeight="1"/>
    <row r="13" spans="1:9" ht="20.100000000000001" customHeight="1">
      <c r="A13" s="32"/>
    </row>
    <row r="14" spans="1:9" ht="27.75" customHeight="1">
      <c r="A14" s="716" t="s">
        <v>185</v>
      </c>
      <c r="B14" s="716"/>
      <c r="C14" s="716"/>
      <c r="D14" s="716"/>
      <c r="E14" s="716"/>
      <c r="F14" s="34"/>
      <c r="G14" s="34"/>
      <c r="H14" s="34"/>
    </row>
    <row r="15" spans="1:9" ht="20.100000000000001" customHeight="1">
      <c r="A15" s="32"/>
    </row>
    <row r="16" spans="1:9" ht="33" customHeight="1">
      <c r="A16" s="36" t="s">
        <v>6</v>
      </c>
      <c r="B16" s="69" t="str">
        <f>'Attach 3(JV)'!B24</f>
        <v>--2023</v>
      </c>
      <c r="C16" s="33"/>
      <c r="D16" s="37" t="s">
        <v>4</v>
      </c>
      <c r="E16" s="239" t="str">
        <f>'Attach 3(JV)'!E24</f>
        <v/>
      </c>
    </row>
    <row r="17" spans="1:5" ht="33" customHeight="1">
      <c r="A17" s="36" t="s">
        <v>7</v>
      </c>
      <c r="B17" s="239" t="str">
        <f>'Attach 3(JV)'!B25</f>
        <v/>
      </c>
      <c r="C17" s="33"/>
      <c r="D17" s="37" t="s">
        <v>5</v>
      </c>
      <c r="E17" s="239"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aaO1RTv8piqzTJ3IAb2HR9KV4m/zDQK3hCyeWMwvxLBmW/2pz7fuaws+uVPtCSCzTV7EbKP8W0NdrFdfU45m/A==" saltValue="QCrqWEkuNgkCb5w0nJPj9w=="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 guid="{1A6C211D-477E-416D-87F8-1BF3866A431B}" showPageBreaks="1" showGridLines="0" fitToPage="1" printArea="1" view="pageBreakPreview">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L64"/>
  <sheetViews>
    <sheetView showGridLines="0" view="pageBreakPreview" zoomScale="85" zoomScaleSheetLayoutView="85" workbookViewId="0">
      <selection activeCell="E45" sqref="E45:I45"/>
    </sheetView>
  </sheetViews>
  <sheetFormatPr defaultColWidth="9.109375" defaultRowHeight="14.4"/>
  <cols>
    <col min="1" max="1" width="12.109375" style="29" customWidth="1"/>
    <col min="2" max="2" width="20.5546875" style="29" customWidth="1"/>
    <col min="3" max="3" width="11.44140625" style="29" customWidth="1"/>
    <col min="4" max="4" width="24.44140625" style="29" customWidth="1"/>
    <col min="5" max="5" width="15.88671875" style="29" customWidth="1"/>
    <col min="6" max="6" width="10.88671875" style="29" customWidth="1"/>
    <col min="7" max="7" width="24.33203125" style="29" customWidth="1"/>
    <col min="8" max="9" width="27.88671875" style="29" customWidth="1"/>
    <col min="10" max="11" width="9.109375" style="24"/>
    <col min="12" max="16384" width="9.109375" style="25"/>
  </cols>
  <sheetData>
    <row r="1" spans="1:12" ht="33.75" customHeight="1">
      <c r="A1" s="648" t="str">
        <f>'Attach 3(JV)'!A1</f>
        <v>Specification No. :CC/NT/W-AIS/DOM/A04/23/09636</v>
      </c>
      <c r="B1" s="648"/>
      <c r="C1" s="648"/>
      <c r="D1" s="648"/>
      <c r="E1" s="310"/>
      <c r="F1" s="310"/>
      <c r="G1" s="310"/>
      <c r="H1" s="310"/>
      <c r="I1" s="310" t="str">
        <f>"Attachment-9 " &amp; 'Attach 3(JV)'!AT1</f>
        <v xml:space="preserve">Attachment-9 </v>
      </c>
    </row>
    <row r="2" spans="1:12" ht="15" customHeight="1"/>
    <row r="3" spans="1:12" ht="73.5" customHeight="1">
      <c r="A3" s="64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50"/>
      <c r="C3" s="650"/>
      <c r="D3" s="650"/>
      <c r="E3" s="650"/>
      <c r="F3" s="650"/>
      <c r="G3" s="650"/>
      <c r="H3" s="650"/>
      <c r="I3" s="650"/>
      <c r="J3" s="27"/>
      <c r="K3" s="26"/>
    </row>
    <row r="4" spans="1:12" ht="15" customHeight="1">
      <c r="A4" s="28"/>
      <c r="K4" s="30"/>
      <c r="L4" s="11"/>
    </row>
    <row r="5" spans="1:12" ht="20.100000000000001" customHeight="1">
      <c r="A5" s="656" t="s">
        <v>373</v>
      </c>
      <c r="B5" s="656"/>
      <c r="C5" s="656"/>
      <c r="D5" s="656"/>
      <c r="E5" s="656"/>
      <c r="F5" s="656"/>
      <c r="G5" s="656"/>
      <c r="H5" s="656"/>
      <c r="I5" s="656"/>
      <c r="K5" s="30"/>
      <c r="L5" s="11"/>
    </row>
    <row r="6" spans="1:12" ht="12.75" customHeight="1">
      <c r="A6" s="32"/>
      <c r="K6" s="30"/>
      <c r="L6" s="11"/>
    </row>
    <row r="7" spans="1:12" ht="20.100000000000001" customHeight="1">
      <c r="A7" s="33" t="str">
        <f>'Attach 3(JV)'!A7</f>
        <v>Bidder’s Name and Address (Sole Bidder) :</v>
      </c>
      <c r="E7" s="417"/>
      <c r="F7" s="726" t="s">
        <v>348</v>
      </c>
      <c r="G7" s="726"/>
      <c r="H7" s="726"/>
      <c r="I7" s="726"/>
      <c r="K7" s="30"/>
      <c r="L7" s="11"/>
    </row>
    <row r="8" spans="1:12" ht="36" customHeight="1">
      <c r="A8" s="654" t="str">
        <f>'Attach 3(JV)'!A8</f>
        <v/>
      </c>
      <c r="B8" s="654"/>
      <c r="C8" s="654"/>
      <c r="D8" s="654"/>
      <c r="E8" s="11"/>
      <c r="F8" s="726" t="str">
        <f>'Attach 3(JV)'!E8</f>
        <v>Contract Services</v>
      </c>
      <c r="G8" s="726"/>
      <c r="H8" s="726"/>
      <c r="I8" s="726"/>
      <c r="K8" s="30"/>
      <c r="L8" s="11"/>
    </row>
    <row r="9" spans="1:12" ht="20.100000000000001" customHeight="1">
      <c r="A9" s="13" t="s">
        <v>349</v>
      </c>
      <c r="B9" s="644" t="str">
        <f>'Attach 3(JV)'!B9</f>
        <v/>
      </c>
      <c r="C9" s="644"/>
      <c r="D9" s="644"/>
      <c r="E9" s="11"/>
      <c r="F9" s="726" t="str">
        <f>'Attach 3(JV)'!E9</f>
        <v>Power Grid Corporation of India Ltd.,</v>
      </c>
      <c r="G9" s="726"/>
      <c r="H9" s="726"/>
      <c r="I9" s="726"/>
      <c r="K9" s="30"/>
      <c r="L9" s="11"/>
    </row>
    <row r="10" spans="1:12" ht="20.100000000000001" customHeight="1">
      <c r="A10" s="13" t="s">
        <v>351</v>
      </c>
      <c r="B10" s="644" t="str">
        <f>'Attach 3(JV)'!B10</f>
        <v/>
      </c>
      <c r="C10" s="644"/>
      <c r="D10" s="644"/>
      <c r="E10" s="11"/>
      <c r="F10" s="726" t="str">
        <f>'Attach 3(JV)'!E10</f>
        <v>"Saudamini", Plot No. 2, Sector 29</v>
      </c>
      <c r="G10" s="726"/>
      <c r="H10" s="726"/>
      <c r="I10" s="726"/>
      <c r="K10" s="30"/>
      <c r="L10" s="11"/>
    </row>
    <row r="11" spans="1:12" ht="20.100000000000001" customHeight="1">
      <c r="B11" s="644" t="str">
        <f>'Attach 3(JV)'!B11</f>
        <v/>
      </c>
      <c r="C11" s="644"/>
      <c r="D11" s="644"/>
      <c r="E11" s="11"/>
      <c r="F11" s="726" t="str">
        <f>'Attach 3(JV)'!E11</f>
        <v>Gurgaon (Haryana) - 122001</v>
      </c>
      <c r="G11" s="726"/>
      <c r="H11" s="726"/>
      <c r="I11" s="726"/>
    </row>
    <row r="12" spans="1:12" ht="20.100000000000001" customHeight="1">
      <c r="A12" s="32"/>
      <c r="B12" s="644" t="str">
        <f>'Attach 3(JV)'!B12</f>
        <v/>
      </c>
      <c r="C12" s="644"/>
      <c r="D12" s="644"/>
      <c r="E12" s="12"/>
      <c r="F12" s="12"/>
      <c r="G12" s="12"/>
      <c r="H12" s="12"/>
      <c r="I12" s="12"/>
    </row>
    <row r="13" spans="1:12" ht="13.5" customHeight="1">
      <c r="A13" s="32"/>
      <c r="B13" s="122"/>
      <c r="C13" s="122"/>
      <c r="D13" s="122"/>
    </row>
    <row r="14" spans="1:12" ht="20.100000000000001" customHeight="1">
      <c r="A14" s="29" t="s">
        <v>344</v>
      </c>
    </row>
    <row r="15" spans="1:12" ht="15" customHeight="1">
      <c r="A15" s="32"/>
    </row>
    <row r="16" spans="1:12" ht="73.2" customHeight="1">
      <c r="A16" s="738"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 for the period commencing from the effective date of Contract to us :</v>
      </c>
      <c r="B16" s="738"/>
      <c r="C16" s="738"/>
      <c r="D16" s="738"/>
      <c r="E16" s="738"/>
      <c r="F16" s="738"/>
      <c r="G16" s="738"/>
      <c r="H16" s="738"/>
      <c r="I16" s="738"/>
      <c r="J16" s="34"/>
      <c r="K16" s="34"/>
    </row>
    <row r="17" spans="1:11" ht="27" customHeight="1">
      <c r="A17" s="722" t="s">
        <v>347</v>
      </c>
      <c r="B17" s="730" t="s">
        <v>385</v>
      </c>
      <c r="C17" s="731"/>
      <c r="D17" s="732"/>
      <c r="E17" s="730" t="s">
        <v>1016</v>
      </c>
      <c r="F17" s="731"/>
      <c r="G17" s="731"/>
      <c r="H17" s="731"/>
      <c r="I17" s="731"/>
      <c r="J17" s="34"/>
      <c r="K17" s="34"/>
    </row>
    <row r="18" spans="1:11" ht="27" customHeight="1">
      <c r="A18" s="723"/>
      <c r="B18" s="733"/>
      <c r="C18" s="734"/>
      <c r="D18" s="735"/>
      <c r="E18" s="733"/>
      <c r="F18" s="734"/>
      <c r="G18" s="734"/>
      <c r="H18" s="734"/>
      <c r="I18" s="734"/>
      <c r="J18" s="34"/>
      <c r="K18" s="34"/>
    </row>
    <row r="19" spans="1:11" ht="60" customHeight="1">
      <c r="A19" s="476"/>
      <c r="B19" s="477"/>
      <c r="C19" s="478"/>
      <c r="D19" s="479"/>
      <c r="E19" s="737" t="s">
        <v>1017</v>
      </c>
      <c r="F19" s="737"/>
      <c r="G19" s="737"/>
      <c r="H19" s="737" t="s">
        <v>1020</v>
      </c>
      <c r="I19" s="737"/>
      <c r="J19" s="34"/>
      <c r="K19" s="34"/>
    </row>
    <row r="20" spans="1:11" ht="27.6">
      <c r="A20" s="476"/>
      <c r="B20" s="477"/>
      <c r="C20" s="478"/>
      <c r="D20" s="479"/>
      <c r="E20" s="737" t="s">
        <v>1018</v>
      </c>
      <c r="F20" s="737"/>
      <c r="G20" s="545" t="s">
        <v>1019</v>
      </c>
      <c r="H20" s="545" t="s">
        <v>1018</v>
      </c>
      <c r="I20" s="545" t="s">
        <v>1021</v>
      </c>
      <c r="J20" s="34"/>
      <c r="K20" s="34"/>
    </row>
    <row r="21" spans="1:11" ht="20.100000000000001" customHeight="1">
      <c r="A21" s="720">
        <v>1</v>
      </c>
      <c r="B21" s="718" t="s">
        <v>374</v>
      </c>
      <c r="C21" s="718"/>
      <c r="D21" s="718"/>
      <c r="E21" s="727"/>
      <c r="F21" s="728"/>
      <c r="G21" s="728"/>
      <c r="H21" s="728"/>
      <c r="I21" s="729"/>
      <c r="J21" s="34"/>
      <c r="K21" s="34"/>
    </row>
    <row r="22" spans="1:11" ht="20.100000000000001" customHeight="1">
      <c r="A22" s="720"/>
      <c r="B22" s="717" t="s">
        <v>375</v>
      </c>
      <c r="C22" s="717"/>
      <c r="D22" s="717"/>
      <c r="E22" s="725"/>
      <c r="F22" s="725"/>
      <c r="G22" s="546"/>
      <c r="H22" s="546"/>
      <c r="I22" s="546"/>
      <c r="J22" s="34"/>
      <c r="K22" s="34"/>
    </row>
    <row r="23" spans="1:11" ht="20.100000000000001" customHeight="1">
      <c r="A23" s="720"/>
      <c r="B23" s="719" t="s">
        <v>376</v>
      </c>
      <c r="C23" s="719"/>
      <c r="D23" s="719"/>
      <c r="E23" s="725"/>
      <c r="F23" s="725"/>
      <c r="G23" s="546"/>
      <c r="H23" s="546"/>
      <c r="I23" s="546"/>
      <c r="J23" s="34"/>
      <c r="K23" s="34"/>
    </row>
    <row r="24" spans="1:11" ht="20.100000000000001" customHeight="1">
      <c r="A24" s="720">
        <v>2</v>
      </c>
      <c r="B24" s="718" t="s">
        <v>377</v>
      </c>
      <c r="C24" s="718"/>
      <c r="D24" s="718"/>
      <c r="E24" s="727"/>
      <c r="F24" s="728"/>
      <c r="G24" s="728"/>
      <c r="H24" s="728"/>
      <c r="I24" s="729"/>
      <c r="J24" s="34"/>
      <c r="K24" s="34"/>
    </row>
    <row r="25" spans="1:11" ht="20.100000000000001" customHeight="1">
      <c r="A25" s="720"/>
      <c r="B25" s="717" t="s">
        <v>375</v>
      </c>
      <c r="C25" s="717"/>
      <c r="D25" s="717"/>
      <c r="E25" s="725"/>
      <c r="F25" s="725"/>
      <c r="G25" s="546"/>
      <c r="H25" s="546"/>
      <c r="I25" s="546"/>
      <c r="J25" s="34"/>
      <c r="K25" s="34"/>
    </row>
    <row r="26" spans="1:11" ht="20.100000000000001" customHeight="1">
      <c r="A26" s="720"/>
      <c r="B26" s="719" t="s">
        <v>376</v>
      </c>
      <c r="C26" s="719"/>
      <c r="D26" s="719"/>
      <c r="E26" s="725"/>
      <c r="F26" s="725"/>
      <c r="G26" s="546"/>
      <c r="H26" s="546"/>
      <c r="I26" s="546"/>
      <c r="J26" s="34"/>
      <c r="K26" s="34"/>
    </row>
    <row r="27" spans="1:11" ht="20.100000000000001" customHeight="1">
      <c r="A27" s="720">
        <v>3</v>
      </c>
      <c r="B27" s="718" t="s">
        <v>378</v>
      </c>
      <c r="C27" s="718"/>
      <c r="D27" s="718"/>
      <c r="E27" s="727"/>
      <c r="F27" s="728"/>
      <c r="G27" s="728"/>
      <c r="H27" s="728"/>
      <c r="I27" s="729"/>
      <c r="J27" s="34"/>
      <c r="K27" s="34"/>
    </row>
    <row r="28" spans="1:11" ht="20.100000000000001" customHeight="1">
      <c r="A28" s="720"/>
      <c r="B28" s="717" t="s">
        <v>375</v>
      </c>
      <c r="C28" s="717"/>
      <c r="D28" s="717"/>
      <c r="E28" s="725"/>
      <c r="F28" s="725"/>
      <c r="G28" s="546"/>
      <c r="H28" s="546"/>
      <c r="I28" s="546"/>
      <c r="J28" s="34"/>
      <c r="K28" s="34"/>
    </row>
    <row r="29" spans="1:11" ht="20.100000000000001" customHeight="1">
      <c r="A29" s="720"/>
      <c r="B29" s="719" t="s">
        <v>376</v>
      </c>
      <c r="C29" s="719"/>
      <c r="D29" s="719"/>
      <c r="E29" s="725"/>
      <c r="F29" s="725"/>
      <c r="G29" s="546"/>
      <c r="H29" s="546"/>
      <c r="I29" s="546"/>
      <c r="J29" s="34"/>
      <c r="K29" s="34"/>
    </row>
    <row r="30" spans="1:11" ht="20.100000000000001" customHeight="1">
      <c r="A30" s="720">
        <v>4</v>
      </c>
      <c r="B30" s="718" t="s">
        <v>379</v>
      </c>
      <c r="C30" s="718"/>
      <c r="D30" s="718"/>
      <c r="E30" s="727"/>
      <c r="F30" s="728"/>
      <c r="G30" s="728"/>
      <c r="H30" s="728"/>
      <c r="I30" s="729"/>
      <c r="J30" s="34"/>
      <c r="K30" s="34"/>
    </row>
    <row r="31" spans="1:11" ht="20.100000000000001" customHeight="1">
      <c r="A31" s="720"/>
      <c r="B31" s="717" t="s">
        <v>375</v>
      </c>
      <c r="C31" s="717"/>
      <c r="D31" s="717"/>
      <c r="E31" s="725"/>
      <c r="F31" s="725"/>
      <c r="G31" s="546"/>
      <c r="H31" s="546"/>
      <c r="I31" s="546"/>
      <c r="J31" s="34"/>
      <c r="K31" s="34"/>
    </row>
    <row r="32" spans="1:11" ht="20.100000000000001" customHeight="1">
      <c r="A32" s="720"/>
      <c r="B32" s="719" t="s">
        <v>376</v>
      </c>
      <c r="C32" s="719"/>
      <c r="D32" s="719"/>
      <c r="E32" s="725"/>
      <c r="F32" s="725"/>
      <c r="G32" s="546"/>
      <c r="H32" s="546"/>
      <c r="I32" s="546"/>
      <c r="J32" s="34"/>
      <c r="K32" s="34"/>
    </row>
    <row r="33" spans="1:11" ht="20.100000000000001" customHeight="1">
      <c r="A33" s="720">
        <v>5</v>
      </c>
      <c r="B33" s="718" t="s">
        <v>380</v>
      </c>
      <c r="C33" s="718"/>
      <c r="D33" s="718"/>
      <c r="E33" s="727"/>
      <c r="F33" s="728"/>
      <c r="G33" s="728"/>
      <c r="H33" s="728"/>
      <c r="I33" s="729"/>
      <c r="J33" s="34"/>
      <c r="K33" s="34"/>
    </row>
    <row r="34" spans="1:11" ht="20.100000000000001" customHeight="1">
      <c r="A34" s="720"/>
      <c r="B34" s="717" t="s">
        <v>375</v>
      </c>
      <c r="C34" s="717"/>
      <c r="D34" s="717"/>
      <c r="E34" s="725"/>
      <c r="F34" s="725"/>
      <c r="G34" s="546"/>
      <c r="H34" s="546"/>
      <c r="I34" s="546"/>
      <c r="J34" s="34"/>
      <c r="K34" s="34"/>
    </row>
    <row r="35" spans="1:11" ht="20.100000000000001" customHeight="1">
      <c r="A35" s="720"/>
      <c r="B35" s="719" t="s">
        <v>376</v>
      </c>
      <c r="C35" s="719"/>
      <c r="D35" s="719"/>
      <c r="E35" s="725"/>
      <c r="F35" s="725"/>
      <c r="G35" s="546"/>
      <c r="H35" s="546"/>
      <c r="I35" s="546"/>
      <c r="J35" s="34"/>
      <c r="K35" s="34"/>
    </row>
    <row r="36" spans="1:11" ht="20.100000000000001" customHeight="1">
      <c r="A36" s="43">
        <v>6</v>
      </c>
      <c r="B36" s="724" t="s">
        <v>381</v>
      </c>
      <c r="C36" s="724"/>
      <c r="D36" s="724"/>
      <c r="E36" s="725"/>
      <c r="F36" s="725"/>
      <c r="G36" s="546"/>
      <c r="H36" s="546"/>
      <c r="I36" s="546"/>
      <c r="J36" s="34"/>
      <c r="K36" s="34"/>
    </row>
    <row r="37" spans="1:11" ht="20.100000000000001" customHeight="1">
      <c r="A37" s="720">
        <v>7</v>
      </c>
      <c r="B37" s="718" t="s">
        <v>382</v>
      </c>
      <c r="C37" s="718"/>
      <c r="D37" s="718"/>
      <c r="E37" s="727"/>
      <c r="F37" s="728"/>
      <c r="G37" s="728"/>
      <c r="H37" s="728"/>
      <c r="I37" s="729"/>
      <c r="J37" s="34"/>
      <c r="K37" s="34"/>
    </row>
    <row r="38" spans="1:11" ht="20.100000000000001" customHeight="1">
      <c r="A38" s="720"/>
      <c r="B38" s="717" t="s">
        <v>375</v>
      </c>
      <c r="C38" s="717"/>
      <c r="D38" s="717"/>
      <c r="E38" s="725"/>
      <c r="F38" s="725"/>
      <c r="G38" s="546"/>
      <c r="H38" s="546"/>
      <c r="I38" s="546"/>
      <c r="J38" s="34"/>
      <c r="K38" s="34"/>
    </row>
    <row r="39" spans="1:11" ht="20.100000000000001" customHeight="1">
      <c r="A39" s="720"/>
      <c r="B39" s="719" t="s">
        <v>376</v>
      </c>
      <c r="C39" s="719"/>
      <c r="D39" s="719"/>
      <c r="E39" s="725"/>
      <c r="F39" s="725"/>
      <c r="G39" s="546"/>
      <c r="H39" s="546"/>
      <c r="I39" s="546"/>
      <c r="J39" s="34"/>
      <c r="K39" s="34"/>
    </row>
    <row r="40" spans="1:11" ht="20.100000000000001" customHeight="1">
      <c r="A40" s="720">
        <v>8</v>
      </c>
      <c r="B40" s="718" t="s">
        <v>383</v>
      </c>
      <c r="C40" s="718"/>
      <c r="D40" s="718"/>
      <c r="E40" s="727"/>
      <c r="F40" s="728"/>
      <c r="G40" s="728"/>
      <c r="H40" s="728"/>
      <c r="I40" s="729"/>
      <c r="J40" s="34"/>
      <c r="K40" s="34"/>
    </row>
    <row r="41" spans="1:11" ht="20.100000000000001" customHeight="1">
      <c r="A41" s="720"/>
      <c r="B41" s="717" t="s">
        <v>375</v>
      </c>
      <c r="C41" s="717"/>
      <c r="D41" s="717"/>
      <c r="E41" s="725"/>
      <c r="F41" s="725"/>
      <c r="G41" s="546"/>
      <c r="H41" s="546"/>
      <c r="I41" s="546"/>
      <c r="J41" s="34"/>
      <c r="K41" s="34"/>
    </row>
    <row r="42" spans="1:11" ht="20.100000000000001" customHeight="1">
      <c r="A42" s="720"/>
      <c r="B42" s="719" t="s">
        <v>376</v>
      </c>
      <c r="C42" s="719"/>
      <c r="D42" s="719"/>
      <c r="E42" s="725"/>
      <c r="F42" s="725"/>
      <c r="G42" s="546"/>
      <c r="H42" s="546"/>
      <c r="I42" s="546"/>
      <c r="J42" s="34"/>
      <c r="K42" s="34"/>
    </row>
    <row r="43" spans="1:11" ht="20.100000000000001" customHeight="1">
      <c r="A43" s="720">
        <v>9</v>
      </c>
      <c r="B43" s="718" t="s">
        <v>384</v>
      </c>
      <c r="C43" s="718"/>
      <c r="D43" s="718"/>
      <c r="E43" s="727"/>
      <c r="F43" s="728"/>
      <c r="G43" s="728"/>
      <c r="H43" s="728"/>
      <c r="I43" s="729"/>
    </row>
    <row r="44" spans="1:11" ht="20.100000000000001" customHeight="1">
      <c r="A44" s="720"/>
      <c r="B44" s="717" t="s">
        <v>375</v>
      </c>
      <c r="C44" s="717"/>
      <c r="D44" s="717"/>
      <c r="E44" s="725"/>
      <c r="F44" s="725"/>
      <c r="G44" s="546"/>
      <c r="H44" s="546"/>
      <c r="I44" s="546"/>
    </row>
    <row r="45" spans="1:11" ht="20.100000000000001" customHeight="1">
      <c r="A45" s="720"/>
      <c r="B45" s="719" t="s">
        <v>376</v>
      </c>
      <c r="C45" s="719"/>
      <c r="D45" s="719"/>
      <c r="E45" s="725"/>
      <c r="F45" s="725"/>
      <c r="G45" s="546"/>
      <c r="H45" s="546"/>
      <c r="I45" s="546"/>
    </row>
    <row r="46" spans="1:11" s="432" customFormat="1" ht="69" customHeight="1">
      <c r="A46" s="445"/>
      <c r="B46" s="446"/>
      <c r="C46" s="446"/>
      <c r="D46" s="446"/>
      <c r="E46" s="736" t="str">
        <f>IF(OR(E45&gt;15),"You are exceeding the completion schedule specified in the bidding documents.","")</f>
        <v/>
      </c>
      <c r="F46" s="736"/>
      <c r="G46" s="583" t="str">
        <f>IF(OR(G45&gt;21),"You are exceeding the completion schedule specified in the bidding documents.","")</f>
        <v/>
      </c>
      <c r="H46" s="583" t="str">
        <f>IF(OR(H45&gt;15),"You are exceeding the completion schedule specified in the bidding documents.","")</f>
        <v/>
      </c>
      <c r="I46" s="583" t="str">
        <f>IF(OR(I45&gt;21),"You are exceeding the completion schedule specified in the bidding documents.","")</f>
        <v/>
      </c>
      <c r="J46" s="431"/>
      <c r="K46" s="431"/>
    </row>
    <row r="47" spans="1:11" ht="18" customHeight="1">
      <c r="A47" s="425"/>
      <c r="B47" s="425"/>
      <c r="C47" s="425"/>
      <c r="D47" s="425"/>
      <c r="E47" s="425"/>
      <c r="F47" s="425"/>
      <c r="G47" s="425"/>
      <c r="H47" s="425"/>
      <c r="I47" s="425"/>
    </row>
    <row r="48" spans="1:11" s="83" customFormat="1" ht="33" customHeight="1">
      <c r="A48" s="666" t="s">
        <v>920</v>
      </c>
      <c r="B48" s="666"/>
      <c r="C48" s="666"/>
      <c r="D48" s="666"/>
      <c r="E48" s="666"/>
      <c r="F48" s="666"/>
      <c r="G48" s="666"/>
      <c r="H48" s="666"/>
      <c r="I48" s="666"/>
      <c r="J48" s="84"/>
      <c r="K48" s="84"/>
    </row>
    <row r="49" spans="1:9" ht="18" customHeight="1">
      <c r="A49" s="425"/>
      <c r="B49" s="425"/>
      <c r="C49" s="425"/>
      <c r="D49" s="425"/>
      <c r="E49" s="425"/>
      <c r="F49" s="425"/>
      <c r="G49" s="425"/>
      <c r="H49" s="425"/>
      <c r="I49" s="425"/>
    </row>
    <row r="50" spans="1:9" ht="21" customHeight="1">
      <c r="A50" s="36" t="s">
        <v>6</v>
      </c>
      <c r="B50" s="69" t="str">
        <f>'Attach 3(JV)'!B24</f>
        <v>--2023</v>
      </c>
      <c r="D50" s="37"/>
      <c r="E50" s="37" t="s">
        <v>4</v>
      </c>
      <c r="F50" s="712" t="str">
        <f>'Attach 3(JV)'!E24</f>
        <v/>
      </c>
      <c r="G50" s="712"/>
      <c r="H50" s="712"/>
      <c r="I50" s="712"/>
    </row>
    <row r="51" spans="1:9" ht="22.5" customHeight="1">
      <c r="A51" s="36" t="s">
        <v>7</v>
      </c>
      <c r="B51" s="239" t="str">
        <f>'Attach 3(JV)'!B25</f>
        <v/>
      </c>
      <c r="D51" s="37"/>
      <c r="E51" s="37" t="s">
        <v>5</v>
      </c>
      <c r="F51" s="712" t="str">
        <f>'Attach 3(JV)'!E25</f>
        <v/>
      </c>
      <c r="G51" s="712"/>
      <c r="H51" s="712"/>
      <c r="I51" s="712"/>
    </row>
    <row r="52" spans="1:9" ht="8.25" customHeight="1">
      <c r="D52" s="37"/>
      <c r="E52" s="40"/>
      <c r="F52" s="40"/>
      <c r="G52" s="40"/>
      <c r="H52" s="40"/>
      <c r="I52" s="40"/>
    </row>
    <row r="53" spans="1:9" ht="12" customHeight="1">
      <c r="A53" s="38"/>
    </row>
    <row r="54" spans="1:9" ht="51" customHeight="1">
      <c r="A54" s="45" t="s">
        <v>388</v>
      </c>
      <c r="B54" s="721" t="s">
        <v>387</v>
      </c>
      <c r="C54" s="721"/>
      <c r="D54" s="721"/>
      <c r="E54" s="721"/>
      <c r="F54" s="721"/>
      <c r="G54" s="721"/>
      <c r="H54" s="721"/>
      <c r="I54" s="721"/>
    </row>
    <row r="55" spans="1:9" ht="20.100000000000001" customHeight="1"/>
    <row r="56" spans="1:9" ht="20.100000000000001" customHeight="1">
      <c r="A56" s="38"/>
    </row>
    <row r="57" spans="1:9" ht="20.100000000000001" customHeight="1"/>
    <row r="58" spans="1:9" ht="20.100000000000001" customHeight="1">
      <c r="A58" s="38"/>
    </row>
    <row r="59" spans="1:9" ht="20.100000000000001" customHeight="1"/>
    <row r="60" spans="1:9" ht="20.100000000000001" customHeight="1">
      <c r="A60" s="38"/>
    </row>
    <row r="61" spans="1:9" ht="20.100000000000001" customHeight="1"/>
    <row r="62" spans="1:9" ht="20.100000000000001" customHeight="1"/>
    <row r="63" spans="1:9" ht="20.100000000000001" customHeight="1"/>
    <row r="64" spans="1:9" ht="20.100000000000001" customHeight="1"/>
  </sheetData>
  <sheetProtection algorithmName="SHA-512" hashValue="WXLpV10ST402NXnaML0dGwLgOkEcTZF/cXw68p4a9Xny6VBWKQ642ofd/g5bAyEy8uB7USp1k1N3alt/7sptZw==" saltValue="v6zCu7ogiJXkjjX0mfqy/A=="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 guid="{1A6C211D-477E-416D-87F8-1BF3866A431B}" showPageBreaks="1" showGridLines="0" fitToPage="1" printArea="1" hiddenRows="1" view="pageBreakPreview" topLeftCell="A20">
      <selection activeCell="G44" sqref="G44"/>
      <pageMargins left="0.45" right="0.38" top="0.57999999999999996" bottom="0.6" header="0.34" footer="0.35"/>
      <pageSetup scale="79" fitToHeight="0" orientation="portrait" r:id="rId30"/>
      <headerFooter alignWithMargins="0">
        <oddFooter>&amp;R&amp;"Book Antiqua,Bold"&amp;8 Page &amp;P of &amp;N</oddFooter>
      </headerFooter>
    </customSheetView>
  </customSheetViews>
  <mergeCells count="83">
    <mergeCell ref="E41:F41"/>
    <mergeCell ref="E42:F42"/>
    <mergeCell ref="A16:I16"/>
    <mergeCell ref="A21:A23"/>
    <mergeCell ref="A27:A29"/>
    <mergeCell ref="E17:I18"/>
    <mergeCell ref="B25:D25"/>
    <mergeCell ref="B21:D21"/>
    <mergeCell ref="B28:D28"/>
    <mergeCell ref="B26:D26"/>
    <mergeCell ref="B23:D23"/>
    <mergeCell ref="B29:D29"/>
    <mergeCell ref="B24:D24"/>
    <mergeCell ref="E21:I21"/>
    <mergeCell ref="E19:G19"/>
    <mergeCell ref="H19:I19"/>
    <mergeCell ref="E28:F28"/>
    <mergeCell ref="E29:F29"/>
    <mergeCell ref="E37:I37"/>
    <mergeCell ref="E40:I40"/>
    <mergeCell ref="E38:F38"/>
    <mergeCell ref="E39:F39"/>
    <mergeCell ref="A48:I48"/>
    <mergeCell ref="B17:D18"/>
    <mergeCell ref="B41:D41"/>
    <mergeCell ref="B31:D31"/>
    <mergeCell ref="E46:F46"/>
    <mergeCell ref="E31:F31"/>
    <mergeCell ref="E32:F32"/>
    <mergeCell ref="E34:F34"/>
    <mergeCell ref="E20:F20"/>
    <mergeCell ref="E22:F22"/>
    <mergeCell ref="E23:F23"/>
    <mergeCell ref="E25:F25"/>
    <mergeCell ref="E26:F26"/>
    <mergeCell ref="B40:D40"/>
    <mergeCell ref="B43:D43"/>
    <mergeCell ref="B38:D38"/>
    <mergeCell ref="F50:I50"/>
    <mergeCell ref="A33:A35"/>
    <mergeCell ref="A24:A26"/>
    <mergeCell ref="F51:I51"/>
    <mergeCell ref="F7:I7"/>
    <mergeCell ref="F8:I8"/>
    <mergeCell ref="F9:I9"/>
    <mergeCell ref="F10:I10"/>
    <mergeCell ref="F11:I11"/>
    <mergeCell ref="E24:I24"/>
    <mergeCell ref="E27:I27"/>
    <mergeCell ref="E30:I30"/>
    <mergeCell ref="E33:I33"/>
    <mergeCell ref="E35:F35"/>
    <mergeCell ref="E36:F36"/>
    <mergeCell ref="E43:I43"/>
    <mergeCell ref="B54:I54"/>
    <mergeCell ref="A17:A18"/>
    <mergeCell ref="A37:A39"/>
    <mergeCell ref="B35:D35"/>
    <mergeCell ref="B42:D42"/>
    <mergeCell ref="B36:D36"/>
    <mergeCell ref="B22:D22"/>
    <mergeCell ref="B45:D45"/>
    <mergeCell ref="A40:A42"/>
    <mergeCell ref="B34:D34"/>
    <mergeCell ref="B37:D37"/>
    <mergeCell ref="B33:D33"/>
    <mergeCell ref="B32:D32"/>
    <mergeCell ref="E44:F44"/>
    <mergeCell ref="E45:F45"/>
    <mergeCell ref="A43:A45"/>
    <mergeCell ref="A1:D1"/>
    <mergeCell ref="B9:D9"/>
    <mergeCell ref="B12:D12"/>
    <mergeCell ref="B11:D11"/>
    <mergeCell ref="A3:I3"/>
    <mergeCell ref="A5:I5"/>
    <mergeCell ref="A8:D8"/>
    <mergeCell ref="B10:D10"/>
    <mergeCell ref="B44:D44"/>
    <mergeCell ref="B30:D30"/>
    <mergeCell ref="B27:D27"/>
    <mergeCell ref="B39:D39"/>
    <mergeCell ref="A30:A32"/>
  </mergeCells>
  <phoneticPr fontId="7" type="noConversion"/>
  <dataValidations count="1">
    <dataValidation type="decimal" allowBlank="1" showInputMessage="1" showErrorMessage="1" error="Enter period in numeric figure only !" sqref="E41:E42 E22:E23 E25:E26 E28:E29 E31:E32 E44:E45 E38:E39 E34:E36" xr:uid="{00000000-0002-0000-0C00-000000000000}">
      <formula1>0</formula1>
      <formula2>100</formula2>
    </dataValidation>
  </dataValidations>
  <pageMargins left="0.45" right="0.38" top="0.57999999999999996" bottom="0.6" header="0.34" footer="0.35"/>
  <pageSetup scale="62" fitToHeight="0" orientation="portrait" r:id="rId31"/>
  <headerFooter alignWithMargins="0">
    <oddFooter>&amp;R&amp;"Book Antiqua,Bold"&amp;8 Page &amp;P of &amp;N</oddFooter>
  </headerFooter>
  <rowBreaks count="1" manualBreakCount="1">
    <brk id="36" max="7" man="1"/>
  </rowBreaks>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3" zoomScale="85" zoomScaleSheetLayoutView="85" workbookViewId="0">
      <selection activeCell="A15" sqref="A15:F15"/>
    </sheetView>
  </sheetViews>
  <sheetFormatPr defaultRowHeight="14.4"/>
  <cols>
    <col min="1" max="1" width="12.109375" style="4" customWidth="1"/>
    <col min="2" max="2" width="20.5546875" style="4" customWidth="1"/>
    <col min="3" max="3" width="14.6640625" style="4" customWidth="1"/>
    <col min="4" max="4" width="23.88671875" style="4" customWidth="1"/>
    <col min="5" max="5" width="29.44140625" style="4" customWidth="1"/>
    <col min="6" max="6" width="39.5546875" style="1" customWidth="1"/>
    <col min="7" max="8" width="9.109375" style="1" customWidth="1"/>
  </cols>
  <sheetData>
    <row r="1" spans="1:9" ht="36.75" customHeight="1">
      <c r="A1" s="648" t="str">
        <f>'Attach 3(JV)'!A1</f>
        <v>Specification No. :CC/NT/W-AIS/DOM/A04/23/09636</v>
      </c>
      <c r="B1" s="648"/>
      <c r="C1" s="648"/>
      <c r="D1" s="648"/>
      <c r="E1" s="424"/>
      <c r="F1" s="309" t="str">
        <f>"Attachment-10 " &amp; 'Attach 3(JV)'!AT1</f>
        <v xml:space="preserve">Attachment-10 </v>
      </c>
    </row>
    <row r="3" spans="1:9" ht="69" customHeight="1">
      <c r="A3" s="73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740"/>
      <c r="G3" s="9"/>
      <c r="H3" s="3"/>
    </row>
    <row r="4" spans="1:9" ht="20.100000000000001" customHeight="1">
      <c r="A4" s="5"/>
      <c r="H4" s="10"/>
      <c r="I4" s="11"/>
    </row>
    <row r="5" spans="1:9" ht="20.100000000000001" customHeight="1">
      <c r="A5" s="651" t="s">
        <v>386</v>
      </c>
      <c r="B5" s="651"/>
      <c r="C5" s="651"/>
      <c r="D5" s="651"/>
      <c r="E5" s="651"/>
      <c r="F5" s="651"/>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652" t="str">
        <f>'Attach 3(JV)'!A8</f>
        <v/>
      </c>
      <c r="B8" s="652"/>
      <c r="C8" s="652"/>
      <c r="D8" s="652"/>
      <c r="E8" s="12" t="str">
        <f>'Attach 3(JV)'!E8</f>
        <v>Contract Services</v>
      </c>
      <c r="H8" s="10"/>
      <c r="I8" s="11"/>
    </row>
    <row r="9" spans="1:9" ht="20.100000000000001" customHeight="1">
      <c r="A9" s="13" t="s">
        <v>349</v>
      </c>
      <c r="B9" s="644" t="str">
        <f>'Attach 3(JV)'!B9</f>
        <v/>
      </c>
      <c r="C9" s="644"/>
      <c r="D9" s="644"/>
      <c r="E9" s="12" t="str">
        <f>'Attach 3(JV)'!E9</f>
        <v>Power Grid Corporation of India Ltd.,</v>
      </c>
      <c r="H9" s="10"/>
      <c r="I9" s="11"/>
    </row>
    <row r="10" spans="1:9" ht="20.100000000000001" customHeight="1">
      <c r="A10" s="13" t="s">
        <v>351</v>
      </c>
      <c r="B10" s="644" t="str">
        <f>'Attach 3(JV)'!B10</f>
        <v/>
      </c>
      <c r="C10" s="644"/>
      <c r="D10" s="644"/>
      <c r="E10" s="12" t="str">
        <f>'Attach 3(JV)'!E10</f>
        <v>"Saudamini", Plot No. 2, Sector 29</v>
      </c>
      <c r="H10" s="10"/>
      <c r="I10" s="11"/>
    </row>
    <row r="11" spans="1:9" ht="20.100000000000001" customHeight="1">
      <c r="B11" s="644" t="str">
        <f>'Attach 3(JV)'!B11</f>
        <v/>
      </c>
      <c r="C11" s="644"/>
      <c r="D11" s="644"/>
      <c r="E11" s="12" t="str">
        <f>'Attach 3(JV)'!E11</f>
        <v>Gurgaon (Haryana) - 122001</v>
      </c>
    </row>
    <row r="12" spans="1:9" ht="20.100000000000001" customHeight="1">
      <c r="A12" s="6"/>
      <c r="B12" s="644" t="str">
        <f>'Attach 3(JV)'!B12</f>
        <v/>
      </c>
      <c r="C12" s="644"/>
      <c r="D12" s="644"/>
      <c r="E12" s="12"/>
    </row>
    <row r="13" spans="1:9" ht="20.100000000000001" customHeight="1">
      <c r="A13" s="6"/>
      <c r="B13" s="153"/>
      <c r="C13" s="153"/>
      <c r="D13" s="153"/>
      <c r="G13" s="12"/>
    </row>
    <row r="14" spans="1:9" ht="6.75" customHeight="1">
      <c r="A14" s="6"/>
    </row>
    <row r="15" spans="1:9" ht="160.80000000000001" customHeight="1">
      <c r="A15" s="645" t="s">
        <v>1022</v>
      </c>
      <c r="B15" s="646"/>
      <c r="C15" s="646"/>
      <c r="D15" s="646"/>
      <c r="E15" s="646"/>
      <c r="F15" s="646"/>
      <c r="G15" s="2"/>
      <c r="H15" s="2"/>
    </row>
    <row r="16" spans="1:9" ht="20.100000000000001" customHeight="1">
      <c r="A16" s="7"/>
    </row>
    <row r="17" spans="1:5" ht="33" customHeight="1">
      <c r="A17" s="19" t="s">
        <v>30</v>
      </c>
      <c r="B17" s="164" t="str">
        <f>'Attach 3(JV)'!B24</f>
        <v>--2023</v>
      </c>
      <c r="C17" s="18"/>
      <c r="D17" s="20" t="s">
        <v>4</v>
      </c>
      <c r="E17" s="245" t="str">
        <f>'Attach 3(JV)'!E24</f>
        <v/>
      </c>
    </row>
    <row r="18" spans="1:5" ht="37.5" customHeight="1">
      <c r="A18" s="19" t="s">
        <v>7</v>
      </c>
      <c r="B18" s="245" t="str">
        <f>'Attach 3(JV)'!B25</f>
        <v/>
      </c>
      <c r="C18" s="18"/>
      <c r="D18" s="20" t="s">
        <v>5</v>
      </c>
      <c r="E18" s="245"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O5XkPctKvMugVw9ldUfhYEHESuHD0JABwy2ticKkQibjGljSdR1odQwi9A9XyQR0zHiP0PGW0VGkFhkIcq+ymg==" saltValue="+feKmrt32V5dY3pRGlbqsA=="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 guid="{1A6C211D-477E-416D-87F8-1BF3866A431B}" scale="80" showPageBreaks="1" showGridLines="0" fitToPage="1" printArea="1" view="pageBreakPreview">
      <selection activeCell="A16" sqref="A16"/>
      <pageMargins left="0.75" right="0.63" top="0.57999999999999996" bottom="0.6" header="0.34" footer="0.35"/>
      <pageSetup scale="72" orientation="portrait" r:id="rId30"/>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1"/>
  <headerFooter alignWithMargins="0">
    <oddFooter>&amp;R&amp;"Book Antiqua,Bold"&amp;8 Page &amp;P of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topLeftCell="A3" zoomScale="80" zoomScaleSheetLayoutView="80" workbookViewId="0">
      <selection activeCell="B18" sqref="B18:C18"/>
    </sheetView>
  </sheetViews>
  <sheetFormatPr defaultColWidth="9.109375" defaultRowHeight="14.4"/>
  <cols>
    <col min="1" max="1" width="12.109375" style="29" customWidth="1"/>
    <col min="2" max="2" width="30.6640625" style="29" customWidth="1"/>
    <col min="3" max="3" width="24.6640625" style="29" customWidth="1"/>
    <col min="4" max="4" width="31.33203125" style="29" customWidth="1"/>
    <col min="5" max="5" width="30.109375" style="29" customWidth="1"/>
    <col min="6" max="8" width="9.109375" style="24"/>
    <col min="9" max="16384" width="9.109375" style="25"/>
  </cols>
  <sheetData>
    <row r="1" spans="1:26" ht="29.25" customHeight="1">
      <c r="A1" s="648" t="str">
        <f>'Attach 3(JV)'!A1</f>
        <v>Specification No. :CC/NT/W-AIS/DOM/A04/23/09636</v>
      </c>
      <c r="B1" s="648"/>
      <c r="C1" s="648"/>
      <c r="D1" s="670" t="str">
        <f>"Attachment-11 " &amp; 'Attach 3(JV)'!AT1</f>
        <v xml:space="preserve">Attachment-11 </v>
      </c>
      <c r="E1" s="670"/>
    </row>
    <row r="2" spans="1:26" ht="13.5" customHeight="1">
      <c r="Z2" s="135">
        <f>'Attach 3(JV)'!Z2</f>
        <v>0</v>
      </c>
    </row>
    <row r="3" spans="1:26" ht="105" customHeight="1">
      <c r="A3" s="739" t="str">
        <f>'Attach 3(QR)'!A3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26"/>
      <c r="G3" s="27"/>
      <c r="H3" s="26"/>
    </row>
    <row r="4" spans="1:26" ht="19.5" customHeight="1">
      <c r="A4" s="28"/>
      <c r="H4" s="30"/>
      <c r="I4" s="11"/>
    </row>
    <row r="5" spans="1:26" ht="21.75" customHeight="1">
      <c r="A5" s="656" t="s">
        <v>389</v>
      </c>
      <c r="B5" s="656"/>
      <c r="C5" s="656"/>
      <c r="D5" s="656"/>
      <c r="E5" s="656"/>
      <c r="F5" s="31"/>
      <c r="H5" s="30"/>
      <c r="I5" s="11"/>
    </row>
    <row r="6" spans="1:26" ht="19.5" customHeight="1">
      <c r="A6" s="32"/>
      <c r="H6" s="30"/>
      <c r="I6" s="11"/>
    </row>
    <row r="7" spans="1:26" ht="19.5" customHeight="1">
      <c r="A7" s="33" t="str">
        <f>'Attach 3(JV)'!A7</f>
        <v>Bidder’s Name and Address (Sole Bidder) :</v>
      </c>
      <c r="B7" s="32"/>
      <c r="C7" s="32"/>
      <c r="D7" s="15" t="str">
        <f>'Attach 3(JV)'!E7</f>
        <v>To:</v>
      </c>
      <c r="H7" s="30"/>
      <c r="I7" s="11"/>
    </row>
    <row r="8" spans="1:26" ht="36" customHeight="1">
      <c r="A8" s="654" t="str">
        <f>'Attach 3(JV)'!A8</f>
        <v/>
      </c>
      <c r="B8" s="654"/>
      <c r="C8" s="654"/>
      <c r="D8" s="12" t="str">
        <f>'Attach 3(JV)'!E8</f>
        <v>Contract Services</v>
      </c>
      <c r="H8" s="30"/>
      <c r="I8" s="11"/>
    </row>
    <row r="9" spans="1:26" ht="19.5" customHeight="1">
      <c r="A9" s="13" t="s">
        <v>349</v>
      </c>
      <c r="B9" s="644" t="str">
        <f>'Attach 3(JV)'!B9</f>
        <v/>
      </c>
      <c r="C9" s="644"/>
      <c r="D9" s="12" t="str">
        <f>'Attach 3(JV)'!E9</f>
        <v>Power Grid Corporation of India Ltd.,</v>
      </c>
      <c r="H9" s="30"/>
      <c r="I9" s="11"/>
    </row>
    <row r="10" spans="1:26" ht="19.5" customHeight="1">
      <c r="A10" s="13" t="s">
        <v>351</v>
      </c>
      <c r="B10" s="644" t="str">
        <f>'Attach 3(JV)'!B10</f>
        <v/>
      </c>
      <c r="C10" s="644"/>
      <c r="D10" s="12" t="str">
        <f>'Attach 3(JV)'!E10</f>
        <v>"Saudamini", Plot No. 2, Sector 29</v>
      </c>
      <c r="H10" s="30"/>
      <c r="I10" s="11"/>
    </row>
    <row r="11" spans="1:26" ht="19.5" customHeight="1">
      <c r="B11" s="644" t="str">
        <f>'Attach 3(JV)'!B11</f>
        <v/>
      </c>
      <c r="C11" s="644"/>
      <c r="D11" s="12" t="str">
        <f>'Attach 3(JV)'!E11</f>
        <v>Gurgaon (Haryana) - 122001</v>
      </c>
    </row>
    <row r="12" spans="1:26" ht="19.5" customHeight="1">
      <c r="A12" s="32"/>
      <c r="B12" s="644" t="str">
        <f>'Attach 3(JV)'!B12</f>
        <v/>
      </c>
      <c r="C12" s="644"/>
      <c r="D12" s="12"/>
    </row>
    <row r="13" spans="1:26" ht="19.5" customHeight="1">
      <c r="A13" s="29" t="s">
        <v>344</v>
      </c>
    </row>
    <row r="14" spans="1:26" ht="9.9" customHeight="1">
      <c r="A14" s="32"/>
    </row>
    <row r="15" spans="1:26" ht="184.5" customHeight="1">
      <c r="A15" s="742" t="s">
        <v>507</v>
      </c>
      <c r="B15" s="663"/>
      <c r="C15" s="663"/>
      <c r="D15" s="663"/>
      <c r="E15" s="663"/>
      <c r="F15" s="34"/>
      <c r="G15" s="34"/>
      <c r="H15" s="34"/>
    </row>
    <row r="16" spans="1:26" ht="19.5" customHeight="1">
      <c r="A16" s="32"/>
      <c r="B16" s="32"/>
      <c r="C16" s="32"/>
      <c r="D16" s="32"/>
      <c r="E16" s="32"/>
      <c r="F16" s="34"/>
      <c r="G16" s="34"/>
      <c r="H16" s="34"/>
    </row>
    <row r="17" spans="1:8" s="24" customFormat="1" ht="72" customHeight="1">
      <c r="A17" s="46" t="s">
        <v>347</v>
      </c>
      <c r="B17" s="713" t="s">
        <v>113</v>
      </c>
      <c r="C17" s="713"/>
      <c r="D17" s="46" t="s">
        <v>114</v>
      </c>
      <c r="E17" s="46" t="s">
        <v>508</v>
      </c>
      <c r="G17" s="34"/>
      <c r="H17" s="34"/>
    </row>
    <row r="18" spans="1:8" ht="26.1" customHeight="1">
      <c r="A18" s="91">
        <v>1</v>
      </c>
      <c r="B18" s="741"/>
      <c r="C18" s="741"/>
      <c r="D18" s="249"/>
      <c r="E18" s="249"/>
      <c r="F18" s="34"/>
      <c r="G18" s="34"/>
      <c r="H18" s="34"/>
    </row>
    <row r="19" spans="1:8" ht="26.1" customHeight="1">
      <c r="A19" s="91">
        <v>2</v>
      </c>
      <c r="B19" s="741"/>
      <c r="C19" s="741"/>
      <c r="D19" s="249"/>
      <c r="E19" s="249"/>
      <c r="F19" s="34"/>
      <c r="G19" s="34"/>
      <c r="H19" s="34"/>
    </row>
    <row r="20" spans="1:8" ht="26.1" customHeight="1">
      <c r="A20" s="91">
        <v>3</v>
      </c>
      <c r="B20" s="741"/>
      <c r="C20" s="741"/>
      <c r="D20" s="249"/>
      <c r="E20" s="249"/>
      <c r="F20" s="34"/>
      <c r="G20" s="34"/>
      <c r="H20" s="34"/>
    </row>
    <row r="21" spans="1:8" ht="26.1" customHeight="1">
      <c r="A21" s="91">
        <v>4</v>
      </c>
      <c r="B21" s="741"/>
      <c r="C21" s="741"/>
      <c r="D21" s="249"/>
      <c r="E21" s="249"/>
      <c r="F21" s="34"/>
      <c r="G21" s="34"/>
      <c r="H21" s="34"/>
    </row>
    <row r="22" spans="1:8" ht="26.1" customHeight="1">
      <c r="A22" s="91">
        <v>5</v>
      </c>
      <c r="B22" s="741"/>
      <c r="C22" s="741"/>
      <c r="D22" s="249"/>
      <c r="E22" s="249"/>
      <c r="F22" s="34"/>
      <c r="G22" s="34"/>
      <c r="H22" s="34"/>
    </row>
    <row r="23" spans="1:8" ht="26.1" customHeight="1">
      <c r="A23" s="91">
        <v>6</v>
      </c>
      <c r="B23" s="741"/>
      <c r="C23" s="741"/>
      <c r="D23" s="249"/>
      <c r="E23" s="249"/>
      <c r="F23" s="34"/>
      <c r="G23" s="34"/>
      <c r="H23" s="34"/>
    </row>
    <row r="24" spans="1:8" ht="26.1" customHeight="1">
      <c r="A24" s="32"/>
      <c r="B24" s="32"/>
      <c r="C24" s="32"/>
      <c r="D24" s="32"/>
      <c r="E24" s="32"/>
      <c r="F24" s="34"/>
      <c r="G24" s="34"/>
      <c r="H24" s="34"/>
    </row>
    <row r="25" spans="1:8" ht="84.75" customHeight="1">
      <c r="A25" s="742" t="s">
        <v>509</v>
      </c>
      <c r="B25" s="663"/>
      <c r="C25" s="663"/>
      <c r="D25" s="663"/>
      <c r="E25" s="663"/>
    </row>
    <row r="26" spans="1:8" ht="149.25" customHeight="1">
      <c r="A26" s="742" t="s">
        <v>510</v>
      </c>
      <c r="B26" s="663"/>
      <c r="C26" s="663"/>
      <c r="D26" s="663"/>
      <c r="E26" s="663"/>
    </row>
    <row r="27" spans="1:8" ht="26.1" customHeight="1">
      <c r="A27" s="36" t="s">
        <v>6</v>
      </c>
      <c r="B27" s="69" t="str">
        <f>'Attach 3(JV)'!B24</f>
        <v>--2023</v>
      </c>
      <c r="D27" s="37" t="s">
        <v>4</v>
      </c>
      <c r="E27" s="239" t="str">
        <f>'Attach 3(JV)'!E24</f>
        <v/>
      </c>
    </row>
    <row r="28" spans="1:8" ht="26.1" customHeight="1">
      <c r="A28" s="36" t="s">
        <v>7</v>
      </c>
      <c r="B28" s="239" t="str">
        <f>'Attach 3(JV)'!B25</f>
        <v/>
      </c>
      <c r="D28" s="37" t="s">
        <v>5</v>
      </c>
      <c r="E28" s="239" t="str">
        <f>'Attach 3(JV)'!E25</f>
        <v/>
      </c>
    </row>
    <row r="29" spans="1:8" ht="230.25" customHeight="1">
      <c r="A29" s="742" t="s">
        <v>702</v>
      </c>
      <c r="B29" s="742"/>
      <c r="C29" s="742"/>
      <c r="D29" s="742"/>
      <c r="E29" s="742"/>
    </row>
  </sheetData>
  <sheetProtection algorithmName="SHA-512" hashValue="h0YhesUz2Zo77tGAonPrhrD2BNV4f3++rhW7qqSObZDjC89DOLWpFS8fecGqwMkxoK3ChzneYERpHq6gzvFrtQ==" saltValue="dTJevHjNn21Kivedx53gJw=="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1A6C211D-477E-416D-87F8-1BF3866A431B}" scale="80" showPageBreaks="1" showGridLines="0" fitToPage="1" printArea="1" view="pageBreakPreview" topLeftCell="A17">
      <selection activeCell="E20" sqref="E20"/>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7A35-1ADF-485B-8B03-4752FDF63208}">
  <dimension ref="A1:K128"/>
  <sheetViews>
    <sheetView showGridLines="0" showZeros="0" view="pageBreakPreview" zoomScale="70" zoomScaleNormal="80" zoomScaleSheetLayoutView="70" workbookViewId="0">
      <selection activeCell="F123" sqref="F123"/>
    </sheetView>
  </sheetViews>
  <sheetFormatPr defaultColWidth="9.109375" defaultRowHeight="14.4"/>
  <cols>
    <col min="1" max="1" width="8.88671875" style="450" customWidth="1"/>
    <col min="2" max="2" width="26.5546875" style="450" customWidth="1"/>
    <col min="3" max="3" width="11.5546875" style="450" customWidth="1"/>
    <col min="4" max="4" width="35.109375" style="450" customWidth="1"/>
    <col min="5" max="5" width="33.5546875" style="450" customWidth="1"/>
    <col min="6" max="6" width="20" style="450" customWidth="1"/>
    <col min="7" max="7" width="14.6640625" style="450" hidden="1" customWidth="1"/>
    <col min="8" max="9" width="0" style="451" hidden="1" customWidth="1"/>
    <col min="10" max="16384" width="9.109375" style="451"/>
  </cols>
  <sheetData>
    <row r="1" spans="1:8" ht="20.25" customHeight="1">
      <c r="A1" s="452" t="str">
        <f>'Attach 3(QR)'!A1</f>
        <v>Specification No. :CC/NT/W-AIS/DOM/A04/23/09636</v>
      </c>
      <c r="B1" s="453"/>
      <c r="C1" s="453"/>
      <c r="D1" s="453"/>
      <c r="E1" s="453"/>
      <c r="F1" s="454" t="s">
        <v>698</v>
      </c>
    </row>
    <row r="3" spans="1:8" ht="66" customHeight="1">
      <c r="A3" s="739" t="str">
        <f>'Attach 11'!A3:E3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740"/>
      <c r="G3" s="455"/>
    </row>
    <row r="4" spans="1:8" ht="1.5" customHeight="1">
      <c r="A4" s="456"/>
      <c r="G4" s="30"/>
      <c r="H4" s="11"/>
    </row>
    <row r="5" spans="1:8" ht="20.100000000000001" customHeight="1">
      <c r="A5" s="746" t="s">
        <v>391</v>
      </c>
      <c r="B5" s="746"/>
      <c r="C5" s="746"/>
      <c r="D5" s="746"/>
      <c r="E5" s="746"/>
      <c r="F5" s="746"/>
      <c r="G5" s="30"/>
      <c r="H5" s="11"/>
    </row>
    <row r="6" spans="1:8" ht="20.100000000000001" customHeight="1">
      <c r="A6" s="457"/>
      <c r="G6" s="30"/>
      <c r="H6" s="11"/>
    </row>
    <row r="7" spans="1:8" ht="20.100000000000001" customHeight="1">
      <c r="A7" s="458" t="str">
        <f>'[13]Attach 11'!A7</f>
        <v>Bidder’s Name and Address (Lead Partner) :</v>
      </c>
      <c r="E7" s="418" t="str">
        <f>'[14]Attach 3 (JV)'!F5</f>
        <v>To:</v>
      </c>
      <c r="G7" s="30"/>
      <c r="H7" s="11"/>
    </row>
    <row r="8" spans="1:8" ht="26.25" customHeight="1">
      <c r="A8" s="747" t="str">
        <f>'Attach 3(JV)'!A8</f>
        <v/>
      </c>
      <c r="B8" s="747"/>
      <c r="C8" s="747"/>
      <c r="D8" s="747"/>
      <c r="E8" s="435" t="str">
        <f>'[14]Attach 3 (JV)'!F6</f>
        <v>Contract Services</v>
      </c>
      <c r="G8" s="30"/>
      <c r="H8" s="11"/>
    </row>
    <row r="9" spans="1:8">
      <c r="A9" s="13" t="s">
        <v>349</v>
      </c>
      <c r="B9" s="748" t="str">
        <f>'Attach 3(JV)'!B9</f>
        <v/>
      </c>
      <c r="C9" s="748"/>
      <c r="D9" s="748"/>
      <c r="E9" s="435" t="str">
        <f>'[14]Attach 3 (JV)'!F7</f>
        <v>Power Grid Corporation of India Ltd.,</v>
      </c>
      <c r="G9" s="30"/>
      <c r="H9" s="11"/>
    </row>
    <row r="10" spans="1:8">
      <c r="A10" s="13" t="s">
        <v>351</v>
      </c>
      <c r="B10" s="644" t="str">
        <f>'Attach 3(JV)'!B10</f>
        <v/>
      </c>
      <c r="C10" s="644"/>
      <c r="D10" s="644"/>
      <c r="E10" s="435" t="str">
        <f>'[14]Attach 3 (JV)'!F8</f>
        <v>"Saudamini", Plot No.-2</v>
      </c>
      <c r="G10" s="30"/>
      <c r="H10" s="11"/>
    </row>
    <row r="11" spans="1:8">
      <c r="B11" s="644" t="str">
        <f>'Attach 3(JV)'!B11</f>
        <v/>
      </c>
      <c r="C11" s="644"/>
      <c r="D11" s="644"/>
      <c r="E11" s="435" t="str">
        <f>'[14]Attach 3 (JV)'!F9</f>
        <v xml:space="preserve">Sector-29, </v>
      </c>
    </row>
    <row r="12" spans="1:8">
      <c r="A12" s="457"/>
      <c r="B12" s="644" t="str">
        <f>'Attach 3(JV)'!B12</f>
        <v/>
      </c>
      <c r="C12" s="644"/>
      <c r="D12" s="644"/>
      <c r="E12" s="459" t="str">
        <f>'[14]Attach 3 (JV)'!F10</f>
        <v>Gurgaon (Haryana) - 122001</v>
      </c>
    </row>
    <row r="13" spans="1:8" ht="9.9" customHeight="1">
      <c r="A13" s="457"/>
      <c r="B13" s="122"/>
      <c r="C13" s="122"/>
      <c r="D13" s="122"/>
    </row>
    <row r="14" spans="1:8" ht="20.100000000000001" customHeight="1">
      <c r="A14" s="450" t="s">
        <v>344</v>
      </c>
    </row>
    <row r="15" spans="1:8" ht="45.75" customHeight="1">
      <c r="A15" s="749" t="s">
        <v>1023</v>
      </c>
      <c r="B15" s="749"/>
      <c r="C15" s="749"/>
      <c r="D15" s="749"/>
      <c r="E15" s="749"/>
      <c r="F15" s="749"/>
    </row>
    <row r="16" spans="1:8" ht="75" customHeight="1">
      <c r="A16" s="460" t="s">
        <v>347</v>
      </c>
      <c r="B16" s="750" t="s">
        <v>621</v>
      </c>
      <c r="C16" s="751"/>
      <c r="D16" s="469" t="s">
        <v>622</v>
      </c>
      <c r="E16" s="460" t="s">
        <v>623</v>
      </c>
      <c r="F16" s="460" t="s">
        <v>699</v>
      </c>
    </row>
    <row r="17" spans="1:7" ht="13.5" customHeight="1">
      <c r="A17" s="461">
        <v>1</v>
      </c>
      <c r="B17" s="752">
        <v>2</v>
      </c>
      <c r="C17" s="752"/>
      <c r="D17" s="468">
        <v>3</v>
      </c>
      <c r="E17" s="461">
        <v>4</v>
      </c>
      <c r="F17" s="461">
        <v>5</v>
      </c>
    </row>
    <row r="18" spans="1:7" ht="32.25" customHeight="1">
      <c r="A18" s="450" t="s">
        <v>922</v>
      </c>
    </row>
    <row r="19" spans="1:7" s="548" customFormat="1" ht="32.25" customHeight="1">
      <c r="A19" s="753" t="s">
        <v>923</v>
      </c>
      <c r="B19" s="754"/>
      <c r="C19" s="754"/>
      <c r="D19" s="754"/>
      <c r="E19" s="754"/>
      <c r="F19" s="755"/>
      <c r="G19" s="547"/>
    </row>
    <row r="20" spans="1:7" s="550" customFormat="1" ht="37.5" customHeight="1">
      <c r="A20" s="584" t="s">
        <v>392</v>
      </c>
      <c r="B20" s="743" t="s">
        <v>924</v>
      </c>
      <c r="C20" s="744"/>
      <c r="D20" s="744"/>
      <c r="E20" s="744"/>
      <c r="F20" s="745"/>
      <c r="G20" s="549"/>
    </row>
    <row r="21" spans="1:7" s="554" customFormat="1" ht="59.25" customHeight="1">
      <c r="A21" s="285" t="s">
        <v>925</v>
      </c>
      <c r="B21" s="759" t="s">
        <v>926</v>
      </c>
      <c r="C21" s="760"/>
      <c r="D21" s="551"/>
      <c r="E21" s="552" t="s">
        <v>927</v>
      </c>
      <c r="F21" s="553"/>
      <c r="G21" s="275"/>
    </row>
    <row r="22" spans="1:7" s="554" customFormat="1" ht="67.2" customHeight="1">
      <c r="A22" s="285" t="s">
        <v>928</v>
      </c>
      <c r="B22" s="759" t="s">
        <v>929</v>
      </c>
      <c r="C22" s="760"/>
      <c r="D22" s="551"/>
      <c r="E22" s="552" t="s">
        <v>930</v>
      </c>
      <c r="F22" s="553"/>
      <c r="G22" s="275"/>
    </row>
    <row r="23" spans="1:7" s="554" customFormat="1" ht="52.5" customHeight="1">
      <c r="A23" s="285" t="s">
        <v>931</v>
      </c>
      <c r="B23" s="759" t="s">
        <v>932</v>
      </c>
      <c r="C23" s="760"/>
      <c r="D23" s="551"/>
      <c r="E23" s="552" t="s">
        <v>933</v>
      </c>
      <c r="F23" s="553"/>
      <c r="G23" s="275"/>
    </row>
    <row r="24" spans="1:7" s="554" customFormat="1" ht="45.75" customHeight="1">
      <c r="A24" s="285" t="s">
        <v>934</v>
      </c>
      <c r="B24" s="759" t="s">
        <v>935</v>
      </c>
      <c r="C24" s="760"/>
      <c r="D24" s="551"/>
      <c r="E24" s="552" t="s">
        <v>936</v>
      </c>
      <c r="F24" s="553"/>
      <c r="G24" s="275"/>
    </row>
    <row r="25" spans="1:7" s="554" customFormat="1" ht="145.5" customHeight="1">
      <c r="A25" s="585" t="s">
        <v>937</v>
      </c>
      <c r="B25" s="759" t="s">
        <v>938</v>
      </c>
      <c r="C25" s="760"/>
      <c r="D25" s="551"/>
      <c r="E25" s="552" t="s">
        <v>939</v>
      </c>
      <c r="F25" s="553"/>
      <c r="G25" s="275"/>
    </row>
    <row r="26" spans="1:7" s="554" customFormat="1" ht="35.25" customHeight="1">
      <c r="A26" s="761" t="str">
        <f>IF(OR((SUM(D21:D25)&gt;0.85),SUM(D21:D25)&lt;0.85),"ERROR -Sum of all the coefficients including labour is not equal to 0.85","")</f>
        <v>ERROR -Sum of all the coefficients including labour is not equal to 0.85</v>
      </c>
      <c r="B26" s="761"/>
      <c r="C26" s="761"/>
      <c r="D26" s="761"/>
      <c r="E26" s="761"/>
      <c r="F26" s="762"/>
      <c r="G26" s="275"/>
    </row>
    <row r="27" spans="1:7" s="554" customFormat="1" ht="24.75" customHeight="1">
      <c r="A27" s="763" t="s">
        <v>940</v>
      </c>
      <c r="B27" s="763"/>
      <c r="C27" s="763"/>
      <c r="D27" s="763"/>
      <c r="E27" s="763"/>
      <c r="F27" s="764"/>
      <c r="G27" s="275"/>
    </row>
    <row r="28" spans="1:7" s="554" customFormat="1" ht="20.100000000000001" customHeight="1">
      <c r="A28" s="584" t="s">
        <v>396</v>
      </c>
      <c r="B28" s="743" t="s">
        <v>941</v>
      </c>
      <c r="C28" s="744"/>
      <c r="D28" s="744"/>
      <c r="E28" s="744"/>
      <c r="F28" s="745"/>
      <c r="G28" s="275"/>
    </row>
    <row r="29" spans="1:7" s="554" customFormat="1" ht="72">
      <c r="A29" s="285" t="s">
        <v>415</v>
      </c>
      <c r="B29" s="759" t="s">
        <v>942</v>
      </c>
      <c r="C29" s="760"/>
      <c r="D29" s="285">
        <v>0.85</v>
      </c>
      <c r="E29" s="552" t="s">
        <v>943</v>
      </c>
      <c r="F29" s="553"/>
      <c r="G29" s="275"/>
    </row>
    <row r="30" spans="1:7" s="554" customFormat="1">
      <c r="A30" s="759"/>
      <c r="B30" s="784"/>
      <c r="C30" s="784"/>
      <c r="D30" s="784"/>
      <c r="E30" s="784"/>
      <c r="F30" s="760"/>
      <c r="G30" s="275"/>
    </row>
    <row r="31" spans="1:7" s="550" customFormat="1" ht="37.5" customHeight="1">
      <c r="A31" s="584" t="s">
        <v>959</v>
      </c>
      <c r="B31" s="743" t="s">
        <v>1024</v>
      </c>
      <c r="C31" s="744"/>
      <c r="D31" s="744"/>
      <c r="E31" s="744"/>
      <c r="F31" s="745"/>
      <c r="G31" s="549"/>
    </row>
    <row r="32" spans="1:7" s="554" customFormat="1" ht="59.25" customHeight="1">
      <c r="A32" s="285" t="s">
        <v>925</v>
      </c>
      <c r="B32" s="759" t="s">
        <v>926</v>
      </c>
      <c r="C32" s="760"/>
      <c r="D32" s="551"/>
      <c r="E32" s="552" t="s">
        <v>927</v>
      </c>
      <c r="F32" s="553"/>
      <c r="G32" s="275"/>
    </row>
    <row r="33" spans="1:7" s="554" customFormat="1" ht="67.2" customHeight="1">
      <c r="A33" s="285" t="s">
        <v>928</v>
      </c>
      <c r="B33" s="759" t="s">
        <v>929</v>
      </c>
      <c r="C33" s="760"/>
      <c r="D33" s="551"/>
      <c r="E33" s="552" t="s">
        <v>930</v>
      </c>
      <c r="F33" s="553"/>
      <c r="G33" s="275"/>
    </row>
    <row r="34" spans="1:7" s="554" customFormat="1" ht="52.5" customHeight="1">
      <c r="A34" s="285" t="s">
        <v>931</v>
      </c>
      <c r="B34" s="759" t="s">
        <v>932</v>
      </c>
      <c r="C34" s="760"/>
      <c r="D34" s="551"/>
      <c r="E34" s="552" t="s">
        <v>933</v>
      </c>
      <c r="F34" s="553"/>
      <c r="G34" s="275"/>
    </row>
    <row r="35" spans="1:7" s="554" customFormat="1" ht="45.75" customHeight="1">
      <c r="A35" s="285" t="s">
        <v>934</v>
      </c>
      <c r="B35" s="759" t="s">
        <v>935</v>
      </c>
      <c r="C35" s="760"/>
      <c r="D35" s="551"/>
      <c r="E35" s="552" t="s">
        <v>936</v>
      </c>
      <c r="F35" s="553"/>
      <c r="G35" s="275"/>
    </row>
    <row r="36" spans="1:7" s="554" customFormat="1" ht="145.5" customHeight="1">
      <c r="A36" s="585" t="s">
        <v>937</v>
      </c>
      <c r="B36" s="759" t="s">
        <v>938</v>
      </c>
      <c r="C36" s="760"/>
      <c r="D36" s="551"/>
      <c r="E36" s="552" t="s">
        <v>939</v>
      </c>
      <c r="F36" s="553"/>
      <c r="G36" s="275"/>
    </row>
    <row r="37" spans="1:7" s="554" customFormat="1" ht="35.25" customHeight="1">
      <c r="A37" s="761" t="str">
        <f>IF(OR((SUM(D32:D36)&gt;0.85),SUM(D32:D36)&lt;0.85),"ERROR -Sum of all the coefficients including labour is not equal to 0.85","")</f>
        <v>ERROR -Sum of all the coefficients including labour is not equal to 0.85</v>
      </c>
      <c r="B37" s="761"/>
      <c r="C37" s="761"/>
      <c r="D37" s="761"/>
      <c r="E37" s="761"/>
      <c r="F37" s="762"/>
      <c r="G37" s="275"/>
    </row>
    <row r="38" spans="1:7" s="554" customFormat="1" ht="24.75" customHeight="1">
      <c r="A38" s="763" t="s">
        <v>940</v>
      </c>
      <c r="B38" s="763"/>
      <c r="C38" s="763"/>
      <c r="D38" s="763"/>
      <c r="E38" s="763"/>
      <c r="F38" s="764"/>
      <c r="G38" s="275"/>
    </row>
    <row r="39" spans="1:7" s="554" customFormat="1" ht="20.100000000000001" customHeight="1">
      <c r="A39" s="584" t="s">
        <v>961</v>
      </c>
      <c r="B39" s="743" t="s">
        <v>1025</v>
      </c>
      <c r="C39" s="744"/>
      <c r="D39" s="744"/>
      <c r="E39" s="744"/>
      <c r="F39" s="745"/>
      <c r="G39" s="275"/>
    </row>
    <row r="40" spans="1:7" s="554" customFormat="1" ht="72">
      <c r="A40" s="285" t="s">
        <v>415</v>
      </c>
      <c r="B40" s="759" t="s">
        <v>942</v>
      </c>
      <c r="C40" s="760"/>
      <c r="D40" s="285">
        <v>0.85</v>
      </c>
      <c r="E40" s="286" t="s">
        <v>943</v>
      </c>
      <c r="F40" s="553"/>
      <c r="G40" s="275"/>
    </row>
    <row r="41" spans="1:7" s="557" customFormat="1" ht="20.100000000000001" customHeight="1">
      <c r="A41" s="586" t="s">
        <v>962</v>
      </c>
      <c r="B41" s="765" t="s">
        <v>944</v>
      </c>
      <c r="C41" s="766"/>
      <c r="D41" s="766"/>
      <c r="E41" s="766"/>
      <c r="F41" s="767"/>
      <c r="G41" s="556"/>
    </row>
    <row r="42" spans="1:7" ht="20.100000000000001" customHeight="1">
      <c r="A42" s="460" t="s">
        <v>415</v>
      </c>
      <c r="B42" s="558" t="s">
        <v>945</v>
      </c>
      <c r="C42" s="750"/>
      <c r="D42" s="751"/>
      <c r="E42" s="559"/>
      <c r="F42" s="559"/>
    </row>
    <row r="43" spans="1:7" ht="20.100000000000001" customHeight="1">
      <c r="A43" s="564" t="s">
        <v>925</v>
      </c>
      <c r="B43" s="561"/>
      <c r="C43" s="560" t="s">
        <v>946</v>
      </c>
      <c r="D43" s="561"/>
      <c r="E43" s="559" t="s">
        <v>947</v>
      </c>
      <c r="F43" s="562"/>
    </row>
    <row r="44" spans="1:7" ht="20.100000000000001" customHeight="1">
      <c r="A44" s="564" t="s">
        <v>928</v>
      </c>
      <c r="B44" s="561"/>
      <c r="C44" s="560" t="s">
        <v>948</v>
      </c>
      <c r="D44" s="561"/>
      <c r="E44" s="559" t="s">
        <v>947</v>
      </c>
      <c r="F44" s="562"/>
    </row>
    <row r="45" spans="1:7" ht="20.100000000000001" customHeight="1">
      <c r="A45" s="564" t="s">
        <v>931</v>
      </c>
      <c r="B45" s="561"/>
      <c r="C45" s="560" t="s">
        <v>949</v>
      </c>
      <c r="D45" s="561"/>
      <c r="E45" s="559" t="s">
        <v>947</v>
      </c>
      <c r="F45" s="562"/>
    </row>
    <row r="46" spans="1:7" ht="20.100000000000001" customHeight="1">
      <c r="A46" s="564" t="s">
        <v>934</v>
      </c>
      <c r="B46" s="561"/>
      <c r="C46" s="560" t="s">
        <v>950</v>
      </c>
      <c r="D46" s="561"/>
      <c r="E46" s="559" t="s">
        <v>947</v>
      </c>
      <c r="F46" s="562"/>
    </row>
    <row r="47" spans="1:7" ht="129.6">
      <c r="A47" s="564" t="s">
        <v>417</v>
      </c>
      <c r="B47" s="560" t="s">
        <v>951</v>
      </c>
      <c r="C47" s="560" t="s">
        <v>952</v>
      </c>
      <c r="D47" s="561"/>
      <c r="E47" s="560" t="s">
        <v>953</v>
      </c>
      <c r="F47" s="562"/>
    </row>
    <row r="48" spans="1:7" ht="36" customHeight="1">
      <c r="A48" s="756" t="s">
        <v>954</v>
      </c>
      <c r="B48" s="757"/>
      <c r="C48" s="757"/>
      <c r="D48" s="757"/>
      <c r="E48" s="757"/>
      <c r="F48" s="758"/>
    </row>
    <row r="49" spans="1:7" s="557" customFormat="1" ht="20.100000000000001" hidden="1" customHeight="1">
      <c r="A49" s="555" t="s">
        <v>396</v>
      </c>
      <c r="B49" s="765" t="s">
        <v>955</v>
      </c>
      <c r="C49" s="766"/>
      <c r="D49" s="766"/>
      <c r="E49" s="766"/>
      <c r="F49" s="767"/>
      <c r="G49" s="556"/>
    </row>
    <row r="50" spans="1:7" ht="20.100000000000001" hidden="1" customHeight="1">
      <c r="A50" s="558" t="s">
        <v>415</v>
      </c>
      <c r="B50" s="558" t="s">
        <v>945</v>
      </c>
      <c r="C50" s="558"/>
      <c r="D50" s="560"/>
      <c r="E50" s="559"/>
      <c r="F50" s="559"/>
    </row>
    <row r="51" spans="1:7" ht="20.100000000000001" hidden="1" customHeight="1">
      <c r="A51" s="560" t="s">
        <v>925</v>
      </c>
      <c r="B51" s="561"/>
      <c r="C51" s="560" t="s">
        <v>946</v>
      </c>
      <c r="D51" s="561"/>
      <c r="E51" s="559" t="s">
        <v>947</v>
      </c>
      <c r="F51" s="562"/>
    </row>
    <row r="52" spans="1:7" ht="20.100000000000001" hidden="1" customHeight="1">
      <c r="A52" s="560" t="s">
        <v>928</v>
      </c>
      <c r="B52" s="561"/>
      <c r="C52" s="560" t="s">
        <v>948</v>
      </c>
      <c r="D52" s="561"/>
      <c r="E52" s="559" t="s">
        <v>947</v>
      </c>
      <c r="F52" s="562"/>
    </row>
    <row r="53" spans="1:7" ht="20.100000000000001" hidden="1" customHeight="1">
      <c r="A53" s="560" t="s">
        <v>931</v>
      </c>
      <c r="B53" s="561"/>
      <c r="C53" s="560" t="s">
        <v>949</v>
      </c>
      <c r="D53" s="561"/>
      <c r="E53" s="559" t="s">
        <v>947</v>
      </c>
      <c r="F53" s="562"/>
    </row>
    <row r="54" spans="1:7" ht="20.100000000000001" hidden="1" customHeight="1">
      <c r="A54" s="560" t="s">
        <v>934</v>
      </c>
      <c r="B54" s="561"/>
      <c r="C54" s="560" t="s">
        <v>950</v>
      </c>
      <c r="D54" s="561"/>
      <c r="E54" s="559" t="s">
        <v>947</v>
      </c>
      <c r="F54" s="562"/>
    </row>
    <row r="55" spans="1:7" ht="129.6" hidden="1">
      <c r="A55" s="560" t="s">
        <v>417</v>
      </c>
      <c r="B55" s="560" t="s">
        <v>956</v>
      </c>
      <c r="C55" s="560" t="s">
        <v>952</v>
      </c>
      <c r="D55" s="561"/>
      <c r="E55" s="560" t="s">
        <v>957</v>
      </c>
      <c r="F55" s="562"/>
    </row>
    <row r="56" spans="1:7" ht="39" hidden="1" customHeight="1">
      <c r="A56" s="768" t="s">
        <v>954</v>
      </c>
      <c r="B56" s="769"/>
      <c r="C56" s="769"/>
      <c r="D56" s="769"/>
      <c r="E56" s="769"/>
      <c r="F56" s="770"/>
    </row>
    <row r="57" spans="1:7" s="557" customFormat="1" ht="20.100000000000001" hidden="1" customHeight="1">
      <c r="A57" s="555" t="s">
        <v>396</v>
      </c>
      <c r="B57" s="765" t="s">
        <v>958</v>
      </c>
      <c r="C57" s="766"/>
      <c r="D57" s="766"/>
      <c r="E57" s="766"/>
      <c r="F57" s="767"/>
      <c r="G57" s="556"/>
    </row>
    <row r="58" spans="1:7" ht="20.100000000000001" hidden="1" customHeight="1">
      <c r="A58" s="558" t="s">
        <v>415</v>
      </c>
      <c r="B58" s="558" t="s">
        <v>945</v>
      </c>
      <c r="C58" s="750"/>
      <c r="D58" s="751"/>
      <c r="E58" s="559"/>
      <c r="F58" s="559"/>
    </row>
    <row r="59" spans="1:7" ht="20.100000000000001" hidden="1" customHeight="1">
      <c r="A59" s="560" t="s">
        <v>925</v>
      </c>
      <c r="B59" s="561"/>
      <c r="C59" s="560" t="s">
        <v>946</v>
      </c>
      <c r="D59" s="561"/>
      <c r="E59" s="559" t="s">
        <v>947</v>
      </c>
      <c r="F59" s="562"/>
    </row>
    <row r="60" spans="1:7" ht="20.100000000000001" hidden="1" customHeight="1">
      <c r="A60" s="560" t="s">
        <v>928</v>
      </c>
      <c r="B60" s="561"/>
      <c r="C60" s="560" t="s">
        <v>948</v>
      </c>
      <c r="D60" s="561"/>
      <c r="E60" s="559" t="s">
        <v>947</v>
      </c>
      <c r="F60" s="562"/>
    </row>
    <row r="61" spans="1:7" ht="20.100000000000001" hidden="1" customHeight="1">
      <c r="A61" s="560" t="s">
        <v>931</v>
      </c>
      <c r="B61" s="561"/>
      <c r="C61" s="560" t="s">
        <v>949</v>
      </c>
      <c r="D61" s="561"/>
      <c r="E61" s="559" t="s">
        <v>947</v>
      </c>
      <c r="F61" s="562"/>
    </row>
    <row r="62" spans="1:7" ht="20.100000000000001" hidden="1" customHeight="1">
      <c r="A62" s="560" t="s">
        <v>934</v>
      </c>
      <c r="B62" s="561"/>
      <c r="C62" s="560" t="s">
        <v>950</v>
      </c>
      <c r="D62" s="561"/>
      <c r="E62" s="559" t="s">
        <v>947</v>
      </c>
      <c r="F62" s="562"/>
    </row>
    <row r="63" spans="1:7" ht="129.6" hidden="1">
      <c r="A63" s="560" t="s">
        <v>417</v>
      </c>
      <c r="B63" s="560" t="s">
        <v>951</v>
      </c>
      <c r="C63" s="560" t="s">
        <v>952</v>
      </c>
      <c r="D63" s="561"/>
      <c r="E63" s="560" t="s">
        <v>953</v>
      </c>
      <c r="F63" s="562"/>
    </row>
    <row r="64" spans="1:7" ht="36" hidden="1" customHeight="1">
      <c r="A64" s="768" t="s">
        <v>954</v>
      </c>
      <c r="B64" s="769"/>
      <c r="C64" s="769"/>
      <c r="D64" s="769"/>
      <c r="E64" s="769"/>
      <c r="F64" s="770"/>
    </row>
    <row r="65" spans="1:7" s="557" customFormat="1" ht="20.100000000000001" customHeight="1">
      <c r="A65" s="586" t="s">
        <v>967</v>
      </c>
      <c r="B65" s="765" t="s">
        <v>960</v>
      </c>
      <c r="C65" s="766"/>
      <c r="D65" s="766"/>
      <c r="E65" s="766"/>
      <c r="F65" s="767"/>
      <c r="G65" s="556"/>
    </row>
    <row r="66" spans="1:7" ht="20.100000000000001" customHeight="1">
      <c r="A66" s="460" t="s">
        <v>415</v>
      </c>
      <c r="B66" s="558" t="s">
        <v>945</v>
      </c>
      <c r="C66" s="750"/>
      <c r="D66" s="751"/>
      <c r="E66" s="559"/>
      <c r="F66" s="559"/>
    </row>
    <row r="67" spans="1:7" ht="20.100000000000001" customHeight="1">
      <c r="A67" s="564" t="s">
        <v>925</v>
      </c>
      <c r="B67" s="561"/>
      <c r="C67" s="560" t="s">
        <v>946</v>
      </c>
      <c r="D67" s="561"/>
      <c r="E67" s="559" t="s">
        <v>947</v>
      </c>
      <c r="F67" s="562"/>
    </row>
    <row r="68" spans="1:7" ht="20.100000000000001" customHeight="1">
      <c r="A68" s="564" t="s">
        <v>928</v>
      </c>
      <c r="B68" s="561"/>
      <c r="C68" s="560" t="s">
        <v>948</v>
      </c>
      <c r="D68" s="561"/>
      <c r="E68" s="559" t="s">
        <v>947</v>
      </c>
      <c r="F68" s="562"/>
    </row>
    <row r="69" spans="1:7" ht="20.100000000000001" customHeight="1">
      <c r="A69" s="564" t="s">
        <v>931</v>
      </c>
      <c r="B69" s="561"/>
      <c r="C69" s="560" t="s">
        <v>949</v>
      </c>
      <c r="D69" s="561"/>
      <c r="E69" s="559" t="s">
        <v>947</v>
      </c>
      <c r="F69" s="562"/>
    </row>
    <row r="70" spans="1:7" ht="20.100000000000001" customHeight="1">
      <c r="A70" s="564" t="s">
        <v>934</v>
      </c>
      <c r="B70" s="561"/>
      <c r="C70" s="560" t="s">
        <v>950</v>
      </c>
      <c r="D70" s="561"/>
      <c r="E70" s="559" t="s">
        <v>947</v>
      </c>
      <c r="F70" s="562"/>
    </row>
    <row r="71" spans="1:7" ht="129.6">
      <c r="A71" s="564" t="s">
        <v>417</v>
      </c>
      <c r="B71" s="560" t="s">
        <v>951</v>
      </c>
      <c r="C71" s="560" t="s">
        <v>952</v>
      </c>
      <c r="D71" s="561"/>
      <c r="E71" s="560" t="s">
        <v>953</v>
      </c>
      <c r="F71" s="562"/>
    </row>
    <row r="72" spans="1:7" ht="36" customHeight="1">
      <c r="A72" s="768" t="s">
        <v>954</v>
      </c>
      <c r="B72" s="769"/>
      <c r="C72" s="769"/>
      <c r="D72" s="769"/>
      <c r="E72" s="769"/>
      <c r="F72" s="770"/>
    </row>
    <row r="73" spans="1:7" s="557" customFormat="1" ht="20.100000000000001" customHeight="1">
      <c r="A73" s="586" t="s">
        <v>974</v>
      </c>
      <c r="B73" s="765" t="s">
        <v>955</v>
      </c>
      <c r="C73" s="766"/>
      <c r="D73" s="766"/>
      <c r="E73" s="766"/>
      <c r="F73" s="767"/>
      <c r="G73" s="556"/>
    </row>
    <row r="74" spans="1:7" ht="20.100000000000001" customHeight="1">
      <c r="A74" s="460" t="s">
        <v>415</v>
      </c>
      <c r="B74" s="558" t="s">
        <v>945</v>
      </c>
      <c r="C74" s="750"/>
      <c r="D74" s="751"/>
      <c r="E74" s="559"/>
      <c r="F74" s="559"/>
    </row>
    <row r="75" spans="1:7" ht="20.100000000000001" customHeight="1">
      <c r="A75" s="564" t="s">
        <v>925</v>
      </c>
      <c r="B75" s="561"/>
      <c r="C75" s="560" t="s">
        <v>946</v>
      </c>
      <c r="D75" s="561"/>
      <c r="E75" s="559" t="s">
        <v>947</v>
      </c>
      <c r="F75" s="562"/>
    </row>
    <row r="76" spans="1:7" ht="20.100000000000001" customHeight="1">
      <c r="A76" s="564" t="s">
        <v>928</v>
      </c>
      <c r="B76" s="561"/>
      <c r="C76" s="560" t="s">
        <v>948</v>
      </c>
      <c r="D76" s="561"/>
      <c r="E76" s="559" t="s">
        <v>947</v>
      </c>
      <c r="F76" s="562"/>
    </row>
    <row r="77" spans="1:7" ht="20.100000000000001" customHeight="1">
      <c r="A77" s="564" t="s">
        <v>931</v>
      </c>
      <c r="B77" s="561"/>
      <c r="C77" s="560" t="s">
        <v>949</v>
      </c>
      <c r="D77" s="561"/>
      <c r="E77" s="559" t="s">
        <v>947</v>
      </c>
      <c r="F77" s="562"/>
    </row>
    <row r="78" spans="1:7" ht="20.100000000000001" customHeight="1">
      <c r="A78" s="564" t="s">
        <v>934</v>
      </c>
      <c r="B78" s="561"/>
      <c r="C78" s="560" t="s">
        <v>950</v>
      </c>
      <c r="D78" s="561"/>
      <c r="E78" s="559" t="s">
        <v>947</v>
      </c>
      <c r="F78" s="562"/>
    </row>
    <row r="79" spans="1:7" ht="129.6">
      <c r="A79" s="564" t="s">
        <v>417</v>
      </c>
      <c r="B79" s="560" t="s">
        <v>951</v>
      </c>
      <c r="C79" s="560" t="s">
        <v>952</v>
      </c>
      <c r="D79" s="561"/>
      <c r="E79" s="560" t="s">
        <v>953</v>
      </c>
      <c r="F79" s="562"/>
    </row>
    <row r="80" spans="1:7" ht="36" customHeight="1">
      <c r="A80" s="768" t="s">
        <v>954</v>
      </c>
      <c r="B80" s="769"/>
      <c r="C80" s="769"/>
      <c r="D80" s="769"/>
      <c r="E80" s="769"/>
      <c r="F80" s="770"/>
    </row>
    <row r="81" spans="1:7" s="557" customFormat="1" ht="20.100000000000001" customHeight="1">
      <c r="A81" s="586" t="s">
        <v>1026</v>
      </c>
      <c r="B81" s="765" t="s">
        <v>963</v>
      </c>
      <c r="C81" s="766"/>
      <c r="D81" s="766"/>
      <c r="E81" s="766"/>
      <c r="F81" s="767"/>
      <c r="G81" s="556"/>
    </row>
    <row r="82" spans="1:7" ht="20.100000000000001" customHeight="1">
      <c r="A82" s="460" t="s">
        <v>415</v>
      </c>
      <c r="B82" s="558" t="s">
        <v>945</v>
      </c>
      <c r="C82" s="558"/>
      <c r="D82" s="560"/>
      <c r="E82" s="559"/>
      <c r="F82" s="559"/>
    </row>
    <row r="83" spans="1:7" ht="20.100000000000001" customHeight="1">
      <c r="A83" s="564" t="s">
        <v>925</v>
      </c>
      <c r="B83" s="561"/>
      <c r="C83" s="560" t="s">
        <v>946</v>
      </c>
      <c r="D83" s="561"/>
      <c r="E83" s="559" t="s">
        <v>947</v>
      </c>
      <c r="F83" s="562"/>
    </row>
    <row r="84" spans="1:7" ht="20.100000000000001" customHeight="1">
      <c r="A84" s="564" t="s">
        <v>928</v>
      </c>
      <c r="B84" s="561"/>
      <c r="C84" s="560" t="s">
        <v>948</v>
      </c>
      <c r="D84" s="561"/>
      <c r="E84" s="559" t="s">
        <v>947</v>
      </c>
      <c r="F84" s="562"/>
    </row>
    <row r="85" spans="1:7" ht="20.100000000000001" customHeight="1">
      <c r="A85" s="564" t="s">
        <v>931</v>
      </c>
      <c r="B85" s="561"/>
      <c r="C85" s="560" t="s">
        <v>949</v>
      </c>
      <c r="D85" s="561"/>
      <c r="E85" s="559" t="s">
        <v>947</v>
      </c>
      <c r="F85" s="562"/>
    </row>
    <row r="86" spans="1:7" ht="20.100000000000001" customHeight="1">
      <c r="A86" s="564" t="s">
        <v>934</v>
      </c>
      <c r="B86" s="561"/>
      <c r="C86" s="560" t="s">
        <v>950</v>
      </c>
      <c r="D86" s="561"/>
      <c r="E86" s="559" t="s">
        <v>947</v>
      </c>
      <c r="F86" s="562"/>
    </row>
    <row r="87" spans="1:7" ht="144">
      <c r="A87" s="564" t="s">
        <v>417</v>
      </c>
      <c r="B87" s="560" t="s">
        <v>964</v>
      </c>
      <c r="C87" s="560" t="s">
        <v>965</v>
      </c>
      <c r="D87" s="561"/>
      <c r="E87" s="563" t="s">
        <v>966</v>
      </c>
      <c r="F87" s="562"/>
    </row>
    <row r="88" spans="1:7" ht="35.25" customHeight="1">
      <c r="A88" s="768" t="s">
        <v>954</v>
      </c>
      <c r="B88" s="769"/>
      <c r="C88" s="769"/>
      <c r="D88" s="769"/>
      <c r="E88" s="769"/>
      <c r="F88" s="770"/>
    </row>
    <row r="89" spans="1:7" s="557" customFormat="1" ht="20.100000000000001" customHeight="1">
      <c r="A89" s="586" t="s">
        <v>1027</v>
      </c>
      <c r="B89" s="765" t="s">
        <v>968</v>
      </c>
      <c r="C89" s="766"/>
      <c r="D89" s="766"/>
      <c r="E89" s="766"/>
      <c r="F89" s="767"/>
      <c r="G89" s="556"/>
    </row>
    <row r="90" spans="1:7" ht="20.100000000000001" customHeight="1">
      <c r="A90" s="460" t="s">
        <v>415</v>
      </c>
      <c r="B90" s="558" t="s">
        <v>969</v>
      </c>
      <c r="C90" s="558"/>
      <c r="D90" s="564">
        <v>0.15</v>
      </c>
      <c r="E90" s="559"/>
      <c r="F90" s="559"/>
    </row>
    <row r="91" spans="1:7" ht="20.100000000000001" customHeight="1">
      <c r="A91" s="564" t="s">
        <v>417</v>
      </c>
      <c r="B91" s="560" t="s">
        <v>970</v>
      </c>
      <c r="C91" s="560"/>
      <c r="D91" s="561"/>
      <c r="E91" s="559" t="s">
        <v>947</v>
      </c>
      <c r="F91" s="562"/>
    </row>
    <row r="92" spans="1:7" ht="20.100000000000001" customHeight="1">
      <c r="A92" s="564"/>
      <c r="B92" s="560" t="s">
        <v>971</v>
      </c>
      <c r="C92" s="560"/>
      <c r="D92" s="561"/>
      <c r="E92" s="559" t="s">
        <v>947</v>
      </c>
      <c r="F92" s="562"/>
    </row>
    <row r="93" spans="1:7" ht="20.100000000000001" customHeight="1">
      <c r="A93" s="564"/>
      <c r="B93" s="560" t="s">
        <v>972</v>
      </c>
      <c r="C93" s="560"/>
      <c r="D93" s="561"/>
      <c r="E93" s="559" t="s">
        <v>947</v>
      </c>
      <c r="F93" s="562"/>
    </row>
    <row r="94" spans="1:7">
      <c r="A94" s="564" t="s">
        <v>418</v>
      </c>
      <c r="B94" s="774" t="s">
        <v>973</v>
      </c>
      <c r="C94" s="775"/>
      <c r="D94" s="775"/>
      <c r="E94" s="775"/>
      <c r="F94" s="776"/>
    </row>
    <row r="95" spans="1:7" ht="20.100000000000001" customHeight="1">
      <c r="A95" s="564"/>
      <c r="B95" s="561" t="s">
        <v>925</v>
      </c>
      <c r="C95" s="560"/>
      <c r="D95" s="561"/>
      <c r="E95" s="561"/>
      <c r="F95" s="561"/>
    </row>
    <row r="96" spans="1:7" ht="20.100000000000001" customHeight="1">
      <c r="A96" s="564"/>
      <c r="B96" s="561" t="s">
        <v>928</v>
      </c>
      <c r="C96" s="560"/>
      <c r="D96" s="561"/>
      <c r="E96" s="561"/>
      <c r="F96" s="561"/>
    </row>
    <row r="97" spans="1:11" ht="20.100000000000001" customHeight="1">
      <c r="A97" s="564"/>
      <c r="B97" s="561" t="s">
        <v>931</v>
      </c>
      <c r="C97" s="560"/>
      <c r="D97" s="561"/>
      <c r="E97" s="561"/>
      <c r="F97" s="561"/>
    </row>
    <row r="98" spans="1:11" ht="20.100000000000001" customHeight="1">
      <c r="A98" s="564"/>
      <c r="B98" s="561" t="s">
        <v>934</v>
      </c>
      <c r="C98" s="560"/>
      <c r="D98" s="561"/>
      <c r="E98" s="565"/>
      <c r="F98" s="561"/>
    </row>
    <row r="99" spans="1:11" ht="20.100000000000001" customHeight="1">
      <c r="A99" s="564"/>
      <c r="B99" s="561" t="s">
        <v>937</v>
      </c>
      <c r="C99" s="560"/>
      <c r="D99" s="561"/>
      <c r="E99" s="561"/>
      <c r="F99" s="561"/>
    </row>
    <row r="100" spans="1:11" s="557" customFormat="1" ht="20.100000000000001" customHeight="1">
      <c r="A100" s="586" t="s">
        <v>1028</v>
      </c>
      <c r="B100" s="765" t="s">
        <v>975</v>
      </c>
      <c r="C100" s="766"/>
      <c r="D100" s="766"/>
      <c r="E100" s="766"/>
      <c r="F100" s="767"/>
      <c r="G100" s="556"/>
    </row>
    <row r="101" spans="1:11" ht="36.75" customHeight="1">
      <c r="A101" s="460" t="s">
        <v>925</v>
      </c>
      <c r="B101" s="777" t="s">
        <v>976</v>
      </c>
      <c r="C101" s="778"/>
      <c r="D101" s="778"/>
      <c r="E101" s="778"/>
      <c r="F101" s="779"/>
    </row>
    <row r="102" spans="1:11" ht="20.100000000000001" customHeight="1">
      <c r="A102" s="564" t="s">
        <v>415</v>
      </c>
      <c r="B102" s="560" t="s">
        <v>977</v>
      </c>
      <c r="C102" s="560"/>
      <c r="D102" s="560"/>
      <c r="E102" s="560"/>
      <c r="F102" s="559"/>
    </row>
    <row r="103" spans="1:11" ht="99.75" customHeight="1">
      <c r="A103" s="564" t="s">
        <v>925</v>
      </c>
      <c r="B103" s="560" t="s">
        <v>978</v>
      </c>
      <c r="C103" s="560"/>
      <c r="D103" s="566">
        <v>0.57999999999999996</v>
      </c>
      <c r="E103" s="560" t="s">
        <v>979</v>
      </c>
      <c r="F103" s="561"/>
    </row>
    <row r="104" spans="1:11" ht="57.75" customHeight="1">
      <c r="A104" s="564" t="s">
        <v>928</v>
      </c>
      <c r="B104" s="560" t="s">
        <v>980</v>
      </c>
      <c r="C104" s="560"/>
      <c r="D104" s="566">
        <v>0.16</v>
      </c>
      <c r="E104" s="559" t="s">
        <v>947</v>
      </c>
      <c r="F104" s="561"/>
    </row>
    <row r="105" spans="1:11" ht="144">
      <c r="A105" s="564" t="s">
        <v>417</v>
      </c>
      <c r="B105" s="560" t="s">
        <v>951</v>
      </c>
      <c r="C105" s="560"/>
      <c r="D105" s="566">
        <v>0.11</v>
      </c>
      <c r="E105" s="560" t="s">
        <v>966</v>
      </c>
      <c r="F105" s="561"/>
    </row>
    <row r="106" spans="1:11" ht="20.100000000000001" customHeight="1">
      <c r="A106" s="560"/>
      <c r="B106" s="560"/>
      <c r="C106" s="560"/>
      <c r="D106" s="560"/>
      <c r="E106" s="567"/>
      <c r="F106" s="559"/>
    </row>
    <row r="107" spans="1:11" s="557" customFormat="1" ht="33" hidden="1" customHeight="1">
      <c r="A107" s="568" t="s">
        <v>981</v>
      </c>
      <c r="B107" s="780" t="s">
        <v>982</v>
      </c>
      <c r="C107" s="780"/>
      <c r="D107" s="780"/>
      <c r="E107" s="780"/>
      <c r="F107" s="780"/>
      <c r="G107" s="556"/>
    </row>
    <row r="108" spans="1:11" s="557" customFormat="1" ht="21.75" hidden="1" customHeight="1">
      <c r="A108" s="558" t="s">
        <v>415</v>
      </c>
      <c r="B108" s="558" t="s">
        <v>945</v>
      </c>
      <c r="C108" s="558"/>
      <c r="D108" s="569"/>
      <c r="E108" s="569"/>
      <c r="F108" s="569"/>
      <c r="G108" s="556"/>
      <c r="K108" s="451" t="s">
        <v>983</v>
      </c>
    </row>
    <row r="109" spans="1:11" ht="47.25" hidden="1" customHeight="1">
      <c r="A109" s="560" t="s">
        <v>925</v>
      </c>
      <c r="B109" s="561" t="s">
        <v>984</v>
      </c>
      <c r="C109" s="561"/>
      <c r="D109" s="561"/>
      <c r="E109" s="561"/>
      <c r="F109" s="561"/>
      <c r="K109" s="451" t="s">
        <v>984</v>
      </c>
    </row>
    <row r="110" spans="1:11" ht="115.2" hidden="1">
      <c r="A110" s="558" t="s">
        <v>417</v>
      </c>
      <c r="B110" s="558" t="s">
        <v>956</v>
      </c>
      <c r="C110" s="558"/>
      <c r="D110" s="570">
        <f>0.85-D109</f>
        <v>0.85</v>
      </c>
      <c r="E110" s="571" t="s">
        <v>985</v>
      </c>
      <c r="F110" s="561"/>
    </row>
    <row r="111" spans="1:11" ht="37.5" hidden="1" customHeight="1">
      <c r="A111" s="763" t="s">
        <v>986</v>
      </c>
      <c r="B111" s="763"/>
      <c r="C111" s="763"/>
      <c r="D111" s="763"/>
      <c r="E111" s="763"/>
      <c r="F111" s="764"/>
    </row>
    <row r="112" spans="1:11" s="548" customFormat="1" ht="20.100000000000001" customHeight="1">
      <c r="A112" s="572" t="s">
        <v>987</v>
      </c>
      <c r="B112" s="753" t="s">
        <v>988</v>
      </c>
      <c r="C112" s="754"/>
      <c r="D112" s="754"/>
      <c r="E112" s="754"/>
      <c r="F112" s="755"/>
      <c r="G112" s="547"/>
    </row>
    <row r="113" spans="1:8" s="575" customFormat="1" ht="30" customHeight="1">
      <c r="A113" s="573" t="s">
        <v>392</v>
      </c>
      <c r="B113" s="781" t="s">
        <v>989</v>
      </c>
      <c r="C113" s="782"/>
      <c r="D113" s="782"/>
      <c r="E113" s="782"/>
      <c r="F113" s="783"/>
      <c r="G113" s="574"/>
    </row>
    <row r="114" spans="1:8" ht="115.2">
      <c r="A114" s="564" t="s">
        <v>925</v>
      </c>
      <c r="B114" s="560" t="s">
        <v>956</v>
      </c>
      <c r="C114" s="560"/>
      <c r="D114" s="576">
        <v>0.8</v>
      </c>
      <c r="E114" s="560" t="s">
        <v>990</v>
      </c>
      <c r="F114" s="561"/>
    </row>
    <row r="115" spans="1:8" s="575" customFormat="1" ht="20.100000000000001" customHeight="1">
      <c r="A115" s="573" t="s">
        <v>396</v>
      </c>
      <c r="B115" s="781" t="s">
        <v>991</v>
      </c>
      <c r="C115" s="782"/>
      <c r="D115" s="782"/>
      <c r="E115" s="782"/>
      <c r="F115" s="783"/>
      <c r="G115" s="574"/>
    </row>
    <row r="116" spans="1:8" ht="144" customHeight="1">
      <c r="A116" s="564" t="s">
        <v>925</v>
      </c>
      <c r="B116" s="560" t="s">
        <v>992</v>
      </c>
      <c r="C116" s="560"/>
      <c r="D116" s="576">
        <v>0.1</v>
      </c>
      <c r="E116" s="571" t="s">
        <v>993</v>
      </c>
      <c r="F116" s="561"/>
    </row>
    <row r="117" spans="1:8" ht="152.25" customHeight="1">
      <c r="A117" s="564" t="s">
        <v>928</v>
      </c>
      <c r="B117" s="560" t="s">
        <v>956</v>
      </c>
      <c r="C117" s="560"/>
      <c r="D117" s="576">
        <v>0.05</v>
      </c>
      <c r="E117" s="560" t="s">
        <v>990</v>
      </c>
      <c r="F117" s="561"/>
    </row>
    <row r="118" spans="1:8" ht="100.8">
      <c r="A118" s="564" t="s">
        <v>931</v>
      </c>
      <c r="B118" s="560" t="s">
        <v>994</v>
      </c>
      <c r="C118" s="560"/>
      <c r="D118" s="576">
        <v>0.65</v>
      </c>
      <c r="E118" s="571" t="s">
        <v>995</v>
      </c>
      <c r="F118" s="561"/>
    </row>
    <row r="119" spans="1:8" s="575" customFormat="1" ht="20.100000000000001" customHeight="1">
      <c r="A119" s="573" t="s">
        <v>959</v>
      </c>
      <c r="B119" s="781" t="s">
        <v>996</v>
      </c>
      <c r="C119" s="782"/>
      <c r="D119" s="782"/>
      <c r="E119" s="782"/>
      <c r="F119" s="783"/>
      <c r="G119" s="574"/>
    </row>
    <row r="120" spans="1:8" ht="176.25" customHeight="1">
      <c r="A120" s="564" t="s">
        <v>925</v>
      </c>
      <c r="B120" s="560" t="s">
        <v>992</v>
      </c>
      <c r="C120" s="560"/>
      <c r="D120" s="576">
        <v>0.2</v>
      </c>
      <c r="E120" s="571" t="s">
        <v>993</v>
      </c>
      <c r="F120" s="561"/>
    </row>
    <row r="121" spans="1:8" ht="153" customHeight="1">
      <c r="A121" s="564" t="s">
        <v>928</v>
      </c>
      <c r="B121" s="560" t="s">
        <v>956</v>
      </c>
      <c r="C121" s="560"/>
      <c r="D121" s="576">
        <v>0.1</v>
      </c>
      <c r="E121" s="571" t="s">
        <v>990</v>
      </c>
      <c r="F121" s="561"/>
    </row>
    <row r="122" spans="1:8" ht="147.75" customHeight="1">
      <c r="A122" s="564" t="s">
        <v>931</v>
      </c>
      <c r="B122" s="560" t="s">
        <v>997</v>
      </c>
      <c r="C122" s="560"/>
      <c r="D122" s="576">
        <v>0.3</v>
      </c>
      <c r="E122" s="571" t="s">
        <v>998</v>
      </c>
      <c r="F122" s="561"/>
    </row>
    <row r="123" spans="1:8" ht="155.25" customHeight="1">
      <c r="A123" s="564" t="s">
        <v>934</v>
      </c>
      <c r="B123" s="560" t="s">
        <v>999</v>
      </c>
      <c r="C123" s="560"/>
      <c r="D123" s="576">
        <v>0.2</v>
      </c>
      <c r="E123" s="571" t="s">
        <v>1000</v>
      </c>
      <c r="F123" s="561"/>
    </row>
    <row r="124" spans="1:8" s="463" customFormat="1" ht="225" customHeight="1">
      <c r="A124" s="771" t="s">
        <v>1001</v>
      </c>
      <c r="B124" s="772"/>
      <c r="C124" s="772"/>
      <c r="D124" s="772"/>
      <c r="E124" s="772"/>
      <c r="F124" s="773"/>
      <c r="G124" s="462"/>
    </row>
    <row r="125" spans="1:8" ht="20.100000000000001" customHeight="1">
      <c r="A125" s="464"/>
      <c r="B125" s="464"/>
      <c r="C125" s="464"/>
      <c r="D125" s="464"/>
    </row>
    <row r="126" spans="1:8" s="450" customFormat="1">
      <c r="A126" s="458" t="s">
        <v>6</v>
      </c>
      <c r="B126" s="69" t="str">
        <f>'Attach 3(JV)'!B24</f>
        <v>--2023</v>
      </c>
      <c r="C126" s="465"/>
      <c r="D126" s="577" t="s">
        <v>4</v>
      </c>
      <c r="E126" s="239" t="str">
        <f>'Attach 3(JV)'!E24</f>
        <v/>
      </c>
      <c r="H126" s="451"/>
    </row>
    <row r="127" spans="1:8" s="450" customFormat="1">
      <c r="A127" s="458" t="s">
        <v>7</v>
      </c>
      <c r="B127" s="239" t="str">
        <f>'Attach 3(JV)'!B25</f>
        <v/>
      </c>
      <c r="C127" s="458"/>
      <c r="D127" s="577" t="s">
        <v>155</v>
      </c>
      <c r="E127" s="239" t="str">
        <f>'Attach 3(JV)'!E25</f>
        <v/>
      </c>
      <c r="H127" s="451"/>
    </row>
    <row r="128" spans="1:8" s="450" customFormat="1">
      <c r="A128" s="466"/>
      <c r="B128" s="466"/>
      <c r="C128" s="466"/>
      <c r="D128" s="458"/>
      <c r="E128" s="467"/>
      <c r="F128" s="466"/>
      <c r="H128" s="451"/>
    </row>
  </sheetData>
  <sheetProtection algorithmName="SHA-512" hashValue="HCQCJUZBY4nLJKljadANEAENovvy+69lXa3ci6Fj8FOrIewH8sS1D0mq3OlbJhgeA7gchlQprU0Xhiv+e25a7g==" saltValue="Dmp10kGavkto5T2dTRvhAg==" spinCount="100000" sheet="1" formatColumns="0" formatRows="0" selectLockedCells="1"/>
  <mergeCells count="59">
    <mergeCell ref="B40:C40"/>
    <mergeCell ref="A30:F30"/>
    <mergeCell ref="B35:C35"/>
    <mergeCell ref="B36:C36"/>
    <mergeCell ref="A37:F37"/>
    <mergeCell ref="A38:F38"/>
    <mergeCell ref="B39:F39"/>
    <mergeCell ref="A124:F124"/>
    <mergeCell ref="A88:F88"/>
    <mergeCell ref="B89:F89"/>
    <mergeCell ref="B94:F94"/>
    <mergeCell ref="B100:F100"/>
    <mergeCell ref="B101:F101"/>
    <mergeCell ref="B107:F107"/>
    <mergeCell ref="A111:F111"/>
    <mergeCell ref="B112:F112"/>
    <mergeCell ref="B113:F113"/>
    <mergeCell ref="B115:F115"/>
    <mergeCell ref="B119:F119"/>
    <mergeCell ref="B81:F81"/>
    <mergeCell ref="B49:F49"/>
    <mergeCell ref="A56:F56"/>
    <mergeCell ref="B57:F57"/>
    <mergeCell ref="C58:D58"/>
    <mergeCell ref="A64:F64"/>
    <mergeCell ref="B65:F65"/>
    <mergeCell ref="C66:D66"/>
    <mergeCell ref="A72:F72"/>
    <mergeCell ref="B73:F73"/>
    <mergeCell ref="C74:D74"/>
    <mergeCell ref="A80:F80"/>
    <mergeCell ref="A48:F48"/>
    <mergeCell ref="B21:C21"/>
    <mergeCell ref="B22:C22"/>
    <mergeCell ref="B23:C23"/>
    <mergeCell ref="B24:C24"/>
    <mergeCell ref="B25:C25"/>
    <mergeCell ref="A26:F26"/>
    <mergeCell ref="A27:F27"/>
    <mergeCell ref="B28:F28"/>
    <mergeCell ref="B29:C29"/>
    <mergeCell ref="B41:F41"/>
    <mergeCell ref="C42:D42"/>
    <mergeCell ref="B31:F31"/>
    <mergeCell ref="B32:C32"/>
    <mergeCell ref="B33:C33"/>
    <mergeCell ref="B34:C34"/>
    <mergeCell ref="B20:F20"/>
    <mergeCell ref="A3:F3"/>
    <mergeCell ref="A5:F5"/>
    <mergeCell ref="A8:D8"/>
    <mergeCell ref="B9:D9"/>
    <mergeCell ref="B10:D10"/>
    <mergeCell ref="B11:D11"/>
    <mergeCell ref="B12:D12"/>
    <mergeCell ref="A15:F15"/>
    <mergeCell ref="B16:C16"/>
    <mergeCell ref="B17:C17"/>
    <mergeCell ref="A19:F19"/>
  </mergeCells>
  <dataValidations count="7">
    <dataValidation type="list" allowBlank="1" showInputMessage="1" showErrorMessage="1" prompt="Copper(a) /Aluminium(a)" sqref="B109:C109" xr:uid="{BD1D799C-ADE9-413A-82E1-5E46B1C1C01E}">
      <formula1>$K$108:$K$109</formula1>
    </dataValidation>
    <dataValidation type="list" allowBlank="1" showInputMessage="1" showErrorMessage="1" sqref="D109" xr:uid="{BA918F66-7CE7-4F07-A24E-F48715B58980}">
      <formula1>"0.65,0.66,0.67,0.68,0.69,0.70,0.71,0.72,0.73"</formula1>
    </dataValidation>
    <dataValidation type="list" allowBlank="1" showInputMessage="1" showErrorMessage="1" sqref="D21 D32" xr:uid="{F87AD5E3-DA14-420A-B185-F4264932043A}">
      <formula1>"0.27,0.28,0.29,0.30,0.31,0.32,0.33"</formula1>
    </dataValidation>
    <dataValidation type="list" allowBlank="1" showInputMessage="1" showErrorMessage="1" sqref="D22 D33" xr:uid="{DD0FB17A-CCB3-49F6-9A6B-DE48E74E3D1F}">
      <formula1>"0.25,0.26,0.27,0.28,0.29,0.30,0.31"</formula1>
    </dataValidation>
    <dataValidation type="list" allowBlank="1" showInputMessage="1" showErrorMessage="1" sqref="D23 D34" xr:uid="{C010984C-68C2-4A11-80C4-3CE398815069}">
      <formula1>"0.06,0.07,0.08"</formula1>
    </dataValidation>
    <dataValidation type="list" allowBlank="1" showInputMessage="1" showErrorMessage="1" sqref="D24 D35" xr:uid="{52D21FA6-FBA7-4ED5-89DE-BB2065C4B5D6}">
      <formula1>"0.05,0.06"</formula1>
    </dataValidation>
    <dataValidation type="list" allowBlank="1" showInputMessage="1" showErrorMessage="1" sqref="D25 D36" xr:uid="{A13F8C21-4CE6-4821-A50E-483F661089BF}">
      <formula1>"0.14,0.15,0.16,0.17"</formula1>
    </dataValidation>
  </dataValidations>
  <pageMargins left="0.59" right="0.31" top="0.47" bottom="0.48" header="0.28000000000000003" footer="0.23"/>
  <pageSetup paperSize="9" scale="70" orientation="portrait" r:id="rId1"/>
  <headerFooter alignWithMargins="0">
    <oddFooter>&amp;R&amp;"Book Antiqua,Bold"&amp;8 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70" zoomScaleNormal="100" zoomScaleSheetLayoutView="70" workbookViewId="0">
      <selection activeCell="T178" sqref="T178"/>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39.33203125" style="29" customWidth="1"/>
    <col min="6" max="8" width="9.109375" style="24"/>
    <col min="9" max="16384" width="9.109375" style="25"/>
  </cols>
  <sheetData>
    <row r="1" spans="1:9">
      <c r="A1" s="21" t="str">
        <f>'Attach 3(JV)'!A1</f>
        <v>Specification No. :CC/NT/W-AIS/DOM/A04/23/09636</v>
      </c>
      <c r="B1" s="22"/>
      <c r="C1" s="22"/>
      <c r="D1" s="22"/>
      <c r="E1" s="23" t="str">
        <f>"Attachment-13 " &amp; 'Attach 3(JV)'!AT1</f>
        <v xml:space="preserve">Attachment-13 </v>
      </c>
    </row>
    <row r="3" spans="1:9" ht="104.25" customHeight="1">
      <c r="A3" s="73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26"/>
      <c r="G3" s="27"/>
      <c r="H3" s="26"/>
    </row>
    <row r="4" spans="1:9" ht="20.100000000000001" customHeight="1">
      <c r="A4" s="28"/>
      <c r="H4" s="30"/>
      <c r="I4" s="11"/>
    </row>
    <row r="5" spans="1:9" ht="20.100000000000001" customHeight="1">
      <c r="A5" s="656" t="s">
        <v>0</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4" t="str">
        <f>'Attach 3(JV)'!A8</f>
        <v/>
      </c>
      <c r="B8" s="654"/>
      <c r="C8" s="654"/>
      <c r="D8" s="654"/>
      <c r="E8" s="12" t="str">
        <f>'Attach 3(JV)'!E8</f>
        <v>Contract Services</v>
      </c>
      <c r="H8" s="30"/>
      <c r="I8" s="11"/>
    </row>
    <row r="9" spans="1:9" ht="20.100000000000001" customHeight="1">
      <c r="A9" s="13" t="s">
        <v>349</v>
      </c>
      <c r="B9" s="644" t="str">
        <f>'Attach 3(JV)'!B9</f>
        <v/>
      </c>
      <c r="C9" s="644"/>
      <c r="D9" s="644"/>
      <c r="E9" s="12" t="str">
        <f>'Attach 3(JV)'!E9</f>
        <v>Power Grid Corporation of India Ltd.,</v>
      </c>
      <c r="H9" s="30"/>
      <c r="I9" s="11"/>
    </row>
    <row r="10" spans="1:9" ht="20.100000000000001" customHeight="1">
      <c r="A10" s="13" t="s">
        <v>351</v>
      </c>
      <c r="B10" s="644" t="str">
        <f>'Attach 3(JV)'!B10</f>
        <v/>
      </c>
      <c r="C10" s="644"/>
      <c r="D10" s="644"/>
      <c r="E10" s="12" t="str">
        <f>'Attach 3(JV)'!E10</f>
        <v>"Saudamini", Plot No. 2, Sector 29</v>
      </c>
      <c r="H10" s="30"/>
      <c r="I10" s="11"/>
    </row>
    <row r="11" spans="1:9" ht="20.100000000000001" customHeight="1">
      <c r="B11" s="644" t="str">
        <f>'Attach 3(JV)'!B11</f>
        <v/>
      </c>
      <c r="C11" s="644"/>
      <c r="D11" s="644"/>
      <c r="E11" s="12" t="str">
        <f>'Attach 3(JV)'!E11</f>
        <v>Gurgaon (Haryana) - 122001</v>
      </c>
      <c r="G11" s="59" t="s">
        <v>467</v>
      </c>
    </row>
    <row r="12" spans="1:9" ht="20.100000000000001" customHeight="1">
      <c r="A12" s="32"/>
      <c r="B12" s="644" t="str">
        <f>'Attach 3(JV)'!B12</f>
        <v/>
      </c>
      <c r="C12" s="644"/>
      <c r="D12" s="644"/>
      <c r="E12" s="12"/>
    </row>
    <row r="13" spans="1:9" ht="20.100000000000001" customHeight="1">
      <c r="A13" s="32"/>
      <c r="B13" s="122"/>
      <c r="C13" s="122"/>
      <c r="D13" s="122"/>
      <c r="E13" s="25"/>
    </row>
    <row r="14" spans="1:9" ht="20.100000000000001" customHeight="1">
      <c r="A14" s="29" t="s">
        <v>344</v>
      </c>
    </row>
    <row r="15" spans="1:9" ht="20.100000000000001" customHeight="1">
      <c r="A15" s="32"/>
    </row>
    <row r="16" spans="1:9" ht="45" customHeight="1">
      <c r="A16" s="663" t="s">
        <v>1</v>
      </c>
      <c r="B16" s="663"/>
      <c r="C16" s="663"/>
      <c r="D16" s="663"/>
      <c r="E16" s="663"/>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--2023</v>
      </c>
      <c r="C24" s="40"/>
      <c r="D24" s="37" t="s">
        <v>4</v>
      </c>
      <c r="E24" s="239" t="str">
        <f>'Attach 3(JV)'!E24</f>
        <v/>
      </c>
    </row>
    <row r="25" spans="1:5" ht="33" customHeight="1">
      <c r="A25" s="36" t="s">
        <v>7</v>
      </c>
      <c r="B25" s="239" t="str">
        <f>'Attach 3(JV)'!B25</f>
        <v/>
      </c>
      <c r="C25" s="40"/>
      <c r="D25" s="37" t="s">
        <v>5</v>
      </c>
      <c r="E25" s="23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Tem2XiYTC+rW/OL2I87G+nM1Ai+81Ef5i5prODBRryap5HLzIb5izEYcamG32j39JM0l3TZhCixl9Su+adTPcg==" saltValue="Kj4f/Qz/VF/zPFd9g/N+jw=="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 guid="{1A6C211D-477E-416D-87F8-1BF3866A431B}"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70" zoomScaleSheetLayoutView="70" workbookViewId="0">
      <selection activeCell="T178" sqref="T178"/>
    </sheetView>
  </sheetViews>
  <sheetFormatPr defaultColWidth="9.109375" defaultRowHeight="14.4"/>
  <cols>
    <col min="1" max="1" width="12.109375" style="29" customWidth="1"/>
    <col min="2" max="2" width="20.5546875" style="29" customWidth="1"/>
    <col min="3" max="3" width="11.44140625" style="29" customWidth="1"/>
    <col min="4" max="4" width="32.5546875" style="29" customWidth="1"/>
    <col min="5" max="5" width="39.33203125" style="29" customWidth="1"/>
    <col min="6" max="8" width="9.109375" style="24"/>
    <col min="9" max="16384" width="9.109375" style="25"/>
  </cols>
  <sheetData>
    <row r="1" spans="1:9">
      <c r="A1" s="648" t="str">
        <f>'Attach 3(JV)'!A1</f>
        <v>Specification No. :CC/NT/W-AIS/DOM/A04/23/09636</v>
      </c>
      <c r="B1" s="648"/>
      <c r="C1" s="648"/>
      <c r="D1" s="648"/>
      <c r="E1" s="308" t="str">
        <f>"Attachment-14 " &amp; 'Attach 3(JV)'!AT1</f>
        <v xml:space="preserve">Attachment-14 </v>
      </c>
    </row>
    <row r="3" spans="1:9" ht="125.25" customHeight="1">
      <c r="A3" s="73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26"/>
      <c r="G3" s="27"/>
      <c r="H3" s="26"/>
    </row>
    <row r="4" spans="1:9" ht="20.100000000000001" customHeight="1">
      <c r="A4" s="28"/>
      <c r="H4" s="30"/>
      <c r="I4" s="11"/>
    </row>
    <row r="5" spans="1:9" ht="20.100000000000001" customHeight="1">
      <c r="A5" s="656" t="s">
        <v>408</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4" t="str">
        <f>'Attach 3(JV)'!A8</f>
        <v/>
      </c>
      <c r="B8" s="654"/>
      <c r="C8" s="654"/>
      <c r="D8" s="654"/>
      <c r="E8" s="12" t="str">
        <f>'Attach 3(JV)'!E8</f>
        <v>Contract Services</v>
      </c>
      <c r="H8" s="30"/>
      <c r="I8" s="11"/>
    </row>
    <row r="9" spans="1:9" ht="20.100000000000001" customHeight="1">
      <c r="A9" s="13" t="s">
        <v>349</v>
      </c>
      <c r="B9" s="644" t="str">
        <f>'Attach 3(JV)'!B9</f>
        <v/>
      </c>
      <c r="C9" s="644"/>
      <c r="D9" s="644"/>
      <c r="E9" s="12" t="str">
        <f>'Attach 3(JV)'!E9</f>
        <v>Power Grid Corporation of India Ltd.,</v>
      </c>
      <c r="H9" s="30"/>
      <c r="I9" s="11"/>
    </row>
    <row r="10" spans="1:9" ht="20.100000000000001" customHeight="1">
      <c r="A10" s="13" t="s">
        <v>351</v>
      </c>
      <c r="B10" s="644" t="str">
        <f>'Attach 3(JV)'!B10</f>
        <v/>
      </c>
      <c r="C10" s="644"/>
      <c r="D10" s="644"/>
      <c r="E10" s="12" t="str">
        <f>'Attach 3(JV)'!E10</f>
        <v>"Saudamini", Plot No. 2, Sector 29</v>
      </c>
      <c r="H10" s="30"/>
      <c r="I10" s="11"/>
    </row>
    <row r="11" spans="1:9" ht="20.100000000000001" customHeight="1">
      <c r="B11" s="644" t="str">
        <f>'Attach 3(JV)'!B11</f>
        <v/>
      </c>
      <c r="C11" s="644"/>
      <c r="D11" s="644"/>
      <c r="E11" s="12" t="str">
        <f>'Attach 3(JV)'!E11</f>
        <v>Gurgaon (Haryana) - 122001</v>
      </c>
    </row>
    <row r="12" spans="1:9" ht="20.100000000000001" customHeight="1">
      <c r="A12" s="32"/>
      <c r="B12" s="644" t="str">
        <f>'Attach 3(JV)'!B12</f>
        <v/>
      </c>
      <c r="C12" s="644"/>
      <c r="D12" s="644"/>
      <c r="E12" s="12"/>
    </row>
    <row r="13" spans="1:9" ht="20.100000000000001" customHeight="1">
      <c r="A13" s="32"/>
      <c r="B13" s="122"/>
      <c r="C13" s="122"/>
      <c r="D13" s="122"/>
      <c r="E13" s="25"/>
    </row>
    <row r="14" spans="1:9" ht="20.100000000000001" customHeight="1">
      <c r="A14" s="29" t="s">
        <v>344</v>
      </c>
    </row>
    <row r="15" spans="1:9" ht="20.100000000000001" customHeight="1">
      <c r="A15" s="32"/>
    </row>
    <row r="16" spans="1:9" ht="45" customHeight="1">
      <c r="A16" s="785" t="s">
        <v>466</v>
      </c>
      <c r="B16" s="785"/>
      <c r="C16" s="785"/>
      <c r="D16" s="785"/>
      <c r="E16" s="785"/>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--2023</v>
      </c>
      <c r="C24" s="40"/>
      <c r="D24" s="37" t="s">
        <v>4</v>
      </c>
      <c r="E24" s="239" t="str">
        <f>'Attach 3(JV)'!E24</f>
        <v/>
      </c>
    </row>
    <row r="25" spans="1:5" ht="33" customHeight="1">
      <c r="A25" s="36" t="s">
        <v>7</v>
      </c>
      <c r="B25" s="239" t="str">
        <f>'Attach 3(JV)'!B25</f>
        <v/>
      </c>
      <c r="C25" s="40"/>
      <c r="D25" s="37" t="s">
        <v>5</v>
      </c>
      <c r="E25" s="23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ANGF7C4YsqPfK2yj9qqwKXBgwgoJ6nJH79RHf7hZFBKNrkyelvdnuJT/4ypuYbfVqjdnhwtD7sXZZDRPoanwlg==" saltValue="gpGaWR9fs+OH6jnhrPd9Ow=="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 guid="{1A6C211D-477E-416D-87F8-1BF3866A431B}" showPageBreaks="1" showGridLines="0" fitToPage="1" printArea="1" view="pageBreakPreview">
      <selection activeCell="E28" sqref="E28"/>
      <pageMargins left="0.75" right="0.63" top="0.57999999999999996" bottom="0.6" header="0.34" footer="0.35"/>
      <pageSetup scale="87"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6"/>
  <headerFooter alignWithMargins="0">
    <oddFooter>&amp;R&amp;"Book Antiqua,Bold"&amp;8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indexed="37"/>
  </sheetPr>
  <dimension ref="A1:L19"/>
  <sheetViews>
    <sheetView showGridLines="0" tabSelected="1" view="pageBreakPreview" zoomScale="80" zoomScaleNormal="100" zoomScaleSheetLayoutView="80" workbookViewId="0">
      <selection activeCell="C9" sqref="C9"/>
    </sheetView>
  </sheetViews>
  <sheetFormatPr defaultColWidth="9.109375" defaultRowHeight="13.8"/>
  <cols>
    <col min="1" max="1" width="9.88671875" style="111" customWidth="1"/>
    <col min="2" max="2" width="12.6640625" style="111" customWidth="1"/>
    <col min="3" max="3" width="44.109375" style="111" customWidth="1"/>
    <col min="4" max="4" width="60.5546875" style="111" customWidth="1"/>
    <col min="5" max="5" width="18.5546875" style="111" customWidth="1"/>
    <col min="6" max="6" width="9.88671875" style="109" customWidth="1"/>
    <col min="7" max="9" width="9.109375" style="109"/>
    <col min="10" max="16384" width="9.109375" style="106"/>
  </cols>
  <sheetData>
    <row r="1" spans="1:12" ht="18" customHeight="1">
      <c r="A1" s="592" t="s">
        <v>9</v>
      </c>
      <c r="B1" s="595" t="s">
        <v>130</v>
      </c>
      <c r="C1" s="595"/>
      <c r="D1" s="595"/>
      <c r="E1" s="595"/>
      <c r="F1" s="603" t="str">
        <f>Basic!B2</f>
        <v>Substation Package SS-119</v>
      </c>
      <c r="G1" s="434"/>
      <c r="H1" s="104"/>
      <c r="I1" s="104"/>
      <c r="J1" s="105"/>
      <c r="L1" s="106" t="s">
        <v>467</v>
      </c>
    </row>
    <row r="2" spans="1:12" ht="76.8" customHeight="1">
      <c r="A2" s="593"/>
      <c r="B2" s="596" t="str">
        <f>Basic!B1</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v>
      </c>
      <c r="C2" s="596"/>
      <c r="D2" s="596"/>
      <c r="E2" s="596"/>
      <c r="F2" s="604"/>
      <c r="G2" s="104"/>
      <c r="H2" s="104"/>
      <c r="I2" s="104"/>
      <c r="J2" s="105"/>
    </row>
    <row r="3" spans="1:12" ht="21" customHeight="1">
      <c r="A3" s="593"/>
      <c r="B3" s="608" t="str">
        <f>"Specification No.: " &amp; Basic!B3</f>
        <v>Specification No.: CC/NT/W-AIS/DOM/A04/23/09636</v>
      </c>
      <c r="C3" s="608"/>
      <c r="D3" s="608"/>
      <c r="E3" s="608"/>
      <c r="F3" s="604"/>
      <c r="G3" s="104"/>
      <c r="H3" s="104"/>
      <c r="I3" s="104"/>
      <c r="J3" s="105"/>
    </row>
    <row r="4" spans="1:12" s="116" customFormat="1" ht="22.35" customHeight="1">
      <c r="A4" s="593"/>
      <c r="B4" s="258">
        <v>1</v>
      </c>
      <c r="C4" s="607" t="s">
        <v>131</v>
      </c>
      <c r="D4" s="607"/>
      <c r="E4" s="607"/>
      <c r="F4" s="604"/>
      <c r="G4" s="114"/>
      <c r="H4" s="114"/>
      <c r="I4" s="113"/>
      <c r="J4" s="115"/>
    </row>
    <row r="5" spans="1:12" s="116" customFormat="1" ht="39" customHeight="1">
      <c r="A5" s="593"/>
      <c r="B5" s="258">
        <v>2</v>
      </c>
      <c r="C5" s="607" t="s">
        <v>1029</v>
      </c>
      <c r="D5" s="607"/>
      <c r="E5" s="607"/>
      <c r="F5" s="604"/>
      <c r="G5" s="113"/>
      <c r="H5" s="113"/>
      <c r="I5" s="113"/>
      <c r="J5" s="115"/>
    </row>
    <row r="6" spans="1:12" s="116" customFormat="1" ht="22.35" customHeight="1">
      <c r="A6" s="593"/>
      <c r="B6" s="258">
        <v>3</v>
      </c>
      <c r="C6" s="607" t="s">
        <v>165</v>
      </c>
      <c r="D6" s="607"/>
      <c r="E6" s="607"/>
      <c r="F6" s="604"/>
      <c r="G6" s="113"/>
      <c r="H6" s="113"/>
      <c r="I6" s="113"/>
      <c r="J6" s="115"/>
    </row>
    <row r="7" spans="1:12" s="116" customFormat="1" ht="34.65" customHeight="1">
      <c r="A7" s="593"/>
      <c r="B7" s="258">
        <v>4</v>
      </c>
      <c r="C7" s="607" t="s">
        <v>476</v>
      </c>
      <c r="D7" s="607"/>
      <c r="E7" s="607"/>
      <c r="F7" s="604"/>
      <c r="G7" s="113"/>
      <c r="H7" s="113"/>
      <c r="I7" s="113"/>
      <c r="J7" s="115"/>
    </row>
    <row r="8" spans="1:12" s="116" customFormat="1" ht="36" customHeight="1">
      <c r="A8" s="593"/>
      <c r="B8" s="443">
        <v>5</v>
      </c>
      <c r="C8" s="607" t="s">
        <v>1030</v>
      </c>
      <c r="D8" s="607"/>
      <c r="E8" s="607"/>
      <c r="F8" s="604"/>
      <c r="G8" s="113"/>
      <c r="H8" s="113"/>
      <c r="I8" s="113"/>
      <c r="J8" s="257"/>
    </row>
    <row r="9" spans="1:12" s="116" customFormat="1" ht="12" customHeight="1">
      <c r="A9" s="593"/>
      <c r="B9" s="443"/>
      <c r="C9" s="444"/>
      <c r="D9" s="444"/>
      <c r="E9" s="444"/>
      <c r="F9" s="604"/>
      <c r="G9" s="113"/>
      <c r="H9" s="113"/>
      <c r="I9" s="113"/>
      <c r="J9" s="257"/>
    </row>
    <row r="10" spans="1:12" s="116" customFormat="1" ht="33" customHeight="1">
      <c r="A10" s="593"/>
      <c r="B10" s="259" t="s">
        <v>388</v>
      </c>
      <c r="C10" s="609" t="s">
        <v>478</v>
      </c>
      <c r="D10" s="609"/>
      <c r="E10" s="610"/>
      <c r="F10" s="604"/>
      <c r="G10" s="113"/>
      <c r="H10" s="113"/>
      <c r="I10" s="113"/>
      <c r="J10" s="115"/>
    </row>
    <row r="11" spans="1:12" ht="5.25" customHeight="1">
      <c r="A11" s="593"/>
      <c r="B11" s="260"/>
      <c r="C11" s="260"/>
      <c r="D11" s="260"/>
      <c r="E11" s="260"/>
      <c r="F11" s="604"/>
      <c r="G11" s="104"/>
      <c r="H11" s="104"/>
      <c r="I11" s="104"/>
      <c r="J11" s="105"/>
    </row>
    <row r="12" spans="1:12" ht="18" customHeight="1">
      <c r="A12" s="593"/>
      <c r="B12" s="606"/>
      <c r="C12" s="606"/>
      <c r="D12" s="606"/>
      <c r="E12" s="606"/>
      <c r="F12" s="604"/>
      <c r="G12" s="104"/>
      <c r="H12" s="104"/>
      <c r="I12" s="104"/>
      <c r="J12" s="105"/>
    </row>
    <row r="13" spans="1:12" ht="8.1" customHeight="1">
      <c r="A13" s="593"/>
      <c r="B13" s="108"/>
      <c r="C13" s="108"/>
      <c r="D13" s="108"/>
      <c r="E13" s="108"/>
      <c r="F13" s="604"/>
      <c r="G13" s="104"/>
      <c r="H13" s="104"/>
      <c r="I13" s="104"/>
      <c r="J13" s="105"/>
    </row>
    <row r="14" spans="1:12" ht="27.75" customHeight="1">
      <c r="A14" s="593"/>
      <c r="B14" s="437"/>
      <c r="C14" s="438"/>
      <c r="D14" s="597"/>
      <c r="E14" s="598"/>
      <c r="F14" s="604"/>
    </row>
    <row r="15" spans="1:12" ht="19.5" customHeight="1">
      <c r="A15" s="593"/>
      <c r="B15" s="439"/>
      <c r="C15" s="440"/>
      <c r="D15" s="599"/>
      <c r="E15" s="600"/>
      <c r="F15" s="604"/>
      <c r="G15" s="104"/>
      <c r="H15" s="104"/>
      <c r="I15" s="104"/>
      <c r="J15" s="105"/>
    </row>
    <row r="16" spans="1:12" ht="24" customHeight="1">
      <c r="A16" s="593"/>
      <c r="B16" s="439"/>
      <c r="C16" s="440"/>
      <c r="D16" s="599"/>
      <c r="E16" s="600"/>
      <c r="F16" s="604"/>
      <c r="G16" s="110"/>
      <c r="H16" s="110"/>
      <c r="I16" s="110"/>
      <c r="J16" s="110"/>
    </row>
    <row r="17" spans="1:10" ht="23.25" customHeight="1">
      <c r="A17" s="594"/>
      <c r="B17" s="441"/>
      <c r="C17" s="442"/>
      <c r="D17" s="601"/>
      <c r="E17" s="602"/>
      <c r="F17" s="605"/>
      <c r="G17" s="110"/>
      <c r="H17" s="110"/>
      <c r="I17" s="110"/>
      <c r="J17" s="110"/>
    </row>
    <row r="18" spans="1:10" ht="15.6">
      <c r="A18" s="107"/>
      <c r="B18" s="107"/>
      <c r="C18" s="107"/>
      <c r="D18" s="107"/>
      <c r="E18" s="107"/>
      <c r="F18" s="104"/>
      <c r="G18" s="104"/>
      <c r="H18" s="104"/>
      <c r="I18" s="104"/>
      <c r="J18" s="105"/>
    </row>
    <row r="19" spans="1:10" ht="15.6">
      <c r="A19" s="107"/>
      <c r="B19" s="107"/>
      <c r="C19" s="107"/>
      <c r="D19" s="107"/>
      <c r="E19" s="107"/>
      <c r="F19" s="104"/>
      <c r="G19" s="104"/>
      <c r="H19" s="104"/>
      <c r="I19" s="104"/>
      <c r="J19" s="105"/>
    </row>
  </sheetData>
  <sheetProtection algorithmName="SHA-512" hashValue="7XZ2HoKVtNm6Lr/usWn01WdPc/FidITvS+frm23tQe0RWQZzQJg+ecNitG2zgA0bkoqfHZTw+A/UcScg94k0bw==" saltValue="Y1SXV/BbayV4oJ6EFtxy1Q==" spinCount="100000" sheet="1"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 guid="{1A6C211D-477E-416D-87F8-1BF3866A431B}"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30"/>
      <headerFooter alignWithMargins="0"/>
    </customSheetView>
  </customSheetViews>
  <mergeCells count="13">
    <mergeCell ref="A1:A17"/>
    <mergeCell ref="B1:E1"/>
    <mergeCell ref="B2:E2"/>
    <mergeCell ref="D14:E17"/>
    <mergeCell ref="F1:F17"/>
    <mergeCell ref="B12:E12"/>
    <mergeCell ref="C6:E6"/>
    <mergeCell ref="C7:E7"/>
    <mergeCell ref="B3:E3"/>
    <mergeCell ref="C4:E4"/>
    <mergeCell ref="C5:E5"/>
    <mergeCell ref="C10:E10"/>
    <mergeCell ref="C8:E8"/>
  </mergeCells>
  <phoneticPr fontId="29" type="noConversion"/>
  <printOptions horizontalCentered="1"/>
  <pageMargins left="0.15748031496063" right="0.23622047244094499" top="0.78" bottom="0.98425196850393704" header="0.35433070866141703" footer="0.511811023622047"/>
  <pageSetup paperSize="9" scale="85" orientation="landscape" r:id="rId31"/>
  <headerFooter alignWithMargins="0"/>
  <drawing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169" zoomScale="85" zoomScaleNormal="100" zoomScaleSheetLayoutView="85" workbookViewId="0">
      <selection activeCell="D181" sqref="D181"/>
    </sheetView>
  </sheetViews>
  <sheetFormatPr defaultColWidth="9.109375" defaultRowHeight="13.8"/>
  <cols>
    <col min="1" max="1" width="10" style="25" customWidth="1"/>
    <col min="2" max="2" width="10.6640625" style="25" customWidth="1"/>
    <col min="3" max="3" width="10.88671875" style="25" customWidth="1"/>
    <col min="4" max="4" width="16.88671875" style="25" customWidth="1"/>
    <col min="5" max="5" width="20" style="25" customWidth="1"/>
    <col min="6" max="8" width="10.6640625" style="25" customWidth="1"/>
    <col min="9" max="9" width="8.109375" style="25" customWidth="1"/>
    <col min="10" max="16384" width="9.109375" style="25"/>
  </cols>
  <sheetData>
    <row r="1" spans="1:9" s="264" customFormat="1" ht="32.1" customHeight="1">
      <c r="A1" s="786" t="s">
        <v>479</v>
      </c>
      <c r="B1" s="787"/>
      <c r="C1" s="787"/>
      <c r="D1" s="787"/>
      <c r="E1" s="787"/>
      <c r="F1" s="787"/>
      <c r="G1" s="787"/>
      <c r="H1" s="787"/>
      <c r="I1" s="788"/>
    </row>
    <row r="2" spans="1:9" s="264" customFormat="1" ht="32.1" customHeight="1">
      <c r="A2" s="261" t="s">
        <v>480</v>
      </c>
      <c r="B2" s="789" t="s">
        <v>481</v>
      </c>
      <c r="C2" s="789"/>
      <c r="D2" s="789"/>
      <c r="E2" s="789"/>
      <c r="F2" s="789"/>
      <c r="G2" s="789"/>
      <c r="H2" s="789"/>
      <c r="I2" s="790"/>
    </row>
    <row r="3" spans="1:9" s="264" customFormat="1" ht="32.1" customHeight="1">
      <c r="A3" s="261" t="s">
        <v>482</v>
      </c>
      <c r="B3" s="789" t="s">
        <v>483</v>
      </c>
      <c r="C3" s="789"/>
      <c r="D3" s="789"/>
      <c r="E3" s="789"/>
      <c r="F3" s="789"/>
      <c r="G3" s="789"/>
      <c r="H3" s="789"/>
      <c r="I3" s="790"/>
    </row>
    <row r="4" spans="1:9" s="264" customFormat="1" ht="32.1" customHeight="1">
      <c r="A4" s="261" t="s">
        <v>484</v>
      </c>
      <c r="B4" s="789" t="s">
        <v>485</v>
      </c>
      <c r="C4" s="789"/>
      <c r="D4" s="789"/>
      <c r="E4" s="789"/>
      <c r="F4" s="789"/>
      <c r="G4" s="789"/>
      <c r="H4" s="789"/>
      <c r="I4" s="790"/>
    </row>
    <row r="5" spans="1:9" s="264" customFormat="1" ht="32.1" customHeight="1">
      <c r="A5" s="261" t="s">
        <v>486</v>
      </c>
      <c r="B5" s="789" t="s">
        <v>487</v>
      </c>
      <c r="C5" s="789"/>
      <c r="D5" s="789"/>
      <c r="E5" s="789"/>
      <c r="F5" s="789"/>
      <c r="G5" s="789"/>
      <c r="H5" s="789"/>
      <c r="I5" s="790"/>
    </row>
    <row r="6" spans="1:9" s="264" customFormat="1" ht="32.1" customHeight="1">
      <c r="A6" s="262" t="s">
        <v>488</v>
      </c>
      <c r="B6" s="791" t="s">
        <v>604</v>
      </c>
      <c r="C6" s="791"/>
      <c r="D6" s="791"/>
      <c r="E6" s="791"/>
      <c r="F6" s="791"/>
      <c r="G6" s="791"/>
      <c r="H6" s="791"/>
      <c r="I6" s="792"/>
    </row>
    <row r="7" spans="1:9" s="264" customFormat="1" ht="32.1" customHeight="1">
      <c r="A7" s="263"/>
      <c r="C7" s="263"/>
      <c r="D7" s="263"/>
      <c r="E7" s="263"/>
      <c r="F7" s="263"/>
      <c r="G7" s="263"/>
      <c r="H7" s="263"/>
      <c r="I7" s="263"/>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
      <c r="A31" s="801" t="s">
        <v>399</v>
      </c>
      <c r="B31" s="801"/>
      <c r="C31" s="801"/>
      <c r="D31" s="801"/>
      <c r="E31" s="801"/>
      <c r="F31" s="801"/>
      <c r="G31" s="801"/>
      <c r="H31" s="801"/>
      <c r="I31" s="801"/>
      <c r="J31" s="66"/>
    </row>
    <row r="32" spans="1:10" ht="15.6">
      <c r="A32" s="796" t="s">
        <v>400</v>
      </c>
      <c r="B32" s="796"/>
      <c r="C32" s="796"/>
      <c r="D32" s="796"/>
      <c r="E32" s="796"/>
      <c r="F32" s="796"/>
      <c r="G32" s="796"/>
      <c r="H32" s="796"/>
      <c r="I32" s="796"/>
      <c r="J32" s="66"/>
    </row>
    <row r="33" spans="1:10" ht="18">
      <c r="A33" s="802" t="s">
        <v>401</v>
      </c>
      <c r="B33" s="802"/>
      <c r="C33" s="802"/>
      <c r="D33" s="802"/>
      <c r="E33" s="802"/>
      <c r="F33" s="802"/>
      <c r="G33" s="802"/>
      <c r="H33" s="802"/>
      <c r="I33" s="802"/>
      <c r="J33" s="66"/>
    </row>
    <row r="34" spans="1:10" ht="36" customHeight="1">
      <c r="A34" s="803" t="s">
        <v>614</v>
      </c>
      <c r="B34" s="803"/>
      <c r="C34" s="803"/>
      <c r="D34" s="803"/>
      <c r="E34" s="803"/>
      <c r="F34" s="803"/>
      <c r="G34" s="803"/>
      <c r="H34" s="803"/>
      <c r="I34" s="803"/>
      <c r="J34" s="66"/>
    </row>
    <row r="35" spans="1:10" ht="15.6">
      <c r="A35" s="797" t="s">
        <v>532</v>
      </c>
      <c r="B35" s="797"/>
      <c r="C35" s="797"/>
      <c r="D35" s="797"/>
      <c r="E35" s="797"/>
      <c r="F35" s="797"/>
      <c r="G35" s="797"/>
      <c r="H35" s="797"/>
      <c r="I35" s="797"/>
      <c r="J35" s="66"/>
    </row>
    <row r="36" spans="1:10" ht="15.6">
      <c r="A36" s="796" t="s">
        <v>402</v>
      </c>
      <c r="B36" s="796"/>
      <c r="C36" s="796"/>
      <c r="D36" s="796"/>
      <c r="E36" s="796"/>
      <c r="F36" s="796"/>
      <c r="G36" s="796"/>
      <c r="H36" s="796"/>
      <c r="I36" s="796"/>
      <c r="J36" s="66"/>
    </row>
    <row r="37" spans="1:10" ht="15.6">
      <c r="A37" s="796">
        <f>'Names of Bidder'!D10</f>
        <v>0</v>
      </c>
      <c r="B37" s="796"/>
      <c r="C37" s="796"/>
      <c r="D37" s="796"/>
      <c r="E37" s="796"/>
      <c r="F37" s="796"/>
      <c r="G37" s="796"/>
      <c r="H37" s="796"/>
      <c r="I37" s="796"/>
      <c r="J37" s="66"/>
    </row>
    <row r="38" spans="1:10" ht="36.75" customHeight="1">
      <c r="A38" s="793" t="str">
        <f>" having its Registered Office at " &amp; 'Names of Bidder'!D11 &amp; " " &amp; 'Names of Bidder'!D12 &amp; " " &amp; 'Names of Bidder'!D13</f>
        <v xml:space="preserve"> having its Registered Office at   </v>
      </c>
      <c r="B38" s="793"/>
      <c r="C38" s="793"/>
      <c r="D38" s="793"/>
      <c r="E38" s="793"/>
      <c r="F38" s="793"/>
      <c r="G38" s="793"/>
      <c r="H38" s="793"/>
      <c r="I38" s="793"/>
      <c r="J38" s="66"/>
    </row>
    <row r="39" spans="1:10" ht="15.6">
      <c r="A39" s="796" t="str">
        <f>IF('Names of Bidder'!D6 = "Sole Bidder", " ", " and ")</f>
        <v xml:space="preserve"> </v>
      </c>
      <c r="B39" s="796"/>
      <c r="C39" s="796"/>
      <c r="D39" s="796"/>
      <c r="E39" s="796"/>
      <c r="F39" s="796"/>
      <c r="G39" s="796"/>
      <c r="H39" s="796"/>
      <c r="I39" s="796"/>
      <c r="J39" s="66"/>
    </row>
    <row r="40" spans="1:10" ht="17.25" customHeight="1">
      <c r="A40" s="793" t="str">
        <f>IF('Names of Bidder'!D6= "Sole Bidder", "", IF('Names of Bidder'!D7=1,'Names of Bidder'!D15,IF('Names of Bidder'!D7=2,'Names of Bidder'!D15&amp;" &amp; "&amp;'Names of Bidder'!D20,"")))</f>
        <v/>
      </c>
      <c r="B40" s="793"/>
      <c r="C40" s="793"/>
      <c r="D40" s="793"/>
      <c r="E40" s="793"/>
      <c r="F40" s="793"/>
      <c r="G40" s="793"/>
      <c r="H40" s="793"/>
      <c r="I40" s="793"/>
      <c r="J40" s="66"/>
    </row>
    <row r="41" spans="1:10" ht="39" customHeight="1">
      <c r="A41" s="793"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93"/>
      <c r="C41" s="793"/>
      <c r="D41" s="793"/>
      <c r="E41" s="793"/>
      <c r="F41" s="793"/>
      <c r="G41" s="793"/>
      <c r="H41" s="793"/>
      <c r="I41" s="793"/>
      <c r="J41" s="66"/>
    </row>
    <row r="42" spans="1:10" ht="15.6">
      <c r="A42" s="796" t="s">
        <v>403</v>
      </c>
      <c r="B42" s="796"/>
      <c r="C42" s="796"/>
      <c r="D42" s="796"/>
      <c r="E42" s="796"/>
      <c r="F42" s="796"/>
      <c r="G42" s="796"/>
      <c r="H42" s="796"/>
      <c r="I42" s="796"/>
      <c r="J42" s="66"/>
    </row>
    <row r="43" spans="1:10" ht="15.6">
      <c r="A43" s="797" t="s">
        <v>404</v>
      </c>
      <c r="B43" s="797"/>
      <c r="C43" s="797"/>
      <c r="D43" s="797"/>
      <c r="E43" s="797"/>
      <c r="F43" s="797"/>
      <c r="G43" s="797"/>
      <c r="H43" s="797"/>
      <c r="I43" s="797"/>
      <c r="J43" s="66"/>
    </row>
    <row r="44" spans="1:10" ht="15.6">
      <c r="A44" s="797" t="s">
        <v>405</v>
      </c>
      <c r="B44" s="797"/>
      <c r="C44" s="797"/>
      <c r="D44" s="797"/>
      <c r="E44" s="797"/>
      <c r="F44" s="797"/>
      <c r="G44" s="797"/>
      <c r="H44" s="797"/>
      <c r="I44" s="797"/>
      <c r="J44" s="66"/>
    </row>
    <row r="45" spans="1:10" ht="134.25" customHeight="1">
      <c r="A45" s="799" t="str">
        <f>"POWERGRID intends to award, under laid-down organisational procedures, contract(s) for " &amp; Basic!B1</f>
        <v>POWERGRID intends to award, under laid-down organisational procedures, contract(s) for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v>
      </c>
      <c r="B45" s="799"/>
      <c r="C45" s="799"/>
      <c r="D45" s="799"/>
      <c r="E45" s="799"/>
      <c r="F45" s="799"/>
      <c r="G45" s="799"/>
      <c r="H45" s="799"/>
      <c r="I45" s="799"/>
      <c r="J45" s="66"/>
    </row>
    <row r="46" spans="1:10" ht="16.5" customHeight="1">
      <c r="A46" s="224"/>
      <c r="B46" s="226"/>
      <c r="C46" s="226"/>
      <c r="D46" s="226"/>
      <c r="E46" s="226"/>
      <c r="F46" s="224"/>
      <c r="G46" s="226"/>
      <c r="H46" s="226"/>
      <c r="I46" s="226"/>
      <c r="J46" s="66"/>
    </row>
    <row r="47" spans="1:10" ht="21" customHeight="1">
      <c r="A47" s="666" t="s">
        <v>406</v>
      </c>
      <c r="B47" s="666"/>
      <c r="C47" s="666"/>
      <c r="D47" s="666"/>
      <c r="E47" s="798" t="s">
        <v>406</v>
      </c>
      <c r="F47" s="798"/>
      <c r="G47" s="798"/>
      <c r="H47" s="798"/>
      <c r="I47" s="798"/>
      <c r="J47" s="66"/>
    </row>
    <row r="48" spans="1:10" ht="32.25" customHeight="1">
      <c r="A48" s="794" t="s">
        <v>489</v>
      </c>
      <c r="B48" s="794"/>
      <c r="C48" s="794"/>
      <c r="D48" s="794"/>
      <c r="E48" s="795" t="s">
        <v>689</v>
      </c>
      <c r="F48" s="795"/>
      <c r="G48" s="795"/>
      <c r="H48" s="795"/>
      <c r="I48" s="795"/>
      <c r="J48" s="66"/>
    </row>
    <row r="49" spans="1:10" ht="18.75" customHeight="1">
      <c r="A49" s="227" t="s">
        <v>408</v>
      </c>
      <c r="B49" s="227"/>
      <c r="C49" s="227"/>
      <c r="D49" s="227"/>
      <c r="E49" s="227"/>
      <c r="F49" s="227"/>
      <c r="G49" s="227"/>
      <c r="H49" s="227"/>
      <c r="I49" s="228" t="s">
        <v>409</v>
      </c>
      <c r="J49" s="66"/>
    </row>
    <row r="50" spans="1:10" ht="158.25" customHeight="1">
      <c r="A50" s="799" t="str">
        <f>Basic!B1 &amp; " Package and Specification Number " &amp;  Basic!B3 &amp; " POWERGRID values full compliance with all relevant laws of the land, rules,  regulations, economic use of resources, and of fairness /  transparency in its relations with its Bidders/ Contractors."</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Package and Specification Number CC/NT/W-AIS/DOM/A04/23/09636 POWERGRID values full compliance with all relevant laws of the land, rules,  regulations, economic use of resources, and of fairness /  transparency in its relations with its Bidders/ Contractors.</v>
      </c>
      <c r="B50" s="799"/>
      <c r="C50" s="799"/>
      <c r="D50" s="799"/>
      <c r="E50" s="799"/>
      <c r="F50" s="799"/>
      <c r="G50" s="799"/>
      <c r="H50" s="799"/>
      <c r="I50" s="799"/>
    </row>
    <row r="51" spans="1:10" ht="8.1" customHeight="1">
      <c r="A51" s="229"/>
      <c r="B51" s="147"/>
      <c r="C51" s="147"/>
      <c r="D51" s="147"/>
      <c r="E51" s="147"/>
      <c r="F51" s="147"/>
      <c r="G51" s="147"/>
      <c r="H51" s="147"/>
      <c r="I51" s="147"/>
    </row>
    <row r="52" spans="1:10" ht="35.25" customHeight="1">
      <c r="A52" s="799" t="s">
        <v>410</v>
      </c>
      <c r="B52" s="799"/>
      <c r="C52" s="799"/>
      <c r="D52" s="799"/>
      <c r="E52" s="799"/>
      <c r="F52" s="799"/>
      <c r="G52" s="799"/>
      <c r="H52" s="799"/>
      <c r="I52" s="799"/>
    </row>
    <row r="53" spans="1:10" ht="8.1" customHeight="1">
      <c r="A53" s="230"/>
      <c r="B53" s="147"/>
      <c r="C53" s="147"/>
      <c r="D53" s="147"/>
      <c r="E53" s="147"/>
      <c r="F53" s="147"/>
      <c r="G53" s="147"/>
      <c r="H53" s="147"/>
      <c r="I53" s="147"/>
    </row>
    <row r="54" spans="1:10" ht="15.6">
      <c r="A54" s="804" t="s">
        <v>411</v>
      </c>
      <c r="B54" s="804"/>
      <c r="C54" s="804"/>
      <c r="D54" s="804"/>
      <c r="E54" s="804"/>
      <c r="F54" s="804"/>
      <c r="G54" s="804"/>
      <c r="H54" s="804"/>
      <c r="I54" s="804"/>
    </row>
    <row r="55" spans="1:10" ht="8.1" customHeight="1">
      <c r="A55" s="230"/>
      <c r="B55" s="147"/>
      <c r="C55" s="147"/>
      <c r="D55" s="147"/>
      <c r="E55" s="147"/>
      <c r="F55" s="147"/>
      <c r="G55" s="147"/>
      <c r="H55" s="147"/>
      <c r="I55" s="147"/>
    </row>
    <row r="56" spans="1:10" ht="15.6">
      <c r="A56" s="800" t="s">
        <v>412</v>
      </c>
      <c r="B56" s="800"/>
      <c r="C56" s="800"/>
      <c r="D56" s="800"/>
      <c r="E56" s="800"/>
      <c r="F56" s="800"/>
      <c r="G56" s="800"/>
      <c r="H56" s="800"/>
      <c r="I56" s="800"/>
    </row>
    <row r="57" spans="1:10" ht="8.1" customHeight="1">
      <c r="A57" s="231"/>
      <c r="B57" s="147"/>
      <c r="C57" s="147"/>
      <c r="D57" s="147"/>
      <c r="E57" s="147"/>
      <c r="F57" s="147"/>
      <c r="G57" s="147"/>
      <c r="H57" s="147"/>
      <c r="I57" s="147"/>
    </row>
    <row r="58" spans="1:10" ht="37.5" customHeight="1">
      <c r="A58" s="232" t="s">
        <v>413</v>
      </c>
      <c r="B58" s="666" t="s">
        <v>414</v>
      </c>
      <c r="C58" s="666"/>
      <c r="D58" s="666"/>
      <c r="E58" s="666"/>
      <c r="F58" s="666"/>
      <c r="G58" s="666"/>
      <c r="H58" s="666"/>
      <c r="I58" s="666"/>
    </row>
    <row r="59" spans="1:10" ht="8.1" customHeight="1">
      <c r="A59" s="230"/>
      <c r="B59" s="147"/>
      <c r="C59" s="147"/>
      <c r="D59" s="147"/>
      <c r="E59" s="147"/>
      <c r="F59" s="147"/>
      <c r="G59" s="147"/>
      <c r="H59" s="147"/>
      <c r="I59" s="147"/>
    </row>
    <row r="60" spans="1:10" ht="67.5" customHeight="1">
      <c r="A60" s="147"/>
      <c r="B60" s="232" t="s">
        <v>415</v>
      </c>
      <c r="C60" s="666" t="s">
        <v>416</v>
      </c>
      <c r="D60" s="666"/>
      <c r="E60" s="666"/>
      <c r="F60" s="666"/>
      <c r="G60" s="666"/>
      <c r="H60" s="666"/>
      <c r="I60" s="666"/>
    </row>
    <row r="61" spans="1:10" ht="8.1" customHeight="1">
      <c r="A61" s="147"/>
      <c r="B61" s="232"/>
      <c r="C61" s="224"/>
      <c r="D61" s="224"/>
      <c r="E61" s="224"/>
      <c r="F61" s="224"/>
      <c r="G61" s="224"/>
      <c r="H61" s="224"/>
      <c r="I61" s="224"/>
    </row>
    <row r="62" spans="1:10" ht="83.25" customHeight="1">
      <c r="A62" s="147"/>
      <c r="B62" s="232" t="s">
        <v>417</v>
      </c>
      <c r="C62" s="666" t="s">
        <v>641</v>
      </c>
      <c r="D62" s="666"/>
      <c r="E62" s="666"/>
      <c r="F62" s="666"/>
      <c r="G62" s="666"/>
      <c r="H62" s="666"/>
      <c r="I62" s="666"/>
    </row>
    <row r="63" spans="1:10" ht="8.1" customHeight="1">
      <c r="A63" s="147"/>
      <c r="B63" s="232"/>
      <c r="C63" s="224"/>
      <c r="D63" s="224"/>
      <c r="E63" s="224"/>
      <c r="F63" s="224"/>
      <c r="G63" s="224"/>
      <c r="H63" s="224"/>
      <c r="I63" s="224"/>
    </row>
    <row r="64" spans="1:10" ht="50.25" customHeight="1">
      <c r="A64" s="147"/>
      <c r="B64" s="232" t="s">
        <v>418</v>
      </c>
      <c r="C64" s="666" t="s">
        <v>642</v>
      </c>
      <c r="D64" s="666"/>
      <c r="E64" s="666"/>
      <c r="F64" s="666"/>
      <c r="G64" s="666"/>
      <c r="H64" s="666"/>
      <c r="I64" s="666"/>
    </row>
    <row r="65" spans="1:10" ht="8.1" customHeight="1">
      <c r="A65" s="147"/>
      <c r="B65" s="232"/>
      <c r="C65" s="224"/>
      <c r="D65" s="224"/>
      <c r="E65" s="224"/>
      <c r="F65" s="224"/>
      <c r="G65" s="224"/>
      <c r="H65" s="224"/>
      <c r="I65" s="224"/>
    </row>
    <row r="66" spans="1:10" ht="69" customHeight="1">
      <c r="A66" s="232" t="s">
        <v>419</v>
      </c>
      <c r="B66" s="666" t="s">
        <v>643</v>
      </c>
      <c r="C66" s="666"/>
      <c r="D66" s="666"/>
      <c r="E66" s="666"/>
      <c r="F66" s="666"/>
      <c r="G66" s="666"/>
      <c r="H66" s="666"/>
      <c r="I66" s="666"/>
    </row>
    <row r="67" spans="1:10" ht="8.1" customHeight="1">
      <c r="A67" s="147"/>
      <c r="B67" s="232"/>
      <c r="C67" s="224"/>
      <c r="D67" s="224"/>
      <c r="E67" s="224"/>
      <c r="F67" s="224"/>
      <c r="G67" s="224"/>
      <c r="H67" s="224"/>
      <c r="I67" s="224"/>
    </row>
    <row r="68" spans="1:10" ht="15.6">
      <c r="A68" s="800" t="s">
        <v>420</v>
      </c>
      <c r="B68" s="800"/>
      <c r="C68" s="800"/>
      <c r="D68" s="800"/>
      <c r="E68" s="800"/>
      <c r="F68" s="800"/>
      <c r="G68" s="800"/>
      <c r="H68" s="800"/>
      <c r="I68" s="800"/>
    </row>
    <row r="69" spans="1:10" ht="8.1" customHeight="1">
      <c r="A69" s="147"/>
      <c r="B69" s="232"/>
      <c r="C69" s="224"/>
      <c r="D69" s="224"/>
      <c r="E69" s="224"/>
      <c r="F69" s="224"/>
      <c r="G69" s="224"/>
      <c r="H69" s="224"/>
      <c r="I69" s="224"/>
    </row>
    <row r="70" spans="1:10" ht="49.5" customHeight="1">
      <c r="A70" s="232" t="s">
        <v>413</v>
      </c>
      <c r="B70" s="666" t="s">
        <v>644</v>
      </c>
      <c r="C70" s="666"/>
      <c r="D70" s="666"/>
      <c r="E70" s="666"/>
      <c r="F70" s="666"/>
      <c r="G70" s="666"/>
      <c r="H70" s="666"/>
      <c r="I70" s="666"/>
    </row>
    <row r="71" spans="1:10" ht="24" customHeight="1">
      <c r="A71" s="224"/>
      <c r="B71" s="227"/>
      <c r="C71" s="227"/>
      <c r="D71" s="227"/>
      <c r="E71" s="227"/>
      <c r="F71" s="224"/>
      <c r="G71" s="227"/>
      <c r="H71" s="227"/>
      <c r="I71" s="227"/>
      <c r="J71" s="66"/>
    </row>
    <row r="72" spans="1:10" ht="21" customHeight="1">
      <c r="A72" s="666" t="s">
        <v>406</v>
      </c>
      <c r="B72" s="666"/>
      <c r="C72" s="666"/>
      <c r="D72" s="666"/>
      <c r="E72" s="798" t="s">
        <v>406</v>
      </c>
      <c r="F72" s="798"/>
      <c r="G72" s="798"/>
      <c r="H72" s="798"/>
      <c r="I72" s="798"/>
      <c r="J72" s="66"/>
    </row>
    <row r="73" spans="1:10" ht="33" customHeight="1">
      <c r="A73" s="794" t="s">
        <v>407</v>
      </c>
      <c r="B73" s="794"/>
      <c r="C73" s="794"/>
      <c r="D73" s="794"/>
      <c r="E73" s="795" t="s">
        <v>689</v>
      </c>
      <c r="F73" s="795"/>
      <c r="G73" s="795"/>
      <c r="H73" s="795"/>
      <c r="I73" s="795"/>
      <c r="J73" s="66"/>
    </row>
    <row r="74" spans="1:10" ht="15.6">
      <c r="A74" s="227" t="s">
        <v>408</v>
      </c>
      <c r="B74" s="227"/>
      <c r="C74" s="227"/>
      <c r="D74" s="227"/>
      <c r="E74" s="227"/>
      <c r="F74" s="227"/>
      <c r="G74" s="227"/>
      <c r="H74" s="227"/>
      <c r="I74" s="228" t="s">
        <v>421</v>
      </c>
      <c r="J74" s="66"/>
    </row>
    <row r="75" spans="1:10" ht="99" customHeight="1">
      <c r="A75" s="147"/>
      <c r="B75" s="232" t="s">
        <v>422</v>
      </c>
      <c r="C75" s="666" t="s">
        <v>645</v>
      </c>
      <c r="D75" s="666"/>
      <c r="E75" s="666"/>
      <c r="F75" s="666"/>
      <c r="G75" s="666"/>
      <c r="H75" s="666"/>
      <c r="I75" s="666"/>
    </row>
    <row r="76" spans="1:10" ht="9.9" customHeight="1">
      <c r="A76" s="147"/>
      <c r="B76" s="123"/>
      <c r="C76" s="230"/>
      <c r="D76" s="230"/>
      <c r="E76" s="230"/>
      <c r="F76" s="230"/>
      <c r="G76" s="230"/>
      <c r="H76" s="230"/>
      <c r="I76" s="230"/>
    </row>
    <row r="77" spans="1:10" ht="84.75" customHeight="1">
      <c r="A77" s="147"/>
      <c r="B77" s="232" t="s">
        <v>417</v>
      </c>
      <c r="C77" s="666" t="s">
        <v>646</v>
      </c>
      <c r="D77" s="666"/>
      <c r="E77" s="666"/>
      <c r="F77" s="666"/>
      <c r="G77" s="666"/>
      <c r="H77" s="666"/>
      <c r="I77" s="666"/>
    </row>
    <row r="78" spans="1:10" ht="9.9" customHeight="1">
      <c r="A78" s="147"/>
      <c r="B78" s="232"/>
      <c r="C78" s="233"/>
      <c r="D78" s="233"/>
      <c r="E78" s="233"/>
      <c r="F78" s="233"/>
      <c r="G78" s="233"/>
      <c r="H78" s="233"/>
      <c r="I78" s="233"/>
    </row>
    <row r="79" spans="1:10" ht="63" customHeight="1">
      <c r="A79" s="147"/>
      <c r="B79" s="232" t="s">
        <v>418</v>
      </c>
      <c r="C79" s="666" t="s">
        <v>647</v>
      </c>
      <c r="D79" s="666"/>
      <c r="E79" s="666"/>
      <c r="F79" s="666"/>
      <c r="G79" s="666"/>
      <c r="H79" s="666"/>
      <c r="I79" s="666"/>
    </row>
    <row r="80" spans="1:10" ht="9.9" customHeight="1">
      <c r="A80" s="147"/>
      <c r="B80" s="232"/>
      <c r="C80" s="233"/>
      <c r="D80" s="233"/>
      <c r="E80" s="233"/>
      <c r="F80" s="233"/>
      <c r="G80" s="233"/>
      <c r="H80" s="233"/>
      <c r="I80" s="233"/>
    </row>
    <row r="81" spans="1:10" ht="80.25" customHeight="1">
      <c r="A81" s="147"/>
      <c r="B81" s="232" t="s">
        <v>423</v>
      </c>
      <c r="C81" s="666" t="s">
        <v>424</v>
      </c>
      <c r="D81" s="666"/>
      <c r="E81" s="666"/>
      <c r="F81" s="666"/>
      <c r="G81" s="666"/>
      <c r="H81" s="666"/>
      <c r="I81" s="666"/>
    </row>
    <row r="82" spans="1:10" ht="9.9" customHeight="1">
      <c r="A82" s="147"/>
      <c r="B82" s="232"/>
      <c r="C82" s="233"/>
      <c r="D82" s="233"/>
      <c r="E82" s="233"/>
      <c r="F82" s="233"/>
      <c r="G82" s="233"/>
      <c r="H82" s="233"/>
      <c r="I82" s="233"/>
    </row>
    <row r="83" spans="1:10" ht="66" customHeight="1">
      <c r="A83" s="147"/>
      <c r="B83" s="232" t="s">
        <v>425</v>
      </c>
      <c r="C83" s="666" t="s">
        <v>648</v>
      </c>
      <c r="D83" s="666"/>
      <c r="E83" s="666"/>
      <c r="F83" s="666"/>
      <c r="G83" s="666"/>
      <c r="H83" s="666"/>
      <c r="I83" s="666"/>
    </row>
    <row r="84" spans="1:10" ht="9.9" customHeight="1">
      <c r="A84" s="147"/>
      <c r="B84" s="232"/>
      <c r="C84" s="233"/>
      <c r="D84" s="233"/>
      <c r="E84" s="233"/>
      <c r="F84" s="233"/>
      <c r="G84" s="233"/>
      <c r="H84" s="233"/>
      <c r="I84" s="233"/>
    </row>
    <row r="85" spans="1:10" ht="50.25" customHeight="1">
      <c r="A85" s="147"/>
      <c r="B85" s="232" t="s">
        <v>426</v>
      </c>
      <c r="C85" s="666" t="s">
        <v>649</v>
      </c>
      <c r="D85" s="666"/>
      <c r="E85" s="666"/>
      <c r="F85" s="666"/>
      <c r="G85" s="666"/>
      <c r="H85" s="666"/>
      <c r="I85" s="666"/>
    </row>
    <row r="86" spans="1:10" ht="36" customHeight="1">
      <c r="A86" s="147"/>
      <c r="B86" s="232" t="s">
        <v>650</v>
      </c>
      <c r="C86" s="666" t="s">
        <v>651</v>
      </c>
      <c r="D86" s="666"/>
      <c r="E86" s="666"/>
      <c r="F86" s="666"/>
      <c r="G86" s="666"/>
      <c r="H86" s="666"/>
      <c r="I86" s="666"/>
    </row>
    <row r="87" spans="1:10" ht="8.1" customHeight="1">
      <c r="A87" s="147"/>
      <c r="B87" s="233"/>
      <c r="C87" s="233"/>
      <c r="D87" s="233"/>
      <c r="E87" s="233"/>
      <c r="F87" s="233"/>
      <c r="G87" s="233"/>
      <c r="H87" s="233"/>
      <c r="I87" s="233"/>
    </row>
    <row r="88" spans="1:10" ht="37.5" customHeight="1">
      <c r="A88" s="232" t="s">
        <v>419</v>
      </c>
      <c r="B88" s="666" t="s">
        <v>427</v>
      </c>
      <c r="C88" s="666"/>
      <c r="D88" s="666"/>
      <c r="E88" s="666"/>
      <c r="F88" s="666"/>
      <c r="G88" s="666"/>
      <c r="H88" s="666"/>
      <c r="I88" s="666"/>
    </row>
    <row r="89" spans="1:10" ht="36" customHeight="1">
      <c r="A89" s="224"/>
      <c r="B89" s="227"/>
      <c r="C89" s="227"/>
      <c r="D89" s="227"/>
      <c r="E89" s="227"/>
      <c r="F89" s="224"/>
      <c r="G89" s="227"/>
      <c r="H89" s="227"/>
      <c r="I89" s="227"/>
      <c r="J89" s="66"/>
    </row>
    <row r="90" spans="1:10" ht="21" customHeight="1">
      <c r="A90" s="666" t="s">
        <v>406</v>
      </c>
      <c r="B90" s="666"/>
      <c r="C90" s="666"/>
      <c r="D90" s="666"/>
      <c r="E90" s="798" t="s">
        <v>406</v>
      </c>
      <c r="F90" s="798"/>
      <c r="G90" s="798"/>
      <c r="H90" s="798"/>
      <c r="I90" s="798"/>
      <c r="J90" s="66"/>
    </row>
    <row r="91" spans="1:10" ht="33" customHeight="1">
      <c r="A91" s="794" t="s">
        <v>407</v>
      </c>
      <c r="B91" s="794"/>
      <c r="C91" s="794"/>
      <c r="D91" s="794"/>
      <c r="E91" s="795" t="s">
        <v>689</v>
      </c>
      <c r="F91" s="795"/>
      <c r="G91" s="795"/>
      <c r="H91" s="795"/>
      <c r="I91" s="795"/>
      <c r="J91" s="66"/>
    </row>
    <row r="92" spans="1:10" ht="15.6">
      <c r="A92" s="227" t="s">
        <v>408</v>
      </c>
      <c r="B92" s="227"/>
      <c r="C92" s="227"/>
      <c r="D92" s="227"/>
      <c r="E92" s="227"/>
      <c r="F92" s="227"/>
      <c r="G92" s="227"/>
      <c r="H92" s="227"/>
      <c r="I92" s="228" t="s">
        <v>428</v>
      </c>
      <c r="J92" s="66"/>
    </row>
    <row r="93" spans="1:10" ht="15.6">
      <c r="A93" s="227"/>
      <c r="B93" s="227"/>
      <c r="C93" s="227"/>
      <c r="D93" s="227"/>
      <c r="E93" s="227"/>
      <c r="F93" s="227"/>
      <c r="G93" s="227"/>
      <c r="H93" s="227"/>
      <c r="I93" s="228"/>
      <c r="J93" s="66"/>
    </row>
    <row r="94" spans="1:10" ht="15.6">
      <c r="A94" s="800" t="s">
        <v>429</v>
      </c>
      <c r="B94" s="800"/>
      <c r="C94" s="800"/>
      <c r="D94" s="800"/>
      <c r="E94" s="800"/>
      <c r="F94" s="800"/>
      <c r="G94" s="800"/>
      <c r="H94" s="800"/>
      <c r="I94" s="800"/>
    </row>
    <row r="95" spans="1:10" ht="8.1" customHeight="1">
      <c r="A95" s="147"/>
      <c r="B95" s="233"/>
      <c r="C95" s="233"/>
      <c r="D95" s="233"/>
      <c r="E95" s="233"/>
      <c r="F95" s="233"/>
      <c r="G95" s="233"/>
      <c r="H95" s="233"/>
      <c r="I95" s="233"/>
    </row>
    <row r="96" spans="1:10" ht="80.25" customHeight="1">
      <c r="A96" s="232" t="s">
        <v>413</v>
      </c>
      <c r="B96" s="666" t="s">
        <v>652</v>
      </c>
      <c r="C96" s="666"/>
      <c r="D96" s="666"/>
      <c r="E96" s="666"/>
      <c r="F96" s="666"/>
      <c r="G96" s="666"/>
      <c r="H96" s="666"/>
      <c r="I96" s="666"/>
    </row>
    <row r="97" spans="1:10" ht="8.1" customHeight="1">
      <c r="A97" s="147"/>
      <c r="B97" s="233"/>
      <c r="C97" s="233"/>
      <c r="D97" s="233"/>
      <c r="E97" s="233"/>
      <c r="F97" s="233"/>
      <c r="G97" s="233"/>
      <c r="H97" s="233"/>
      <c r="I97" s="233"/>
    </row>
    <row r="98" spans="1:10" ht="160.5" customHeight="1">
      <c r="A98" s="232" t="s">
        <v>419</v>
      </c>
      <c r="B98" s="666" t="s">
        <v>653</v>
      </c>
      <c r="C98" s="666"/>
      <c r="D98" s="666"/>
      <c r="E98" s="666"/>
      <c r="F98" s="666"/>
      <c r="G98" s="666"/>
      <c r="H98" s="666"/>
      <c r="I98" s="666"/>
    </row>
    <row r="99" spans="1:10" ht="8.1" customHeight="1">
      <c r="A99" s="147"/>
      <c r="B99" s="233"/>
      <c r="C99" s="233"/>
      <c r="D99" s="233"/>
      <c r="E99" s="233"/>
      <c r="F99" s="233"/>
      <c r="G99" s="233"/>
      <c r="H99" s="233"/>
      <c r="I99" s="233"/>
    </row>
    <row r="100" spans="1:10" ht="51.75" customHeight="1">
      <c r="A100" s="232" t="s">
        <v>430</v>
      </c>
      <c r="B100" s="666" t="s">
        <v>654</v>
      </c>
      <c r="C100" s="666"/>
      <c r="D100" s="666"/>
      <c r="E100" s="666"/>
      <c r="F100" s="666"/>
      <c r="G100" s="666"/>
      <c r="H100" s="666"/>
      <c r="I100" s="666"/>
    </row>
    <row r="101" spans="1:10" ht="15" customHeight="1">
      <c r="A101" s="230"/>
      <c r="B101" s="147"/>
      <c r="C101" s="147"/>
      <c r="D101" s="147"/>
      <c r="E101" s="147"/>
      <c r="F101" s="147"/>
      <c r="G101" s="147"/>
      <c r="H101" s="147"/>
      <c r="I101" s="147"/>
    </row>
    <row r="102" spans="1:10" ht="15.6">
      <c r="A102" s="800" t="s">
        <v>431</v>
      </c>
      <c r="B102" s="800"/>
      <c r="C102" s="800"/>
      <c r="D102" s="800"/>
      <c r="E102" s="800"/>
      <c r="F102" s="800"/>
      <c r="G102" s="800"/>
      <c r="H102" s="800"/>
      <c r="I102" s="800"/>
    </row>
    <row r="103" spans="1:10" ht="8.1" customHeight="1">
      <c r="A103" s="147"/>
      <c r="B103" s="233"/>
      <c r="C103" s="233"/>
      <c r="D103" s="233"/>
      <c r="E103" s="233"/>
      <c r="F103" s="233"/>
      <c r="G103" s="233"/>
      <c r="H103" s="233"/>
      <c r="I103" s="233"/>
    </row>
    <row r="104" spans="1:10" ht="40.5" customHeight="1">
      <c r="A104" s="232" t="s">
        <v>413</v>
      </c>
      <c r="B104" s="799" t="s">
        <v>655</v>
      </c>
      <c r="C104" s="799"/>
      <c r="D104" s="799"/>
      <c r="E104" s="799"/>
      <c r="F104" s="799"/>
      <c r="G104" s="799"/>
      <c r="H104" s="799"/>
      <c r="I104" s="799"/>
    </row>
    <row r="105" spans="1:10" ht="8.1" customHeight="1">
      <c r="A105" s="147"/>
      <c r="B105" s="233"/>
      <c r="C105" s="233"/>
      <c r="D105" s="233"/>
      <c r="E105" s="233"/>
      <c r="F105" s="233"/>
      <c r="G105" s="233"/>
      <c r="H105" s="233"/>
      <c r="I105" s="233"/>
    </row>
    <row r="106" spans="1:10" ht="66" customHeight="1">
      <c r="A106" s="232" t="s">
        <v>419</v>
      </c>
      <c r="B106" s="799" t="s">
        <v>656</v>
      </c>
      <c r="C106" s="799"/>
      <c r="D106" s="799"/>
      <c r="E106" s="799"/>
      <c r="F106" s="799"/>
      <c r="G106" s="799"/>
      <c r="H106" s="799"/>
      <c r="I106" s="799"/>
    </row>
    <row r="107" spans="1:10" ht="8.1" customHeight="1">
      <c r="A107" s="147"/>
      <c r="B107" s="233"/>
      <c r="C107" s="233"/>
      <c r="D107" s="233"/>
      <c r="E107" s="233"/>
      <c r="F107" s="233"/>
      <c r="G107" s="233"/>
      <c r="H107" s="233"/>
      <c r="I107" s="233"/>
    </row>
    <row r="108" spans="1:10" ht="15.6">
      <c r="A108" s="800" t="s">
        <v>432</v>
      </c>
      <c r="B108" s="800"/>
      <c r="C108" s="800"/>
      <c r="D108" s="800"/>
      <c r="E108" s="800"/>
      <c r="F108" s="800"/>
      <c r="G108" s="800"/>
      <c r="H108" s="800"/>
      <c r="I108" s="800"/>
    </row>
    <row r="109" spans="1:10" ht="15" customHeight="1">
      <c r="A109" s="231"/>
      <c r="B109" s="147"/>
      <c r="C109" s="147"/>
      <c r="D109" s="147"/>
      <c r="E109" s="147"/>
      <c r="F109" s="147"/>
      <c r="G109" s="147"/>
      <c r="H109" s="147"/>
      <c r="I109" s="147"/>
    </row>
    <row r="110" spans="1:10" ht="51.75" customHeight="1">
      <c r="A110" s="232" t="s">
        <v>413</v>
      </c>
      <c r="B110" s="799" t="s">
        <v>657</v>
      </c>
      <c r="C110" s="799"/>
      <c r="D110" s="799"/>
      <c r="E110" s="799"/>
      <c r="F110" s="799"/>
      <c r="G110" s="799"/>
      <c r="H110" s="799"/>
      <c r="I110" s="799"/>
    </row>
    <row r="111" spans="1:10" ht="43.5" customHeight="1">
      <c r="A111" s="232"/>
      <c r="B111" s="225"/>
      <c r="C111" s="225"/>
      <c r="D111" s="225"/>
      <c r="E111" s="225"/>
      <c r="F111" s="225"/>
      <c r="G111" s="225"/>
      <c r="H111" s="225"/>
      <c r="I111" s="225"/>
    </row>
    <row r="112" spans="1:10" ht="26.25" customHeight="1">
      <c r="A112" s="147"/>
      <c r="B112" s="147"/>
      <c r="C112" s="147"/>
      <c r="D112" s="147"/>
      <c r="E112" s="147"/>
      <c r="F112" s="147"/>
      <c r="G112" s="147"/>
      <c r="H112" s="147"/>
      <c r="I112" s="147"/>
      <c r="J112" s="66"/>
    </row>
    <row r="113" spans="1:10" ht="21" customHeight="1">
      <c r="A113" s="666" t="s">
        <v>406</v>
      </c>
      <c r="B113" s="666"/>
      <c r="C113" s="666"/>
      <c r="D113" s="666"/>
      <c r="E113" s="798" t="s">
        <v>406</v>
      </c>
      <c r="F113" s="798"/>
      <c r="G113" s="798"/>
      <c r="H113" s="798"/>
      <c r="I113" s="798"/>
      <c r="J113" s="66"/>
    </row>
    <row r="114" spans="1:10" ht="33" customHeight="1">
      <c r="A114" s="794" t="s">
        <v>407</v>
      </c>
      <c r="B114" s="794"/>
      <c r="C114" s="794"/>
      <c r="D114" s="794"/>
      <c r="E114" s="795" t="s">
        <v>689</v>
      </c>
      <c r="F114" s="795"/>
      <c r="G114" s="795"/>
      <c r="H114" s="795"/>
      <c r="I114" s="795"/>
      <c r="J114" s="66"/>
    </row>
    <row r="115" spans="1:10" ht="15.6">
      <c r="A115" s="227" t="s">
        <v>408</v>
      </c>
      <c r="B115" s="227"/>
      <c r="C115" s="227"/>
      <c r="D115" s="227"/>
      <c r="E115" s="227"/>
      <c r="F115" s="227"/>
      <c r="G115" s="227"/>
      <c r="H115" s="227"/>
      <c r="I115" s="228" t="s">
        <v>433</v>
      </c>
      <c r="J115" s="66"/>
    </row>
    <row r="116" spans="1:10" ht="15.9" customHeight="1">
      <c r="A116" s="230"/>
      <c r="B116" s="147"/>
      <c r="C116" s="147"/>
      <c r="D116" s="147"/>
      <c r="E116" s="147"/>
      <c r="F116" s="147"/>
      <c r="G116" s="147"/>
      <c r="H116" s="147"/>
      <c r="I116" s="147"/>
    </row>
    <row r="117" spans="1:10" ht="50.25" customHeight="1">
      <c r="A117" s="232" t="s">
        <v>419</v>
      </c>
      <c r="B117" s="799" t="s">
        <v>658</v>
      </c>
      <c r="C117" s="799"/>
      <c r="D117" s="799"/>
      <c r="E117" s="799"/>
      <c r="F117" s="799"/>
      <c r="G117" s="799"/>
      <c r="H117" s="799"/>
      <c r="I117" s="799"/>
    </row>
    <row r="118" spans="1:10" ht="12" customHeight="1">
      <c r="A118" s="230"/>
      <c r="B118" s="147"/>
      <c r="C118" s="147"/>
      <c r="D118" s="147"/>
      <c r="E118" s="147"/>
      <c r="F118" s="147"/>
      <c r="G118" s="147"/>
      <c r="H118" s="147"/>
      <c r="I118" s="147"/>
    </row>
    <row r="119" spans="1:10" ht="15.6">
      <c r="A119" s="800" t="s">
        <v>434</v>
      </c>
      <c r="B119" s="800"/>
      <c r="C119" s="800"/>
      <c r="D119" s="800"/>
      <c r="E119" s="800"/>
      <c r="F119" s="800"/>
      <c r="G119" s="800"/>
      <c r="H119" s="800"/>
      <c r="I119" s="800"/>
    </row>
    <row r="120" spans="1:10" ht="15.9" customHeight="1">
      <c r="A120" s="230"/>
      <c r="B120" s="147"/>
      <c r="C120" s="147"/>
      <c r="D120" s="147"/>
      <c r="E120" s="147"/>
      <c r="F120" s="147"/>
      <c r="G120" s="147"/>
      <c r="H120" s="147"/>
      <c r="I120" s="147"/>
    </row>
    <row r="121" spans="1:10" ht="38.25" customHeight="1">
      <c r="A121" s="232" t="s">
        <v>413</v>
      </c>
      <c r="B121" s="799" t="s">
        <v>435</v>
      </c>
      <c r="C121" s="799"/>
      <c r="D121" s="799"/>
      <c r="E121" s="799"/>
      <c r="F121" s="799"/>
      <c r="G121" s="799"/>
      <c r="H121" s="799"/>
      <c r="I121" s="799"/>
    </row>
    <row r="122" spans="1:10" ht="8.1" customHeight="1">
      <c r="A122" s="147"/>
      <c r="B122" s="233"/>
      <c r="C122" s="233"/>
      <c r="D122" s="233"/>
      <c r="E122" s="233"/>
      <c r="F122" s="233"/>
      <c r="G122" s="233"/>
      <c r="H122" s="233"/>
      <c r="I122" s="233"/>
    </row>
    <row r="123" spans="1:10" ht="34.5" customHeight="1">
      <c r="A123" s="232" t="s">
        <v>419</v>
      </c>
      <c r="B123" s="804" t="s">
        <v>436</v>
      </c>
      <c r="C123" s="804"/>
      <c r="D123" s="804"/>
      <c r="E123" s="804"/>
      <c r="F123" s="804"/>
      <c r="G123" s="804"/>
      <c r="H123" s="804"/>
      <c r="I123" s="804"/>
    </row>
    <row r="124" spans="1:10" ht="12" customHeight="1">
      <c r="A124" s="230"/>
      <c r="B124" s="147"/>
      <c r="C124" s="147"/>
      <c r="D124" s="147"/>
      <c r="E124" s="147"/>
      <c r="F124" s="147"/>
      <c r="G124" s="147"/>
      <c r="H124" s="147"/>
      <c r="I124" s="147"/>
    </row>
    <row r="125" spans="1:10" ht="15.6">
      <c r="A125" s="800" t="s">
        <v>437</v>
      </c>
      <c r="B125" s="800"/>
      <c r="C125" s="800"/>
      <c r="D125" s="800"/>
      <c r="E125" s="800"/>
      <c r="F125" s="800"/>
      <c r="G125" s="800"/>
      <c r="H125" s="800"/>
      <c r="I125" s="800"/>
    </row>
    <row r="126" spans="1:10" ht="15.9" customHeight="1">
      <c r="A126" s="230"/>
      <c r="B126" s="147"/>
      <c r="C126" s="147"/>
      <c r="D126" s="147"/>
      <c r="E126" s="147"/>
      <c r="F126" s="147"/>
      <c r="G126" s="147"/>
      <c r="H126" s="147"/>
      <c r="I126" s="147"/>
    </row>
    <row r="127" spans="1:10" ht="82.5" customHeight="1">
      <c r="A127" s="799" t="s">
        <v>659</v>
      </c>
      <c r="B127" s="799"/>
      <c r="C127" s="799"/>
      <c r="D127" s="799"/>
      <c r="E127" s="799"/>
      <c r="F127" s="799"/>
      <c r="G127" s="799"/>
      <c r="H127" s="799"/>
      <c r="I127" s="799"/>
    </row>
    <row r="128" spans="1:10" ht="12" customHeight="1">
      <c r="A128" s="230"/>
      <c r="B128" s="147"/>
      <c r="C128" s="147"/>
      <c r="D128" s="147"/>
      <c r="E128" s="147"/>
      <c r="F128" s="147"/>
      <c r="G128" s="147"/>
      <c r="H128" s="147"/>
      <c r="I128" s="147"/>
    </row>
    <row r="129" spans="1:10" ht="21.75" customHeight="1">
      <c r="A129" s="800" t="s">
        <v>438</v>
      </c>
      <c r="B129" s="800"/>
      <c r="C129" s="800"/>
      <c r="D129" s="800"/>
      <c r="E129" s="800"/>
      <c r="F129" s="800"/>
      <c r="G129" s="800"/>
      <c r="H129" s="800"/>
      <c r="I129" s="800"/>
    </row>
    <row r="130" spans="1:10" ht="15.9" customHeight="1">
      <c r="A130" s="231"/>
      <c r="B130" s="147"/>
      <c r="C130" s="147"/>
      <c r="D130" s="147"/>
      <c r="E130" s="147"/>
      <c r="F130" s="147"/>
      <c r="G130" s="147"/>
      <c r="H130" s="147"/>
      <c r="I130" s="147"/>
    </row>
    <row r="131" spans="1:10" ht="69" customHeight="1">
      <c r="A131" s="232" t="s">
        <v>413</v>
      </c>
      <c r="B131" s="799" t="s">
        <v>660</v>
      </c>
      <c r="C131" s="799"/>
      <c r="D131" s="799"/>
      <c r="E131" s="799"/>
      <c r="F131" s="799"/>
      <c r="G131" s="799"/>
      <c r="H131" s="799"/>
      <c r="I131" s="799"/>
    </row>
    <row r="132" spans="1:10" ht="8.1" customHeight="1">
      <c r="A132" s="147"/>
      <c r="B132" s="233"/>
      <c r="C132" s="233"/>
      <c r="D132" s="233"/>
      <c r="E132" s="233"/>
      <c r="F132" s="233"/>
      <c r="G132" s="233"/>
      <c r="H132" s="233"/>
      <c r="I132" s="233"/>
    </row>
    <row r="133" spans="1:10" ht="121.5" customHeight="1">
      <c r="A133" s="232" t="s">
        <v>419</v>
      </c>
      <c r="B133" s="799" t="s">
        <v>661</v>
      </c>
      <c r="C133" s="799"/>
      <c r="D133" s="799"/>
      <c r="E133" s="799"/>
      <c r="F133" s="799"/>
      <c r="G133" s="799"/>
      <c r="H133" s="799"/>
      <c r="I133" s="799"/>
    </row>
    <row r="134" spans="1:10" ht="28.5" customHeight="1">
      <c r="A134" s="232"/>
      <c r="B134" s="225"/>
      <c r="C134" s="225"/>
      <c r="D134" s="225"/>
      <c r="E134" s="225"/>
      <c r="F134" s="225"/>
      <c r="G134" s="225"/>
      <c r="H134" s="225"/>
      <c r="I134" s="225"/>
    </row>
    <row r="135" spans="1:10" ht="24.9" customHeight="1">
      <c r="A135" s="232"/>
      <c r="B135" s="225"/>
      <c r="C135" s="225"/>
      <c r="D135" s="225"/>
      <c r="E135" s="225"/>
      <c r="F135" s="225"/>
      <c r="G135" s="225"/>
      <c r="H135" s="225"/>
      <c r="I135" s="225"/>
    </row>
    <row r="136" spans="1:10" ht="21" customHeight="1">
      <c r="A136" s="666" t="s">
        <v>406</v>
      </c>
      <c r="B136" s="666"/>
      <c r="C136" s="666"/>
      <c r="D136" s="666"/>
      <c r="E136" s="798" t="s">
        <v>406</v>
      </c>
      <c r="F136" s="798"/>
      <c r="G136" s="798"/>
      <c r="H136" s="798"/>
      <c r="I136" s="798"/>
      <c r="J136" s="66"/>
    </row>
    <row r="137" spans="1:10" ht="33" customHeight="1">
      <c r="A137" s="794" t="s">
        <v>407</v>
      </c>
      <c r="B137" s="794"/>
      <c r="C137" s="794"/>
      <c r="D137" s="794"/>
      <c r="E137" s="795" t="s">
        <v>689</v>
      </c>
      <c r="F137" s="795"/>
      <c r="G137" s="795"/>
      <c r="H137" s="795"/>
      <c r="I137" s="795"/>
      <c r="J137" s="66"/>
    </row>
    <row r="138" spans="1:10" ht="15.6">
      <c r="A138" s="227" t="s">
        <v>408</v>
      </c>
      <c r="B138" s="227"/>
      <c r="C138" s="227"/>
      <c r="D138" s="227"/>
      <c r="E138" s="227"/>
      <c r="F138" s="227"/>
      <c r="G138" s="227"/>
      <c r="H138" s="227"/>
      <c r="I138" s="228" t="s">
        <v>439</v>
      </c>
      <c r="J138" s="66"/>
    </row>
    <row r="139" spans="1:10" ht="15.6">
      <c r="A139" s="227"/>
      <c r="B139" s="227"/>
      <c r="C139" s="227"/>
      <c r="D139" s="227"/>
      <c r="E139" s="227"/>
      <c r="F139" s="227"/>
      <c r="G139" s="227"/>
      <c r="H139" s="227"/>
      <c r="I139" s="228"/>
      <c r="J139" s="66"/>
    </row>
    <row r="140" spans="1:10" ht="8.25" customHeight="1">
      <c r="A140" s="227"/>
      <c r="B140" s="227"/>
      <c r="C140" s="227"/>
      <c r="D140" s="227"/>
      <c r="E140" s="227"/>
      <c r="F140" s="227"/>
      <c r="G140" s="227"/>
      <c r="H140" s="227"/>
      <c r="I140" s="228"/>
      <c r="J140" s="66"/>
    </row>
    <row r="141" spans="1:10" ht="54" customHeight="1">
      <c r="A141" s="232" t="s">
        <v>430</v>
      </c>
      <c r="B141" s="799" t="s">
        <v>662</v>
      </c>
      <c r="C141" s="799"/>
      <c r="D141" s="799"/>
      <c r="E141" s="799"/>
      <c r="F141" s="799"/>
      <c r="G141" s="799"/>
      <c r="H141" s="799"/>
      <c r="I141" s="799"/>
    </row>
    <row r="142" spans="1:10" ht="12" customHeight="1">
      <c r="A142" s="232"/>
      <c r="B142" s="799"/>
      <c r="C142" s="799"/>
      <c r="D142" s="799"/>
      <c r="E142" s="799"/>
      <c r="F142" s="799"/>
      <c r="G142" s="799"/>
      <c r="H142" s="799"/>
      <c r="I142" s="799"/>
    </row>
    <row r="143" spans="1:10" ht="124.5" customHeight="1">
      <c r="A143" s="232" t="s">
        <v>440</v>
      </c>
      <c r="B143" s="799" t="s">
        <v>663</v>
      </c>
      <c r="C143" s="799"/>
      <c r="D143" s="799"/>
      <c r="E143" s="799"/>
      <c r="F143" s="799"/>
      <c r="G143" s="799"/>
      <c r="H143" s="799"/>
      <c r="I143" s="799"/>
    </row>
    <row r="144" spans="1:10" ht="12" customHeight="1">
      <c r="A144" s="232"/>
      <c r="B144" s="799"/>
      <c r="C144" s="799"/>
      <c r="D144" s="799"/>
      <c r="E144" s="799"/>
      <c r="F144" s="799"/>
      <c r="G144" s="799"/>
      <c r="H144" s="799"/>
      <c r="I144" s="799"/>
    </row>
    <row r="145" spans="1:10" ht="99" customHeight="1">
      <c r="A145" s="232" t="s">
        <v>441</v>
      </c>
      <c r="B145" s="799" t="s">
        <v>664</v>
      </c>
      <c r="C145" s="799"/>
      <c r="D145" s="799"/>
      <c r="E145" s="799"/>
      <c r="F145" s="799"/>
      <c r="G145" s="799"/>
      <c r="H145" s="799"/>
      <c r="I145" s="799"/>
    </row>
    <row r="146" spans="1:10" ht="12" customHeight="1">
      <c r="A146" s="232"/>
      <c r="B146" s="799"/>
      <c r="C146" s="799"/>
      <c r="D146" s="799"/>
      <c r="E146" s="799"/>
      <c r="F146" s="799"/>
      <c r="G146" s="799"/>
      <c r="H146" s="799"/>
      <c r="I146" s="799"/>
    </row>
    <row r="147" spans="1:10" ht="145.5" customHeight="1">
      <c r="A147" s="232" t="s">
        <v>442</v>
      </c>
      <c r="B147" s="799" t="s">
        <v>665</v>
      </c>
      <c r="C147" s="799"/>
      <c r="D147" s="799"/>
      <c r="E147" s="799"/>
      <c r="F147" s="799"/>
      <c r="G147" s="799"/>
      <c r="H147" s="799"/>
      <c r="I147" s="799"/>
    </row>
    <row r="148" spans="1:10" ht="12" customHeight="1">
      <c r="A148" s="232"/>
      <c r="B148" s="799"/>
      <c r="C148" s="799"/>
      <c r="D148" s="799"/>
      <c r="E148" s="799"/>
      <c r="F148" s="799"/>
      <c r="G148" s="799"/>
      <c r="H148" s="799"/>
      <c r="I148" s="799"/>
    </row>
    <row r="149" spans="1:10" ht="70.5" customHeight="1">
      <c r="A149" s="232" t="s">
        <v>443</v>
      </c>
      <c r="B149" s="799" t="s">
        <v>444</v>
      </c>
      <c r="C149" s="799"/>
      <c r="D149" s="799"/>
      <c r="E149" s="799"/>
      <c r="F149" s="799"/>
      <c r="G149" s="799"/>
      <c r="H149" s="799"/>
      <c r="I149" s="799"/>
    </row>
    <row r="150" spans="1:10" ht="12" customHeight="1">
      <c r="A150" s="232"/>
      <c r="B150" s="799"/>
      <c r="C150" s="799"/>
      <c r="D150" s="799"/>
      <c r="E150" s="799"/>
      <c r="F150" s="799"/>
      <c r="G150" s="799"/>
      <c r="H150" s="799"/>
      <c r="I150" s="799"/>
    </row>
    <row r="151" spans="1:10" ht="102.75" customHeight="1">
      <c r="A151" s="232" t="s">
        <v>445</v>
      </c>
      <c r="B151" s="799" t="s">
        <v>666</v>
      </c>
      <c r="C151" s="799"/>
      <c r="D151" s="799"/>
      <c r="E151" s="799"/>
      <c r="F151" s="799"/>
      <c r="G151" s="799"/>
      <c r="H151" s="799"/>
      <c r="I151" s="799"/>
    </row>
    <row r="152" spans="1:10" ht="51" customHeight="1">
      <c r="A152" s="232"/>
      <c r="B152" s="225"/>
      <c r="C152" s="225"/>
      <c r="D152" s="225"/>
      <c r="E152" s="225"/>
      <c r="F152" s="225"/>
      <c r="G152" s="225"/>
      <c r="H152" s="225"/>
      <c r="I152" s="225"/>
    </row>
    <row r="153" spans="1:10" ht="24.9" customHeight="1">
      <c r="A153" s="232"/>
      <c r="B153" s="225"/>
      <c r="C153" s="225"/>
      <c r="D153" s="225"/>
      <c r="E153" s="225"/>
      <c r="F153" s="225"/>
      <c r="G153" s="225"/>
      <c r="H153" s="225"/>
      <c r="I153" s="225"/>
    </row>
    <row r="154" spans="1:10" ht="21" customHeight="1">
      <c r="A154" s="666" t="s">
        <v>406</v>
      </c>
      <c r="B154" s="666"/>
      <c r="C154" s="666"/>
      <c r="D154" s="666"/>
      <c r="E154" s="798" t="s">
        <v>406</v>
      </c>
      <c r="F154" s="798"/>
      <c r="G154" s="798"/>
      <c r="H154" s="798"/>
      <c r="I154" s="798"/>
      <c r="J154" s="66"/>
    </row>
    <row r="155" spans="1:10" ht="33" customHeight="1">
      <c r="A155" s="794" t="s">
        <v>407</v>
      </c>
      <c r="B155" s="794"/>
      <c r="C155" s="794"/>
      <c r="D155" s="794"/>
      <c r="E155" s="795" t="s">
        <v>689</v>
      </c>
      <c r="F155" s="795"/>
      <c r="G155" s="795"/>
      <c r="H155" s="795"/>
      <c r="I155" s="795"/>
      <c r="J155" s="66"/>
    </row>
    <row r="156" spans="1:10" ht="15.6">
      <c r="A156" s="227" t="s">
        <v>408</v>
      </c>
      <c r="B156" s="227"/>
      <c r="C156" s="227"/>
      <c r="D156" s="227"/>
      <c r="E156" s="227"/>
      <c r="F156" s="227"/>
      <c r="G156" s="227"/>
      <c r="H156" s="227"/>
      <c r="I156" s="228" t="s">
        <v>446</v>
      </c>
      <c r="J156" s="66"/>
    </row>
    <row r="157" spans="1:10" ht="15.6">
      <c r="A157" s="227"/>
      <c r="B157" s="227"/>
      <c r="C157" s="227"/>
      <c r="D157" s="227"/>
      <c r="E157" s="227"/>
      <c r="F157" s="227"/>
      <c r="G157" s="227"/>
      <c r="H157" s="227"/>
      <c r="I157" s="228"/>
      <c r="J157" s="66"/>
    </row>
    <row r="158" spans="1:10" ht="57.75" customHeight="1">
      <c r="A158" s="232" t="s">
        <v>447</v>
      </c>
      <c r="B158" s="799" t="s">
        <v>668</v>
      </c>
      <c r="C158" s="799"/>
      <c r="D158" s="799"/>
      <c r="E158" s="799"/>
      <c r="F158" s="799"/>
      <c r="G158" s="799"/>
      <c r="H158" s="799"/>
      <c r="I158" s="799"/>
      <c r="J158" s="66"/>
    </row>
    <row r="159" spans="1:10" ht="21" customHeight="1">
      <c r="A159" s="232" t="s">
        <v>667</v>
      </c>
      <c r="B159" s="799" t="s">
        <v>448</v>
      </c>
      <c r="C159" s="799"/>
      <c r="D159" s="799"/>
      <c r="E159" s="799"/>
      <c r="F159" s="799"/>
      <c r="G159" s="799"/>
      <c r="H159" s="799"/>
      <c r="I159" s="799"/>
    </row>
    <row r="160" spans="1:10" ht="8.1" customHeight="1">
      <c r="A160" s="232"/>
      <c r="B160" s="147"/>
      <c r="C160" s="147"/>
      <c r="D160" s="147"/>
      <c r="E160" s="147"/>
      <c r="F160" s="147"/>
      <c r="G160" s="147"/>
      <c r="H160" s="147"/>
      <c r="I160" s="147"/>
    </row>
    <row r="161" spans="1:9" ht="74.25" customHeight="1">
      <c r="A161" s="232" t="s">
        <v>449</v>
      </c>
      <c r="B161" s="799" t="s">
        <v>450</v>
      </c>
      <c r="C161" s="799"/>
      <c r="D161" s="799"/>
      <c r="E161" s="799"/>
      <c r="F161" s="799"/>
      <c r="G161" s="799"/>
      <c r="H161" s="799"/>
      <c r="I161" s="799"/>
    </row>
    <row r="162" spans="1:9" ht="8.1" customHeight="1">
      <c r="A162" s="230"/>
      <c r="B162" s="147"/>
      <c r="C162" s="147"/>
      <c r="D162" s="147"/>
      <c r="E162" s="147"/>
      <c r="F162" s="147"/>
      <c r="G162" s="147"/>
      <c r="H162" s="147"/>
      <c r="I162" s="147"/>
    </row>
    <row r="163" spans="1:9" ht="15.6">
      <c r="A163" s="800" t="s">
        <v>451</v>
      </c>
      <c r="B163" s="800"/>
      <c r="C163" s="800"/>
      <c r="D163" s="800"/>
      <c r="E163" s="800"/>
      <c r="F163" s="800"/>
      <c r="G163" s="800"/>
      <c r="H163" s="800"/>
      <c r="I163" s="800"/>
    </row>
    <row r="164" spans="1:9" ht="8.1" customHeight="1">
      <c r="A164" s="230"/>
      <c r="B164" s="147"/>
      <c r="C164" s="147"/>
      <c r="D164" s="147"/>
      <c r="E164" s="147"/>
      <c r="F164" s="147"/>
      <c r="G164" s="147"/>
      <c r="H164" s="147"/>
      <c r="I164" s="147"/>
    </row>
    <row r="165" spans="1:9" ht="54.75" customHeight="1">
      <c r="A165" s="799" t="s">
        <v>452</v>
      </c>
      <c r="B165" s="799"/>
      <c r="C165" s="799"/>
      <c r="D165" s="799"/>
      <c r="E165" s="799"/>
      <c r="F165" s="799"/>
      <c r="G165" s="799"/>
      <c r="H165" s="799"/>
      <c r="I165" s="799"/>
    </row>
    <row r="166" spans="1:9" ht="8.1" customHeight="1">
      <c r="A166" s="231"/>
      <c r="B166" s="147"/>
      <c r="C166" s="147"/>
      <c r="D166" s="147"/>
      <c r="E166" s="147"/>
      <c r="F166" s="147"/>
      <c r="G166" s="147"/>
      <c r="H166" s="147"/>
      <c r="I166" s="147"/>
    </row>
    <row r="167" spans="1:9" ht="15.6">
      <c r="A167" s="800" t="s">
        <v>453</v>
      </c>
      <c r="B167" s="800"/>
      <c r="C167" s="800"/>
      <c r="D167" s="800"/>
      <c r="E167" s="800"/>
      <c r="F167" s="800"/>
      <c r="G167" s="800"/>
      <c r="H167" s="800"/>
      <c r="I167" s="800"/>
    </row>
    <row r="168" spans="1:9" ht="8.1" customHeight="1">
      <c r="A168" s="230"/>
      <c r="B168" s="147"/>
      <c r="C168" s="147"/>
      <c r="D168" s="147"/>
      <c r="E168" s="147"/>
      <c r="F168" s="147"/>
      <c r="G168" s="147"/>
      <c r="H168" s="147"/>
      <c r="I168" s="147"/>
    </row>
    <row r="169" spans="1:9" ht="70.5" customHeight="1">
      <c r="A169" s="232" t="s">
        <v>413</v>
      </c>
      <c r="B169" s="799" t="s">
        <v>1035</v>
      </c>
      <c r="C169" s="799"/>
      <c r="D169" s="799"/>
      <c r="E169" s="799"/>
      <c r="F169" s="799"/>
      <c r="G169" s="799"/>
      <c r="H169" s="799"/>
      <c r="I169" s="799"/>
    </row>
    <row r="170" spans="1:9" ht="8.1" customHeight="1">
      <c r="A170" s="123"/>
      <c r="B170" s="147"/>
      <c r="C170" s="147"/>
      <c r="D170" s="147"/>
      <c r="E170" s="147"/>
      <c r="F170" s="147"/>
      <c r="G170" s="147"/>
      <c r="H170" s="147"/>
      <c r="I170" s="147"/>
    </row>
    <row r="171" spans="1:9" ht="39.75" customHeight="1">
      <c r="A171" s="232" t="s">
        <v>419</v>
      </c>
      <c r="B171" s="799" t="s">
        <v>669</v>
      </c>
      <c r="C171" s="799"/>
      <c r="D171" s="799"/>
      <c r="E171" s="799"/>
      <c r="F171" s="799"/>
      <c r="G171" s="799"/>
      <c r="H171" s="799"/>
      <c r="I171" s="799"/>
    </row>
    <row r="172" spans="1:9" ht="8.1" customHeight="1">
      <c r="A172" s="123"/>
      <c r="B172" s="147"/>
      <c r="C172" s="147"/>
      <c r="D172" s="147"/>
      <c r="E172" s="147"/>
      <c r="F172" s="147"/>
      <c r="G172" s="147"/>
      <c r="H172" s="147"/>
      <c r="I172" s="147"/>
    </row>
    <row r="173" spans="1:9" ht="52.5" customHeight="1">
      <c r="A173" s="232" t="s">
        <v>430</v>
      </c>
      <c r="B173" s="799" t="s">
        <v>454</v>
      </c>
      <c r="C173" s="799"/>
      <c r="D173" s="799"/>
      <c r="E173" s="799"/>
      <c r="F173" s="799"/>
      <c r="G173" s="799"/>
      <c r="H173" s="799"/>
      <c r="I173" s="799"/>
    </row>
    <row r="174" spans="1:9" ht="8.1" customHeight="1">
      <c r="A174" s="232"/>
      <c r="B174" s="147"/>
      <c r="C174" s="147"/>
      <c r="D174" s="147"/>
      <c r="E174" s="147"/>
      <c r="F174" s="147"/>
      <c r="G174" s="147"/>
      <c r="H174" s="147"/>
      <c r="I174" s="147"/>
    </row>
    <row r="175" spans="1:9" ht="49.5" customHeight="1">
      <c r="A175" s="232" t="s">
        <v>440</v>
      </c>
      <c r="B175" s="799" t="s">
        <v>455</v>
      </c>
      <c r="C175" s="799"/>
      <c r="D175" s="799"/>
      <c r="E175" s="799"/>
      <c r="F175" s="799"/>
      <c r="G175" s="799"/>
      <c r="H175" s="799"/>
      <c r="I175" s="799"/>
    </row>
    <row r="176" spans="1:9" ht="8.1" customHeight="1">
      <c r="A176" s="232"/>
      <c r="B176" s="147"/>
      <c r="C176" s="147"/>
      <c r="D176" s="147"/>
      <c r="E176" s="147"/>
      <c r="F176" s="147"/>
      <c r="G176" s="147"/>
      <c r="H176" s="147"/>
      <c r="I176" s="147"/>
    </row>
    <row r="177" spans="1:10" ht="30" customHeight="1">
      <c r="A177" s="232" t="s">
        <v>441</v>
      </c>
      <c r="B177" s="805" t="s">
        <v>670</v>
      </c>
      <c r="C177" s="805"/>
      <c r="D177" s="805"/>
      <c r="E177" s="805"/>
      <c r="F177" s="805"/>
      <c r="G177" s="805"/>
      <c r="H177" s="805"/>
      <c r="I177" s="805"/>
    </row>
    <row r="178" spans="1:10" ht="88.5" customHeight="1">
      <c r="A178" s="232" t="s">
        <v>442</v>
      </c>
      <c r="B178" s="799" t="s">
        <v>1036</v>
      </c>
      <c r="C178" s="799"/>
      <c r="D178" s="799"/>
      <c r="E178" s="799"/>
      <c r="F178" s="799"/>
      <c r="G178" s="799"/>
      <c r="H178" s="799"/>
      <c r="I178" s="799"/>
    </row>
    <row r="179" spans="1:10" ht="8.1" customHeight="1">
      <c r="A179" s="232"/>
      <c r="B179" s="147"/>
      <c r="C179" s="147"/>
      <c r="D179" s="147"/>
      <c r="E179" s="147"/>
      <c r="F179" s="147"/>
      <c r="G179" s="147"/>
      <c r="H179" s="147"/>
      <c r="I179" s="147"/>
    </row>
    <row r="180" spans="1:10" ht="72" customHeight="1">
      <c r="A180" s="232" t="s">
        <v>456</v>
      </c>
      <c r="B180" s="799" t="s">
        <v>457</v>
      </c>
      <c r="C180" s="799"/>
      <c r="D180" s="799"/>
      <c r="E180" s="799"/>
      <c r="F180" s="799"/>
      <c r="G180" s="799"/>
      <c r="H180" s="799"/>
      <c r="I180" s="799"/>
    </row>
    <row r="181" spans="1:10" ht="31.5" customHeight="1">
      <c r="A181" s="232"/>
      <c r="B181" s="225"/>
      <c r="C181" s="225"/>
      <c r="D181" s="225"/>
      <c r="E181" s="225"/>
      <c r="F181" s="225"/>
      <c r="G181" s="225"/>
      <c r="H181" s="225"/>
      <c r="I181" s="225"/>
    </row>
    <row r="182" spans="1:10" ht="31.5" customHeight="1">
      <c r="A182" s="232"/>
      <c r="B182" s="225"/>
      <c r="C182" s="225"/>
      <c r="D182" s="225"/>
      <c r="E182" s="225"/>
      <c r="F182" s="225"/>
      <c r="G182" s="225"/>
      <c r="H182" s="225"/>
      <c r="I182" s="225"/>
    </row>
    <row r="183" spans="1:10" ht="21" customHeight="1">
      <c r="A183" s="666" t="s">
        <v>406</v>
      </c>
      <c r="B183" s="666"/>
      <c r="C183" s="666"/>
      <c r="D183" s="666"/>
      <c r="E183" s="798" t="s">
        <v>406</v>
      </c>
      <c r="F183" s="798"/>
      <c r="G183" s="798"/>
      <c r="H183" s="798"/>
      <c r="I183" s="798"/>
      <c r="J183" s="66"/>
    </row>
    <row r="184" spans="1:10" ht="33" customHeight="1">
      <c r="A184" s="794" t="s">
        <v>407</v>
      </c>
      <c r="B184" s="794"/>
      <c r="C184" s="794"/>
      <c r="D184" s="794"/>
      <c r="E184" s="795" t="s">
        <v>689</v>
      </c>
      <c r="F184" s="795"/>
      <c r="G184" s="795"/>
      <c r="H184" s="795"/>
      <c r="I184" s="795"/>
      <c r="J184" s="66"/>
    </row>
    <row r="185" spans="1:10" ht="15.6">
      <c r="A185" s="227" t="s">
        <v>408</v>
      </c>
      <c r="B185" s="227"/>
      <c r="C185" s="227"/>
      <c r="D185" s="227"/>
      <c r="E185" s="227"/>
      <c r="F185" s="227"/>
      <c r="G185" s="227"/>
      <c r="H185" s="227"/>
      <c r="I185" s="228" t="s">
        <v>458</v>
      </c>
      <c r="J185" s="66"/>
    </row>
    <row r="186" spans="1:10" ht="15.6">
      <c r="A186" s="227"/>
      <c r="B186" s="227"/>
      <c r="C186" s="227"/>
      <c r="D186" s="227"/>
      <c r="E186" s="227"/>
      <c r="F186" s="227"/>
      <c r="G186" s="227"/>
      <c r="H186" s="227"/>
      <c r="I186" s="228"/>
      <c r="J186" s="66"/>
    </row>
    <row r="187" spans="1:10" ht="53.25" customHeight="1">
      <c r="A187" s="232" t="s">
        <v>443</v>
      </c>
      <c r="B187" s="799" t="s">
        <v>459</v>
      </c>
      <c r="C187" s="799"/>
      <c r="D187" s="799"/>
      <c r="E187" s="799"/>
      <c r="F187" s="799"/>
      <c r="G187" s="799"/>
      <c r="H187" s="799"/>
      <c r="I187" s="799"/>
    </row>
    <row r="188" spans="1:10" ht="15.6">
      <c r="A188" s="230"/>
      <c r="B188" s="147"/>
      <c r="C188" s="147"/>
      <c r="D188" s="147"/>
      <c r="E188" s="147"/>
      <c r="F188" s="147"/>
      <c r="G188" s="147"/>
      <c r="H188" s="147"/>
      <c r="I188" s="147"/>
    </row>
    <row r="189" spans="1:10" ht="21.9" customHeight="1">
      <c r="A189" s="147"/>
      <c r="B189" s="224"/>
      <c r="C189" s="147"/>
      <c r="D189" s="147"/>
      <c r="E189" s="147"/>
      <c r="F189" s="224"/>
      <c r="G189" s="147"/>
      <c r="H189" s="147"/>
      <c r="I189" s="147"/>
    </row>
    <row r="190" spans="1:10" ht="21.9" customHeight="1">
      <c r="A190" s="147"/>
      <c r="B190" s="234" t="s">
        <v>460</v>
      </c>
      <c r="C190" s="234"/>
      <c r="D190" s="234"/>
      <c r="E190" s="234"/>
      <c r="F190" s="234" t="s">
        <v>460</v>
      </c>
      <c r="G190" s="234"/>
      <c r="H190" s="234"/>
      <c r="I190" s="234"/>
    </row>
    <row r="191" spans="1:10" ht="35.25" customHeight="1">
      <c r="A191" s="147"/>
      <c r="B191" s="806" t="s">
        <v>407</v>
      </c>
      <c r="C191" s="806"/>
      <c r="D191" s="806"/>
      <c r="E191" s="806"/>
      <c r="F191" s="806" t="s">
        <v>689</v>
      </c>
      <c r="G191" s="806"/>
      <c r="H191" s="806"/>
      <c r="I191" s="806"/>
    </row>
    <row r="192" spans="1:10" ht="21.9" customHeight="1">
      <c r="A192" s="147"/>
      <c r="B192" s="235"/>
      <c r="C192" s="230"/>
      <c r="D192" s="230"/>
      <c r="E192" s="230"/>
      <c r="F192" s="236"/>
      <c r="G192" s="236"/>
      <c r="H192" s="236"/>
      <c r="I192" s="236"/>
    </row>
    <row r="193" spans="1:9" ht="21.9" customHeight="1">
      <c r="A193" s="147"/>
      <c r="B193" s="666" t="s">
        <v>461</v>
      </c>
      <c r="C193" s="666"/>
      <c r="D193" s="666"/>
      <c r="E193" s="666"/>
      <c r="F193" s="666" t="s">
        <v>461</v>
      </c>
      <c r="G193" s="666"/>
      <c r="H193" s="666"/>
      <c r="I193" s="666"/>
    </row>
    <row r="194" spans="1:9" ht="21.9" customHeight="1">
      <c r="A194" s="147"/>
      <c r="B194" s="224"/>
      <c r="C194" s="230"/>
      <c r="D194" s="230"/>
      <c r="E194" s="230"/>
      <c r="F194" s="224"/>
      <c r="G194" s="230"/>
      <c r="H194" s="230"/>
      <c r="I194" s="230"/>
    </row>
    <row r="195" spans="1:9" ht="21.9" customHeight="1">
      <c r="A195" s="147"/>
      <c r="B195" s="224"/>
      <c r="C195" s="230"/>
      <c r="D195" s="230"/>
      <c r="E195" s="230"/>
      <c r="F195" s="224"/>
      <c r="G195" s="230"/>
      <c r="H195" s="230"/>
      <c r="I195" s="230"/>
    </row>
    <row r="196" spans="1:9" ht="24.75" customHeight="1">
      <c r="A196" s="147"/>
      <c r="B196" s="227" t="s">
        <v>462</v>
      </c>
      <c r="C196" s="237"/>
      <c r="D196" s="227"/>
      <c r="E196" s="227"/>
      <c r="F196" s="807" t="s">
        <v>462</v>
      </c>
      <c r="G196" s="808"/>
      <c r="H196" s="808"/>
      <c r="I196" s="808"/>
    </row>
    <row r="197" spans="1:9" ht="21.9" customHeight="1">
      <c r="A197" s="147"/>
      <c r="B197" s="227" t="s">
        <v>5</v>
      </c>
      <c r="C197" s="237"/>
      <c r="D197" s="227"/>
      <c r="E197" s="227"/>
      <c r="F197" s="807" t="s">
        <v>5</v>
      </c>
      <c r="G197" s="808"/>
      <c r="H197" s="808"/>
      <c r="I197" s="808"/>
    </row>
    <row r="198" spans="1:9" ht="21.9" customHeight="1">
      <c r="A198" s="147"/>
      <c r="B198" s="234"/>
      <c r="C198" s="230"/>
      <c r="D198" s="230"/>
      <c r="E198" s="230"/>
      <c r="F198" s="234"/>
      <c r="G198" s="230"/>
      <c r="H198" s="230"/>
      <c r="I198" s="230"/>
    </row>
    <row r="199" spans="1:9" ht="21.9" customHeight="1">
      <c r="A199" s="147"/>
      <c r="B199" s="666" t="s">
        <v>463</v>
      </c>
      <c r="C199" s="666"/>
      <c r="D199" s="666"/>
      <c r="E199" s="666"/>
      <c r="F199" s="666" t="s">
        <v>463</v>
      </c>
      <c r="G199" s="666"/>
      <c r="H199" s="666"/>
      <c r="I199" s="666"/>
    </row>
    <row r="200" spans="1:9" ht="21.9" customHeight="1">
      <c r="A200" s="147"/>
      <c r="B200" s="227" t="s">
        <v>462</v>
      </c>
      <c r="C200" s="227"/>
      <c r="D200" s="227"/>
      <c r="E200" s="227"/>
      <c r="F200" s="227" t="s">
        <v>462</v>
      </c>
      <c r="G200" s="234"/>
      <c r="H200" s="234"/>
      <c r="I200" s="234"/>
    </row>
    <row r="201" spans="1:9" ht="21.9" customHeight="1">
      <c r="A201" s="147"/>
      <c r="B201" s="227" t="s">
        <v>5</v>
      </c>
      <c r="C201" s="227"/>
      <c r="D201" s="227"/>
      <c r="E201" s="227"/>
      <c r="F201" s="227" t="s">
        <v>5</v>
      </c>
      <c r="G201" s="147"/>
      <c r="H201" s="147"/>
      <c r="I201" s="147"/>
    </row>
    <row r="202" spans="1:9" ht="21.9" customHeight="1">
      <c r="A202" s="147"/>
      <c r="B202" s="147"/>
      <c r="C202" s="147"/>
      <c r="D202" s="147"/>
      <c r="E202" s="147"/>
      <c r="F202" s="147"/>
      <c r="G202" s="147"/>
      <c r="H202" s="147"/>
      <c r="I202" s="147"/>
    </row>
    <row r="203" spans="1:9" ht="21.9" customHeight="1">
      <c r="A203" s="147"/>
      <c r="B203" s="666" t="s">
        <v>603</v>
      </c>
      <c r="C203" s="666"/>
      <c r="D203" s="666"/>
      <c r="E203" s="666"/>
      <c r="F203" s="666" t="s">
        <v>603</v>
      </c>
      <c r="G203" s="666"/>
      <c r="H203" s="666"/>
      <c r="I203" s="666"/>
    </row>
    <row r="204" spans="1:9" ht="21.9" customHeight="1">
      <c r="A204" s="147"/>
      <c r="B204" s="227" t="s">
        <v>462</v>
      </c>
      <c r="C204" s="227"/>
      <c r="D204" s="227"/>
      <c r="E204" s="227"/>
      <c r="F204" s="227" t="s">
        <v>462</v>
      </c>
      <c r="G204" s="234"/>
      <c r="H204" s="234"/>
      <c r="I204" s="234"/>
    </row>
    <row r="205" spans="1:9" ht="21.9" customHeight="1">
      <c r="A205" s="147"/>
      <c r="B205" s="227" t="s">
        <v>5</v>
      </c>
      <c r="C205" s="227"/>
      <c r="D205" s="227"/>
      <c r="E205" s="227"/>
      <c r="F205" s="227" t="s">
        <v>5</v>
      </c>
      <c r="G205" s="147"/>
      <c r="H205" s="147"/>
      <c r="I205" s="147"/>
    </row>
    <row r="206" spans="1:9" ht="21.9" customHeight="1">
      <c r="A206" s="147"/>
      <c r="B206" s="227"/>
      <c r="C206" s="227"/>
      <c r="D206" s="227"/>
      <c r="E206" s="227"/>
      <c r="F206" s="227"/>
      <c r="G206" s="147"/>
      <c r="H206" s="147"/>
      <c r="I206" s="147"/>
    </row>
    <row r="207" spans="1:9" ht="21.9" customHeight="1">
      <c r="A207" s="147"/>
      <c r="B207" s="227"/>
      <c r="C207" s="227"/>
      <c r="D207" s="227"/>
      <c r="E207" s="227"/>
      <c r="F207" s="227"/>
      <c r="G207" s="147"/>
      <c r="H207" s="147"/>
      <c r="I207" s="147"/>
    </row>
    <row r="208" spans="1:9" ht="21.9" customHeight="1">
      <c r="A208" s="147"/>
      <c r="B208" s="227"/>
      <c r="C208" s="227"/>
      <c r="D208" s="227"/>
      <c r="E208" s="227"/>
      <c r="F208" s="227"/>
      <c r="G208" s="147"/>
      <c r="H208" s="147"/>
      <c r="I208" s="147"/>
    </row>
    <row r="209" spans="1:9" ht="21.9" customHeight="1">
      <c r="A209" s="147"/>
      <c r="B209" s="227"/>
      <c r="C209" s="227"/>
      <c r="D209" s="227"/>
      <c r="E209" s="227"/>
      <c r="F209" s="227"/>
      <c r="G209" s="147"/>
      <c r="H209" s="147"/>
      <c r="I209" s="147"/>
    </row>
    <row r="210" spans="1:9" ht="21.9" customHeight="1">
      <c r="A210" s="147"/>
      <c r="B210" s="227"/>
      <c r="C210" s="227"/>
      <c r="D210" s="227"/>
      <c r="E210" s="227"/>
      <c r="F210" s="227"/>
      <c r="G210" s="147"/>
      <c r="H210" s="147"/>
      <c r="I210" s="147"/>
    </row>
    <row r="211" spans="1:9" ht="21.9" customHeight="1">
      <c r="A211" s="147"/>
      <c r="B211" s="227"/>
      <c r="C211" s="227"/>
      <c r="D211" s="227"/>
      <c r="E211" s="227"/>
      <c r="F211" s="227"/>
      <c r="G211" s="147"/>
      <c r="H211" s="147"/>
      <c r="I211" s="147"/>
    </row>
    <row r="212" spans="1:9" ht="21.9" customHeight="1">
      <c r="A212" s="147"/>
      <c r="B212" s="227"/>
      <c r="C212" s="227"/>
      <c r="D212" s="227"/>
      <c r="E212" s="227"/>
      <c r="F212" s="227"/>
      <c r="G212" s="147"/>
      <c r="H212" s="147"/>
      <c r="I212" s="147"/>
    </row>
    <row r="213" spans="1:9" ht="21.9" customHeight="1">
      <c r="A213" s="147"/>
      <c r="B213" s="227"/>
      <c r="C213" s="227"/>
      <c r="D213" s="227"/>
      <c r="E213" s="227"/>
      <c r="F213" s="227"/>
      <c r="G213" s="147"/>
      <c r="H213" s="147"/>
      <c r="I213" s="147"/>
    </row>
    <row r="214" spans="1:9" ht="21.9" customHeight="1">
      <c r="A214" s="147"/>
      <c r="B214" s="227"/>
      <c r="C214" s="227"/>
      <c r="D214" s="227"/>
      <c r="E214" s="227"/>
      <c r="F214" s="227"/>
      <c r="G214" s="147"/>
      <c r="H214" s="147"/>
      <c r="I214" s="147"/>
    </row>
    <row r="215" spans="1:9" ht="21.9" customHeight="1">
      <c r="A215" s="147"/>
      <c r="B215" s="227"/>
      <c r="C215" s="227"/>
      <c r="D215" s="227"/>
      <c r="E215" s="227"/>
      <c r="F215" s="227"/>
      <c r="G215" s="147"/>
      <c r="H215" s="147"/>
      <c r="I215" s="147"/>
    </row>
    <row r="216" spans="1:9" ht="21.9" customHeight="1">
      <c r="A216" s="147"/>
      <c r="B216" s="227"/>
      <c r="C216" s="227"/>
      <c r="D216" s="227"/>
      <c r="E216" s="227"/>
      <c r="F216" s="227"/>
      <c r="G216" s="147"/>
      <c r="H216" s="147"/>
      <c r="I216" s="147"/>
    </row>
    <row r="217" spans="1:9" ht="21.9" customHeight="1">
      <c r="A217" s="147"/>
      <c r="B217" s="227"/>
      <c r="C217" s="227"/>
      <c r="D217" s="227"/>
      <c r="E217" s="227"/>
      <c r="F217" s="227"/>
      <c r="G217" s="147"/>
      <c r="H217" s="147"/>
      <c r="I217" s="147"/>
    </row>
    <row r="218" spans="1:9" ht="15.75" customHeight="1">
      <c r="A218" s="147"/>
      <c r="B218" s="227"/>
      <c r="C218" s="227"/>
      <c r="D218" s="227"/>
      <c r="E218" s="227"/>
      <c r="F218" s="227"/>
      <c r="G218" s="147"/>
      <c r="H218" s="147"/>
      <c r="I218" s="147"/>
    </row>
    <row r="219" spans="1:9" ht="15.6">
      <c r="A219" s="238"/>
      <c r="B219" s="238"/>
      <c r="C219" s="238"/>
      <c r="D219" s="238"/>
      <c r="E219" s="238"/>
      <c r="F219" s="238"/>
      <c r="G219" s="238"/>
      <c r="H219" s="238"/>
      <c r="I219" s="238"/>
    </row>
    <row r="220" spans="1:9" ht="15.6">
      <c r="A220" s="227" t="s">
        <v>408</v>
      </c>
      <c r="B220" s="227"/>
      <c r="C220" s="227"/>
      <c r="D220" s="227"/>
      <c r="E220" s="227"/>
      <c r="F220" s="227"/>
      <c r="G220" s="227"/>
      <c r="H220" s="227"/>
      <c r="I220" s="228" t="s">
        <v>464</v>
      </c>
    </row>
    <row r="221" spans="1:9" ht="15.6">
      <c r="A221" s="147"/>
      <c r="B221" s="147"/>
      <c r="C221" s="147"/>
      <c r="D221" s="147"/>
      <c r="E221" s="147"/>
      <c r="F221" s="147"/>
      <c r="G221" s="147"/>
      <c r="H221" s="147"/>
      <c r="I221" s="147"/>
    </row>
    <row r="222" spans="1:9" ht="15.6">
      <c r="A222" s="147"/>
      <c r="B222" s="147"/>
      <c r="C222" s="147"/>
      <c r="D222" s="147"/>
      <c r="E222" s="147"/>
      <c r="F222" s="147"/>
      <c r="G222" s="147"/>
      <c r="H222" s="147"/>
      <c r="I222" s="147"/>
    </row>
    <row r="223" spans="1:9" ht="15.6">
      <c r="A223" s="147"/>
      <c r="B223" s="147"/>
      <c r="C223" s="147"/>
      <c r="D223" s="147"/>
      <c r="E223" s="147"/>
      <c r="F223" s="147"/>
      <c r="G223" s="147"/>
      <c r="H223" s="147"/>
      <c r="I223" s="147"/>
    </row>
    <row r="224" spans="1:9" ht="15.6">
      <c r="A224" s="147"/>
      <c r="B224" s="147"/>
      <c r="C224" s="147"/>
      <c r="D224" s="147"/>
      <c r="E224" s="147"/>
      <c r="F224" s="147"/>
      <c r="G224" s="147"/>
      <c r="H224" s="147"/>
      <c r="I224" s="147"/>
    </row>
    <row r="225" spans="1:9" ht="15.6">
      <c r="A225" s="147"/>
      <c r="B225" s="147"/>
      <c r="C225" s="147"/>
      <c r="D225" s="147"/>
      <c r="E225" s="147"/>
      <c r="F225" s="147"/>
      <c r="G225" s="147"/>
      <c r="H225" s="147"/>
      <c r="I225" s="147"/>
    </row>
    <row r="226" spans="1:9" ht="15.6">
      <c r="A226" s="147"/>
      <c r="B226" s="147"/>
      <c r="C226" s="147"/>
      <c r="D226" s="147"/>
      <c r="E226" s="147"/>
      <c r="F226" s="147"/>
      <c r="G226" s="147"/>
      <c r="H226" s="147"/>
      <c r="I226" s="147"/>
    </row>
    <row r="227" spans="1:9" ht="15.6">
      <c r="A227" s="147"/>
      <c r="B227" s="147"/>
      <c r="C227" s="147"/>
      <c r="D227" s="147"/>
      <c r="E227" s="147"/>
      <c r="F227" s="147"/>
      <c r="G227" s="147"/>
      <c r="H227" s="147"/>
      <c r="I227" s="147"/>
    </row>
    <row r="228" spans="1:9" ht="15.6">
      <c r="A228" s="147"/>
      <c r="B228" s="147"/>
      <c r="C228" s="147"/>
      <c r="D228" s="147"/>
      <c r="E228" s="147"/>
      <c r="F228" s="147"/>
      <c r="G228" s="147"/>
      <c r="H228" s="147"/>
      <c r="I228" s="147"/>
    </row>
    <row r="229" spans="1:9" ht="15.6">
      <c r="A229" s="147"/>
      <c r="B229" s="147"/>
      <c r="C229" s="147"/>
      <c r="D229" s="147"/>
      <c r="E229" s="147"/>
      <c r="F229" s="147"/>
      <c r="G229" s="147"/>
      <c r="H229" s="147"/>
      <c r="I229" s="147"/>
    </row>
    <row r="230" spans="1:9" ht="15.6">
      <c r="A230" s="147"/>
      <c r="B230" s="147"/>
      <c r="C230" s="147"/>
      <c r="D230" s="147"/>
      <c r="E230" s="147"/>
      <c r="F230" s="147"/>
      <c r="G230" s="147"/>
      <c r="H230" s="147"/>
      <c r="I230" s="147"/>
    </row>
    <row r="231" spans="1:9" ht="15.6">
      <c r="A231" s="147"/>
      <c r="B231" s="147"/>
      <c r="C231" s="147"/>
      <c r="D231" s="147"/>
      <c r="E231" s="147"/>
      <c r="F231" s="147"/>
      <c r="G231" s="147"/>
      <c r="H231" s="147"/>
      <c r="I231" s="147"/>
    </row>
    <row r="232" spans="1:9" ht="15.6">
      <c r="A232" s="147"/>
      <c r="B232" s="147"/>
      <c r="C232" s="147"/>
      <c r="D232" s="147"/>
      <c r="E232" s="147"/>
      <c r="F232" s="147"/>
      <c r="G232" s="147"/>
      <c r="H232" s="147"/>
      <c r="I232" s="147"/>
    </row>
    <row r="233" spans="1:9" ht="15.6">
      <c r="A233" s="147"/>
      <c r="B233" s="147"/>
      <c r="C233" s="147"/>
      <c r="D233" s="147"/>
      <c r="E233" s="147"/>
      <c r="F233" s="147"/>
      <c r="G233" s="147"/>
      <c r="H233" s="147"/>
      <c r="I233" s="147"/>
    </row>
  </sheetData>
  <sheetProtection algorithmName="SHA-512" hashValue="YR6AraZzFDw4tWDjmkrIgOrFALkcoSZF6Dk31M/8rbO8rsg+lpWcVe/W7S4nNnj6nc7yNNIcSee9j/4ED+lGGw==" saltValue="y9u2tqzQDNAFLLkpALU6FA==" spinCount="100000" sheet="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1A6C211D-477E-416D-87F8-1BF3866A431B}"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6"/>
  <headerFooter alignWithMargins="0">
    <oddFooter>&amp;C&amp;A</oddFooter>
  </headerFooter>
  <rowBreaks count="7" manualBreakCount="7">
    <brk id="49" max="8" man="1"/>
    <brk id="74" max="8" man="1"/>
    <brk id="92" max="8" man="1"/>
    <brk id="115" max="8" man="1"/>
    <brk id="138" max="8" man="1"/>
    <brk id="156" max="8" man="1"/>
    <brk id="185" max="8" man="1"/>
  </rowBreaks>
  <drawing r:id="rId2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78"/>
  <sheetViews>
    <sheetView showGridLines="0" view="pageBreakPreview" topLeftCell="A17" zoomScaleNormal="100" zoomScaleSheetLayoutView="100" workbookViewId="0">
      <selection activeCell="E29" sqref="E29"/>
    </sheetView>
  </sheetViews>
  <sheetFormatPr defaultColWidth="9.109375" defaultRowHeight="14.4"/>
  <cols>
    <col min="1" max="1" width="12.109375" style="29" customWidth="1"/>
    <col min="2" max="2" width="36.44140625" style="29" customWidth="1"/>
    <col min="3" max="3" width="11.44140625" style="29" customWidth="1"/>
    <col min="4" max="4" width="15.44140625" style="29" customWidth="1"/>
    <col min="5" max="5" width="39.33203125" style="29" customWidth="1"/>
    <col min="6" max="7" width="9.109375" style="189"/>
    <col min="8" max="8" width="0" style="189" hidden="1" customWidth="1"/>
    <col min="9" max="9" width="9.109375" style="189"/>
    <col min="10" max="10" width="0" style="189" hidden="1" customWidth="1"/>
    <col min="11" max="31" width="9.109375" style="189"/>
    <col min="32" max="16384" width="9.109375" style="25"/>
  </cols>
  <sheetData>
    <row r="1" spans="1:31" ht="25.5" customHeight="1">
      <c r="A1" s="648" t="str">
        <f>'Attach 3(JV)'!A1</f>
        <v>Specification No. :CC/NT/W-AIS/DOM/A04/23/09636</v>
      </c>
      <c r="B1" s="648"/>
      <c r="C1" s="648"/>
      <c r="D1" s="648"/>
      <c r="E1" s="308" t="str">
        <f>"Attachment-15 " &amp; 'Attach 3(JV)'!AT1</f>
        <v xml:space="preserve">Attachment-15 </v>
      </c>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row>
    <row r="2" spans="1:31" ht="12" customHeight="1"/>
    <row r="3" spans="1:31" ht="66.75" customHeight="1">
      <c r="A3" s="739" t="str">
        <f>Basic!B1</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v>
      </c>
      <c r="B3" s="740"/>
      <c r="C3" s="740"/>
      <c r="D3" s="740"/>
      <c r="E3" s="740"/>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row>
    <row r="4" spans="1:31" ht="9" customHeight="1">
      <c r="A4" s="2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row>
    <row r="5" spans="1:31" ht="39.75" customHeight="1">
      <c r="A5" s="836" t="s">
        <v>707</v>
      </c>
      <c r="B5" s="836"/>
      <c r="C5" s="836"/>
      <c r="D5" s="836"/>
      <c r="E5" s="836"/>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row>
    <row r="6" spans="1:31" ht="6" customHeight="1">
      <c r="A6" s="32"/>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row>
    <row r="7" spans="1:31" ht="20.100000000000001" customHeight="1">
      <c r="A7" s="33"/>
      <c r="E7" s="15" t="str">
        <f>'Attach 3(JV)'!E7</f>
        <v>To:</v>
      </c>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row>
    <row r="8" spans="1:31" ht="36" customHeight="1">
      <c r="A8" s="654" t="str">
        <f>'Attach 3(JV)'!A7</f>
        <v>Bidder’s Name and Address (Sole Bidder) :</v>
      </c>
      <c r="B8" s="654"/>
      <c r="C8" s="654"/>
      <c r="D8" s="654"/>
      <c r="E8" s="12" t="str">
        <f>'Attach 3(JV)'!E8</f>
        <v>Contract Services</v>
      </c>
      <c r="F8" s="188"/>
      <c r="G8" s="188"/>
      <c r="H8" s="188"/>
      <c r="I8" s="188"/>
      <c r="J8" s="188"/>
      <c r="K8" s="475"/>
      <c r="L8" s="188"/>
      <c r="M8" s="188"/>
      <c r="N8" s="188"/>
      <c r="O8" s="188"/>
      <c r="P8" s="188"/>
      <c r="Q8" s="188"/>
      <c r="R8" s="188"/>
      <c r="S8" s="188"/>
      <c r="T8" s="188"/>
      <c r="U8" s="188"/>
      <c r="V8" s="188"/>
      <c r="W8" s="188"/>
      <c r="X8" s="188"/>
      <c r="Y8" s="188"/>
      <c r="Z8" s="188"/>
      <c r="AA8" s="188"/>
      <c r="AB8" s="188"/>
      <c r="AC8" s="188"/>
      <c r="AD8" s="188"/>
      <c r="AE8" s="188"/>
    </row>
    <row r="9" spans="1:31" ht="36" customHeight="1">
      <c r="A9" s="667" t="str">
        <f>'Attach 3(JV)'!A8</f>
        <v/>
      </c>
      <c r="B9" s="667"/>
      <c r="C9" s="421"/>
      <c r="D9" s="421"/>
      <c r="E9" s="12"/>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row>
    <row r="10" spans="1:31" ht="20.100000000000001" customHeight="1">
      <c r="A10" s="13" t="s">
        <v>349</v>
      </c>
      <c r="B10" s="837" t="str">
        <f>'Attach 3(JV)'!B9:D9</f>
        <v/>
      </c>
      <c r="C10" s="837"/>
      <c r="D10" s="837"/>
      <c r="E10" s="12" t="str">
        <f>'Attach 3(JV)'!E9</f>
        <v>Power Grid Corporation of India Ltd.,</v>
      </c>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row>
    <row r="11" spans="1:31" ht="20.100000000000001" customHeight="1">
      <c r="A11" s="13" t="s">
        <v>351</v>
      </c>
      <c r="B11" s="644" t="str">
        <f>'Attach 3(JV)'!B10:D10</f>
        <v/>
      </c>
      <c r="C11" s="644"/>
      <c r="D11" s="644"/>
      <c r="E11" s="12" t="str">
        <f>'Attach 3(JV)'!E10</f>
        <v>"Saudamini", Plot No. 2, Sector 29</v>
      </c>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row>
    <row r="12" spans="1:31" ht="17.25" customHeight="1">
      <c r="B12" s="644" t="str">
        <f>'Attach 3(JV)'!B11:D11</f>
        <v/>
      </c>
      <c r="C12" s="644"/>
      <c r="D12" s="644"/>
      <c r="E12" s="12" t="str">
        <f>'Attach 3(JV)'!E11</f>
        <v>Gurgaon (Haryana) - 122001</v>
      </c>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row>
    <row r="13" spans="1:31" ht="17.25" customHeight="1">
      <c r="A13" s="32"/>
      <c r="B13" s="644" t="str">
        <f>'Attach 3(JV)'!B12</f>
        <v/>
      </c>
      <c r="C13" s="644"/>
      <c r="D13" s="644"/>
      <c r="E13" s="12"/>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row>
    <row r="14" spans="1:31" ht="13.5" customHeight="1">
      <c r="A14" s="32"/>
      <c r="B14" s="644"/>
      <c r="C14" s="644"/>
      <c r="D14" s="644"/>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row>
    <row r="15" spans="1:31" ht="17.25" customHeight="1">
      <c r="A15" s="29" t="s">
        <v>344</v>
      </c>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row>
    <row r="16" spans="1:31" ht="8.25" hidden="1" customHeight="1">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row>
    <row r="17" spans="1:31" ht="56.25" customHeight="1">
      <c r="A17" s="190" t="s">
        <v>392</v>
      </c>
      <c r="B17" s="832" t="s">
        <v>393</v>
      </c>
      <c r="C17" s="832"/>
      <c r="D17" s="832"/>
      <c r="E17" s="832"/>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row>
    <row r="18" spans="1:31" ht="16.5" customHeight="1">
      <c r="A18" s="191"/>
      <c r="B18" s="838" t="s">
        <v>477</v>
      </c>
      <c r="C18" s="838"/>
      <c r="D18" s="838"/>
      <c r="E18" s="838"/>
      <c r="F18" s="188"/>
      <c r="G18" s="188"/>
      <c r="H18" s="188"/>
      <c r="I18" s="188"/>
      <c r="J18" s="188"/>
      <c r="K18" s="188"/>
      <c r="L18" s="188"/>
      <c r="M18" s="188"/>
      <c r="N18" s="188"/>
      <c r="O18" s="188"/>
      <c r="P18" s="188"/>
      <c r="Q18" s="188"/>
      <c r="R18" s="188"/>
      <c r="S18" s="188"/>
      <c r="T18" s="188"/>
      <c r="U18" s="188"/>
      <c r="V18" s="188"/>
      <c r="W18" s="188"/>
      <c r="X18" s="188"/>
      <c r="Y18" s="188"/>
      <c r="Z18" s="188"/>
      <c r="AA18" s="188"/>
      <c r="AB18" s="188"/>
      <c r="AC18" s="188"/>
      <c r="AD18" s="188"/>
      <c r="AE18" s="188"/>
    </row>
    <row r="19" spans="1:31" ht="6.75" customHeight="1">
      <c r="A19" s="191"/>
      <c r="B19" s="192"/>
      <c r="C19" s="192"/>
      <c r="D19" s="192"/>
      <c r="E19" s="192"/>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row>
    <row r="20" spans="1:31" ht="18" customHeight="1">
      <c r="B20" s="265" t="s">
        <v>394</v>
      </c>
      <c r="C20" s="266"/>
      <c r="D20" s="267"/>
      <c r="E20" s="124"/>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row>
    <row r="21" spans="1:31" ht="18" customHeight="1">
      <c r="A21" s="268"/>
      <c r="B21" s="265" t="s">
        <v>395</v>
      </c>
      <c r="C21" s="266"/>
      <c r="D21" s="267"/>
      <c r="E21" s="124"/>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row>
    <row r="22" spans="1:31" ht="18" customHeight="1">
      <c r="A22" s="833"/>
      <c r="B22" s="834"/>
      <c r="C22" s="834"/>
      <c r="D22" s="834"/>
      <c r="E22" s="834"/>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row>
    <row r="23" spans="1:31" ht="18" customHeight="1">
      <c r="A23" s="193"/>
      <c r="B23" s="470" t="s">
        <v>704</v>
      </c>
      <c r="C23" s="266"/>
      <c r="D23" s="267"/>
      <c r="E23" s="124"/>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row>
    <row r="24" spans="1:31" ht="6.75" customHeight="1">
      <c r="A24" s="193"/>
      <c r="B24" s="193"/>
      <c r="C24" s="193"/>
      <c r="D24" s="193"/>
      <c r="E24" s="193"/>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row>
    <row r="25" spans="1:31" ht="13.5" customHeight="1">
      <c r="B25" s="835"/>
      <c r="C25" s="835"/>
      <c r="D25" s="835"/>
      <c r="E25" s="835"/>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row>
    <row r="26" spans="1:31" ht="35.25" customHeight="1">
      <c r="A26" s="190" t="s">
        <v>396</v>
      </c>
      <c r="B26" s="832" t="s">
        <v>132</v>
      </c>
      <c r="C26" s="832"/>
      <c r="D26" s="832"/>
      <c r="E26" s="832"/>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row>
    <row r="27" spans="1:31" ht="36" customHeight="1">
      <c r="A27" s="171" t="s">
        <v>156</v>
      </c>
      <c r="B27" s="825" t="s">
        <v>133</v>
      </c>
      <c r="C27" s="825"/>
      <c r="D27" s="825"/>
      <c r="E27" s="154" t="str">
        <f>B10</f>
        <v/>
      </c>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row>
    <row r="28" spans="1:31" ht="18.899999999999999" customHeight="1">
      <c r="A28" s="172" t="s">
        <v>157</v>
      </c>
      <c r="B28" s="821" t="s">
        <v>134</v>
      </c>
      <c r="C28" s="821"/>
      <c r="D28" s="821"/>
      <c r="E28" s="11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row>
    <row r="29" spans="1:31" ht="18.899999999999999" customHeight="1">
      <c r="A29" s="173"/>
      <c r="B29" s="821" t="s">
        <v>135</v>
      </c>
      <c r="C29" s="821"/>
      <c r="D29" s="821"/>
      <c r="E29" s="166"/>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row>
    <row r="30" spans="1:31" ht="18.899999999999999" customHeight="1">
      <c r="A30" s="173"/>
      <c r="B30" s="821"/>
      <c r="C30" s="821"/>
      <c r="D30" s="821"/>
      <c r="E30" s="166"/>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row>
    <row r="31" spans="1:31" ht="18.899999999999999" customHeight="1">
      <c r="A31" s="173"/>
      <c r="B31" s="821"/>
      <c r="C31" s="821"/>
      <c r="D31" s="821"/>
      <c r="E31" s="166"/>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row>
    <row r="32" spans="1:31" ht="18.899999999999999" customHeight="1">
      <c r="A32" s="173"/>
      <c r="B32" s="821" t="s">
        <v>136</v>
      </c>
      <c r="C32" s="821"/>
      <c r="D32" s="821"/>
      <c r="E32" s="166"/>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row>
    <row r="33" spans="1:31" ht="18.899999999999999" customHeight="1">
      <c r="A33" s="173"/>
      <c r="B33" s="821"/>
      <c r="C33" s="821"/>
      <c r="D33" s="821"/>
      <c r="E33" s="247"/>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row>
    <row r="34" spans="1:31" ht="18.899999999999999" customHeight="1">
      <c r="A34" s="173"/>
      <c r="B34" s="821"/>
      <c r="C34" s="821"/>
      <c r="D34" s="821"/>
      <c r="E34" s="247"/>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row>
    <row r="35" spans="1:31" ht="18.899999999999999" customHeight="1">
      <c r="A35" s="173"/>
      <c r="B35" s="821" t="s">
        <v>137</v>
      </c>
      <c r="C35" s="821"/>
      <c r="D35" s="821"/>
      <c r="E35" s="247"/>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row>
    <row r="36" spans="1:31" ht="18.899999999999999" customHeight="1">
      <c r="A36" s="173"/>
      <c r="B36" s="821"/>
      <c r="C36" s="821"/>
      <c r="D36" s="821"/>
      <c r="E36" s="166"/>
      <c r="F36" s="188"/>
      <c r="G36" s="188"/>
      <c r="H36" s="188"/>
      <c r="I36" s="188"/>
      <c r="J36" s="83" t="s">
        <v>605</v>
      </c>
      <c r="K36" s="188"/>
      <c r="L36" s="188"/>
      <c r="M36" s="188"/>
      <c r="N36" s="188"/>
      <c r="O36" s="188"/>
      <c r="P36" s="188"/>
      <c r="Q36" s="188"/>
      <c r="R36" s="188"/>
      <c r="S36" s="188"/>
      <c r="T36" s="188"/>
      <c r="U36" s="188"/>
      <c r="V36" s="188"/>
      <c r="W36" s="188"/>
      <c r="X36" s="188"/>
      <c r="Y36" s="188"/>
      <c r="Z36" s="188"/>
      <c r="AA36" s="188"/>
      <c r="AB36" s="188"/>
      <c r="AC36" s="188"/>
      <c r="AD36" s="188"/>
      <c r="AE36" s="188"/>
    </row>
    <row r="37" spans="1:31" ht="18.899999999999999" customHeight="1">
      <c r="A37" s="194"/>
      <c r="B37" s="823"/>
      <c r="C37" s="823"/>
      <c r="D37" s="823"/>
      <c r="E37" s="167"/>
      <c r="F37" s="188"/>
      <c r="G37" s="188"/>
      <c r="H37" s="188"/>
      <c r="I37" s="188"/>
      <c r="J37" s="83" t="s">
        <v>474</v>
      </c>
      <c r="K37" s="188"/>
      <c r="L37" s="188"/>
      <c r="M37" s="188"/>
      <c r="N37" s="188"/>
      <c r="O37" s="188"/>
      <c r="P37" s="188"/>
      <c r="Q37" s="188"/>
      <c r="R37" s="188"/>
      <c r="S37" s="188"/>
      <c r="T37" s="188"/>
      <c r="U37" s="188"/>
      <c r="V37" s="188"/>
      <c r="W37" s="188"/>
      <c r="X37" s="188"/>
      <c r="Y37" s="188"/>
      <c r="Z37" s="188"/>
      <c r="AA37" s="188"/>
      <c r="AB37" s="188"/>
      <c r="AC37" s="188"/>
      <c r="AD37" s="188"/>
      <c r="AE37" s="188"/>
    </row>
    <row r="38" spans="1:31" ht="18.899999999999999" customHeight="1">
      <c r="A38" s="713" t="s">
        <v>629</v>
      </c>
      <c r="B38" s="809" t="s">
        <v>138</v>
      </c>
      <c r="C38" s="809"/>
      <c r="D38" s="809"/>
      <c r="E38" s="810"/>
      <c r="F38" s="83"/>
      <c r="G38" s="83"/>
      <c r="H38" s="83"/>
      <c r="I38" s="83"/>
      <c r="J38" s="25"/>
      <c r="K38" s="83"/>
      <c r="L38" s="83"/>
      <c r="M38" s="83"/>
      <c r="N38" s="83"/>
      <c r="O38" s="83"/>
      <c r="P38" s="83"/>
      <c r="Q38" s="83"/>
      <c r="R38" s="83"/>
      <c r="S38" s="83"/>
      <c r="T38" s="83"/>
      <c r="U38" s="83"/>
      <c r="V38" s="83"/>
      <c r="W38" s="83"/>
      <c r="X38" s="83"/>
      <c r="Y38" s="83"/>
      <c r="Z38" s="83"/>
      <c r="AA38" s="83"/>
      <c r="AB38" s="83"/>
      <c r="AC38" s="83"/>
      <c r="AD38" s="83"/>
      <c r="AE38" s="83"/>
    </row>
    <row r="39" spans="1:31" ht="60.75" customHeight="1">
      <c r="A39" s="713"/>
      <c r="B39" s="812" t="s">
        <v>139</v>
      </c>
      <c r="C39" s="813"/>
      <c r="D39" s="814"/>
      <c r="E39" s="811"/>
      <c r="F39" s="83"/>
      <c r="G39" s="83"/>
      <c r="H39" s="83"/>
      <c r="I39" s="83"/>
      <c r="J39" s="25"/>
      <c r="K39" s="83"/>
      <c r="L39" s="83"/>
      <c r="M39" s="83"/>
      <c r="N39" s="83"/>
      <c r="O39" s="83"/>
      <c r="P39" s="83"/>
      <c r="Q39" s="83"/>
      <c r="R39" s="83"/>
      <c r="S39" s="83"/>
      <c r="T39" s="83"/>
      <c r="U39" s="83"/>
      <c r="V39" s="83"/>
      <c r="W39" s="83"/>
      <c r="X39" s="83"/>
      <c r="Y39" s="83"/>
      <c r="Z39" s="83"/>
      <c r="AA39" s="83"/>
      <c r="AB39" s="83"/>
      <c r="AC39" s="83"/>
      <c r="AD39" s="83"/>
      <c r="AE39" s="83"/>
    </row>
    <row r="40" spans="1:31" ht="105.75" customHeight="1">
      <c r="A40" s="46" t="s">
        <v>630</v>
      </c>
      <c r="B40" s="815" t="s">
        <v>631</v>
      </c>
      <c r="C40" s="816"/>
      <c r="D40" s="817"/>
      <c r="E40" s="429"/>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row>
    <row r="41" spans="1:31" ht="60.75" customHeight="1">
      <c r="A41" s="46" t="s">
        <v>632</v>
      </c>
      <c r="B41" s="815" t="s">
        <v>633</v>
      </c>
      <c r="C41" s="816"/>
      <c r="D41" s="817"/>
      <c r="E41" s="428"/>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row>
    <row r="42" spans="1:31" ht="102" customHeight="1">
      <c r="A42" s="46" t="s">
        <v>634</v>
      </c>
      <c r="B42" s="815" t="s">
        <v>635</v>
      </c>
      <c r="C42" s="816"/>
      <c r="D42" s="817"/>
      <c r="E42" s="430"/>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row>
    <row r="43" spans="1:31" ht="17.100000000000001" customHeight="1">
      <c r="A43" s="170" t="s">
        <v>158</v>
      </c>
      <c r="B43" s="822" t="s">
        <v>140</v>
      </c>
      <c r="C43" s="822"/>
      <c r="D43" s="822"/>
      <c r="E43" s="86"/>
      <c r="F43" s="188"/>
      <c r="G43" s="188"/>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row>
    <row r="44" spans="1:31" ht="17.100000000000001" customHeight="1">
      <c r="A44" s="313" t="s">
        <v>159</v>
      </c>
      <c r="B44" s="819" t="s">
        <v>511</v>
      </c>
      <c r="C44" s="819"/>
      <c r="D44" s="819"/>
      <c r="E44" s="86"/>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row>
    <row r="45" spans="1:31" ht="44.25" customHeight="1">
      <c r="A45" s="313" t="s">
        <v>512</v>
      </c>
      <c r="B45" s="819" t="s">
        <v>513</v>
      </c>
      <c r="C45" s="819"/>
      <c r="D45" s="819"/>
      <c r="E45" s="86"/>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row>
    <row r="46" spans="1:31" ht="36.75" customHeight="1">
      <c r="A46" s="313"/>
      <c r="B46" s="819" t="s">
        <v>514</v>
      </c>
      <c r="C46" s="819"/>
      <c r="D46" s="819"/>
      <c r="E46" s="314" t="s">
        <v>515</v>
      </c>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row>
    <row r="47" spans="1:31" ht="17.100000000000001" customHeight="1">
      <c r="A47" s="313" t="s">
        <v>516</v>
      </c>
      <c r="B47" s="710"/>
      <c r="C47" s="820"/>
      <c r="D47" s="711"/>
      <c r="E47" s="86"/>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row>
    <row r="48" spans="1:31" ht="17.100000000000001" customHeight="1">
      <c r="A48" s="313" t="s">
        <v>28</v>
      </c>
      <c r="B48" s="710"/>
      <c r="C48" s="820"/>
      <c r="D48" s="711"/>
      <c r="E48" s="86"/>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row>
    <row r="49" spans="1:31" ht="17.100000000000001" customHeight="1">
      <c r="A49" s="313" t="s">
        <v>468</v>
      </c>
      <c r="B49" s="710"/>
      <c r="C49" s="820"/>
      <c r="D49" s="711"/>
      <c r="E49" s="86"/>
      <c r="F49" s="188"/>
      <c r="G49" s="188"/>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row>
    <row r="50" spans="1:31" ht="66.75" customHeight="1">
      <c r="A50" s="313" t="s">
        <v>470</v>
      </c>
      <c r="B50" s="819" t="s">
        <v>517</v>
      </c>
      <c r="C50" s="819"/>
      <c r="D50" s="819"/>
      <c r="E50" s="315"/>
      <c r="F50" s="188"/>
      <c r="G50" s="188"/>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row>
    <row r="51" spans="1:31" ht="17.100000000000001" customHeight="1">
      <c r="A51" s="313"/>
      <c r="B51" s="819" t="s">
        <v>514</v>
      </c>
      <c r="C51" s="819"/>
      <c r="D51" s="819"/>
      <c r="E51" s="314" t="s">
        <v>515</v>
      </c>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row>
    <row r="52" spans="1:31" ht="17.100000000000001" customHeight="1">
      <c r="A52" s="313" t="s">
        <v>516</v>
      </c>
      <c r="B52" s="710"/>
      <c r="C52" s="820"/>
      <c r="D52" s="711"/>
      <c r="E52" s="86"/>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row>
    <row r="53" spans="1:31" ht="17.100000000000001" customHeight="1">
      <c r="A53" s="313" t="s">
        <v>28</v>
      </c>
      <c r="B53" s="710"/>
      <c r="C53" s="820"/>
      <c r="D53" s="711"/>
      <c r="E53" s="86"/>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row>
    <row r="54" spans="1:31" ht="17.100000000000001" customHeight="1">
      <c r="A54" s="313" t="s">
        <v>468</v>
      </c>
      <c r="B54" s="710"/>
      <c r="C54" s="820"/>
      <c r="D54" s="711"/>
      <c r="E54" s="86"/>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row>
    <row r="55" spans="1:31" ht="17.100000000000001" customHeight="1">
      <c r="A55" s="316" t="s">
        <v>518</v>
      </c>
      <c r="B55" s="710"/>
      <c r="C55" s="820"/>
      <c r="D55" s="711"/>
      <c r="E55" s="86"/>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row>
    <row r="56" spans="1:31" ht="17.100000000000001" customHeight="1">
      <c r="A56" s="313" t="s">
        <v>469</v>
      </c>
      <c r="B56" s="710"/>
      <c r="C56" s="820"/>
      <c r="D56" s="711"/>
      <c r="E56" s="86"/>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row>
    <row r="57" spans="1:31" ht="17.100000000000001" customHeight="1">
      <c r="A57" s="316" t="s">
        <v>475</v>
      </c>
      <c r="B57" s="710"/>
      <c r="C57" s="820"/>
      <c r="D57" s="711"/>
      <c r="E57" s="86"/>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row>
    <row r="58" spans="1:31" ht="17.100000000000001" customHeight="1">
      <c r="A58" s="170" t="s">
        <v>671</v>
      </c>
      <c r="B58" s="822" t="s">
        <v>141</v>
      </c>
      <c r="C58" s="822"/>
      <c r="D58" s="822"/>
      <c r="E58" s="86"/>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row>
    <row r="59" spans="1:31" ht="17.100000000000001" customHeight="1">
      <c r="A59" s="49" t="s">
        <v>672</v>
      </c>
      <c r="B59" s="821" t="s">
        <v>142</v>
      </c>
      <c r="C59" s="821"/>
      <c r="D59" s="821"/>
      <c r="E59" s="86"/>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row>
    <row r="60" spans="1:31" ht="17.100000000000001" customHeight="1">
      <c r="A60" s="117"/>
      <c r="B60" s="821"/>
      <c r="C60" s="821"/>
      <c r="D60" s="821"/>
      <c r="E60" s="166"/>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row>
    <row r="61" spans="1:31" ht="17.100000000000001" customHeight="1">
      <c r="A61" s="112"/>
      <c r="B61" s="823"/>
      <c r="C61" s="823"/>
      <c r="D61" s="823"/>
      <c r="E61" s="167"/>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row>
    <row r="62" spans="1:31" ht="17.100000000000001" customHeight="1">
      <c r="A62" s="117" t="s">
        <v>673</v>
      </c>
      <c r="B62" s="818" t="s">
        <v>143</v>
      </c>
      <c r="C62" s="818"/>
      <c r="D62" s="818"/>
      <c r="E62" s="16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row>
    <row r="63" spans="1:31" ht="17.100000000000001" customHeight="1">
      <c r="A63" s="117"/>
      <c r="B63" s="821" t="s">
        <v>171</v>
      </c>
      <c r="C63" s="821"/>
      <c r="D63" s="821"/>
      <c r="E63" s="166"/>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row>
    <row r="64" spans="1:31" ht="17.100000000000001" customHeight="1">
      <c r="A64" s="49" t="s">
        <v>674</v>
      </c>
      <c r="B64" s="829" t="s">
        <v>153</v>
      </c>
      <c r="C64" s="830"/>
      <c r="D64" s="831"/>
      <c r="E64" s="169"/>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row>
    <row r="65" spans="1:31" ht="17.100000000000001" customHeight="1">
      <c r="A65" s="117"/>
      <c r="B65" s="821" t="s">
        <v>144</v>
      </c>
      <c r="C65" s="821"/>
      <c r="D65" s="821"/>
      <c r="E65" s="166"/>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row>
    <row r="66" spans="1:31" ht="17.100000000000001" customHeight="1">
      <c r="A66" s="117"/>
      <c r="B66" s="821" t="s">
        <v>145</v>
      </c>
      <c r="C66" s="821"/>
      <c r="D66" s="821"/>
      <c r="E66" s="166"/>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row>
    <row r="67" spans="1:31" ht="17.100000000000001" customHeight="1">
      <c r="A67" s="112"/>
      <c r="B67" s="823" t="s">
        <v>146</v>
      </c>
      <c r="C67" s="823"/>
      <c r="D67" s="823"/>
      <c r="E67" s="167"/>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row>
    <row r="68" spans="1:31" ht="17.100000000000001" customHeight="1">
      <c r="A68" s="49" t="s">
        <v>160</v>
      </c>
      <c r="B68" s="824" t="s">
        <v>147</v>
      </c>
      <c r="C68" s="824"/>
      <c r="D68" s="824"/>
      <c r="E68" s="169"/>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row>
    <row r="69" spans="1:31" ht="17.100000000000001" customHeight="1">
      <c r="A69" s="117"/>
      <c r="B69" s="821" t="s">
        <v>148</v>
      </c>
      <c r="C69" s="821"/>
      <c r="D69" s="821"/>
      <c r="E69" s="166"/>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row>
    <row r="70" spans="1:31" ht="17.100000000000001" customHeight="1">
      <c r="A70" s="117"/>
      <c r="B70" s="821" t="s">
        <v>149</v>
      </c>
      <c r="C70" s="821"/>
      <c r="D70" s="821"/>
      <c r="E70" s="166"/>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row>
    <row r="71" spans="1:31" ht="17.100000000000001" customHeight="1">
      <c r="A71" s="117"/>
      <c r="B71" s="821"/>
      <c r="C71" s="821"/>
      <c r="D71" s="821"/>
      <c r="E71" s="166"/>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row>
    <row r="72" spans="1:31" ht="17.100000000000001" customHeight="1">
      <c r="A72" s="117"/>
      <c r="B72" s="821"/>
      <c r="C72" s="821"/>
      <c r="D72" s="821"/>
      <c r="E72" s="166"/>
      <c r="F72" s="188"/>
      <c r="G72" s="188"/>
      <c r="H72" s="195">
        <v>2</v>
      </c>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row>
    <row r="73" spans="1:31" ht="17.100000000000001" customHeight="1">
      <c r="A73" s="117"/>
      <c r="B73" s="821" t="s">
        <v>150</v>
      </c>
      <c r="C73" s="821"/>
      <c r="D73" s="821"/>
      <c r="E73" s="166"/>
      <c r="F73" s="188"/>
      <c r="G73" s="188"/>
      <c r="H73" s="188"/>
      <c r="I73" s="188"/>
      <c r="J73" s="188"/>
      <c r="K73" s="188"/>
      <c r="L73" s="188"/>
      <c r="M73" s="188"/>
      <c r="N73" s="188"/>
      <c r="O73" s="188"/>
      <c r="P73" s="188"/>
      <c r="Q73" s="188"/>
      <c r="R73" s="188"/>
      <c r="S73" s="188"/>
      <c r="T73" s="188"/>
      <c r="U73" s="188"/>
      <c r="V73" s="188"/>
      <c r="W73" s="188"/>
      <c r="X73" s="188"/>
      <c r="Y73" s="188"/>
      <c r="Z73" s="98"/>
      <c r="AA73" s="98"/>
      <c r="AB73" s="98"/>
    </row>
    <row r="74" spans="1:31" ht="17.100000000000001" customHeight="1">
      <c r="A74" s="117"/>
      <c r="B74" s="821" t="s">
        <v>151</v>
      </c>
      <c r="C74" s="821"/>
      <c r="D74" s="821"/>
      <c r="E74" s="166"/>
      <c r="Z74" s="98"/>
      <c r="AA74" s="98"/>
      <c r="AB74" s="98"/>
    </row>
    <row r="75" spans="1:31" ht="18.899999999999999" customHeight="1">
      <c r="A75" s="117"/>
      <c r="B75" s="826" t="s">
        <v>151</v>
      </c>
      <c r="C75" s="827"/>
      <c r="D75" s="828"/>
      <c r="E75" s="117" t="str">
        <f>IF(H72=1,"Saving Account","Current Account")</f>
        <v>Current Account</v>
      </c>
      <c r="Z75" s="98"/>
      <c r="AA75" s="98"/>
      <c r="AB75" s="98"/>
    </row>
    <row r="76" spans="1:31" ht="33" customHeight="1">
      <c r="A76" s="91" t="s">
        <v>161</v>
      </c>
      <c r="B76" s="825" t="s">
        <v>152</v>
      </c>
      <c r="C76" s="825"/>
      <c r="D76" s="825"/>
      <c r="E76" s="86"/>
    </row>
    <row r="77" spans="1:31" ht="48" customHeight="1">
      <c r="A77" s="91" t="s">
        <v>162</v>
      </c>
      <c r="B77" s="825" t="s">
        <v>164</v>
      </c>
      <c r="C77" s="825"/>
      <c r="D77" s="825"/>
      <c r="E77" s="86"/>
    </row>
    <row r="78" spans="1:31" ht="50.25" customHeight="1">
      <c r="A78" s="742" t="s">
        <v>163</v>
      </c>
      <c r="B78" s="742"/>
      <c r="C78" s="742"/>
      <c r="D78" s="742"/>
      <c r="E78" s="742"/>
    </row>
    <row r="79" spans="1:31" ht="23.25" customHeight="1">
      <c r="A79" s="162"/>
      <c r="B79" s="162"/>
      <c r="C79" s="162"/>
      <c r="D79" s="162"/>
      <c r="E79" s="162"/>
    </row>
    <row r="80" spans="1:31" ht="13.5" customHeight="1">
      <c r="A80" s="839" t="s">
        <v>675</v>
      </c>
      <c r="B80" s="839"/>
      <c r="C80" s="839"/>
      <c r="D80" s="839"/>
      <c r="E80" s="839"/>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row>
    <row r="81" spans="1:5" ht="16.5" customHeight="1">
      <c r="A81" s="421"/>
      <c r="B81" s="421"/>
      <c r="C81" s="421"/>
      <c r="D81" s="421"/>
      <c r="E81" s="421"/>
    </row>
    <row r="82" spans="1:5" ht="16.5" customHeight="1">
      <c r="A82" s="667" t="s">
        <v>676</v>
      </c>
      <c r="B82" s="667"/>
      <c r="C82" s="667"/>
      <c r="D82" s="667"/>
      <c r="E82" s="667"/>
    </row>
    <row r="83" spans="1:5" ht="4.5" customHeight="1">
      <c r="A83" s="421"/>
      <c r="B83" s="421"/>
      <c r="C83" s="421"/>
      <c r="D83" s="421"/>
      <c r="E83" s="421"/>
    </row>
    <row r="84" spans="1:5" ht="16.5" customHeight="1">
      <c r="A84" s="667" t="s">
        <v>677</v>
      </c>
      <c r="B84" s="667"/>
      <c r="C84" s="667"/>
      <c r="D84" s="667"/>
      <c r="E84" s="667"/>
    </row>
    <row r="85" spans="1:5" ht="9.75" customHeight="1">
      <c r="A85" s="421"/>
      <c r="B85" s="421"/>
      <c r="C85" s="421"/>
      <c r="D85" s="421"/>
      <c r="E85" s="421"/>
    </row>
    <row r="86" spans="1:5" ht="16.5" customHeight="1">
      <c r="A86" s="667" t="s">
        <v>678</v>
      </c>
      <c r="B86" s="667"/>
      <c r="C86" s="667"/>
      <c r="D86" s="667"/>
      <c r="E86" s="667"/>
    </row>
    <row r="87" spans="1:5" ht="9" customHeight="1">
      <c r="A87" s="421"/>
      <c r="B87" s="421"/>
      <c r="C87" s="421"/>
      <c r="D87" s="421"/>
      <c r="E87" s="421"/>
    </row>
    <row r="88" spans="1:5" ht="16.5" customHeight="1">
      <c r="A88" s="667" t="s">
        <v>679</v>
      </c>
      <c r="B88" s="667"/>
      <c r="C88" s="667"/>
      <c r="D88" s="667"/>
      <c r="E88" s="667"/>
    </row>
    <row r="89" spans="1:5" ht="9" customHeight="1">
      <c r="A89" s="421"/>
      <c r="B89" s="421"/>
      <c r="C89" s="421"/>
      <c r="D89" s="421"/>
      <c r="E89" s="421"/>
    </row>
    <row r="90" spans="1:5" ht="42" customHeight="1">
      <c r="A90" s="667" t="s">
        <v>680</v>
      </c>
      <c r="B90" s="667"/>
      <c r="C90" s="667"/>
      <c r="D90" s="667"/>
      <c r="E90" s="667"/>
    </row>
    <row r="91" spans="1:5" ht="10.5" customHeight="1">
      <c r="D91" s="58"/>
    </row>
    <row r="92" spans="1:5" ht="24.9" customHeight="1">
      <c r="A92" s="36" t="s">
        <v>6</v>
      </c>
      <c r="B92" s="69" t="str">
        <f>'Attach 3(JV)'!B24</f>
        <v>--2023</v>
      </c>
      <c r="D92" s="58" t="s">
        <v>4</v>
      </c>
      <c r="E92" s="239" t="str">
        <f>'Attach 3(JV)'!E24</f>
        <v/>
      </c>
    </row>
    <row r="93" spans="1:5" ht="34.5" customHeight="1">
      <c r="A93" s="36" t="s">
        <v>7</v>
      </c>
      <c r="B93" s="239" t="str">
        <f>'Attach 3(JV)'!B25</f>
        <v/>
      </c>
      <c r="D93" s="58" t="s">
        <v>5</v>
      </c>
      <c r="E93" s="239" t="str">
        <f>'Attach 3(JV)'!E25</f>
        <v/>
      </c>
    </row>
    <row r="94" spans="1:5" ht="24.9"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row r="178" spans="20:20">
      <c r="T178" s="189">
        <v>2394</v>
      </c>
    </row>
  </sheetData>
  <sheetProtection algorithmName="SHA-512" hashValue="tvVOAUfS0X8aq3wOVCU4k1mUWA2TLeFPb/p8yqYTnowwJuYtr2ZKVdmhwRiFPIoV6AM8+6XY74wnZcyY9CouHQ==" saltValue="4ARyLhKwbbtt+WiYNXO33w=="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1A6C211D-477E-416D-87F8-1BF3866A431B}"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8"/>
  <headerFooter alignWithMargins="0">
    <oddFooter>&amp;R&amp;"Book Antiqua,Bold"&amp;8 Page &amp;P of &amp;N</oddFooter>
  </headerFooter>
  <rowBreaks count="1" manualBreakCount="1">
    <brk id="34"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1135380</xdr:colOff>
                    <xdr:row>74</xdr:row>
                    <xdr:rowOff>30480</xdr:rowOff>
                  </from>
                  <to>
                    <xdr:col>1</xdr:col>
                    <xdr:colOff>2125980</xdr:colOff>
                    <xdr:row>74</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74</xdr:row>
                    <xdr:rowOff>30480</xdr:rowOff>
                  </from>
                  <to>
                    <xdr:col>3</xdr:col>
                    <xdr:colOff>922020</xdr:colOff>
                    <xdr:row>74</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zoomScale="70" zoomScaleSheetLayoutView="70" workbookViewId="0">
      <selection activeCell="H21" sqref="H21:L21"/>
    </sheetView>
  </sheetViews>
  <sheetFormatPr defaultColWidth="9.109375" defaultRowHeight="14.4"/>
  <cols>
    <col min="1" max="1" width="12.109375" style="29" customWidth="1"/>
    <col min="2" max="2" width="18.109375" style="29" customWidth="1"/>
    <col min="3" max="5" width="7.44140625" style="29" customWidth="1"/>
    <col min="6" max="8" width="7.44140625" style="24" customWidth="1"/>
    <col min="9" max="12" width="7.44140625" style="25" customWidth="1"/>
    <col min="13" max="15" width="9.109375" style="83"/>
    <col min="16" max="27" width="0" style="83" hidden="1" customWidth="1"/>
    <col min="28" max="54" width="9.109375" style="83"/>
    <col min="55" max="16384" width="9.109375" style="25"/>
  </cols>
  <sheetData>
    <row r="1" spans="1:26" ht="28.5" customHeight="1">
      <c r="A1" s="648" t="str">
        <f>'Attach 3(JV)'!A1</f>
        <v>Specification No. :CC/NT/W-AIS/DOM/A04/23/09636</v>
      </c>
      <c r="B1" s="648"/>
      <c r="C1" s="648"/>
      <c r="D1" s="648"/>
      <c r="E1" s="648"/>
      <c r="F1" s="648"/>
      <c r="G1" s="648"/>
      <c r="H1" s="670" t="str">
        <f>"Attachment-16 " &amp; 'Attach 3(JV)'!AT1</f>
        <v xml:space="preserve">Attachment-16 </v>
      </c>
      <c r="I1" s="670"/>
      <c r="J1" s="670"/>
      <c r="K1" s="670"/>
      <c r="L1" s="670"/>
    </row>
    <row r="2" spans="1:26" ht="11.25" customHeight="1">
      <c r="Z2" s="136">
        <f>'Attach 3(JV)'!Z2</f>
        <v>0</v>
      </c>
    </row>
    <row r="3" spans="1:26" ht="102.75" customHeight="1">
      <c r="A3" s="73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740"/>
      <c r="G3" s="740"/>
      <c r="H3" s="740"/>
      <c r="I3" s="740"/>
      <c r="J3" s="740"/>
      <c r="K3" s="740"/>
      <c r="L3" s="740"/>
    </row>
    <row r="4" spans="1:26" ht="15.9" customHeight="1">
      <c r="A4" s="28"/>
      <c r="H4" s="30"/>
      <c r="I4" s="11"/>
    </row>
    <row r="5" spans="1:26" ht="20.100000000000001" customHeight="1">
      <c r="A5" s="656" t="s">
        <v>8</v>
      </c>
      <c r="B5" s="656"/>
      <c r="C5" s="656"/>
      <c r="D5" s="656"/>
      <c r="E5" s="656"/>
      <c r="F5" s="656"/>
      <c r="G5" s="656"/>
      <c r="H5" s="656"/>
      <c r="I5" s="656"/>
      <c r="J5" s="656"/>
      <c r="K5" s="656"/>
      <c r="L5" s="656"/>
    </row>
    <row r="6" spans="1:26" ht="15.9" customHeight="1">
      <c r="A6" s="32"/>
      <c r="H6" s="30"/>
      <c r="I6" s="11"/>
    </row>
    <row r="7" spans="1:26" ht="20.100000000000001" customHeight="1">
      <c r="A7" s="33" t="str">
        <f>'Attach 3(JV)'!A7</f>
        <v>Bidder’s Name and Address (Sole Bidder) :</v>
      </c>
      <c r="G7" s="15" t="str">
        <f>'Attach 3(JV)'!E7</f>
        <v>To:</v>
      </c>
      <c r="I7" s="11"/>
    </row>
    <row r="8" spans="1:26" ht="36" customHeight="1">
      <c r="A8" s="654" t="str">
        <f>'Attach 3(JV)'!A8</f>
        <v/>
      </c>
      <c r="B8" s="654"/>
      <c r="C8" s="654"/>
      <c r="D8" s="654"/>
      <c r="E8" s="654"/>
      <c r="F8" s="654"/>
      <c r="G8" s="12" t="str">
        <f>'Attach 3(JV)'!E8</f>
        <v>Contract Services</v>
      </c>
      <c r="I8" s="11"/>
    </row>
    <row r="9" spans="1:26" ht="20.100000000000001" customHeight="1">
      <c r="A9" s="13" t="s">
        <v>349</v>
      </c>
      <c r="B9" s="644" t="str">
        <f>'Attach 3(JV)'!B9</f>
        <v/>
      </c>
      <c r="C9" s="644"/>
      <c r="D9" s="644"/>
      <c r="E9" s="644"/>
      <c r="F9" s="644"/>
      <c r="G9" s="12" t="str">
        <f>'Attach 3(JV)'!E9</f>
        <v>Power Grid Corporation of India Ltd.,</v>
      </c>
      <c r="I9" s="11"/>
    </row>
    <row r="10" spans="1:26" ht="20.100000000000001" customHeight="1">
      <c r="A10" s="13" t="s">
        <v>351</v>
      </c>
      <c r="B10" s="644" t="str">
        <f>'Attach 3(JV)'!B10</f>
        <v/>
      </c>
      <c r="C10" s="644"/>
      <c r="D10" s="644"/>
      <c r="E10" s="644"/>
      <c r="F10" s="644"/>
      <c r="G10" s="12" t="str">
        <f>'Attach 3(JV)'!E10</f>
        <v>"Saudamini", Plot No. 2, Sector 29</v>
      </c>
      <c r="I10" s="11"/>
    </row>
    <row r="11" spans="1:26" ht="20.100000000000001" customHeight="1">
      <c r="B11" s="644" t="str">
        <f>'Attach 3(JV)'!B11</f>
        <v/>
      </c>
      <c r="C11" s="644"/>
      <c r="D11" s="644"/>
      <c r="E11" s="644"/>
      <c r="F11" s="644"/>
      <c r="G11" s="12" t="str">
        <f>'Attach 3(JV)'!E11</f>
        <v>Gurgaon (Haryana) - 122001</v>
      </c>
    </row>
    <row r="12" spans="1:26" ht="20.100000000000001" customHeight="1">
      <c r="A12" s="32"/>
      <c r="B12" s="644" t="str">
        <f>'Attach 3(JV)'!B12</f>
        <v/>
      </c>
      <c r="C12" s="644"/>
      <c r="D12" s="644"/>
      <c r="E12" s="644"/>
      <c r="F12" s="644"/>
      <c r="G12" s="12"/>
    </row>
    <row r="13" spans="1:26" ht="15.9" customHeight="1">
      <c r="A13" s="32"/>
      <c r="B13" s="122"/>
      <c r="C13" s="122"/>
      <c r="D13" s="122"/>
      <c r="E13" s="122"/>
      <c r="F13" s="122"/>
    </row>
    <row r="14" spans="1:26" ht="20.100000000000001" customHeight="1">
      <c r="A14" s="29" t="s">
        <v>344</v>
      </c>
    </row>
    <row r="15" spans="1:26" ht="20.100000000000001" customHeight="1">
      <c r="A15" s="32"/>
    </row>
    <row r="16" spans="1:26" ht="57.75" customHeight="1">
      <c r="A16" s="742" t="s">
        <v>11</v>
      </c>
      <c r="B16" s="742"/>
      <c r="C16" s="742"/>
      <c r="D16" s="742"/>
      <c r="E16" s="742"/>
      <c r="F16" s="742"/>
      <c r="G16" s="742"/>
      <c r="H16" s="742"/>
      <c r="I16" s="742"/>
      <c r="J16" s="742"/>
      <c r="K16" s="742"/>
      <c r="L16" s="742"/>
    </row>
    <row r="17" spans="1:12" ht="20.100000000000001" customHeight="1">
      <c r="A17" s="87">
        <v>1</v>
      </c>
      <c r="B17" s="88" t="s">
        <v>12</v>
      </c>
    </row>
    <row r="18" spans="1:12" ht="82.5" customHeight="1">
      <c r="A18" s="52"/>
      <c r="B18" s="842" t="s">
        <v>13</v>
      </c>
      <c r="C18" s="842"/>
      <c r="D18" s="842"/>
      <c r="E18" s="842"/>
      <c r="F18" s="842"/>
      <c r="G18" s="842"/>
      <c r="H18" s="842"/>
      <c r="I18" s="842"/>
      <c r="J18" s="842"/>
      <c r="K18" s="842"/>
      <c r="L18" s="842"/>
    </row>
    <row r="19" spans="1:12" ht="60.75" customHeight="1">
      <c r="A19" s="53">
        <v>1.1000000000000001</v>
      </c>
      <c r="B19" s="860" t="s">
        <v>14</v>
      </c>
      <c r="C19" s="860"/>
      <c r="D19" s="860"/>
      <c r="E19" s="860"/>
      <c r="F19" s="860"/>
      <c r="G19" s="860"/>
      <c r="H19" s="860"/>
      <c r="I19" s="860"/>
      <c r="J19" s="860"/>
      <c r="K19" s="860"/>
      <c r="L19" s="860"/>
    </row>
    <row r="20" spans="1:12" ht="33" customHeight="1">
      <c r="A20" s="52"/>
      <c r="B20" s="854" t="str">
        <f>IF('Names of Bidder'!I6="Sole Bidder","Name of the Bidder (Sole Bidder)", "Name of Bidder (Lead Partner)")</f>
        <v>Name of the Bidder (Sole Bidder)</v>
      </c>
      <c r="C20" s="854"/>
      <c r="D20" s="854"/>
      <c r="E20" s="854"/>
      <c r="F20" s="854"/>
      <c r="G20" s="854"/>
      <c r="H20" s="861" t="str">
        <f>B9</f>
        <v/>
      </c>
      <c r="I20" s="861"/>
      <c r="J20" s="861"/>
      <c r="K20" s="861"/>
      <c r="L20" s="861"/>
    </row>
    <row r="21" spans="1:12" ht="33" customHeight="1">
      <c r="A21" s="35"/>
      <c r="B21" s="854" t="s">
        <v>15</v>
      </c>
      <c r="C21" s="854"/>
      <c r="D21" s="854"/>
      <c r="E21" s="854"/>
      <c r="F21" s="854"/>
      <c r="G21" s="854"/>
      <c r="H21" s="846" t="s">
        <v>56</v>
      </c>
      <c r="I21" s="846"/>
      <c r="J21" s="846"/>
      <c r="K21" s="846"/>
      <c r="L21" s="846"/>
    </row>
    <row r="22" spans="1:12" ht="33" customHeight="1">
      <c r="A22" s="35"/>
      <c r="B22" s="854" t="s">
        <v>16</v>
      </c>
      <c r="C22" s="854"/>
      <c r="D22" s="854"/>
      <c r="E22" s="854"/>
      <c r="F22" s="854"/>
      <c r="G22" s="854"/>
      <c r="H22" s="846"/>
      <c r="I22" s="846"/>
      <c r="J22" s="846"/>
      <c r="K22" s="846"/>
      <c r="L22" s="846"/>
    </row>
    <row r="23" spans="1:12" ht="33" customHeight="1">
      <c r="A23" s="35"/>
      <c r="B23" s="854" t="s">
        <v>17</v>
      </c>
      <c r="C23" s="854"/>
      <c r="D23" s="854"/>
      <c r="E23" s="854"/>
      <c r="F23" s="854"/>
      <c r="G23" s="854"/>
      <c r="H23" s="846"/>
      <c r="I23" s="846"/>
      <c r="J23" s="846"/>
      <c r="K23" s="846"/>
      <c r="L23" s="846"/>
    </row>
    <row r="24" spans="1:12" ht="33" customHeight="1">
      <c r="A24" s="35"/>
      <c r="B24" s="854" t="s">
        <v>18</v>
      </c>
      <c r="C24" s="854"/>
      <c r="D24" s="854"/>
      <c r="E24" s="854"/>
      <c r="F24" s="854"/>
      <c r="G24" s="854"/>
      <c r="H24" s="846"/>
      <c r="I24" s="846"/>
      <c r="J24" s="846"/>
      <c r="K24" s="846"/>
      <c r="L24" s="846"/>
    </row>
    <row r="25" spans="1:12" ht="6" customHeight="1">
      <c r="A25" s="35"/>
      <c r="B25" s="162"/>
      <c r="C25" s="162"/>
      <c r="D25" s="162"/>
      <c r="E25" s="162"/>
      <c r="F25" s="162"/>
      <c r="G25" s="162"/>
      <c r="H25" s="163"/>
      <c r="I25" s="163"/>
      <c r="J25" s="163"/>
      <c r="K25" s="163"/>
      <c r="L25" s="163"/>
    </row>
    <row r="26" spans="1:12" ht="18.899999999999999" customHeight="1">
      <c r="A26" s="53">
        <v>1.2</v>
      </c>
      <c r="B26" s="859" t="s">
        <v>173</v>
      </c>
      <c r="C26" s="859"/>
      <c r="D26" s="859"/>
      <c r="E26" s="859"/>
      <c r="F26" s="859"/>
      <c r="G26" s="859"/>
      <c r="H26" s="859"/>
      <c r="I26" s="859"/>
      <c r="J26" s="859"/>
      <c r="K26" s="859"/>
      <c r="L26" s="859"/>
    </row>
    <row r="27" spans="1:12" ht="18.899999999999999" customHeight="1">
      <c r="A27" s="56" t="s">
        <v>19</v>
      </c>
      <c r="B27" s="29" t="s">
        <v>20</v>
      </c>
      <c r="D27" s="89"/>
      <c r="E27" s="89"/>
    </row>
    <row r="28" spans="1:12" ht="18.899999999999999" customHeight="1">
      <c r="A28" s="35"/>
      <c r="B28" s="822" t="s">
        <v>21</v>
      </c>
      <c r="C28" s="822"/>
      <c r="D28" s="741"/>
      <c r="E28" s="741"/>
      <c r="F28" s="741"/>
      <c r="G28" s="741"/>
      <c r="H28" s="741"/>
      <c r="I28" s="741"/>
      <c r="J28" s="741"/>
      <c r="K28" s="741"/>
      <c r="L28" s="741"/>
    </row>
    <row r="29" spans="1:12" ht="18.899999999999999" customHeight="1">
      <c r="A29" s="35"/>
      <c r="B29" s="857" t="s">
        <v>22</v>
      </c>
      <c r="C29" s="858"/>
      <c r="D29" s="853"/>
      <c r="E29" s="853"/>
      <c r="F29" s="853"/>
      <c r="G29" s="853"/>
      <c r="H29" s="853"/>
      <c r="I29" s="853"/>
      <c r="J29" s="853"/>
      <c r="K29" s="853"/>
      <c r="L29" s="853"/>
    </row>
    <row r="30" spans="1:12" ht="18.899999999999999" customHeight="1">
      <c r="A30" s="35"/>
      <c r="B30" s="92"/>
      <c r="C30" s="54"/>
      <c r="D30" s="855"/>
      <c r="E30" s="855"/>
      <c r="F30" s="855"/>
      <c r="G30" s="855"/>
      <c r="H30" s="855"/>
      <c r="I30" s="855"/>
      <c r="J30" s="855"/>
      <c r="K30" s="855"/>
      <c r="L30" s="855"/>
    </row>
    <row r="31" spans="1:12" ht="18.899999999999999" customHeight="1">
      <c r="A31" s="35"/>
      <c r="B31" s="92"/>
      <c r="C31" s="54"/>
      <c r="D31" s="855"/>
      <c r="E31" s="855"/>
      <c r="F31" s="855"/>
      <c r="G31" s="855"/>
      <c r="H31" s="855"/>
      <c r="I31" s="855"/>
      <c r="J31" s="855"/>
      <c r="K31" s="855"/>
      <c r="L31" s="855"/>
    </row>
    <row r="32" spans="1:12" ht="18.899999999999999" customHeight="1">
      <c r="A32" s="35"/>
      <c r="B32" s="93"/>
      <c r="C32" s="55"/>
      <c r="D32" s="856"/>
      <c r="E32" s="856"/>
      <c r="F32" s="856"/>
      <c r="G32" s="856"/>
      <c r="H32" s="856"/>
      <c r="I32" s="856"/>
      <c r="J32" s="856"/>
      <c r="K32" s="856"/>
      <c r="L32" s="856"/>
    </row>
    <row r="33" spans="1:54" ht="18.899999999999999" customHeight="1">
      <c r="A33" s="35"/>
      <c r="B33" s="822" t="s">
        <v>23</v>
      </c>
      <c r="C33" s="822"/>
      <c r="D33" s="741"/>
      <c r="E33" s="741"/>
      <c r="F33" s="741"/>
      <c r="G33" s="741"/>
      <c r="H33" s="741"/>
      <c r="I33" s="741"/>
      <c r="J33" s="741"/>
      <c r="K33" s="741"/>
      <c r="L33" s="741"/>
    </row>
    <row r="34" spans="1:54" ht="18.899999999999999" customHeight="1">
      <c r="A34" s="35"/>
      <c r="B34" s="822" t="s">
        <v>24</v>
      </c>
      <c r="C34" s="822"/>
      <c r="D34" s="741"/>
      <c r="E34" s="741"/>
      <c r="F34" s="741"/>
      <c r="G34" s="741"/>
      <c r="H34" s="741"/>
      <c r="I34" s="741"/>
      <c r="J34" s="741"/>
      <c r="K34" s="741"/>
      <c r="L34" s="741"/>
    </row>
    <row r="35" spans="1:54" ht="18.899999999999999" customHeight="1">
      <c r="A35" s="35"/>
      <c r="B35" s="822" t="s">
        <v>25</v>
      </c>
      <c r="C35" s="822"/>
      <c r="D35" s="741"/>
      <c r="E35" s="741"/>
      <c r="F35" s="741"/>
      <c r="G35" s="741"/>
      <c r="H35" s="741"/>
      <c r="I35" s="741"/>
      <c r="J35" s="741"/>
      <c r="K35" s="741"/>
      <c r="L35" s="741"/>
    </row>
    <row r="36" spans="1:54" ht="18.899999999999999" customHeight="1">
      <c r="A36" s="35"/>
      <c r="B36" s="822" t="s">
        <v>26</v>
      </c>
      <c r="C36" s="822"/>
      <c r="D36" s="741"/>
      <c r="E36" s="741"/>
      <c r="F36" s="741"/>
      <c r="G36" s="741"/>
      <c r="H36" s="741"/>
      <c r="I36" s="741"/>
      <c r="J36" s="741"/>
      <c r="K36" s="741"/>
      <c r="L36" s="741"/>
    </row>
    <row r="37" spans="1:54" ht="8.1" customHeight="1">
      <c r="A37" s="35"/>
      <c r="B37" s="94"/>
      <c r="C37" s="94"/>
      <c r="D37" s="95"/>
      <c r="E37" s="95"/>
      <c r="F37" s="95"/>
      <c r="G37" s="95"/>
      <c r="H37" s="95"/>
      <c r="I37" s="95"/>
      <c r="J37" s="95"/>
      <c r="K37" s="95"/>
      <c r="L37" s="95"/>
    </row>
    <row r="38" spans="1:54" ht="61.5" customHeight="1">
      <c r="A38" s="57" t="s">
        <v>28</v>
      </c>
      <c r="B38" s="842" t="s">
        <v>27</v>
      </c>
      <c r="C38" s="842"/>
      <c r="D38" s="842"/>
      <c r="E38" s="842"/>
      <c r="F38" s="842"/>
      <c r="G38" s="842"/>
      <c r="H38" s="842"/>
      <c r="I38" s="842"/>
      <c r="J38" s="842"/>
      <c r="K38" s="842"/>
      <c r="L38" s="842"/>
    </row>
    <row r="39" spans="1:54" ht="33.75" customHeight="1">
      <c r="A39" s="35"/>
      <c r="B39" s="91" t="s">
        <v>347</v>
      </c>
      <c r="C39" s="851" t="s">
        <v>29</v>
      </c>
      <c r="D39" s="851"/>
      <c r="E39" s="851"/>
      <c r="F39" s="851"/>
      <c r="G39" s="851" t="s">
        <v>30</v>
      </c>
      <c r="H39" s="851"/>
      <c r="I39" s="851" t="s">
        <v>31</v>
      </c>
      <c r="J39" s="851"/>
      <c r="K39" s="851"/>
      <c r="L39" s="851"/>
    </row>
    <row r="40" spans="1:54" ht="38.1" customHeight="1">
      <c r="B40" s="101"/>
      <c r="C40" s="741"/>
      <c r="D40" s="741"/>
      <c r="E40" s="741"/>
      <c r="F40" s="741"/>
      <c r="G40" s="840"/>
      <c r="H40" s="840"/>
      <c r="I40" s="741"/>
      <c r="J40" s="741"/>
      <c r="K40" s="741"/>
      <c r="L40" s="741"/>
    </row>
    <row r="41" spans="1:54" ht="38.1" customHeight="1">
      <c r="A41" s="35"/>
      <c r="B41" s="101"/>
      <c r="C41" s="741"/>
      <c r="D41" s="741"/>
      <c r="E41" s="741"/>
      <c r="F41" s="741"/>
      <c r="G41" s="840"/>
      <c r="H41" s="840"/>
      <c r="I41" s="741"/>
      <c r="J41" s="741"/>
      <c r="K41" s="741"/>
      <c r="L41" s="741"/>
    </row>
    <row r="42" spans="1:54" ht="20.100000000000001" customHeight="1">
      <c r="A42" s="87">
        <v>2</v>
      </c>
      <c r="B42" s="96" t="s">
        <v>32</v>
      </c>
    </row>
    <row r="43" spans="1:54" ht="78.75" customHeight="1">
      <c r="B43" s="842" t="s">
        <v>33</v>
      </c>
      <c r="C43" s="842"/>
      <c r="D43" s="842"/>
      <c r="E43" s="842"/>
      <c r="F43" s="842"/>
      <c r="G43" s="842"/>
      <c r="H43" s="842"/>
      <c r="I43" s="842"/>
      <c r="J43" s="842"/>
      <c r="K43" s="842"/>
      <c r="L43" s="842"/>
    </row>
    <row r="44" spans="1:54" s="24" customFormat="1" ht="34.5" customHeight="1">
      <c r="A44" s="53">
        <v>2.1</v>
      </c>
      <c r="B44" s="842" t="s">
        <v>34</v>
      </c>
      <c r="C44" s="842"/>
      <c r="D44" s="842"/>
      <c r="E44" s="842"/>
      <c r="F44" s="842"/>
      <c r="G44" s="842"/>
      <c r="H44" s="842"/>
      <c r="I44" s="842"/>
      <c r="J44" s="842"/>
      <c r="K44" s="842"/>
      <c r="L44" s="842"/>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row>
    <row r="45" spans="1:54" ht="51" customHeight="1">
      <c r="A45" s="35"/>
      <c r="B45" s="91" t="s">
        <v>35</v>
      </c>
      <c r="C45" s="851" t="s">
        <v>36</v>
      </c>
      <c r="D45" s="851"/>
      <c r="E45" s="851"/>
      <c r="F45" s="851"/>
      <c r="G45" s="851" t="s">
        <v>37</v>
      </c>
      <c r="H45" s="851"/>
      <c r="I45" s="851" t="s">
        <v>116</v>
      </c>
      <c r="J45" s="851"/>
      <c r="K45" s="851" t="s">
        <v>117</v>
      </c>
      <c r="L45" s="851"/>
    </row>
    <row r="46" spans="1:54" ht="27.9" customHeight="1">
      <c r="A46" s="35"/>
      <c r="B46" s="101">
        <v>1</v>
      </c>
      <c r="C46" s="741"/>
      <c r="D46" s="741"/>
      <c r="E46" s="741"/>
      <c r="F46" s="741"/>
      <c r="G46" s="840"/>
      <c r="H46" s="840"/>
      <c r="I46" s="840"/>
      <c r="J46" s="840"/>
      <c r="K46" s="850"/>
      <c r="L46" s="850"/>
      <c r="P46" s="741"/>
      <c r="Q46" s="741"/>
      <c r="R46" s="741"/>
      <c r="S46" s="741"/>
      <c r="T46" s="840"/>
      <c r="U46" s="840"/>
      <c r="V46" s="840"/>
      <c r="W46" s="840"/>
      <c r="X46" s="840"/>
      <c r="Y46" s="840"/>
      <c r="Z46" s="531"/>
    </row>
    <row r="47" spans="1:54" ht="27.9" customHeight="1">
      <c r="A47" s="35"/>
      <c r="B47" s="101">
        <v>2</v>
      </c>
      <c r="C47" s="741"/>
      <c r="D47" s="741"/>
      <c r="E47" s="741"/>
      <c r="F47" s="741"/>
      <c r="G47" s="840"/>
      <c r="H47" s="840"/>
      <c r="I47" s="840"/>
      <c r="J47" s="840"/>
      <c r="K47" s="850"/>
      <c r="L47" s="850"/>
      <c r="P47" s="741"/>
      <c r="Q47" s="741"/>
      <c r="R47" s="741"/>
      <c r="S47" s="741"/>
      <c r="T47" s="840"/>
      <c r="U47" s="840"/>
      <c r="V47" s="840"/>
      <c r="W47" s="840"/>
      <c r="X47" s="840"/>
      <c r="Y47" s="840"/>
      <c r="Z47" s="531"/>
    </row>
    <row r="48" spans="1:54" ht="27.9" customHeight="1">
      <c r="A48" s="35"/>
      <c r="B48" s="101">
        <v>3</v>
      </c>
      <c r="C48" s="741"/>
      <c r="D48" s="741"/>
      <c r="E48" s="741"/>
      <c r="F48" s="741"/>
      <c r="G48" s="840"/>
      <c r="H48" s="840"/>
      <c r="I48" s="840"/>
      <c r="J48" s="840"/>
      <c r="K48" s="850"/>
      <c r="L48" s="850"/>
      <c r="P48" s="741"/>
      <c r="Q48" s="741"/>
      <c r="R48" s="741"/>
      <c r="S48" s="741"/>
      <c r="T48" s="840"/>
      <c r="U48" s="840"/>
      <c r="V48" s="840"/>
      <c r="W48" s="840"/>
      <c r="X48" s="840"/>
      <c r="Y48" s="840"/>
      <c r="Z48" s="531"/>
    </row>
    <row r="49" spans="1:54" ht="27.9" customHeight="1">
      <c r="A49" s="35"/>
      <c r="B49" s="101">
        <v>4</v>
      </c>
      <c r="C49" s="741"/>
      <c r="D49" s="741"/>
      <c r="E49" s="741"/>
      <c r="F49" s="741"/>
      <c r="G49" s="840"/>
      <c r="H49" s="840"/>
      <c r="I49" s="840"/>
      <c r="J49" s="840"/>
      <c r="K49" s="850"/>
      <c r="L49" s="850"/>
      <c r="P49" s="741"/>
      <c r="Q49" s="741"/>
      <c r="R49" s="741"/>
      <c r="S49" s="741"/>
      <c r="T49" s="840"/>
      <c r="U49" s="840"/>
      <c r="V49" s="840"/>
      <c r="W49" s="840"/>
      <c r="X49" s="840"/>
      <c r="Y49" s="840"/>
      <c r="Z49" s="531"/>
    </row>
    <row r="50" spans="1:54" ht="27.9" customHeight="1" thickBot="1">
      <c r="A50" s="35"/>
      <c r="B50" s="101">
        <v>5</v>
      </c>
      <c r="C50" s="741"/>
      <c r="D50" s="741"/>
      <c r="E50" s="741"/>
      <c r="F50" s="741"/>
      <c r="G50" s="840"/>
      <c r="H50" s="840"/>
      <c r="I50" s="840"/>
      <c r="J50" s="840"/>
      <c r="K50" s="850"/>
      <c r="L50" s="850"/>
      <c r="P50" s="810"/>
      <c r="Q50" s="810"/>
      <c r="R50" s="810"/>
      <c r="S50" s="810"/>
      <c r="T50" s="862"/>
      <c r="U50" s="862"/>
      <c r="V50" s="862"/>
      <c r="W50" s="862"/>
      <c r="X50" s="862"/>
      <c r="Y50" s="862"/>
      <c r="Z50" s="531"/>
    </row>
    <row r="51" spans="1:54" ht="21" customHeight="1" thickBot="1">
      <c r="A51" s="87">
        <v>3</v>
      </c>
      <c r="B51" s="96" t="s">
        <v>636</v>
      </c>
      <c r="D51" s="95"/>
      <c r="E51" s="95"/>
      <c r="F51" s="95"/>
      <c r="P51" s="532">
        <f>SUM(P46:S50)</f>
        <v>0</v>
      </c>
      <c r="Q51" s="533"/>
      <c r="R51" s="533"/>
      <c r="S51" s="533"/>
      <c r="T51" s="533">
        <f>SUM(T46:U50)</f>
        <v>0</v>
      </c>
      <c r="U51" s="533"/>
      <c r="V51" s="533">
        <f>SUM(V46:W50)</f>
        <v>0</v>
      </c>
      <c r="W51" s="533"/>
      <c r="X51" s="533">
        <f>SUM(X46:Y50)</f>
        <v>0</v>
      </c>
      <c r="Y51" s="533"/>
      <c r="Z51" s="534">
        <f>SUM(P51:Y51)</f>
        <v>0</v>
      </c>
    </row>
    <row r="52" spans="1:54" ht="55.5" customHeight="1">
      <c r="A52" s="87"/>
      <c r="B52" s="848" t="s">
        <v>637</v>
      </c>
      <c r="C52" s="848"/>
      <c r="D52" s="848"/>
      <c r="E52" s="848"/>
      <c r="F52" s="848"/>
      <c r="G52" s="848"/>
      <c r="H52" s="848"/>
      <c r="I52" s="848"/>
      <c r="J52" s="848"/>
      <c r="K52" s="848"/>
      <c r="L52" s="848"/>
    </row>
    <row r="53" spans="1:54" ht="10.5" customHeight="1">
      <c r="A53" s="87"/>
      <c r="B53" s="96"/>
      <c r="D53" s="95"/>
      <c r="E53" s="95"/>
      <c r="F53" s="95"/>
    </row>
    <row r="54" spans="1:54" ht="21.75" customHeight="1">
      <c r="A54" s="97">
        <v>3.1</v>
      </c>
      <c r="B54" s="849" t="s">
        <v>638</v>
      </c>
      <c r="C54" s="849"/>
      <c r="D54" s="849"/>
      <c r="E54" s="849"/>
      <c r="F54" s="849"/>
      <c r="G54" s="849"/>
      <c r="H54" s="849"/>
      <c r="I54" s="849"/>
      <c r="J54" s="849"/>
      <c r="K54" s="849"/>
      <c r="L54" s="849"/>
    </row>
    <row r="55" spans="1:54" ht="9" customHeight="1">
      <c r="A55" s="35"/>
      <c r="B55" s="842"/>
      <c r="C55" s="842"/>
      <c r="D55" s="842"/>
      <c r="E55" s="842"/>
      <c r="F55" s="842"/>
      <c r="G55" s="842"/>
      <c r="H55" s="842"/>
      <c r="I55" s="842"/>
      <c r="J55" s="842"/>
      <c r="K55" s="842"/>
      <c r="L55" s="842"/>
    </row>
    <row r="56" spans="1:54" s="24" customFormat="1" ht="40.5" customHeight="1">
      <c r="A56" s="35"/>
      <c r="B56" s="713" t="s">
        <v>35</v>
      </c>
      <c r="C56" s="713"/>
      <c r="D56" s="713"/>
      <c r="E56" s="681" t="s">
        <v>639</v>
      </c>
      <c r="F56" s="841"/>
      <c r="G56" s="841"/>
      <c r="H56" s="682"/>
      <c r="I56" s="713" t="s">
        <v>640</v>
      </c>
      <c r="J56" s="713"/>
      <c r="K56" s="713"/>
      <c r="L56" s="713"/>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row>
    <row r="57" spans="1:54" ht="20.100000000000001" customHeight="1">
      <c r="A57" s="35"/>
      <c r="B57" s="741"/>
      <c r="C57" s="741"/>
      <c r="D57" s="741"/>
      <c r="E57" s="840"/>
      <c r="F57" s="840"/>
      <c r="G57" s="840"/>
      <c r="H57" s="840"/>
      <c r="I57" s="840"/>
      <c r="J57" s="840"/>
      <c r="K57" s="840"/>
      <c r="L57" s="840"/>
      <c r="P57" s="741">
        <f>IF(B57="",0,1)</f>
        <v>0</v>
      </c>
      <c r="Q57" s="741"/>
      <c r="R57" s="741"/>
      <c r="S57" s="840">
        <f>IF(E57="",0,1)</f>
        <v>0</v>
      </c>
      <c r="T57" s="840"/>
      <c r="U57" s="840"/>
      <c r="V57" s="840"/>
      <c r="W57" s="840">
        <f>IF(I57="",0,1)</f>
        <v>0</v>
      </c>
      <c r="X57" s="840"/>
      <c r="Y57" s="840"/>
      <c r="Z57" s="840"/>
      <c r="AA57" s="531"/>
    </row>
    <row r="58" spans="1:54" ht="20.100000000000001" customHeight="1">
      <c r="A58" s="35"/>
      <c r="B58" s="741"/>
      <c r="C58" s="741"/>
      <c r="D58" s="741"/>
      <c r="E58" s="840"/>
      <c r="F58" s="840"/>
      <c r="G58" s="840"/>
      <c r="H58" s="840"/>
      <c r="I58" s="840"/>
      <c r="J58" s="840"/>
      <c r="K58" s="840"/>
      <c r="L58" s="840"/>
      <c r="P58" s="741">
        <f t="shared" ref="P58:P62" si="0">IF(B58="",0,1)</f>
        <v>0</v>
      </c>
      <c r="Q58" s="741"/>
      <c r="R58" s="741"/>
      <c r="S58" s="840">
        <f t="shared" ref="S58:S62" si="1">IF(E58="",0,1)</f>
        <v>0</v>
      </c>
      <c r="T58" s="840"/>
      <c r="U58" s="840"/>
      <c r="V58" s="840"/>
      <c r="W58" s="840">
        <f t="shared" ref="W58:W62" si="2">IF(I58="",0,1)</f>
        <v>0</v>
      </c>
      <c r="X58" s="840"/>
      <c r="Y58" s="840"/>
      <c r="Z58" s="840"/>
      <c r="AA58" s="531"/>
    </row>
    <row r="59" spans="1:54" ht="20.100000000000001" customHeight="1">
      <c r="A59" s="35"/>
      <c r="B59" s="741"/>
      <c r="C59" s="741"/>
      <c r="D59" s="741"/>
      <c r="E59" s="840"/>
      <c r="F59" s="840"/>
      <c r="G59" s="840"/>
      <c r="H59" s="840"/>
      <c r="I59" s="840"/>
      <c r="J59" s="840"/>
      <c r="K59" s="840"/>
      <c r="L59" s="840"/>
      <c r="P59" s="741">
        <f t="shared" si="0"/>
        <v>0</v>
      </c>
      <c r="Q59" s="741"/>
      <c r="R59" s="741"/>
      <c r="S59" s="840">
        <f t="shared" si="1"/>
        <v>0</v>
      </c>
      <c r="T59" s="840"/>
      <c r="U59" s="840"/>
      <c r="V59" s="840"/>
      <c r="W59" s="840">
        <f t="shared" si="2"/>
        <v>0</v>
      </c>
      <c r="X59" s="840"/>
      <c r="Y59" s="840"/>
      <c r="Z59" s="840"/>
      <c r="AA59" s="531"/>
    </row>
    <row r="60" spans="1:54" ht="20.100000000000001" customHeight="1">
      <c r="A60" s="35"/>
      <c r="B60" s="741"/>
      <c r="C60" s="741"/>
      <c r="D60" s="741"/>
      <c r="E60" s="840"/>
      <c r="F60" s="840"/>
      <c r="G60" s="840"/>
      <c r="H60" s="840"/>
      <c r="I60" s="840"/>
      <c r="J60" s="840"/>
      <c r="K60" s="840"/>
      <c r="L60" s="840"/>
      <c r="P60" s="741">
        <f t="shared" si="0"/>
        <v>0</v>
      </c>
      <c r="Q60" s="741"/>
      <c r="R60" s="741"/>
      <c r="S60" s="840">
        <f t="shared" si="1"/>
        <v>0</v>
      </c>
      <c r="T60" s="840"/>
      <c r="U60" s="840"/>
      <c r="V60" s="840"/>
      <c r="W60" s="840">
        <f t="shared" si="2"/>
        <v>0</v>
      </c>
      <c r="X60" s="840"/>
      <c r="Y60" s="840"/>
      <c r="Z60" s="840"/>
      <c r="AA60" s="531"/>
    </row>
    <row r="61" spans="1:54" ht="20.100000000000001" customHeight="1">
      <c r="A61" s="35"/>
      <c r="B61" s="741"/>
      <c r="C61" s="741"/>
      <c r="D61" s="741"/>
      <c r="E61" s="840"/>
      <c r="F61" s="840"/>
      <c r="G61" s="840"/>
      <c r="H61" s="840"/>
      <c r="I61" s="840"/>
      <c r="J61" s="840"/>
      <c r="K61" s="840"/>
      <c r="L61" s="840"/>
      <c r="P61" s="741">
        <f t="shared" si="0"/>
        <v>0</v>
      </c>
      <c r="Q61" s="741"/>
      <c r="R61" s="741"/>
      <c r="S61" s="840">
        <f t="shared" si="1"/>
        <v>0</v>
      </c>
      <c r="T61" s="840"/>
      <c r="U61" s="840"/>
      <c r="V61" s="840"/>
      <c r="W61" s="840">
        <f t="shared" si="2"/>
        <v>0</v>
      </c>
      <c r="X61" s="840"/>
      <c r="Y61" s="840"/>
      <c r="Z61" s="840"/>
      <c r="AA61" s="531"/>
    </row>
    <row r="62" spans="1:54" ht="20.100000000000001" customHeight="1" thickBot="1">
      <c r="A62" s="35"/>
      <c r="B62" s="741"/>
      <c r="C62" s="741"/>
      <c r="D62" s="741"/>
      <c r="E62" s="840"/>
      <c r="F62" s="840"/>
      <c r="G62" s="840"/>
      <c r="H62" s="840"/>
      <c r="I62" s="840"/>
      <c r="J62" s="840"/>
      <c r="K62" s="840"/>
      <c r="L62" s="840"/>
      <c r="P62" s="810">
        <f t="shared" si="0"/>
        <v>0</v>
      </c>
      <c r="Q62" s="810"/>
      <c r="R62" s="810"/>
      <c r="S62" s="862">
        <f t="shared" si="1"/>
        <v>0</v>
      </c>
      <c r="T62" s="862"/>
      <c r="U62" s="862"/>
      <c r="V62" s="862"/>
      <c r="W62" s="862">
        <f t="shared" si="2"/>
        <v>0</v>
      </c>
      <c r="X62" s="862"/>
      <c r="Y62" s="862"/>
      <c r="Z62" s="862"/>
      <c r="AA62" s="531"/>
    </row>
    <row r="63" spans="1:54" ht="20.100000000000001" customHeight="1" thickBot="1">
      <c r="A63" s="35"/>
      <c r="B63" s="35"/>
      <c r="C63" s="35"/>
      <c r="D63" s="35"/>
      <c r="E63" s="35"/>
      <c r="F63" s="35"/>
      <c r="G63" s="35"/>
      <c r="H63" s="35"/>
      <c r="I63" s="35"/>
      <c r="J63" s="35"/>
      <c r="K63" s="35"/>
      <c r="L63" s="35"/>
      <c r="P63" s="532">
        <f>SUM(P57:R62)</f>
        <v>0</v>
      </c>
      <c r="Q63" s="533"/>
      <c r="R63" s="533"/>
      <c r="S63" s="533">
        <f>SUM(S57:V62)</f>
        <v>0</v>
      </c>
      <c r="T63" s="533"/>
      <c r="U63" s="533"/>
      <c r="V63" s="533"/>
      <c r="W63" s="533">
        <f>SUM(W57:Z62)</f>
        <v>0</v>
      </c>
      <c r="X63" s="533"/>
      <c r="Y63" s="533"/>
      <c r="Z63" s="533"/>
      <c r="AA63" s="534">
        <f>SUM(P63:Z63)</f>
        <v>0</v>
      </c>
    </row>
    <row r="64" spans="1:54" ht="21" customHeight="1">
      <c r="A64" s="87">
        <v>4</v>
      </c>
      <c r="B64" s="96" t="s">
        <v>38</v>
      </c>
      <c r="D64" s="95"/>
      <c r="E64" s="95"/>
      <c r="F64" s="95"/>
    </row>
    <row r="65" spans="1:54" ht="18" customHeight="1">
      <c r="A65" s="97">
        <v>4.0999999999999996</v>
      </c>
      <c r="B65" s="852" t="s">
        <v>39</v>
      </c>
      <c r="C65" s="852"/>
      <c r="D65" s="852"/>
      <c r="E65" s="852"/>
      <c r="F65" s="852"/>
      <c r="G65" s="852"/>
      <c r="H65" s="852"/>
      <c r="I65" s="852"/>
      <c r="J65" s="852"/>
      <c r="K65" s="852"/>
      <c r="L65" s="852"/>
    </row>
    <row r="66" spans="1:54" ht="67.5" customHeight="1">
      <c r="A66" s="35"/>
      <c r="B66" s="842" t="s">
        <v>40</v>
      </c>
      <c r="C66" s="842"/>
      <c r="D66" s="842"/>
      <c r="E66" s="842"/>
      <c r="F66" s="842"/>
      <c r="G66" s="842"/>
      <c r="H66" s="842"/>
      <c r="I66" s="842"/>
      <c r="J66" s="842"/>
      <c r="K66" s="842"/>
      <c r="L66" s="842"/>
    </row>
    <row r="67" spans="1:54" s="24" customFormat="1" ht="35.25" customHeight="1">
      <c r="A67" s="35"/>
      <c r="B67" s="713" t="s">
        <v>41</v>
      </c>
      <c r="C67" s="713"/>
      <c r="D67" s="713"/>
      <c r="E67" s="681" t="s">
        <v>42</v>
      </c>
      <c r="F67" s="841"/>
      <c r="G67" s="841"/>
      <c r="H67" s="682"/>
      <c r="I67" s="713" t="s">
        <v>43</v>
      </c>
      <c r="J67" s="713"/>
      <c r="K67" s="713"/>
      <c r="L67" s="713"/>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row>
    <row r="68" spans="1:54" ht="20.100000000000001" customHeight="1">
      <c r="A68" s="35"/>
      <c r="B68" s="741"/>
      <c r="C68" s="741"/>
      <c r="D68" s="741"/>
      <c r="E68" s="840"/>
      <c r="F68" s="840"/>
      <c r="G68" s="840"/>
      <c r="H68" s="840"/>
      <c r="I68" s="840"/>
      <c r="J68" s="840"/>
      <c r="K68" s="840"/>
      <c r="L68" s="840"/>
    </row>
    <row r="69" spans="1:54" ht="20.100000000000001" customHeight="1">
      <c r="A69" s="35"/>
      <c r="B69" s="741"/>
      <c r="C69" s="741"/>
      <c r="D69" s="741"/>
      <c r="E69" s="840"/>
      <c r="F69" s="840"/>
      <c r="G69" s="840"/>
      <c r="H69" s="840"/>
      <c r="I69" s="840"/>
      <c r="J69" s="840"/>
      <c r="K69" s="840"/>
      <c r="L69" s="840"/>
    </row>
    <row r="70" spans="1:54" ht="20.100000000000001" customHeight="1">
      <c r="A70" s="35"/>
      <c r="B70" s="741"/>
      <c r="C70" s="741"/>
      <c r="D70" s="741"/>
      <c r="E70" s="840"/>
      <c r="F70" s="840"/>
      <c r="G70" s="840"/>
      <c r="H70" s="840"/>
      <c r="I70" s="840"/>
      <c r="J70" s="840"/>
      <c r="K70" s="840"/>
      <c r="L70" s="840"/>
    </row>
    <row r="71" spans="1:54" ht="20.100000000000001" customHeight="1">
      <c r="A71" s="35"/>
      <c r="B71" s="741"/>
      <c r="C71" s="741"/>
      <c r="D71" s="741"/>
      <c r="E71" s="840"/>
      <c r="F71" s="840"/>
      <c r="G71" s="840"/>
      <c r="H71" s="840"/>
      <c r="I71" s="840"/>
      <c r="J71" s="840"/>
      <c r="K71" s="840"/>
      <c r="L71" s="840"/>
    </row>
    <row r="72" spans="1:54" ht="20.100000000000001" customHeight="1">
      <c r="A72" s="35"/>
      <c r="B72" s="741"/>
      <c r="C72" s="741"/>
      <c r="D72" s="741"/>
      <c r="E72" s="840"/>
      <c r="F72" s="840"/>
      <c r="G72" s="840"/>
      <c r="H72" s="840"/>
      <c r="I72" s="840"/>
      <c r="J72" s="840"/>
      <c r="K72" s="840"/>
      <c r="L72" s="840"/>
    </row>
    <row r="73" spans="1:54" ht="20.100000000000001" customHeight="1">
      <c r="A73" s="35"/>
      <c r="B73" s="741"/>
      <c r="C73" s="741"/>
      <c r="D73" s="741"/>
      <c r="E73" s="840"/>
      <c r="F73" s="840"/>
      <c r="G73" s="840"/>
      <c r="H73" s="840"/>
      <c r="I73" s="840"/>
      <c r="J73" s="840"/>
      <c r="K73" s="840"/>
      <c r="L73" s="840"/>
    </row>
    <row r="74" spans="1:54" s="24" customFormat="1" ht="20.100000000000001" customHeight="1">
      <c r="A74" s="32">
        <v>4.2</v>
      </c>
      <c r="B74" s="32" t="s">
        <v>44</v>
      </c>
      <c r="C74" s="98"/>
      <c r="D74" s="98"/>
      <c r="E74" s="98"/>
      <c r="F74" s="98"/>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row>
    <row r="75" spans="1:54" s="24" customFormat="1" ht="20.100000000000001" customHeight="1">
      <c r="A75" s="32"/>
      <c r="B75" s="32"/>
      <c r="C75" s="98"/>
      <c r="D75" s="98"/>
      <c r="E75" s="98"/>
      <c r="F75" s="98"/>
      <c r="K75" s="102" t="s">
        <v>120</v>
      </c>
      <c r="L75" s="103"/>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row>
    <row r="76" spans="1:54" s="24" customFormat="1" ht="20.100000000000001" customHeight="1">
      <c r="A76" s="32"/>
      <c r="B76" s="47" t="s">
        <v>118</v>
      </c>
      <c r="C76" s="713" t="s">
        <v>119</v>
      </c>
      <c r="D76" s="713"/>
      <c r="E76" s="713"/>
      <c r="F76" s="713"/>
      <c r="G76" s="713"/>
      <c r="H76" s="681" t="s">
        <v>45</v>
      </c>
      <c r="I76" s="841"/>
      <c r="J76" s="841"/>
      <c r="K76" s="841"/>
      <c r="L76" s="682"/>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row>
    <row r="77" spans="1:54" s="156" customFormat="1" ht="33" customHeight="1">
      <c r="A77" s="38"/>
      <c r="B77" s="90"/>
      <c r="C77" s="86" t="s">
        <v>620</v>
      </c>
      <c r="D77" s="86" t="s">
        <v>530</v>
      </c>
      <c r="E77" s="86" t="s">
        <v>506</v>
      </c>
      <c r="F77" s="86" t="s">
        <v>505</v>
      </c>
      <c r="G77" s="86" t="s">
        <v>502</v>
      </c>
      <c r="H77" s="86" t="s">
        <v>696</v>
      </c>
      <c r="I77" s="86" t="s">
        <v>697</v>
      </c>
      <c r="J77" s="86" t="s">
        <v>703</v>
      </c>
      <c r="K77" s="86" t="s">
        <v>705</v>
      </c>
      <c r="L77" s="86" t="s">
        <v>712</v>
      </c>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row>
    <row r="78" spans="1:54" s="24" customFormat="1" ht="33" customHeight="1">
      <c r="A78" s="32"/>
      <c r="B78" s="90" t="s">
        <v>121</v>
      </c>
      <c r="C78" s="157"/>
      <c r="D78" s="157"/>
      <c r="E78" s="157"/>
      <c r="F78" s="157"/>
      <c r="G78" s="157"/>
      <c r="H78" s="157"/>
      <c r="I78" s="157"/>
      <c r="J78" s="157"/>
      <c r="K78" s="157"/>
      <c r="L78" s="157"/>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row>
    <row r="79" spans="1:54" s="24" customFormat="1" ht="33" customHeight="1">
      <c r="A79" s="32"/>
      <c r="B79" s="90" t="s">
        <v>122</v>
      </c>
      <c r="C79" s="157"/>
      <c r="D79" s="157"/>
      <c r="E79" s="157"/>
      <c r="F79" s="157"/>
      <c r="G79" s="157"/>
      <c r="H79" s="157"/>
      <c r="I79" s="157"/>
      <c r="J79" s="157"/>
      <c r="K79" s="157"/>
      <c r="L79" s="157"/>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row>
    <row r="80" spans="1:54" s="24" customFormat="1" ht="33" customHeight="1">
      <c r="A80" s="32"/>
      <c r="B80" s="90" t="s">
        <v>125</v>
      </c>
      <c r="C80" s="157"/>
      <c r="D80" s="157"/>
      <c r="E80" s="157"/>
      <c r="F80" s="157"/>
      <c r="G80" s="157"/>
      <c r="H80" s="157"/>
      <c r="I80" s="157"/>
      <c r="J80" s="157"/>
      <c r="K80" s="157"/>
      <c r="L80" s="157"/>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row>
    <row r="81" spans="1:54" s="24" customFormat="1" ht="33" customHeight="1">
      <c r="A81" s="32"/>
      <c r="B81" s="90" t="s">
        <v>126</v>
      </c>
      <c r="C81" s="157"/>
      <c r="D81" s="157"/>
      <c r="E81" s="157"/>
      <c r="F81" s="157"/>
      <c r="G81" s="157"/>
      <c r="H81" s="157"/>
      <c r="I81" s="157"/>
      <c r="J81" s="157"/>
      <c r="K81" s="157"/>
      <c r="L81" s="157"/>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row>
    <row r="82" spans="1:54" s="24" customFormat="1" ht="33" customHeight="1">
      <c r="A82" s="32"/>
      <c r="B82" s="90" t="s">
        <v>127</v>
      </c>
      <c r="C82" s="157"/>
      <c r="D82" s="157"/>
      <c r="E82" s="157"/>
      <c r="F82" s="157"/>
      <c r="G82" s="157"/>
      <c r="H82" s="157"/>
      <c r="I82" s="157"/>
      <c r="J82" s="157"/>
      <c r="K82" s="157"/>
      <c r="L82" s="157"/>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row>
    <row r="83" spans="1:54" s="24" customFormat="1" ht="33" customHeight="1">
      <c r="A83" s="32"/>
      <c r="B83" s="90" t="s">
        <v>128</v>
      </c>
      <c r="C83" s="157"/>
      <c r="D83" s="157"/>
      <c r="E83" s="157"/>
      <c r="F83" s="157"/>
      <c r="G83" s="157"/>
      <c r="H83" s="157"/>
      <c r="I83" s="157"/>
      <c r="J83" s="157"/>
      <c r="K83" s="157"/>
      <c r="L83" s="157"/>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row>
    <row r="84" spans="1:54" ht="20.100000000000001" customHeight="1">
      <c r="A84" s="99"/>
      <c r="B84" s="99"/>
      <c r="C84" s="100"/>
      <c r="D84" s="100"/>
      <c r="E84" s="100"/>
      <c r="F84" s="100"/>
    </row>
    <row r="85" spans="1:54" ht="45.75" customHeight="1">
      <c r="A85" s="312">
        <v>5</v>
      </c>
      <c r="B85" s="845" t="s">
        <v>504</v>
      </c>
      <c r="C85" s="845"/>
      <c r="D85" s="845"/>
      <c r="E85" s="845"/>
      <c r="F85" s="845"/>
      <c r="G85" s="845"/>
      <c r="H85" s="846" t="s">
        <v>56</v>
      </c>
      <c r="I85" s="846"/>
      <c r="J85" s="846"/>
      <c r="K85" s="846"/>
      <c r="L85" s="846"/>
    </row>
    <row r="86" spans="1:54">
      <c r="A86" s="52"/>
      <c r="B86" s="842"/>
      <c r="C86" s="842"/>
      <c r="D86" s="842"/>
      <c r="E86" s="842"/>
      <c r="F86" s="842"/>
      <c r="G86" s="842"/>
      <c r="H86" s="842"/>
      <c r="I86" s="842"/>
      <c r="J86" s="842"/>
      <c r="K86" s="842"/>
      <c r="L86" s="842"/>
    </row>
    <row r="87" spans="1:54" ht="20.100000000000001" customHeight="1">
      <c r="A87" s="99"/>
      <c r="B87" s="99"/>
      <c r="C87" s="100"/>
      <c r="D87" s="100"/>
      <c r="E87" s="100"/>
      <c r="F87" s="100"/>
    </row>
    <row r="88" spans="1:54" ht="24" customHeight="1">
      <c r="A88" s="99"/>
      <c r="B88" s="99"/>
      <c r="C88" s="100"/>
      <c r="D88" s="100"/>
      <c r="E88" s="100"/>
      <c r="F88" s="25"/>
      <c r="G88" s="58"/>
    </row>
    <row r="89" spans="1:54" ht="24" customHeight="1">
      <c r="A89" s="36" t="s">
        <v>6</v>
      </c>
      <c r="B89" s="847" t="str">
        <f>'Attach 3(JV)'!B24</f>
        <v>--2023</v>
      </c>
      <c r="C89" s="847"/>
      <c r="D89" s="847"/>
      <c r="E89" s="25"/>
      <c r="G89" s="58" t="s">
        <v>4</v>
      </c>
      <c r="H89" s="843" t="str">
        <f>'Attach 3(JV)'!E24</f>
        <v/>
      </c>
      <c r="I89" s="844"/>
      <c r="J89" s="844"/>
      <c r="K89" s="844"/>
      <c r="L89" s="844"/>
    </row>
    <row r="90" spans="1:54" ht="24" customHeight="1">
      <c r="A90" s="36" t="s">
        <v>7</v>
      </c>
      <c r="B90" s="667" t="str">
        <f>'Attach 3(JV)'!B25</f>
        <v/>
      </c>
      <c r="C90" s="667"/>
      <c r="D90" s="667"/>
      <c r="E90" s="25"/>
      <c r="G90" s="58" t="s">
        <v>5</v>
      </c>
      <c r="H90" s="843" t="str">
        <f>'Attach 3(JV)'!E25</f>
        <v/>
      </c>
      <c r="I90" s="844"/>
      <c r="J90" s="844"/>
      <c r="K90" s="844"/>
      <c r="L90" s="844"/>
    </row>
  </sheetData>
  <sheetProtection algorithmName="SHA-512" hashValue="d+P87F8VeSo7A0MAaax381eMqtr7cF8924VHiCGAgh9yrVoQSMvq2z7Axw8YT6eYzLnTj2Y3iGcsO9exKjBgzQ==" saltValue="wTcEnrBHTdH18/IGi2O4IQ=="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1A6C211D-477E-416D-87F8-1BF3866A431B}"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68">
    <mergeCell ref="P61:R61"/>
    <mergeCell ref="S61:V61"/>
    <mergeCell ref="W61:Z61"/>
    <mergeCell ref="P62:R62"/>
    <mergeCell ref="S62:V62"/>
    <mergeCell ref="W62:Z62"/>
    <mergeCell ref="P58:R58"/>
    <mergeCell ref="S58:V58"/>
    <mergeCell ref="W58:Z58"/>
    <mergeCell ref="P59:R59"/>
    <mergeCell ref="S59:V59"/>
    <mergeCell ref="W59:Z59"/>
    <mergeCell ref="P60:R60"/>
    <mergeCell ref="S60:V60"/>
    <mergeCell ref="W60:Z60"/>
    <mergeCell ref="P49:S49"/>
    <mergeCell ref="T49:U49"/>
    <mergeCell ref="V49:W49"/>
    <mergeCell ref="X49:Y49"/>
    <mergeCell ref="P50:S50"/>
    <mergeCell ref="T50:U50"/>
    <mergeCell ref="V50:W50"/>
    <mergeCell ref="X50:Y50"/>
    <mergeCell ref="P57:R57"/>
    <mergeCell ref="S57:V57"/>
    <mergeCell ref="W57:Z57"/>
    <mergeCell ref="P46:S46"/>
    <mergeCell ref="T46:U46"/>
    <mergeCell ref="V46:W46"/>
    <mergeCell ref="X46:Y46"/>
    <mergeCell ref="P47:S47"/>
    <mergeCell ref="T47:U47"/>
    <mergeCell ref="V47:W47"/>
    <mergeCell ref="X47:Y47"/>
    <mergeCell ref="P48:S48"/>
    <mergeCell ref="T48:U48"/>
    <mergeCell ref="V48:W48"/>
    <mergeCell ref="X48:Y48"/>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disablePrompts="1"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85" zoomScaleSheetLayoutView="85" workbookViewId="0">
      <selection activeCell="E21" sqref="E21"/>
    </sheetView>
  </sheetViews>
  <sheetFormatPr defaultColWidth="9.109375" defaultRowHeight="14.4"/>
  <cols>
    <col min="1" max="1" width="16.33203125" style="275" customWidth="1"/>
    <col min="2" max="2" width="31.33203125" style="275" customWidth="1"/>
    <col min="3" max="3" width="34.88671875" style="275" customWidth="1"/>
    <col min="4" max="4" width="18.88671875" style="275" customWidth="1"/>
    <col min="5" max="5" width="21.33203125" style="275" customWidth="1"/>
    <col min="6" max="8" width="9.109375" style="273"/>
    <col min="9" max="16384" width="9.109375" style="274"/>
  </cols>
  <sheetData>
    <row r="1" spans="1:26">
      <c r="A1" s="865" t="str">
        <f>'Attach 3(JV)'!A1</f>
        <v>Specification No. :CC/NT/W-AIS/DOM/A04/23/09636</v>
      </c>
      <c r="B1" s="865"/>
      <c r="C1" s="865"/>
      <c r="D1" s="864" t="str">
        <f>"Attachment-17 "&amp;'Attach 3(JV)'!AT1</f>
        <v xml:space="preserve">Attachment-17 </v>
      </c>
      <c r="E1" s="864"/>
    </row>
    <row r="2" spans="1:26" ht="10.5" customHeight="1">
      <c r="Z2" s="276">
        <f>'[6]Attach 3(JV)'!Z2</f>
        <v>0</v>
      </c>
    </row>
    <row r="3" spans="1:26" ht="101.25" customHeight="1">
      <c r="A3" s="73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277"/>
      <c r="G3" s="278"/>
      <c r="H3" s="277"/>
    </row>
    <row r="4" spans="1:26" ht="6.75" customHeight="1">
      <c r="A4" s="279"/>
      <c r="H4" s="30"/>
      <c r="I4" s="11"/>
    </row>
    <row r="5" spans="1:26" ht="19.5" customHeight="1">
      <c r="A5" s="866" t="s">
        <v>490</v>
      </c>
      <c r="B5" s="866"/>
      <c r="C5" s="866"/>
      <c r="D5" s="866"/>
      <c r="E5" s="866"/>
      <c r="F5" s="280"/>
      <c r="H5" s="30"/>
      <c r="I5" s="11"/>
    </row>
    <row r="6" spans="1:26" ht="7.5" customHeight="1">
      <c r="A6" s="281"/>
      <c r="H6" s="30"/>
      <c r="I6" s="11"/>
    </row>
    <row r="7" spans="1:26" ht="19.5" customHeight="1">
      <c r="A7" s="282" t="str">
        <f>'Attach 3(JV)'!A7</f>
        <v>Bidder’s Name and Address (Sole Bidder) :</v>
      </c>
      <c r="B7" s="281"/>
      <c r="C7" s="281"/>
      <c r="D7" s="15" t="str">
        <f>'[6]Attach 3(JV)'!E7</f>
        <v>To:</v>
      </c>
      <c r="H7" s="30"/>
      <c r="I7" s="11"/>
    </row>
    <row r="8" spans="1:26" ht="26.25" customHeight="1">
      <c r="A8" s="867" t="str">
        <f>'Attach 3(JV)'!A8</f>
        <v/>
      </c>
      <c r="B8" s="867"/>
      <c r="C8" s="867"/>
      <c r="D8" s="12" t="str">
        <f>'[6]Attach 3(JV)'!E8</f>
        <v>Contract Services</v>
      </c>
      <c r="H8" s="30"/>
      <c r="I8" s="11"/>
    </row>
    <row r="9" spans="1:26" ht="19.5" customHeight="1">
      <c r="A9" s="13" t="s">
        <v>349</v>
      </c>
      <c r="B9" s="644" t="str">
        <f>'Attach 3(JV)'!B9</f>
        <v/>
      </c>
      <c r="C9" s="644"/>
      <c r="D9" s="12" t="str">
        <f>'[6]Attach 3(JV)'!E9</f>
        <v>Power Grid Corporation of India Ltd.,</v>
      </c>
      <c r="H9" s="30"/>
      <c r="I9" s="11"/>
    </row>
    <row r="10" spans="1:26" ht="19.5" customHeight="1">
      <c r="A10" s="13" t="s">
        <v>351</v>
      </c>
      <c r="B10" s="644" t="str">
        <f>'Attach 3(JV)'!B10</f>
        <v/>
      </c>
      <c r="C10" s="644"/>
      <c r="D10" s="12" t="str">
        <f>'[6]Attach 3(JV)'!E10</f>
        <v>"Saudamini", Plot No. 2, Sector 29</v>
      </c>
      <c r="H10" s="30"/>
      <c r="I10" s="11"/>
    </row>
    <row r="11" spans="1:26" ht="19.5" customHeight="1">
      <c r="B11" s="644" t="str">
        <f>'Attach 3(JV)'!B11</f>
        <v/>
      </c>
      <c r="C11" s="644"/>
      <c r="D11" s="12" t="str">
        <f>'[6]Attach 3(JV)'!E11</f>
        <v>Gurgaon (Haryana) - 122001</v>
      </c>
    </row>
    <row r="12" spans="1:26" ht="14.25" customHeight="1">
      <c r="A12" s="281"/>
      <c r="B12" s="644" t="str">
        <f>'Attach 3(JV)'!B12</f>
        <v/>
      </c>
      <c r="C12" s="644"/>
      <c r="D12" s="12"/>
    </row>
    <row r="13" spans="1:26" ht="19.5" customHeight="1">
      <c r="A13" s="275" t="s">
        <v>344</v>
      </c>
    </row>
    <row r="14" spans="1:26" ht="9.9" customHeight="1">
      <c r="A14" s="281"/>
    </row>
    <row r="15" spans="1:26" ht="90" customHeight="1">
      <c r="A15" s="283">
        <v>1</v>
      </c>
      <c r="B15" s="869" t="s">
        <v>491</v>
      </c>
      <c r="C15" s="869"/>
      <c r="D15" s="869"/>
      <c r="E15" s="869"/>
      <c r="F15" s="284"/>
      <c r="G15" s="284"/>
      <c r="H15" s="284"/>
    </row>
    <row r="16" spans="1:26" ht="51.75" customHeight="1">
      <c r="A16" s="283">
        <v>2</v>
      </c>
      <c r="B16" s="869" t="s">
        <v>492</v>
      </c>
      <c r="C16" s="869"/>
      <c r="D16" s="869"/>
      <c r="E16" s="869"/>
      <c r="F16" s="284"/>
      <c r="G16" s="284"/>
      <c r="H16" s="284"/>
    </row>
    <row r="17" spans="1:8" ht="9" customHeight="1">
      <c r="A17" s="281"/>
      <c r="B17" s="281"/>
      <c r="C17" s="281"/>
      <c r="D17" s="281"/>
      <c r="E17" s="281"/>
      <c r="F17" s="284"/>
      <c r="G17" s="284"/>
      <c r="H17" s="284"/>
    </row>
    <row r="18" spans="1:8" s="273" customFormat="1" ht="97.5" customHeight="1">
      <c r="A18" s="285" t="s">
        <v>493</v>
      </c>
      <c r="B18" s="286" t="s">
        <v>347</v>
      </c>
      <c r="C18" s="286" t="s">
        <v>494</v>
      </c>
      <c r="D18" s="285" t="s">
        <v>495</v>
      </c>
      <c r="E18" s="285" t="s">
        <v>496</v>
      </c>
      <c r="G18" s="284"/>
      <c r="H18" s="284"/>
    </row>
    <row r="19" spans="1:8" ht="15.6">
      <c r="A19" s="287"/>
      <c r="B19" s="288"/>
      <c r="C19" s="288"/>
      <c r="D19" s="289"/>
      <c r="E19" s="289"/>
      <c r="F19" s="284"/>
      <c r="G19" s="284"/>
      <c r="H19" s="284"/>
    </row>
    <row r="20" spans="1:8" ht="15.6">
      <c r="A20" s="287"/>
      <c r="B20" s="288"/>
      <c r="C20" s="288"/>
      <c r="D20" s="289"/>
      <c r="E20" s="289"/>
      <c r="F20" s="284"/>
      <c r="G20" s="284"/>
      <c r="H20" s="284"/>
    </row>
    <row r="21" spans="1:8" ht="15.6">
      <c r="A21" s="287"/>
      <c r="B21" s="288"/>
      <c r="C21" s="288"/>
      <c r="D21" s="289"/>
      <c r="E21" s="289"/>
      <c r="F21" s="284"/>
      <c r="G21" s="284"/>
      <c r="H21" s="284"/>
    </row>
    <row r="22" spans="1:8" ht="15.6">
      <c r="A22" s="287"/>
      <c r="B22" s="288"/>
      <c r="C22" s="288"/>
      <c r="D22" s="289"/>
      <c r="E22" s="289"/>
      <c r="F22" s="284"/>
      <c r="G22" s="284"/>
      <c r="H22" s="284"/>
    </row>
    <row r="23" spans="1:8" ht="15.6">
      <c r="A23" s="287"/>
      <c r="B23" s="288"/>
      <c r="C23" s="288"/>
      <c r="D23" s="289"/>
      <c r="E23" s="289"/>
      <c r="F23" s="284"/>
      <c r="G23" s="284"/>
      <c r="H23" s="284"/>
    </row>
    <row r="24" spans="1:8" ht="15.6">
      <c r="A24" s="287"/>
      <c r="B24" s="288"/>
      <c r="C24" s="288"/>
      <c r="D24" s="289"/>
      <c r="E24" s="289"/>
      <c r="F24" s="284"/>
      <c r="G24" s="284"/>
      <c r="H24" s="284"/>
    </row>
    <row r="25" spans="1:8" ht="6" customHeight="1">
      <c r="A25" s="290"/>
      <c r="B25" s="291"/>
      <c r="C25" s="291"/>
      <c r="D25" s="292"/>
      <c r="E25" s="292"/>
      <c r="F25" s="284"/>
      <c r="G25" s="284"/>
      <c r="H25" s="284"/>
    </row>
    <row r="26" spans="1:8" ht="0.6" hidden="1" customHeight="1">
      <c r="A26" s="293"/>
      <c r="B26" s="294"/>
      <c r="C26" s="294"/>
      <c r="D26" s="295"/>
      <c r="E26" s="295"/>
      <c r="F26" s="284"/>
      <c r="G26" s="284"/>
      <c r="H26" s="284"/>
    </row>
    <row r="27" spans="1:8" ht="30" customHeight="1">
      <c r="A27" s="870" t="s">
        <v>497</v>
      </c>
      <c r="B27" s="870"/>
      <c r="C27" s="870"/>
      <c r="D27" s="870"/>
      <c r="E27" s="870"/>
      <c r="F27" s="284"/>
      <c r="G27" s="284"/>
      <c r="H27" s="284"/>
    </row>
    <row r="28" spans="1:8">
      <c r="C28" s="296"/>
    </row>
    <row r="29" spans="1:8">
      <c r="A29" s="297" t="s">
        <v>6</v>
      </c>
      <c r="B29" s="298" t="str">
        <f>'Attach 3(JV)'!B24</f>
        <v>--2023</v>
      </c>
      <c r="C29" s="296" t="s">
        <v>4</v>
      </c>
      <c r="D29" s="299" t="str">
        <f>'Attach 3(JV)'!E24</f>
        <v/>
      </c>
    </row>
    <row r="30" spans="1:8">
      <c r="A30" s="297" t="s">
        <v>7</v>
      </c>
      <c r="B30" s="299" t="str">
        <f>'Attach 3(JV)'!B25</f>
        <v/>
      </c>
      <c r="C30" s="296" t="s">
        <v>5</v>
      </c>
      <c r="D30" s="299" t="str">
        <f>'Attach 3(JV)'!E25</f>
        <v/>
      </c>
    </row>
    <row r="31" spans="1:8">
      <c r="B31" s="300"/>
      <c r="C31" s="296"/>
      <c r="D31" s="296"/>
      <c r="E31" s="300"/>
    </row>
    <row r="32" spans="1:8" hidden="1">
      <c r="A32" s="270" t="str">
        <f>A1</f>
        <v>Specification No. :CC/NT/W-AIS/DOM/A04/23/09636</v>
      </c>
      <c r="B32" s="271"/>
      <c r="C32" s="271"/>
      <c r="D32" s="271"/>
      <c r="E32" s="272" t="str">
        <f>D1</f>
        <v xml:space="preserve">Attachment-17 </v>
      </c>
    </row>
    <row r="33" spans="1:8" hidden="1"/>
    <row r="34" spans="1:8" hidden="1">
      <c r="A34" s="871" t="str">
        <f>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4" s="871"/>
      <c r="C34" s="871"/>
      <c r="D34" s="871"/>
      <c r="E34" s="871"/>
    </row>
    <row r="35" spans="1:8" hidden="1">
      <c r="A35" s="279"/>
    </row>
    <row r="36" spans="1:8" hidden="1">
      <c r="A36" s="873" t="s">
        <v>389</v>
      </c>
      <c r="B36" s="873"/>
      <c r="C36" s="873"/>
      <c r="D36" s="873"/>
      <c r="E36" s="873"/>
      <c r="F36" s="274"/>
      <c r="G36" s="274"/>
      <c r="H36" s="274"/>
    </row>
    <row r="37" spans="1:8" hidden="1">
      <c r="A37" s="281"/>
      <c r="F37" s="274"/>
      <c r="G37" s="274"/>
      <c r="H37" s="274"/>
    </row>
    <row r="38" spans="1:8" hidden="1">
      <c r="A38" s="282" t="str">
        <f>'[6]Attach 3(JV)'!A15</f>
        <v>Name(s) and Addresse(s) of other partner(s)</v>
      </c>
      <c r="B38" s="281"/>
      <c r="C38" s="281"/>
      <c r="D38" s="15" t="str">
        <f>D7</f>
        <v>To:</v>
      </c>
      <c r="F38" s="274"/>
      <c r="G38" s="274"/>
      <c r="H38" s="274"/>
    </row>
    <row r="39" spans="1:8" hidden="1">
      <c r="A39" s="282" t="str">
        <f>'[6]Attach 3(JV)'!B16</f>
        <v/>
      </c>
      <c r="B39" s="281"/>
      <c r="C39" s="281"/>
      <c r="D39" s="12" t="str">
        <f>D8</f>
        <v>Contract Services</v>
      </c>
      <c r="F39" s="274"/>
      <c r="G39" s="274"/>
      <c r="H39" s="274"/>
    </row>
    <row r="40" spans="1:8" hidden="1">
      <c r="A40" s="13" t="s">
        <v>349</v>
      </c>
      <c r="B40" s="644" t="str">
        <f>'[6]Attach 3(JV)'!B17:D17</f>
        <v xml:space="preserve">…… ……. …….. …… ……. …….. </v>
      </c>
      <c r="C40" s="644"/>
      <c r="D40" s="12" t="str">
        <f>D9</f>
        <v>Power Grid Corporation of India Ltd.,</v>
      </c>
      <c r="F40" s="274"/>
      <c r="G40" s="274"/>
      <c r="H40" s="274"/>
    </row>
    <row r="41" spans="1:8" hidden="1">
      <c r="A41" s="13" t="s">
        <v>351</v>
      </c>
      <c r="B41" s="644" t="str">
        <f>'[6]Attach 3(JV)'!B18:D18</f>
        <v xml:space="preserve">…… ……. …….. …… ……. …….. </v>
      </c>
      <c r="C41" s="644"/>
      <c r="D41" s="12" t="str">
        <f>D10</f>
        <v>"Saudamini", Plot No. 2, Sector 29</v>
      </c>
      <c r="F41" s="274"/>
      <c r="G41" s="274"/>
      <c r="H41" s="274"/>
    </row>
    <row r="42" spans="1:8" hidden="1">
      <c r="B42" s="644" t="str">
        <f>'[6]Attach 3(JV)'!B19:D19</f>
        <v xml:space="preserve">…… ……. …….. …… ……. …….. </v>
      </c>
      <c r="C42" s="644"/>
      <c r="D42" s="12" t="str">
        <f>D11</f>
        <v>Gurgaon (Haryana) - 122001</v>
      </c>
      <c r="F42" s="274"/>
      <c r="G42" s="274"/>
      <c r="H42" s="274"/>
    </row>
    <row r="43" spans="1:8" hidden="1">
      <c r="A43" s="281"/>
      <c r="B43" s="644" t="str">
        <f>'[6]Attach 3(JV)'!B20:D20</f>
        <v xml:space="preserve">…… ……. …….. …… ……. …….. </v>
      </c>
      <c r="C43" s="644"/>
      <c r="D43" s="12"/>
      <c r="F43" s="274"/>
      <c r="G43" s="274"/>
      <c r="H43" s="274"/>
    </row>
    <row r="44" spans="1:8" hidden="1">
      <c r="A44" s="275" t="s">
        <v>344</v>
      </c>
      <c r="F44" s="274"/>
      <c r="G44" s="274"/>
      <c r="H44" s="274"/>
    </row>
    <row r="45" spans="1:8" hidden="1">
      <c r="A45" s="281"/>
      <c r="F45" s="274"/>
      <c r="G45" s="274"/>
      <c r="H45" s="274"/>
    </row>
    <row r="46" spans="1:8" hidden="1">
      <c r="A46" s="872" t="s">
        <v>390</v>
      </c>
      <c r="B46" s="872"/>
      <c r="C46" s="872"/>
      <c r="D46" s="872"/>
      <c r="E46" s="872"/>
      <c r="F46" s="274"/>
      <c r="G46" s="274"/>
      <c r="H46" s="274"/>
    </row>
    <row r="47" spans="1:8" hidden="1">
      <c r="A47" s="281"/>
      <c r="B47" s="281"/>
      <c r="C47" s="281"/>
      <c r="D47" s="281"/>
      <c r="E47" s="281"/>
      <c r="F47" s="274"/>
      <c r="G47" s="274"/>
      <c r="H47" s="274"/>
    </row>
    <row r="48" spans="1:8" ht="57.6" hidden="1">
      <c r="A48" s="285" t="s">
        <v>347</v>
      </c>
      <c r="B48" s="868" t="s">
        <v>113</v>
      </c>
      <c r="C48" s="868"/>
      <c r="D48" s="285" t="s">
        <v>114</v>
      </c>
      <c r="E48" s="285" t="s">
        <v>115</v>
      </c>
      <c r="F48" s="274"/>
      <c r="G48" s="274"/>
      <c r="H48" s="274"/>
    </row>
    <row r="49" spans="1:8" hidden="1">
      <c r="A49" s="301">
        <v>1</v>
      </c>
      <c r="B49" s="863"/>
      <c r="C49" s="863"/>
      <c r="D49" s="302"/>
      <c r="E49" s="302"/>
      <c r="F49" s="274"/>
      <c r="G49" s="274"/>
      <c r="H49" s="274"/>
    </row>
    <row r="50" spans="1:8" hidden="1">
      <c r="A50" s="301">
        <v>2</v>
      </c>
      <c r="B50" s="863"/>
      <c r="C50" s="863"/>
      <c r="D50" s="302"/>
      <c r="E50" s="302"/>
      <c r="F50" s="274"/>
      <c r="G50" s="274"/>
      <c r="H50" s="274"/>
    </row>
    <row r="51" spans="1:8" hidden="1">
      <c r="A51" s="301">
        <v>3</v>
      </c>
      <c r="B51" s="863"/>
      <c r="C51" s="863"/>
      <c r="D51" s="302"/>
      <c r="E51" s="302"/>
      <c r="F51" s="274"/>
      <c r="G51" s="274"/>
      <c r="H51" s="274"/>
    </row>
    <row r="52" spans="1:8" hidden="1">
      <c r="A52" s="301">
        <v>4</v>
      </c>
      <c r="B52" s="863"/>
      <c r="C52" s="863"/>
      <c r="D52" s="302"/>
      <c r="E52" s="302"/>
      <c r="F52" s="274"/>
      <c r="G52" s="274"/>
      <c r="H52" s="274"/>
    </row>
    <row r="53" spans="1:8" hidden="1">
      <c r="A53" s="301">
        <v>5</v>
      </c>
      <c r="B53" s="863"/>
      <c r="C53" s="863"/>
      <c r="D53" s="302"/>
      <c r="E53" s="302"/>
      <c r="F53" s="274"/>
      <c r="G53" s="274"/>
      <c r="H53" s="274"/>
    </row>
    <row r="54" spans="1:8" hidden="1">
      <c r="A54" s="301">
        <v>6</v>
      </c>
      <c r="B54" s="863"/>
      <c r="C54" s="863"/>
      <c r="D54" s="302"/>
      <c r="E54" s="302"/>
      <c r="F54" s="274"/>
      <c r="G54" s="274"/>
      <c r="H54" s="274"/>
    </row>
    <row r="55" spans="1:8" hidden="1">
      <c r="A55" s="281"/>
      <c r="B55" s="281"/>
      <c r="C55" s="281"/>
      <c r="D55" s="281"/>
      <c r="E55" s="281"/>
      <c r="F55" s="274"/>
      <c r="G55" s="274"/>
      <c r="H55" s="274"/>
    </row>
    <row r="56" spans="1:8" hidden="1">
      <c r="A56" s="303"/>
      <c r="B56" s="303"/>
      <c r="C56" s="303"/>
      <c r="D56" s="303"/>
      <c r="E56" s="303"/>
      <c r="F56" s="274"/>
      <c r="G56" s="274"/>
      <c r="H56" s="274"/>
    </row>
    <row r="57" spans="1:8" hidden="1">
      <c r="A57" s="303" t="s">
        <v>6</v>
      </c>
      <c r="B57" s="298" t="str">
        <f>B29</f>
        <v>--2023</v>
      </c>
      <c r="C57" s="303" t="s">
        <v>4</v>
      </c>
      <c r="D57" s="303" t="str">
        <f>D29</f>
        <v/>
      </c>
      <c r="E57" s="303"/>
      <c r="F57" s="274"/>
      <c r="G57" s="274"/>
      <c r="H57" s="274"/>
    </row>
    <row r="58" spans="1:8" hidden="1">
      <c r="A58" s="303" t="s">
        <v>7</v>
      </c>
      <c r="B58" s="303" t="str">
        <f>B30</f>
        <v/>
      </c>
      <c r="C58" s="303" t="s">
        <v>5</v>
      </c>
      <c r="D58" s="303" t="str">
        <f>D30</f>
        <v/>
      </c>
      <c r="E58" s="303"/>
      <c r="F58" s="274"/>
      <c r="G58" s="274"/>
      <c r="H58" s="274"/>
    </row>
    <row r="59" spans="1:8" hidden="1">
      <c r="A59" s="303"/>
      <c r="B59" s="303"/>
      <c r="C59" s="303"/>
      <c r="D59" s="303"/>
      <c r="E59" s="303"/>
      <c r="F59" s="274"/>
      <c r="G59" s="274"/>
      <c r="H59" s="274"/>
    </row>
    <row r="60" spans="1:8" hidden="1">
      <c r="A60" s="270" t="str">
        <f>A32</f>
        <v>Specification No. :CC/NT/W-AIS/DOM/A04/23/09636</v>
      </c>
      <c r="B60" s="271"/>
      <c r="C60" s="271"/>
      <c r="D60" s="271"/>
      <c r="E60" s="272" t="str">
        <f>E32</f>
        <v xml:space="preserve">Attachment-17 </v>
      </c>
      <c r="F60" s="274"/>
      <c r="G60" s="274"/>
      <c r="H60" s="274"/>
    </row>
    <row r="61" spans="1:8" hidden="1">
      <c r="F61" s="274"/>
      <c r="G61" s="274"/>
      <c r="H61" s="274"/>
    </row>
    <row r="62" spans="1:8" hidden="1">
      <c r="A62" s="871" t="str">
        <f>A34</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62" s="871"/>
      <c r="C62" s="871"/>
      <c r="D62" s="871"/>
      <c r="E62" s="871"/>
      <c r="F62" s="274"/>
      <c r="G62" s="274"/>
      <c r="H62" s="274"/>
    </row>
    <row r="63" spans="1:8" hidden="1">
      <c r="A63" s="279"/>
      <c r="F63" s="274"/>
      <c r="G63" s="274"/>
      <c r="H63" s="274"/>
    </row>
    <row r="64" spans="1:8" hidden="1">
      <c r="A64" s="873" t="s">
        <v>389</v>
      </c>
      <c r="B64" s="873"/>
      <c r="C64" s="873"/>
      <c r="D64" s="873"/>
      <c r="E64" s="873"/>
      <c r="F64" s="274"/>
      <c r="G64" s="274"/>
      <c r="H64" s="274"/>
    </row>
    <row r="65" spans="1:8" hidden="1">
      <c r="A65" s="281"/>
      <c r="F65" s="274"/>
      <c r="G65" s="274"/>
      <c r="H65" s="274"/>
    </row>
    <row r="66" spans="1:8" hidden="1">
      <c r="A66" s="282" t="str">
        <f>'[6]Attach 3(JV)'!A15</f>
        <v>Name(s) and Addresse(s) of other partner(s)</v>
      </c>
      <c r="B66" s="281"/>
      <c r="C66" s="281"/>
      <c r="D66" s="15" t="str">
        <f>D7</f>
        <v>To:</v>
      </c>
      <c r="F66" s="274"/>
      <c r="G66" s="274"/>
      <c r="H66" s="274"/>
    </row>
    <row r="67" spans="1:8" hidden="1">
      <c r="A67" s="282" t="str">
        <f>'[6]Attach 3(JV)'!E16</f>
        <v/>
      </c>
      <c r="B67" s="281"/>
      <c r="C67" s="281"/>
      <c r="D67" s="12" t="str">
        <f>D8</f>
        <v>Contract Services</v>
      </c>
      <c r="F67" s="274"/>
      <c r="G67" s="274"/>
      <c r="H67" s="274"/>
    </row>
    <row r="68" spans="1:8" hidden="1">
      <c r="A68" s="13" t="s">
        <v>349</v>
      </c>
      <c r="B68" s="644" t="str">
        <f>'[6]Attach 3(JV)'!E17</f>
        <v/>
      </c>
      <c r="C68" s="644"/>
      <c r="D68" s="12" t="str">
        <f>D9</f>
        <v>Power Grid Corporation of India Ltd.,</v>
      </c>
      <c r="F68" s="274"/>
      <c r="G68" s="274"/>
      <c r="H68" s="274"/>
    </row>
    <row r="69" spans="1:8" hidden="1">
      <c r="A69" s="13" t="s">
        <v>351</v>
      </c>
      <c r="B69" s="644" t="str">
        <f>'[6]Attach 3(JV)'!E18</f>
        <v/>
      </c>
      <c r="C69" s="644"/>
      <c r="D69" s="12" t="str">
        <f>D10</f>
        <v>"Saudamini", Plot No. 2, Sector 29</v>
      </c>
      <c r="F69" s="274"/>
      <c r="G69" s="274"/>
      <c r="H69" s="274"/>
    </row>
    <row r="70" spans="1:8" hidden="1">
      <c r="B70" s="644" t="str">
        <f>'[6]Attach 3(JV)'!E19</f>
        <v/>
      </c>
      <c r="C70" s="644"/>
      <c r="D70" s="12" t="str">
        <f>D11</f>
        <v>Gurgaon (Haryana) - 122001</v>
      </c>
      <c r="F70" s="274"/>
      <c r="G70" s="274"/>
      <c r="H70" s="274"/>
    </row>
    <row r="71" spans="1:8" hidden="1">
      <c r="A71" s="281"/>
      <c r="B71" s="644" t="str">
        <f>'[6]Attach 3(JV)'!E20</f>
        <v/>
      </c>
      <c r="C71" s="644"/>
      <c r="D71" s="12"/>
      <c r="F71" s="274"/>
      <c r="G71" s="274"/>
      <c r="H71" s="274"/>
    </row>
    <row r="72" spans="1:8" hidden="1">
      <c r="A72" s="275" t="s">
        <v>344</v>
      </c>
      <c r="F72" s="274"/>
      <c r="G72" s="274"/>
      <c r="H72" s="274"/>
    </row>
    <row r="73" spans="1:8" hidden="1">
      <c r="A73" s="281"/>
      <c r="F73" s="274"/>
      <c r="G73" s="274"/>
      <c r="H73" s="274"/>
    </row>
    <row r="74" spans="1:8" hidden="1">
      <c r="A74" s="872" t="s">
        <v>390</v>
      </c>
      <c r="B74" s="872"/>
      <c r="C74" s="872"/>
      <c r="D74" s="872"/>
      <c r="E74" s="872"/>
      <c r="F74" s="274"/>
      <c r="G74" s="274"/>
      <c r="H74" s="274"/>
    </row>
    <row r="75" spans="1:8" hidden="1">
      <c r="A75" s="281"/>
      <c r="B75" s="281"/>
      <c r="C75" s="281"/>
      <c r="D75" s="281"/>
      <c r="E75" s="281"/>
      <c r="F75" s="274"/>
      <c r="G75" s="274"/>
      <c r="H75" s="274"/>
    </row>
    <row r="76" spans="1:8" ht="57.6" hidden="1">
      <c r="A76" s="285" t="s">
        <v>347</v>
      </c>
      <c r="B76" s="868" t="s">
        <v>113</v>
      </c>
      <c r="C76" s="868"/>
      <c r="D76" s="285" t="s">
        <v>114</v>
      </c>
      <c r="E76" s="285" t="s">
        <v>115</v>
      </c>
      <c r="F76" s="274"/>
      <c r="G76" s="274"/>
      <c r="H76" s="274"/>
    </row>
    <row r="77" spans="1:8" hidden="1">
      <c r="A77" s="301">
        <v>1</v>
      </c>
      <c r="B77" s="863"/>
      <c r="C77" s="863"/>
      <c r="D77" s="302"/>
      <c r="E77" s="302"/>
      <c r="F77" s="274"/>
      <c r="G77" s="274"/>
      <c r="H77" s="274"/>
    </row>
    <row r="78" spans="1:8" hidden="1">
      <c r="A78" s="301">
        <v>2</v>
      </c>
      <c r="B78" s="863"/>
      <c r="C78" s="863"/>
      <c r="D78" s="302"/>
      <c r="E78" s="302"/>
      <c r="F78" s="274"/>
      <c r="G78" s="274"/>
      <c r="H78" s="274"/>
    </row>
    <row r="79" spans="1:8" hidden="1">
      <c r="A79" s="301">
        <v>3</v>
      </c>
      <c r="B79" s="863"/>
      <c r="C79" s="863"/>
      <c r="D79" s="302"/>
      <c r="E79" s="302"/>
      <c r="F79" s="274"/>
      <c r="G79" s="274"/>
      <c r="H79" s="274"/>
    </row>
    <row r="80" spans="1:8" hidden="1">
      <c r="A80" s="301">
        <v>4</v>
      </c>
      <c r="B80" s="863"/>
      <c r="C80" s="863"/>
      <c r="D80" s="302"/>
      <c r="E80" s="302"/>
      <c r="F80" s="274"/>
      <c r="G80" s="274"/>
      <c r="H80" s="274"/>
    </row>
    <row r="81" spans="1:8" hidden="1">
      <c r="A81" s="301">
        <v>5</v>
      </c>
      <c r="B81" s="863"/>
      <c r="C81" s="863"/>
      <c r="D81" s="302"/>
      <c r="E81" s="302"/>
      <c r="F81" s="274"/>
      <c r="G81" s="274"/>
      <c r="H81" s="274"/>
    </row>
    <row r="82" spans="1:8" hidden="1">
      <c r="A82" s="301">
        <v>6</v>
      </c>
      <c r="B82" s="863"/>
      <c r="C82" s="863"/>
      <c r="D82" s="302"/>
      <c r="E82" s="302"/>
      <c r="F82" s="274"/>
      <c r="G82" s="274"/>
      <c r="H82" s="274"/>
    </row>
    <row r="83" spans="1:8" hidden="1">
      <c r="A83" s="281"/>
      <c r="B83" s="281"/>
      <c r="C83" s="281"/>
      <c r="D83" s="281"/>
      <c r="E83" s="281"/>
      <c r="F83" s="274"/>
      <c r="G83" s="274"/>
      <c r="H83" s="274"/>
    </row>
    <row r="84" spans="1:8" hidden="1">
      <c r="A84" s="303"/>
      <c r="B84" s="303"/>
      <c r="C84" s="303"/>
      <c r="D84" s="303"/>
      <c r="E84" s="303"/>
      <c r="F84" s="274"/>
      <c r="G84" s="274"/>
      <c r="H84" s="274"/>
    </row>
    <row r="85" spans="1:8" hidden="1">
      <c r="A85" s="303" t="s">
        <v>6</v>
      </c>
      <c r="B85" s="298" t="str">
        <f>B57</f>
        <v>--2023</v>
      </c>
      <c r="C85" s="303" t="s">
        <v>4</v>
      </c>
      <c r="D85" s="303" t="str">
        <f>D57</f>
        <v/>
      </c>
      <c r="E85" s="303"/>
      <c r="F85" s="274"/>
      <c r="G85" s="274"/>
      <c r="H85" s="274"/>
    </row>
    <row r="86" spans="1:8" hidden="1">
      <c r="A86" s="303" t="s">
        <v>7</v>
      </c>
      <c r="B86" s="303" t="str">
        <f>B58</f>
        <v/>
      </c>
      <c r="C86" s="303" t="s">
        <v>5</v>
      </c>
      <c r="D86" s="303" t="str">
        <f>D58</f>
        <v/>
      </c>
      <c r="E86" s="303"/>
      <c r="F86" s="274"/>
      <c r="G86" s="274"/>
      <c r="H86" s="274"/>
    </row>
    <row r="87" spans="1:8" hidden="1">
      <c r="A87" s="303"/>
      <c r="B87" s="303"/>
      <c r="C87" s="303"/>
      <c r="D87" s="303"/>
      <c r="E87" s="303"/>
      <c r="F87" s="274"/>
      <c r="G87" s="274"/>
      <c r="H87" s="274"/>
    </row>
    <row r="88" spans="1:8" hidden="1">
      <c r="A88" s="304"/>
      <c r="B88" s="304"/>
      <c r="C88" s="304"/>
      <c r="D88" s="304"/>
      <c r="E88" s="304"/>
      <c r="F88" s="274"/>
      <c r="G88" s="274"/>
      <c r="H88" s="27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hxE5+P+5p4DKZErQCR/yGhEYKqPH7K/IN30GbimAXLAvEtXnnAQVJv/OlpmCThsoSugEob2WhDpoE7CkhhmN+g==" saltValue="quOnQaHr9DCCLiNnvT22GA=="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 guid="{1A6C211D-477E-416D-87F8-1BF3866A431B}" scale="90" showPageBreaks="1" fitToPage="1" printArea="1" hiddenRows="1" view="pageBreakPreview" topLeftCell="A3">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24" priority="1" stopIfTrue="1">
      <formula>$Z$2&lt;2</formula>
    </cfRule>
  </conditionalFormatting>
  <conditionalFormatting sqref="B32:B56 A32:A59 C32:E59 B58:B59 B84 A84:A88 C84:E88 B86:B88">
    <cfRule type="expression" dxfId="23" priority="2" stopIfTrue="1">
      <formula>$Z$2&lt;1</formula>
    </cfRule>
  </conditionalFormatting>
  <pageMargins left="0.7" right="0.7" top="0.44" bottom="0.2" header="0.25" footer="0.2"/>
  <pageSetup scale="82" fitToHeight="0" orientation="portrait" r:id="rId25"/>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activeCell="T178" sqref="T178"/>
    </sheetView>
  </sheetViews>
  <sheetFormatPr defaultColWidth="9.109375" defaultRowHeight="14.4"/>
  <cols>
    <col min="1" max="1" width="12.109375" style="29" customWidth="1"/>
    <col min="2" max="2" width="20.5546875" style="29" customWidth="1"/>
    <col min="3" max="3" width="15.33203125" style="29" customWidth="1"/>
    <col min="4" max="4" width="15.44140625" style="29" customWidth="1"/>
    <col min="5" max="5" width="39.33203125" style="29" customWidth="1"/>
    <col min="6" max="8" width="9.109375" style="24"/>
    <col min="9" max="16384" width="9.109375" style="25"/>
  </cols>
  <sheetData>
    <row r="1" spans="1:9">
      <c r="A1" s="648" t="str">
        <f>'Attach 3(JV)'!A1</f>
        <v>Specification No. :CC/NT/W-AIS/DOM/A04/23/09636</v>
      </c>
      <c r="B1" s="648"/>
      <c r="C1" s="648"/>
      <c r="D1" s="648"/>
      <c r="E1" s="308" t="str">
        <f>"Attachment-18 " &amp; 'Attach 3(JV)'!AT1</f>
        <v xml:space="preserve">Attachment-18 </v>
      </c>
    </row>
    <row r="3" spans="1:9" ht="126.75" customHeight="1">
      <c r="A3" s="73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740"/>
      <c r="C3" s="740"/>
      <c r="D3" s="740"/>
      <c r="E3" s="740"/>
      <c r="F3" s="26"/>
      <c r="G3" s="27"/>
      <c r="H3" s="26"/>
    </row>
    <row r="4" spans="1:9" ht="20.100000000000001" customHeight="1">
      <c r="A4" s="28"/>
      <c r="H4" s="30"/>
      <c r="I4" s="11"/>
    </row>
    <row r="5" spans="1:9" ht="20.100000000000001" customHeight="1">
      <c r="A5" s="656" t="s">
        <v>503</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4" t="str">
        <f>'Attach 3(JV)'!A8</f>
        <v/>
      </c>
      <c r="B8" s="654"/>
      <c r="C8" s="654"/>
      <c r="D8" s="654"/>
      <c r="E8" s="12" t="str">
        <f>'Attach 3(JV)'!E8</f>
        <v>Contract Services</v>
      </c>
      <c r="H8" s="30"/>
      <c r="I8" s="11"/>
    </row>
    <row r="9" spans="1:9" ht="20.100000000000001" customHeight="1">
      <c r="A9" s="13" t="s">
        <v>349</v>
      </c>
      <c r="B9" s="644" t="str">
        <f>'Attach 3(JV)'!B9</f>
        <v/>
      </c>
      <c r="C9" s="644"/>
      <c r="D9" s="644"/>
      <c r="E9" s="12" t="str">
        <f>'Attach 3(JV)'!E9</f>
        <v>Power Grid Corporation of India Ltd.,</v>
      </c>
      <c r="H9" s="30"/>
      <c r="I9" s="11"/>
    </row>
    <row r="10" spans="1:9" ht="20.100000000000001" customHeight="1">
      <c r="A10" s="13" t="s">
        <v>351</v>
      </c>
      <c r="B10" s="644" t="str">
        <f>'Attach 3(JV)'!B10</f>
        <v/>
      </c>
      <c r="C10" s="644"/>
      <c r="D10" s="644"/>
      <c r="E10" s="12" t="str">
        <f>'Attach 3(JV)'!E10</f>
        <v>"Saudamini", Plot No. 2, Sector 29</v>
      </c>
      <c r="H10" s="30"/>
      <c r="I10" s="11"/>
    </row>
    <row r="11" spans="1:9" ht="20.100000000000001" customHeight="1">
      <c r="B11" s="644" t="str">
        <f>'Attach 3(JV)'!B11</f>
        <v/>
      </c>
      <c r="C11" s="644"/>
      <c r="D11" s="644"/>
      <c r="E11" s="12" t="str">
        <f>'Attach 3(JV)'!E11</f>
        <v>Gurgaon (Haryana) - 122001</v>
      </c>
    </row>
    <row r="12" spans="1:9" ht="20.100000000000001" customHeight="1">
      <c r="A12" s="32"/>
      <c r="B12" s="644" t="str">
        <f>'Attach 3(JV)'!B12</f>
        <v/>
      </c>
      <c r="C12" s="644"/>
      <c r="D12" s="644"/>
      <c r="E12" s="12"/>
    </row>
    <row r="13" spans="1:9" ht="20.100000000000001" customHeight="1">
      <c r="A13" s="32"/>
      <c r="B13" s="122"/>
      <c r="C13" s="122"/>
      <c r="D13" s="122"/>
      <c r="E13" s="25"/>
    </row>
    <row r="14" spans="1:9" ht="20.100000000000001" customHeight="1">
      <c r="A14" s="29" t="s">
        <v>344</v>
      </c>
    </row>
    <row r="15" spans="1:9" ht="20.100000000000001" customHeight="1">
      <c r="A15" s="32"/>
    </row>
    <row r="16" spans="1:9" ht="20.100000000000001" customHeight="1">
      <c r="A16" s="785" t="s">
        <v>542</v>
      </c>
      <c r="B16" s="785"/>
      <c r="C16" s="785"/>
      <c r="D16" s="785"/>
      <c r="E16" s="785"/>
    </row>
    <row r="17" spans="1:5" ht="20.100000000000001" customHeight="1">
      <c r="A17" s="32"/>
    </row>
    <row r="18" spans="1:5" ht="20.100000000000001" customHeight="1">
      <c r="A18" s="32"/>
    </row>
    <row r="19" spans="1:5">
      <c r="A19" s="36" t="s">
        <v>6</v>
      </c>
      <c r="B19" s="69" t="str">
        <f>'Attach 3(JV)'!B24</f>
        <v>--2023</v>
      </c>
      <c r="C19" s="40"/>
      <c r="D19" s="37" t="s">
        <v>4</v>
      </c>
      <c r="E19" s="239" t="str">
        <f>'Attach 3(JV)'!E24</f>
        <v/>
      </c>
    </row>
    <row r="20" spans="1:5">
      <c r="A20" s="36" t="s">
        <v>7</v>
      </c>
      <c r="B20" s="239" t="str">
        <f>'Attach 3(JV)'!B25</f>
        <v/>
      </c>
      <c r="C20" s="40"/>
      <c r="D20" s="37" t="s">
        <v>5</v>
      </c>
      <c r="E20" s="239"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ng3DgyLxaPIVyrVjDvo49yCFKbQOigw9kaxCN2l1yX83+/rUJ0Tcg0QQEHpcOROw/CiycKYQefTw02Zz08IrNA==" saltValue="dTcyOP3DIqQP1+jwk+Q9xQ=="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 guid="{1A6C211D-477E-416D-87F8-1BF3866A431B}" showPageBreaks="1" showGridLines="0" fitToPage="1" printArea="1" view="pageBreakPreview">
      <selection sqref="A1:D1"/>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104" zoomScale="85" zoomScaleNormal="100" zoomScaleSheetLayoutView="85" workbookViewId="0">
      <selection activeCell="B111" sqref="B111:I111"/>
    </sheetView>
  </sheetViews>
  <sheetFormatPr defaultColWidth="9.109375" defaultRowHeight="13.8"/>
  <cols>
    <col min="1" max="1" width="10" style="366" customWidth="1"/>
    <col min="2" max="2" width="10.6640625" style="366" customWidth="1"/>
    <col min="3" max="3" width="10.88671875" style="366" customWidth="1"/>
    <col min="4" max="8" width="10.6640625" style="366" customWidth="1"/>
    <col min="9" max="9" width="23" style="366" customWidth="1"/>
    <col min="10" max="10" width="9.109375" style="366" hidden="1" customWidth="1"/>
    <col min="11" max="16" width="10.33203125" style="366" hidden="1" customWidth="1"/>
    <col min="17" max="41" width="0" style="366" hidden="1" customWidth="1"/>
    <col min="42" max="16384" width="9.109375" style="366"/>
  </cols>
  <sheetData>
    <row r="1" spans="1:9" ht="27" customHeight="1">
      <c r="A1" s="894" t="s">
        <v>538</v>
      </c>
      <c r="B1" s="895"/>
      <c r="C1" s="895"/>
      <c r="D1" s="895"/>
      <c r="E1" s="895"/>
      <c r="F1" s="895"/>
      <c r="G1" s="895"/>
      <c r="H1" s="895"/>
      <c r="I1" s="896"/>
    </row>
    <row r="2" spans="1:9" ht="31.5" customHeight="1">
      <c r="A2" s="367" t="s">
        <v>480</v>
      </c>
      <c r="B2" s="897" t="s">
        <v>539</v>
      </c>
      <c r="C2" s="897"/>
      <c r="D2" s="897"/>
      <c r="E2" s="897"/>
      <c r="F2" s="897"/>
      <c r="G2" s="897"/>
      <c r="H2" s="897"/>
      <c r="I2" s="898"/>
    </row>
    <row r="3" spans="1:9" ht="36" customHeight="1">
      <c r="A3" s="367" t="s">
        <v>482</v>
      </c>
      <c r="B3" s="897" t="s">
        <v>596</v>
      </c>
      <c r="C3" s="897"/>
      <c r="D3" s="897"/>
      <c r="E3" s="897"/>
      <c r="F3" s="897"/>
      <c r="G3" s="897"/>
      <c r="H3" s="897"/>
      <c r="I3" s="898"/>
    </row>
    <row r="4" spans="1:9" ht="36" customHeight="1">
      <c r="A4" s="367" t="s">
        <v>484</v>
      </c>
      <c r="B4" s="897" t="s">
        <v>540</v>
      </c>
      <c r="C4" s="897"/>
      <c r="D4" s="897"/>
      <c r="E4" s="897"/>
      <c r="F4" s="897"/>
      <c r="G4" s="897"/>
      <c r="H4" s="897"/>
      <c r="I4" s="898"/>
    </row>
    <row r="5" spans="1:9" ht="36" customHeight="1">
      <c r="A5" s="367" t="s">
        <v>486</v>
      </c>
      <c r="B5" s="897" t="s">
        <v>487</v>
      </c>
      <c r="C5" s="897"/>
      <c r="D5" s="897"/>
      <c r="E5" s="897"/>
      <c r="F5" s="897"/>
      <c r="G5" s="897"/>
      <c r="H5" s="897"/>
      <c r="I5" s="898"/>
    </row>
    <row r="6" spans="1:9" ht="19.5" customHeight="1">
      <c r="A6" s="368" t="s">
        <v>488</v>
      </c>
      <c r="B6" s="886" t="s">
        <v>541</v>
      </c>
      <c r="C6" s="886"/>
      <c r="D6" s="886"/>
      <c r="E6" s="886"/>
      <c r="F6" s="886"/>
      <c r="G6" s="886"/>
      <c r="H6" s="886"/>
      <c r="I6" s="887"/>
    </row>
    <row r="7" spans="1:9" ht="15.6">
      <c r="A7" s="322"/>
      <c r="C7" s="322"/>
      <c r="D7" s="322"/>
      <c r="E7" s="322"/>
      <c r="F7" s="322"/>
      <c r="G7" s="322"/>
      <c r="H7" s="322"/>
      <c r="I7" s="322"/>
    </row>
    <row r="27" spans="1:11">
      <c r="K27" s="369">
        <v>0</v>
      </c>
    </row>
    <row r="28" spans="1:11">
      <c r="A28" s="370"/>
      <c r="B28" s="370"/>
      <c r="C28" s="370"/>
      <c r="D28" s="370"/>
      <c r="E28" s="370"/>
      <c r="F28" s="370"/>
      <c r="G28" s="370"/>
      <c r="H28" s="370"/>
      <c r="I28" s="370"/>
      <c r="J28" s="370"/>
      <c r="K28" s="371">
        <v>0</v>
      </c>
    </row>
    <row r="29" spans="1:11">
      <c r="A29" s="370"/>
      <c r="B29" s="370"/>
      <c r="C29" s="370"/>
      <c r="D29" s="370"/>
      <c r="E29" s="370"/>
      <c r="F29" s="370"/>
      <c r="G29" s="370"/>
      <c r="H29" s="370"/>
      <c r="I29" s="370"/>
      <c r="J29" s="370"/>
      <c r="K29" s="371">
        <v>0</v>
      </c>
    </row>
    <row r="30" spans="1:11">
      <c r="A30" s="370"/>
      <c r="B30" s="370"/>
      <c r="C30" s="370"/>
      <c r="D30" s="370"/>
      <c r="E30" s="370"/>
      <c r="F30" s="370"/>
      <c r="G30" s="370"/>
      <c r="H30" s="370"/>
      <c r="I30" s="370"/>
      <c r="J30" s="370"/>
      <c r="K30" s="371">
        <v>0</v>
      </c>
    </row>
    <row r="31" spans="1:11">
      <c r="A31" s="370"/>
      <c r="B31" s="370"/>
      <c r="C31" s="370"/>
      <c r="D31" s="370"/>
      <c r="E31" s="370"/>
      <c r="F31" s="370"/>
      <c r="G31" s="370"/>
      <c r="H31" s="370"/>
      <c r="I31" s="370"/>
      <c r="J31" s="370"/>
    </row>
    <row r="32" spans="1:11" ht="18">
      <c r="A32" s="888" t="s">
        <v>543</v>
      </c>
      <c r="B32" s="888"/>
      <c r="C32" s="888"/>
      <c r="D32" s="888"/>
      <c r="E32" s="888"/>
      <c r="F32" s="888"/>
      <c r="G32" s="888"/>
      <c r="H32" s="888"/>
      <c r="I32" s="888"/>
      <c r="J32" s="370"/>
    </row>
    <row r="33" spans="1:16" ht="18">
      <c r="A33" s="372"/>
      <c r="B33" s="372"/>
      <c r="C33" s="372"/>
      <c r="D33" s="372"/>
      <c r="E33" s="372"/>
      <c r="F33" s="372"/>
      <c r="G33" s="372"/>
      <c r="H33" s="372"/>
      <c r="I33" s="372"/>
      <c r="J33" s="370"/>
    </row>
    <row r="34" spans="1:16" ht="15.6">
      <c r="A34" s="889" t="s">
        <v>400</v>
      </c>
      <c r="B34" s="889"/>
      <c r="C34" s="889"/>
      <c r="D34" s="889"/>
      <c r="E34" s="889"/>
      <c r="F34" s="889"/>
      <c r="G34" s="889"/>
      <c r="H34" s="889"/>
      <c r="I34" s="889"/>
      <c r="J34" s="370"/>
      <c r="K34" s="369" t="e">
        <v>#REF!</v>
      </c>
      <c r="O34" s="371" t="e">
        <v>#REF!</v>
      </c>
    </row>
    <row r="35" spans="1:16" ht="15.6">
      <c r="A35" s="892" t="s">
        <v>401</v>
      </c>
      <c r="B35" s="892"/>
      <c r="C35" s="892"/>
      <c r="D35" s="892"/>
      <c r="E35" s="892"/>
      <c r="F35" s="892"/>
      <c r="G35" s="892"/>
      <c r="H35" s="892"/>
      <c r="I35" s="892"/>
      <c r="J35" s="370"/>
      <c r="K35" s="371" t="e">
        <v>#REF!</v>
      </c>
      <c r="O35" s="371" t="e">
        <v>#REF!</v>
      </c>
    </row>
    <row r="36" spans="1:16" ht="36" customHeight="1">
      <c r="A36" s="893" t="s">
        <v>531</v>
      </c>
      <c r="B36" s="893"/>
      <c r="C36" s="893"/>
      <c r="D36" s="893"/>
      <c r="E36" s="893"/>
      <c r="F36" s="893"/>
      <c r="G36" s="893"/>
      <c r="H36" s="893"/>
      <c r="I36" s="893"/>
      <c r="J36" s="370"/>
      <c r="K36" s="371" t="e">
        <v>#REF!</v>
      </c>
      <c r="O36" s="371" t="e">
        <v>#REF!</v>
      </c>
    </row>
    <row r="37" spans="1:16" ht="15.6">
      <c r="A37" s="892" t="s">
        <v>532</v>
      </c>
      <c r="B37" s="892"/>
      <c r="C37" s="892"/>
      <c r="D37" s="892"/>
      <c r="E37" s="892"/>
      <c r="F37" s="892"/>
      <c r="G37" s="892"/>
      <c r="H37" s="892"/>
      <c r="I37" s="892"/>
      <c r="J37" s="370"/>
      <c r="K37" s="371" t="e">
        <v>#REF!</v>
      </c>
      <c r="O37" s="371" t="e">
        <v>#REF!</v>
      </c>
    </row>
    <row r="38" spans="1:16" ht="15.6">
      <c r="A38" s="889" t="s">
        <v>402</v>
      </c>
      <c r="B38" s="889"/>
      <c r="C38" s="889"/>
      <c r="D38" s="889"/>
      <c r="E38" s="889"/>
      <c r="F38" s="889"/>
      <c r="G38" s="889"/>
      <c r="H38" s="889"/>
      <c r="I38" s="889"/>
      <c r="J38" s="370"/>
    </row>
    <row r="39" spans="1:16" ht="18.75" customHeight="1">
      <c r="A39" s="892">
        <f>'Names of Bidder'!D10</f>
        <v>0</v>
      </c>
      <c r="B39" s="892"/>
      <c r="C39" s="892"/>
      <c r="D39" s="892"/>
      <c r="E39" s="892"/>
      <c r="F39" s="892"/>
      <c r="G39" s="892"/>
      <c r="H39" s="892"/>
      <c r="I39" s="892"/>
      <c r="J39" s="370"/>
      <c r="K39" s="373">
        <v>1</v>
      </c>
      <c r="M39" s="371" t="s">
        <v>533</v>
      </c>
      <c r="P39" s="371" t="s">
        <v>534</v>
      </c>
    </row>
    <row r="40" spans="1:16" ht="17.25" customHeight="1">
      <c r="A40" s="893" t="str">
        <f xml:space="preserve"> "having its Registered Office at " &amp;'Names of Bidder'!D11 &amp; ","&amp;'Names of Bidder'!D12&amp;","&amp;'Names of Bidder'!D13</f>
        <v>having its Registered Office at ,,</v>
      </c>
      <c r="B40" s="893"/>
      <c r="C40" s="893"/>
      <c r="D40" s="893"/>
      <c r="E40" s="893"/>
      <c r="F40" s="893"/>
      <c r="G40" s="893"/>
      <c r="H40" s="893"/>
      <c r="I40" s="893"/>
      <c r="J40" s="370"/>
      <c r="K40" s="373">
        <v>1</v>
      </c>
      <c r="M40" s="371" t="s">
        <v>535</v>
      </c>
    </row>
    <row r="41" spans="1:16" ht="15.6">
      <c r="A41" s="889" t="s">
        <v>402</v>
      </c>
      <c r="B41" s="889"/>
      <c r="C41" s="889"/>
      <c r="D41" s="889"/>
      <c r="E41" s="889"/>
      <c r="F41" s="889"/>
      <c r="G41" s="889"/>
      <c r="H41" s="889"/>
      <c r="I41" s="889"/>
      <c r="J41" s="370"/>
    </row>
    <row r="42" spans="1:16" ht="15.6">
      <c r="A42" s="889" t="str">
        <f>IF('Names of Bidder'!D6= "Sole Bidder", "", IF('Names of Bidder'!D7=1,'Names of Bidder'!D15,IF('Names of Bidder'!D7=2,'Names of Bidder'!D15&amp;" &amp; "&amp;'Names of Bidder'!D20,"")))</f>
        <v/>
      </c>
      <c r="B42" s="889"/>
      <c r="C42" s="889"/>
      <c r="D42" s="889"/>
      <c r="E42" s="889"/>
      <c r="F42" s="889"/>
      <c r="G42" s="889"/>
      <c r="H42" s="889"/>
      <c r="I42" s="889"/>
      <c r="J42" s="370"/>
    </row>
    <row r="43" spans="1:16" ht="18" customHeight="1">
      <c r="A43" s="893"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93"/>
      <c r="C43" s="893"/>
      <c r="D43" s="893"/>
      <c r="E43" s="893"/>
      <c r="F43" s="893"/>
      <c r="G43" s="893"/>
      <c r="H43" s="893"/>
      <c r="I43" s="893"/>
      <c r="J43" s="370"/>
    </row>
    <row r="44" spans="1:16" ht="15.6">
      <c r="A44" s="889" t="s">
        <v>403</v>
      </c>
      <c r="B44" s="889"/>
      <c r="C44" s="889"/>
      <c r="D44" s="889"/>
      <c r="E44" s="889"/>
      <c r="F44" s="889"/>
      <c r="G44" s="889"/>
      <c r="H44" s="889"/>
      <c r="I44" s="889"/>
      <c r="J44" s="370"/>
    </row>
    <row r="45" spans="1:16" ht="15.6">
      <c r="A45" s="447"/>
      <c r="B45" s="447"/>
      <c r="C45" s="447"/>
      <c r="D45" s="447"/>
      <c r="E45" s="447"/>
      <c r="F45" s="447"/>
      <c r="G45" s="447"/>
      <c r="H45" s="447"/>
      <c r="I45" s="447"/>
      <c r="J45" s="370"/>
    </row>
    <row r="46" spans="1:16" ht="15.6">
      <c r="A46" s="892" t="s">
        <v>404</v>
      </c>
      <c r="B46" s="892"/>
      <c r="C46" s="892"/>
      <c r="D46" s="892"/>
      <c r="E46" s="892"/>
      <c r="F46" s="892"/>
      <c r="G46" s="892"/>
      <c r="H46" s="892"/>
      <c r="I46" s="892"/>
      <c r="J46" s="370"/>
    </row>
    <row r="47" spans="1:16" ht="30.75" customHeight="1">
      <c r="A47" s="892" t="s">
        <v>405</v>
      </c>
      <c r="B47" s="892"/>
      <c r="C47" s="892"/>
      <c r="D47" s="892"/>
      <c r="E47" s="892"/>
      <c r="F47" s="892"/>
      <c r="G47" s="892"/>
      <c r="H47" s="892"/>
      <c r="I47" s="892"/>
      <c r="J47" s="370"/>
    </row>
    <row r="48" spans="1:16" ht="147.75" customHeight="1">
      <c r="A48" s="874" t="str">
        <f>"POWERGRID intends to award, under laid-down organisational procedures, contract(s) for "&amp;Basic!B1&amp;" Specification Number:"&amp;Basic!B3</f>
        <v>POWERGRID intends to award, under laid-down organisational procedures, contract(s) for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Specification Number:CC/NT/W-AIS/DOM/A04/23/09636</v>
      </c>
      <c r="B48" s="874"/>
      <c r="C48" s="874"/>
      <c r="D48" s="874"/>
      <c r="E48" s="874"/>
      <c r="F48" s="874"/>
      <c r="G48" s="874"/>
      <c r="H48" s="874"/>
      <c r="I48" s="874"/>
      <c r="J48" s="370"/>
    </row>
    <row r="49" spans="1:10" ht="21" customHeight="1">
      <c r="A49" s="890" t="s">
        <v>406</v>
      </c>
      <c r="B49" s="890"/>
      <c r="C49" s="890"/>
      <c r="D49" s="890"/>
      <c r="E49" s="891" t="s">
        <v>406</v>
      </c>
      <c r="F49" s="891"/>
      <c r="G49" s="891"/>
      <c r="H49" s="891"/>
      <c r="I49" s="891"/>
      <c r="J49" s="370"/>
    </row>
    <row r="50" spans="1:10" ht="33" customHeight="1">
      <c r="A50" s="883" t="s">
        <v>407</v>
      </c>
      <c r="B50" s="883"/>
      <c r="C50" s="883"/>
      <c r="D50" s="883"/>
      <c r="E50" s="884" t="s">
        <v>689</v>
      </c>
      <c r="F50" s="884"/>
      <c r="G50" s="884"/>
      <c r="H50" s="884"/>
      <c r="I50" s="884"/>
      <c r="J50" s="370"/>
    </row>
    <row r="51" spans="1:10" ht="22.5" customHeight="1">
      <c r="A51" s="375" t="s">
        <v>503</v>
      </c>
      <c r="B51" s="376"/>
      <c r="C51" s="376"/>
      <c r="D51" s="376"/>
      <c r="E51" s="377"/>
      <c r="F51" s="376"/>
      <c r="G51" s="376"/>
      <c r="H51" s="376"/>
      <c r="I51" s="378" t="s">
        <v>597</v>
      </c>
      <c r="J51" s="370"/>
    </row>
    <row r="52" spans="1:10" ht="40.5" customHeight="1">
      <c r="A52" s="878" t="s">
        <v>544</v>
      </c>
      <c r="B52" s="878"/>
      <c r="C52" s="878"/>
      <c r="D52" s="878"/>
      <c r="E52" s="878"/>
      <c r="F52" s="878"/>
      <c r="G52" s="878"/>
      <c r="H52" s="878"/>
      <c r="I52" s="878"/>
    </row>
    <row r="53" spans="1:10" ht="40.5" customHeight="1">
      <c r="A53" s="878" t="s">
        <v>545</v>
      </c>
      <c r="B53" s="878"/>
      <c r="C53" s="878"/>
      <c r="D53" s="878"/>
      <c r="E53" s="878"/>
      <c r="F53" s="878"/>
      <c r="G53" s="878"/>
      <c r="H53" s="878"/>
      <c r="I53" s="878"/>
    </row>
    <row r="54" spans="1:10" ht="13.5" customHeight="1">
      <c r="A54" s="380"/>
      <c r="B54" s="322"/>
      <c r="C54" s="322"/>
      <c r="D54" s="322"/>
      <c r="E54" s="322"/>
      <c r="F54" s="322"/>
      <c r="G54" s="322"/>
      <c r="H54" s="322"/>
      <c r="I54" s="322"/>
    </row>
    <row r="55" spans="1:10" ht="15.6">
      <c r="A55" s="885" t="s">
        <v>536</v>
      </c>
      <c r="B55" s="885"/>
      <c r="C55" s="885"/>
      <c r="D55" s="885"/>
      <c r="E55" s="885"/>
      <c r="F55" s="885"/>
      <c r="G55" s="885"/>
      <c r="H55" s="885"/>
      <c r="I55" s="885"/>
    </row>
    <row r="56" spans="1:10" ht="15.6">
      <c r="A56" s="380"/>
      <c r="B56" s="380"/>
      <c r="C56" s="380"/>
      <c r="D56" s="380"/>
      <c r="E56" s="380"/>
      <c r="F56" s="380"/>
      <c r="G56" s="380"/>
      <c r="H56" s="380"/>
      <c r="I56" s="380"/>
    </row>
    <row r="57" spans="1:10" ht="15.6">
      <c r="A57" s="882" t="s">
        <v>412</v>
      </c>
      <c r="B57" s="882"/>
      <c r="C57" s="882"/>
      <c r="D57" s="882"/>
      <c r="E57" s="882"/>
      <c r="F57" s="882"/>
      <c r="G57" s="882"/>
      <c r="H57" s="882"/>
      <c r="I57" s="882"/>
    </row>
    <row r="58" spans="1:10" ht="15.6">
      <c r="A58" s="381"/>
      <c r="B58" s="381"/>
      <c r="C58" s="381"/>
      <c r="D58" s="381"/>
      <c r="E58" s="381"/>
      <c r="F58" s="381"/>
      <c r="G58" s="381"/>
      <c r="H58" s="381"/>
      <c r="I58" s="381"/>
    </row>
    <row r="59" spans="1:10" ht="37.5" customHeight="1">
      <c r="A59" s="874" t="s">
        <v>546</v>
      </c>
      <c r="B59" s="874"/>
      <c r="C59" s="874"/>
      <c r="D59" s="874"/>
      <c r="E59" s="874"/>
      <c r="F59" s="874"/>
      <c r="G59" s="874"/>
      <c r="H59" s="874"/>
      <c r="I59" s="874"/>
    </row>
    <row r="60" spans="1:10" ht="61.5" customHeight="1">
      <c r="A60" s="388" t="s">
        <v>480</v>
      </c>
      <c r="B60" s="874" t="s">
        <v>547</v>
      </c>
      <c r="C60" s="874"/>
      <c r="D60" s="874"/>
      <c r="E60" s="874"/>
      <c r="F60" s="874"/>
      <c r="G60" s="874"/>
      <c r="H60" s="874"/>
      <c r="I60" s="874"/>
    </row>
    <row r="61" spans="1:10" ht="53.25" customHeight="1">
      <c r="A61" s="388" t="s">
        <v>482</v>
      </c>
      <c r="B61" s="874" t="s">
        <v>550</v>
      </c>
      <c r="C61" s="874"/>
      <c r="D61" s="874"/>
      <c r="E61" s="874"/>
      <c r="F61" s="874"/>
      <c r="G61" s="874"/>
      <c r="H61" s="874"/>
      <c r="I61" s="874"/>
    </row>
    <row r="62" spans="1:10" ht="63" customHeight="1">
      <c r="A62" s="388" t="s">
        <v>484</v>
      </c>
      <c r="B62" s="874" t="s">
        <v>551</v>
      </c>
      <c r="C62" s="874"/>
      <c r="D62" s="874"/>
      <c r="E62" s="874"/>
      <c r="F62" s="874"/>
      <c r="G62" s="874"/>
      <c r="H62" s="874"/>
      <c r="I62" s="874"/>
    </row>
    <row r="63" spans="1:10" ht="62.25" customHeight="1">
      <c r="A63" s="388" t="s">
        <v>486</v>
      </c>
      <c r="B63" s="874" t="s">
        <v>552</v>
      </c>
      <c r="C63" s="874"/>
      <c r="D63" s="874"/>
      <c r="E63" s="874"/>
      <c r="F63" s="874"/>
      <c r="G63" s="874"/>
      <c r="H63" s="874"/>
      <c r="I63" s="874"/>
    </row>
    <row r="64" spans="1:10" ht="64.5" customHeight="1">
      <c r="A64" s="388" t="s">
        <v>488</v>
      </c>
      <c r="B64" s="874" t="s">
        <v>553</v>
      </c>
      <c r="C64" s="874"/>
      <c r="D64" s="874"/>
      <c r="E64" s="874"/>
      <c r="F64" s="874"/>
      <c r="G64" s="874"/>
      <c r="H64" s="874"/>
      <c r="I64" s="874"/>
    </row>
    <row r="65" spans="1:10" ht="62.25" customHeight="1">
      <c r="A65" s="388" t="s">
        <v>548</v>
      </c>
      <c r="B65" s="874" t="s">
        <v>554</v>
      </c>
      <c r="C65" s="874"/>
      <c r="D65" s="874"/>
      <c r="E65" s="874"/>
      <c r="F65" s="874"/>
      <c r="G65" s="874"/>
      <c r="H65" s="874"/>
      <c r="I65" s="874"/>
    </row>
    <row r="66" spans="1:10" ht="60.75" customHeight="1">
      <c r="A66" s="388" t="s">
        <v>549</v>
      </c>
      <c r="B66" s="874" t="s">
        <v>555</v>
      </c>
      <c r="C66" s="874"/>
      <c r="D66" s="874"/>
      <c r="E66" s="874"/>
      <c r="F66" s="874"/>
      <c r="G66" s="874"/>
      <c r="H66" s="874"/>
      <c r="I66" s="874"/>
    </row>
    <row r="67" spans="1:10" ht="72" customHeight="1">
      <c r="A67" s="388" t="s">
        <v>556</v>
      </c>
      <c r="B67" s="874" t="s">
        <v>558</v>
      </c>
      <c r="C67" s="874"/>
      <c r="D67" s="874"/>
      <c r="E67" s="874"/>
      <c r="F67" s="874"/>
      <c r="G67" s="874"/>
      <c r="H67" s="874"/>
      <c r="I67" s="874"/>
    </row>
    <row r="68" spans="1:10" ht="60" customHeight="1">
      <c r="A68" s="388" t="s">
        <v>557</v>
      </c>
      <c r="B68" s="874" t="s">
        <v>559</v>
      </c>
      <c r="C68" s="874"/>
      <c r="D68" s="874"/>
      <c r="E68" s="874"/>
      <c r="F68" s="874"/>
      <c r="G68" s="874"/>
      <c r="H68" s="874"/>
      <c r="I68" s="874"/>
    </row>
    <row r="69" spans="1:10" ht="21" customHeight="1">
      <c r="A69" s="874" t="s">
        <v>406</v>
      </c>
      <c r="B69" s="874"/>
      <c r="C69" s="874"/>
      <c r="D69" s="874"/>
      <c r="E69" s="881" t="s">
        <v>406</v>
      </c>
      <c r="F69" s="881"/>
      <c r="G69" s="881"/>
      <c r="H69" s="881"/>
      <c r="I69" s="881"/>
      <c r="J69" s="370"/>
    </row>
    <row r="70" spans="1:10" ht="33" customHeight="1">
      <c r="A70" s="701" t="s">
        <v>407</v>
      </c>
      <c r="B70" s="701"/>
      <c r="C70" s="701"/>
      <c r="D70" s="701"/>
      <c r="E70" s="877" t="s">
        <v>689</v>
      </c>
      <c r="F70" s="877"/>
      <c r="G70" s="877"/>
      <c r="H70" s="877"/>
      <c r="I70" s="877"/>
      <c r="J70" s="370"/>
    </row>
    <row r="71" spans="1:10" ht="20.25" customHeight="1">
      <c r="A71" s="375" t="s">
        <v>503</v>
      </c>
      <c r="B71" s="376"/>
      <c r="C71" s="376"/>
      <c r="D71" s="376"/>
      <c r="E71" s="376"/>
      <c r="F71" s="376"/>
      <c r="G71" s="376"/>
      <c r="H71" s="376"/>
      <c r="I71" s="378" t="s">
        <v>598</v>
      </c>
      <c r="J71" s="370"/>
    </row>
    <row r="72" spans="1:10" ht="24" customHeight="1">
      <c r="A72" s="880"/>
      <c r="B72" s="880"/>
      <c r="C72" s="880"/>
      <c r="D72" s="880"/>
      <c r="E72" s="880"/>
      <c r="F72" s="880"/>
      <c r="G72" s="880"/>
      <c r="H72" s="880"/>
      <c r="I72" s="880"/>
      <c r="J72" s="370"/>
    </row>
    <row r="73" spans="1:10" ht="84" customHeight="1">
      <c r="A73" s="388" t="s">
        <v>560</v>
      </c>
      <c r="B73" s="874" t="s">
        <v>561</v>
      </c>
      <c r="C73" s="874"/>
      <c r="D73" s="874"/>
      <c r="E73" s="874"/>
      <c r="F73" s="874"/>
      <c r="G73" s="874"/>
      <c r="H73" s="874"/>
      <c r="I73" s="874"/>
    </row>
    <row r="74" spans="1:10" ht="30" customHeight="1">
      <c r="A74" s="390" t="s">
        <v>562</v>
      </c>
      <c r="B74" s="389"/>
      <c r="C74" s="389"/>
      <c r="D74" s="389"/>
      <c r="E74" s="389"/>
      <c r="F74" s="389"/>
      <c r="G74" s="389"/>
      <c r="H74" s="389"/>
      <c r="I74" s="389"/>
    </row>
    <row r="75" spans="1:10" ht="42" customHeight="1">
      <c r="A75" s="875" t="s">
        <v>563</v>
      </c>
      <c r="B75" s="875"/>
      <c r="C75" s="875"/>
      <c r="D75" s="875"/>
      <c r="E75" s="875"/>
      <c r="F75" s="875"/>
      <c r="G75" s="875"/>
      <c r="H75" s="875"/>
      <c r="I75" s="875"/>
    </row>
    <row r="76" spans="1:10" ht="80.25" customHeight="1">
      <c r="A76" s="388" t="s">
        <v>480</v>
      </c>
      <c r="B76" s="874" t="s">
        <v>683</v>
      </c>
      <c r="C76" s="874"/>
      <c r="D76" s="874"/>
      <c r="E76" s="874"/>
      <c r="F76" s="874"/>
      <c r="G76" s="874"/>
      <c r="H76" s="874"/>
      <c r="I76" s="874"/>
    </row>
    <row r="77" spans="1:10" ht="72" customHeight="1">
      <c r="A77" s="388" t="s">
        <v>482</v>
      </c>
      <c r="B77" s="874" t="s">
        <v>564</v>
      </c>
      <c r="C77" s="874"/>
      <c r="D77" s="874"/>
      <c r="E77" s="874"/>
      <c r="F77" s="874"/>
      <c r="G77" s="874"/>
      <c r="H77" s="874"/>
      <c r="I77" s="874"/>
    </row>
    <row r="78" spans="1:10" ht="55.5" customHeight="1">
      <c r="A78" s="388" t="s">
        <v>484</v>
      </c>
      <c r="B78" s="874" t="s">
        <v>565</v>
      </c>
      <c r="C78" s="874"/>
      <c r="D78" s="874"/>
      <c r="E78" s="874"/>
      <c r="F78" s="874"/>
      <c r="G78" s="874"/>
      <c r="H78" s="874"/>
      <c r="I78" s="874"/>
    </row>
    <row r="79" spans="1:10" ht="69.75" customHeight="1">
      <c r="A79" s="388" t="s">
        <v>486</v>
      </c>
      <c r="B79" s="874" t="s">
        <v>566</v>
      </c>
      <c r="C79" s="874"/>
      <c r="D79" s="874"/>
      <c r="E79" s="874"/>
      <c r="F79" s="874"/>
      <c r="G79" s="874"/>
      <c r="H79" s="874"/>
      <c r="I79" s="874"/>
    </row>
    <row r="80" spans="1:10" ht="56.25" customHeight="1">
      <c r="A80" s="388" t="s">
        <v>488</v>
      </c>
      <c r="B80" s="874" t="s">
        <v>684</v>
      </c>
      <c r="C80" s="874"/>
      <c r="D80" s="874"/>
      <c r="E80" s="874"/>
      <c r="F80" s="874"/>
      <c r="G80" s="874"/>
      <c r="H80" s="874"/>
      <c r="I80" s="874"/>
    </row>
    <row r="81" spans="1:10" ht="70.5" customHeight="1">
      <c r="A81" s="388" t="s">
        <v>548</v>
      </c>
      <c r="B81" s="874" t="s">
        <v>567</v>
      </c>
      <c r="C81" s="874"/>
      <c r="D81" s="874"/>
      <c r="E81" s="874"/>
      <c r="F81" s="874"/>
      <c r="G81" s="874"/>
      <c r="H81" s="874"/>
      <c r="I81" s="874"/>
    </row>
    <row r="82" spans="1:10" ht="86.25" customHeight="1">
      <c r="A82" s="388" t="s">
        <v>549</v>
      </c>
      <c r="B82" s="874" t="s">
        <v>568</v>
      </c>
      <c r="C82" s="874"/>
      <c r="D82" s="874"/>
      <c r="E82" s="874"/>
      <c r="F82" s="874"/>
      <c r="G82" s="874"/>
      <c r="H82" s="874"/>
      <c r="I82" s="874"/>
    </row>
    <row r="83" spans="1:10" ht="72" customHeight="1">
      <c r="A83" s="388" t="s">
        <v>556</v>
      </c>
      <c r="B83" s="874" t="s">
        <v>569</v>
      </c>
      <c r="C83" s="874"/>
      <c r="D83" s="874"/>
      <c r="E83" s="874"/>
      <c r="F83" s="874"/>
      <c r="G83" s="874"/>
      <c r="H83" s="874"/>
      <c r="I83" s="874"/>
    </row>
    <row r="84" spans="1:10" ht="21" customHeight="1">
      <c r="A84" s="874" t="s">
        <v>406</v>
      </c>
      <c r="B84" s="874"/>
      <c r="C84" s="874"/>
      <c r="D84" s="874"/>
      <c r="E84" s="881" t="s">
        <v>406</v>
      </c>
      <c r="F84" s="881"/>
      <c r="G84" s="881"/>
      <c r="H84" s="881"/>
      <c r="I84" s="881"/>
      <c r="J84" s="370"/>
    </row>
    <row r="85" spans="1:10" ht="33" customHeight="1">
      <c r="A85" s="701" t="s">
        <v>407</v>
      </c>
      <c r="B85" s="701"/>
      <c r="C85" s="701"/>
      <c r="D85" s="701"/>
      <c r="E85" s="877" t="s">
        <v>689</v>
      </c>
      <c r="F85" s="877"/>
      <c r="G85" s="877"/>
      <c r="H85" s="877"/>
      <c r="I85" s="877"/>
      <c r="J85" s="370"/>
    </row>
    <row r="86" spans="1:10" ht="20.25" customHeight="1">
      <c r="A86" s="375" t="s">
        <v>503</v>
      </c>
      <c r="B86" s="376"/>
      <c r="C86" s="376"/>
      <c r="D86" s="376"/>
      <c r="E86" s="376"/>
      <c r="F86" s="376"/>
      <c r="G86" s="376"/>
      <c r="H86" s="376"/>
      <c r="I86" s="378" t="s">
        <v>599</v>
      </c>
      <c r="J86" s="370"/>
    </row>
    <row r="87" spans="1:10" ht="7.5" customHeight="1">
      <c r="A87" s="882"/>
      <c r="B87" s="882"/>
      <c r="C87" s="882"/>
      <c r="D87" s="882"/>
      <c r="E87" s="882"/>
      <c r="F87" s="882"/>
      <c r="G87" s="882"/>
      <c r="H87" s="882"/>
      <c r="I87" s="882"/>
    </row>
    <row r="88" spans="1:10" ht="89.25" customHeight="1">
      <c r="A88" s="388" t="s">
        <v>557</v>
      </c>
      <c r="B88" s="874" t="s">
        <v>570</v>
      </c>
      <c r="C88" s="874"/>
      <c r="D88" s="874"/>
      <c r="E88" s="874"/>
      <c r="F88" s="874"/>
      <c r="G88" s="874"/>
      <c r="H88" s="874"/>
      <c r="I88" s="874"/>
    </row>
    <row r="89" spans="1:10" ht="75" customHeight="1">
      <c r="A89" s="388" t="s">
        <v>560</v>
      </c>
      <c r="B89" s="874" t="s">
        <v>685</v>
      </c>
      <c r="C89" s="874"/>
      <c r="D89" s="874"/>
      <c r="E89" s="874"/>
      <c r="F89" s="874"/>
      <c r="G89" s="874"/>
      <c r="H89" s="874"/>
      <c r="I89" s="874"/>
    </row>
    <row r="90" spans="1:10" ht="64.5" customHeight="1">
      <c r="A90" s="388" t="s">
        <v>571</v>
      </c>
      <c r="B90" s="874" t="s">
        <v>686</v>
      </c>
      <c r="C90" s="874"/>
      <c r="D90" s="874"/>
      <c r="E90" s="874"/>
      <c r="F90" s="874"/>
      <c r="G90" s="874"/>
      <c r="H90" s="874"/>
      <c r="I90" s="874"/>
    </row>
    <row r="91" spans="1:10" ht="95.25" customHeight="1">
      <c r="A91" s="388" t="s">
        <v>572</v>
      </c>
      <c r="B91" s="874" t="s">
        <v>579</v>
      </c>
      <c r="C91" s="874"/>
      <c r="D91" s="874"/>
      <c r="E91" s="874"/>
      <c r="F91" s="874"/>
      <c r="G91" s="874"/>
      <c r="H91" s="874"/>
      <c r="I91" s="874"/>
    </row>
    <row r="92" spans="1:10" ht="73.5" customHeight="1">
      <c r="A92" s="388" t="s">
        <v>573</v>
      </c>
      <c r="B92" s="874" t="s">
        <v>580</v>
      </c>
      <c r="C92" s="874"/>
      <c r="D92" s="874"/>
      <c r="E92" s="874"/>
      <c r="F92" s="874"/>
      <c r="G92" s="874"/>
      <c r="H92" s="874"/>
      <c r="I92" s="874"/>
    </row>
    <row r="93" spans="1:10" ht="58.5" customHeight="1">
      <c r="A93" s="388" t="s">
        <v>574</v>
      </c>
      <c r="B93" s="874" t="s">
        <v>687</v>
      </c>
      <c r="C93" s="874"/>
      <c r="D93" s="874"/>
      <c r="E93" s="874"/>
      <c r="F93" s="874"/>
      <c r="G93" s="874"/>
      <c r="H93" s="874"/>
      <c r="I93" s="874"/>
    </row>
    <row r="94" spans="1:10" ht="111.75" customHeight="1">
      <c r="A94" s="388" t="s">
        <v>575</v>
      </c>
      <c r="B94" s="874" t="s">
        <v>688</v>
      </c>
      <c r="C94" s="874"/>
      <c r="D94" s="874"/>
      <c r="E94" s="874"/>
      <c r="F94" s="874"/>
      <c r="G94" s="874"/>
      <c r="H94" s="874"/>
      <c r="I94" s="874"/>
    </row>
    <row r="95" spans="1:10" ht="84.75" customHeight="1">
      <c r="A95" s="388" t="s">
        <v>576</v>
      </c>
      <c r="B95" s="874" t="s">
        <v>581</v>
      </c>
      <c r="C95" s="874"/>
      <c r="D95" s="874"/>
      <c r="E95" s="874"/>
      <c r="F95" s="874"/>
      <c r="G95" s="874"/>
      <c r="H95" s="874"/>
      <c r="I95" s="874"/>
    </row>
    <row r="96" spans="1:10" ht="84.75" customHeight="1">
      <c r="A96" s="388" t="s">
        <v>577</v>
      </c>
      <c r="B96" s="874" t="s">
        <v>582</v>
      </c>
      <c r="C96" s="874"/>
      <c r="D96" s="874"/>
      <c r="E96" s="874"/>
      <c r="F96" s="874"/>
      <c r="G96" s="874"/>
      <c r="H96" s="874"/>
      <c r="I96" s="874"/>
    </row>
    <row r="97" spans="1:10" ht="21" customHeight="1">
      <c r="A97" s="874" t="s">
        <v>406</v>
      </c>
      <c r="B97" s="874"/>
      <c r="C97" s="874"/>
      <c r="D97" s="874"/>
      <c r="E97" s="881" t="s">
        <v>406</v>
      </c>
      <c r="F97" s="881"/>
      <c r="G97" s="881"/>
      <c r="H97" s="881"/>
      <c r="I97" s="881"/>
      <c r="J97" s="370"/>
    </row>
    <row r="98" spans="1:10" ht="33" customHeight="1">
      <c r="A98" s="701" t="s">
        <v>407</v>
      </c>
      <c r="B98" s="701"/>
      <c r="C98" s="701"/>
      <c r="D98" s="701"/>
      <c r="E98" s="877" t="s">
        <v>689</v>
      </c>
      <c r="F98" s="877"/>
      <c r="G98" s="877"/>
      <c r="H98" s="877"/>
      <c r="I98" s="877"/>
      <c r="J98" s="370"/>
    </row>
    <row r="99" spans="1:10" ht="19.5" customHeight="1">
      <c r="A99" s="375" t="s">
        <v>503</v>
      </c>
      <c r="B99" s="376"/>
      <c r="C99" s="376"/>
      <c r="D99" s="376"/>
      <c r="E99" s="376"/>
      <c r="F99" s="376"/>
      <c r="G99" s="376"/>
      <c r="H99" s="376"/>
      <c r="I99" s="378" t="s">
        <v>600</v>
      </c>
    </row>
    <row r="100" spans="1:10" ht="10.5" customHeight="1">
      <c r="A100" s="382"/>
      <c r="B100" s="379"/>
      <c r="C100" s="379"/>
      <c r="D100" s="379"/>
      <c r="E100" s="379"/>
      <c r="F100" s="379"/>
      <c r="G100" s="379"/>
      <c r="H100" s="379"/>
      <c r="I100" s="379"/>
    </row>
    <row r="101" spans="1:10" ht="79.5" customHeight="1">
      <c r="A101" s="388" t="s">
        <v>578</v>
      </c>
      <c r="B101" s="874" t="s">
        <v>583</v>
      </c>
      <c r="C101" s="874"/>
      <c r="D101" s="874"/>
      <c r="E101" s="874"/>
      <c r="F101" s="874"/>
      <c r="G101" s="874"/>
      <c r="H101" s="874"/>
      <c r="I101" s="874"/>
    </row>
    <row r="102" spans="1:10" ht="72" customHeight="1">
      <c r="A102" s="388" t="s">
        <v>584</v>
      </c>
      <c r="B102" s="874" t="s">
        <v>585</v>
      </c>
      <c r="C102" s="874"/>
      <c r="D102" s="874"/>
      <c r="E102" s="874"/>
      <c r="F102" s="874"/>
      <c r="G102" s="874"/>
      <c r="H102" s="874"/>
      <c r="I102" s="874"/>
    </row>
    <row r="103" spans="1:10" ht="72.75" customHeight="1">
      <c r="A103" s="388" t="s">
        <v>586</v>
      </c>
      <c r="B103" s="874" t="s">
        <v>682</v>
      </c>
      <c r="C103" s="874"/>
      <c r="D103" s="874"/>
      <c r="E103" s="874"/>
      <c r="F103" s="874"/>
      <c r="G103" s="874"/>
      <c r="H103" s="874"/>
      <c r="I103" s="874"/>
    </row>
    <row r="104" spans="1:10" ht="30" customHeight="1">
      <c r="A104" s="390" t="s">
        <v>587</v>
      </c>
      <c r="B104" s="389"/>
      <c r="C104" s="389"/>
      <c r="D104" s="389"/>
      <c r="E104" s="389"/>
      <c r="F104" s="389"/>
      <c r="G104" s="389"/>
      <c r="H104" s="389"/>
      <c r="I104" s="389"/>
    </row>
    <row r="105" spans="1:10" ht="32.25" customHeight="1">
      <c r="A105" s="388" t="s">
        <v>480</v>
      </c>
      <c r="B105" s="874" t="s">
        <v>435</v>
      </c>
      <c r="C105" s="874"/>
      <c r="D105" s="874"/>
      <c r="E105" s="874"/>
      <c r="F105" s="874"/>
      <c r="G105" s="874"/>
      <c r="H105" s="874"/>
      <c r="I105" s="874"/>
    </row>
    <row r="106" spans="1:10" ht="44.25" customHeight="1">
      <c r="A106" s="388" t="s">
        <v>482</v>
      </c>
      <c r="B106" s="874" t="s">
        <v>588</v>
      </c>
      <c r="C106" s="874"/>
      <c r="D106" s="874"/>
      <c r="E106" s="874"/>
      <c r="F106" s="874"/>
      <c r="G106" s="874"/>
      <c r="H106" s="874"/>
      <c r="I106" s="874"/>
    </row>
    <row r="107" spans="1:10" ht="12" customHeight="1">
      <c r="A107" s="388"/>
      <c r="B107" s="387"/>
      <c r="C107" s="387"/>
      <c r="D107" s="387"/>
      <c r="E107" s="387"/>
      <c r="F107" s="387"/>
      <c r="G107" s="387"/>
      <c r="H107" s="387"/>
      <c r="I107" s="387"/>
    </row>
    <row r="108" spans="1:10" ht="30" customHeight="1">
      <c r="A108" s="390" t="s">
        <v>589</v>
      </c>
      <c r="B108" s="389"/>
      <c r="C108" s="389"/>
      <c r="D108" s="389"/>
      <c r="E108" s="389"/>
      <c r="F108" s="389"/>
      <c r="G108" s="389"/>
      <c r="H108" s="389"/>
      <c r="I108" s="389"/>
    </row>
    <row r="109" spans="1:10" ht="40.5" customHeight="1">
      <c r="A109" s="875" t="s">
        <v>590</v>
      </c>
      <c r="B109" s="875"/>
      <c r="C109" s="875"/>
      <c r="D109" s="875"/>
      <c r="E109" s="875"/>
      <c r="F109" s="875"/>
      <c r="G109" s="875"/>
      <c r="H109" s="875"/>
      <c r="I109" s="875"/>
    </row>
    <row r="110" spans="1:10" ht="30" customHeight="1">
      <c r="A110" s="390" t="s">
        <v>591</v>
      </c>
      <c r="B110" s="389"/>
      <c r="C110" s="389"/>
      <c r="D110" s="389"/>
      <c r="E110" s="389"/>
      <c r="F110" s="389"/>
      <c r="G110" s="389"/>
      <c r="H110" s="389"/>
      <c r="I110" s="389"/>
    </row>
    <row r="111" spans="1:10" ht="62.25" customHeight="1">
      <c r="A111" s="388" t="s">
        <v>480</v>
      </c>
      <c r="B111" s="874" t="s">
        <v>1037</v>
      </c>
      <c r="C111" s="874"/>
      <c r="D111" s="874"/>
      <c r="E111" s="874"/>
      <c r="F111" s="874"/>
      <c r="G111" s="874"/>
      <c r="H111" s="874"/>
      <c r="I111" s="874"/>
    </row>
    <row r="112" spans="1:10" ht="45" customHeight="1">
      <c r="A112" s="388" t="s">
        <v>482</v>
      </c>
      <c r="B112" s="874" t="s">
        <v>592</v>
      </c>
      <c r="C112" s="874"/>
      <c r="D112" s="874"/>
      <c r="E112" s="874"/>
      <c r="F112" s="874"/>
      <c r="G112" s="874"/>
      <c r="H112" s="874"/>
      <c r="I112" s="874"/>
    </row>
    <row r="113" spans="1:10" ht="55.5" customHeight="1">
      <c r="A113" s="388" t="s">
        <v>484</v>
      </c>
      <c r="B113" s="874" t="s">
        <v>593</v>
      </c>
      <c r="C113" s="874"/>
      <c r="D113" s="874"/>
      <c r="E113" s="874"/>
      <c r="F113" s="874"/>
      <c r="G113" s="874"/>
      <c r="H113" s="874"/>
      <c r="I113" s="874"/>
    </row>
    <row r="114" spans="1:10" ht="58.5" customHeight="1">
      <c r="A114" s="388" t="s">
        <v>486</v>
      </c>
      <c r="B114" s="874" t="s">
        <v>594</v>
      </c>
      <c r="C114" s="874"/>
      <c r="D114" s="874"/>
      <c r="E114" s="874"/>
      <c r="F114" s="874"/>
      <c r="G114" s="874"/>
      <c r="H114" s="874"/>
      <c r="I114" s="874"/>
    </row>
    <row r="115" spans="1:10" ht="54" customHeight="1">
      <c r="A115" s="388" t="s">
        <v>488</v>
      </c>
      <c r="B115" s="874" t="s">
        <v>595</v>
      </c>
      <c r="C115" s="874"/>
      <c r="D115" s="874"/>
      <c r="E115" s="874"/>
      <c r="F115" s="874"/>
      <c r="G115" s="874"/>
      <c r="H115" s="874"/>
      <c r="I115" s="874"/>
    </row>
    <row r="116" spans="1:10" ht="17.399999999999999" customHeight="1">
      <c r="A116" s="382"/>
      <c r="B116" s="379"/>
      <c r="C116" s="379"/>
      <c r="D116" s="379"/>
      <c r="E116" s="379"/>
      <c r="F116" s="379"/>
      <c r="G116" s="379"/>
      <c r="H116" s="379"/>
      <c r="I116" s="379"/>
    </row>
    <row r="117" spans="1:10" ht="21" customHeight="1">
      <c r="A117" s="874" t="s">
        <v>406</v>
      </c>
      <c r="B117" s="874"/>
      <c r="C117" s="874"/>
      <c r="D117" s="874"/>
      <c r="E117" s="881" t="s">
        <v>406</v>
      </c>
      <c r="F117" s="881"/>
      <c r="G117" s="881"/>
      <c r="H117" s="881"/>
      <c r="I117" s="881"/>
      <c r="J117" s="370"/>
    </row>
    <row r="118" spans="1:10" ht="33" customHeight="1">
      <c r="A118" s="701" t="s">
        <v>407</v>
      </c>
      <c r="B118" s="701"/>
      <c r="C118" s="701"/>
      <c r="D118" s="701"/>
      <c r="E118" s="877" t="s">
        <v>689</v>
      </c>
      <c r="F118" s="877"/>
      <c r="G118" s="877"/>
      <c r="H118" s="877"/>
      <c r="I118" s="877"/>
      <c r="J118" s="370"/>
    </row>
    <row r="119" spans="1:10" ht="22.5" customHeight="1">
      <c r="A119" s="375" t="s">
        <v>503</v>
      </c>
      <c r="B119" s="376"/>
      <c r="C119" s="376"/>
      <c r="D119" s="376"/>
      <c r="E119" s="376"/>
      <c r="F119" s="376"/>
      <c r="G119" s="376"/>
      <c r="H119" s="376"/>
      <c r="I119" s="378" t="s">
        <v>601</v>
      </c>
      <c r="J119" s="370"/>
    </row>
    <row r="120" spans="1:10" ht="30.75" customHeight="1">
      <c r="A120" s="382"/>
      <c r="B120" s="878"/>
      <c r="C120" s="878"/>
      <c r="D120" s="878"/>
      <c r="E120" s="878"/>
      <c r="F120" s="878"/>
      <c r="G120" s="878"/>
      <c r="H120" s="878"/>
      <c r="I120" s="878"/>
    </row>
    <row r="121" spans="1:10" ht="21.9" customHeight="1">
      <c r="A121" s="322"/>
      <c r="B121" s="374"/>
      <c r="C121" s="322"/>
      <c r="D121" s="322"/>
      <c r="E121" s="322"/>
      <c r="F121" s="374"/>
      <c r="G121" s="322"/>
      <c r="H121" s="322"/>
      <c r="I121" s="322"/>
    </row>
    <row r="122" spans="1:10" ht="21.9" customHeight="1">
      <c r="A122" s="322"/>
      <c r="B122" s="876" t="s">
        <v>460</v>
      </c>
      <c r="C122" s="876"/>
      <c r="D122" s="344"/>
      <c r="E122" s="344"/>
      <c r="F122" s="876" t="s">
        <v>460</v>
      </c>
      <c r="G122" s="876"/>
      <c r="H122" s="344"/>
      <c r="I122" s="344"/>
    </row>
    <row r="123" spans="1:10" ht="35.25" customHeight="1">
      <c r="A123" s="322"/>
      <c r="B123" s="879" t="s">
        <v>407</v>
      </c>
      <c r="C123" s="879"/>
      <c r="D123" s="879"/>
      <c r="E123" s="879"/>
      <c r="F123" s="879" t="s">
        <v>689</v>
      </c>
      <c r="G123" s="879"/>
      <c r="H123" s="879"/>
      <c r="I123" s="879"/>
    </row>
    <row r="124" spans="1:10" ht="21.9" customHeight="1">
      <c r="A124" s="322"/>
      <c r="B124" s="383"/>
      <c r="C124" s="380"/>
      <c r="D124" s="380"/>
      <c r="E124" s="380"/>
      <c r="F124" s="384"/>
      <c r="G124" s="384"/>
      <c r="H124" s="384"/>
      <c r="I124" s="384"/>
    </row>
    <row r="125" spans="1:10" ht="21.9" customHeight="1">
      <c r="A125" s="322"/>
      <c r="B125" s="874" t="s">
        <v>461</v>
      </c>
      <c r="C125" s="874"/>
      <c r="D125" s="874"/>
      <c r="E125" s="874"/>
      <c r="F125" s="874" t="s">
        <v>461</v>
      </c>
      <c r="G125" s="874"/>
      <c r="H125" s="874"/>
      <c r="I125" s="874"/>
    </row>
    <row r="126" spans="1:10" ht="21.9" customHeight="1">
      <c r="A126" s="322"/>
      <c r="B126" s="374"/>
      <c r="C126" s="380"/>
      <c r="D126" s="380"/>
      <c r="E126" s="380"/>
      <c r="F126" s="374"/>
      <c r="G126" s="380"/>
      <c r="H126" s="380"/>
      <c r="I126" s="380"/>
    </row>
    <row r="127" spans="1:10" ht="21.9" customHeight="1">
      <c r="A127" s="322"/>
      <c r="B127" s="374"/>
      <c r="C127" s="380"/>
      <c r="D127" s="380"/>
      <c r="E127" s="380"/>
      <c r="F127" s="374"/>
      <c r="G127" s="380"/>
      <c r="H127" s="380"/>
      <c r="I127" s="380"/>
    </row>
    <row r="128" spans="1:10" ht="21.9" customHeight="1">
      <c r="A128" s="322"/>
      <c r="B128" s="376" t="s">
        <v>462</v>
      </c>
      <c r="C128" s="385"/>
      <c r="D128" s="376"/>
      <c r="E128" s="376"/>
      <c r="F128" s="880" t="s">
        <v>462</v>
      </c>
      <c r="G128" s="880"/>
      <c r="H128" s="880"/>
      <c r="I128" s="880"/>
    </row>
    <row r="129" spans="1:9" ht="21.9" customHeight="1">
      <c r="A129" s="322"/>
      <c r="B129" s="376" t="s">
        <v>5</v>
      </c>
      <c r="C129" s="385"/>
      <c r="D129" s="376"/>
      <c r="E129" s="376"/>
      <c r="F129" s="376" t="s">
        <v>537</v>
      </c>
      <c r="G129" s="344"/>
      <c r="H129" s="344"/>
      <c r="I129" s="344"/>
    </row>
    <row r="130" spans="1:9" ht="21.9" customHeight="1">
      <c r="A130" s="322"/>
      <c r="B130" s="344"/>
      <c r="C130" s="380"/>
      <c r="D130" s="380"/>
      <c r="E130" s="380"/>
      <c r="F130" s="344"/>
      <c r="G130" s="380"/>
      <c r="H130" s="380"/>
      <c r="I130" s="380"/>
    </row>
    <row r="131" spans="1:9" ht="21.9" customHeight="1">
      <c r="A131" s="322"/>
      <c r="B131" s="874" t="s">
        <v>463</v>
      </c>
      <c r="C131" s="874"/>
      <c r="D131" s="874"/>
      <c r="E131" s="874"/>
      <c r="F131" s="874" t="s">
        <v>463</v>
      </c>
      <c r="G131" s="874"/>
      <c r="H131" s="874"/>
      <c r="I131" s="874"/>
    </row>
    <row r="132" spans="1:9" ht="21.9" customHeight="1">
      <c r="A132" s="322"/>
      <c r="B132" s="376" t="s">
        <v>462</v>
      </c>
      <c r="C132" s="376"/>
      <c r="D132" s="376"/>
      <c r="E132" s="376"/>
      <c r="F132" s="376" t="s">
        <v>462</v>
      </c>
      <c r="G132" s="344"/>
      <c r="H132" s="344"/>
      <c r="I132" s="344"/>
    </row>
    <row r="133" spans="1:9" ht="21.9" customHeight="1">
      <c r="A133" s="322"/>
      <c r="B133" s="376" t="s">
        <v>5</v>
      </c>
      <c r="C133" s="376"/>
      <c r="D133" s="376"/>
      <c r="E133" s="376"/>
      <c r="F133" s="376" t="s">
        <v>5</v>
      </c>
      <c r="G133" s="322"/>
      <c r="H133" s="322"/>
      <c r="I133" s="322"/>
    </row>
    <row r="134" spans="1:9" ht="21.9" customHeight="1">
      <c r="A134" s="322"/>
      <c r="B134" s="322"/>
      <c r="C134" s="322"/>
      <c r="D134" s="322"/>
      <c r="E134" s="322"/>
      <c r="F134" s="322"/>
      <c r="G134" s="322"/>
      <c r="H134" s="322"/>
      <c r="I134" s="322"/>
    </row>
    <row r="135" spans="1:9" ht="21.9" customHeight="1">
      <c r="A135" s="322"/>
      <c r="B135" s="874" t="s">
        <v>603</v>
      </c>
      <c r="C135" s="874"/>
      <c r="D135" s="874"/>
      <c r="E135" s="874"/>
      <c r="F135" s="874" t="s">
        <v>603</v>
      </c>
      <c r="G135" s="874"/>
      <c r="H135" s="874"/>
      <c r="I135" s="874"/>
    </row>
    <row r="136" spans="1:9" ht="21.9" customHeight="1">
      <c r="A136" s="322"/>
      <c r="B136" s="376" t="s">
        <v>462</v>
      </c>
      <c r="C136" s="376"/>
      <c r="D136" s="376"/>
      <c r="E136" s="376"/>
      <c r="F136" s="376" t="s">
        <v>462</v>
      </c>
      <c r="G136" s="344"/>
      <c r="H136" s="344"/>
      <c r="I136" s="344"/>
    </row>
    <row r="137" spans="1:9" ht="21.9" customHeight="1">
      <c r="A137" s="322"/>
      <c r="B137" s="376" t="s">
        <v>5</v>
      </c>
      <c r="C137" s="376"/>
      <c r="D137" s="376"/>
      <c r="E137" s="376"/>
      <c r="F137" s="376" t="s">
        <v>5</v>
      </c>
      <c r="G137" s="322"/>
      <c r="H137" s="322"/>
      <c r="I137" s="322"/>
    </row>
    <row r="138" spans="1:9" ht="21.9" customHeight="1">
      <c r="A138" s="322"/>
      <c r="B138" s="376"/>
      <c r="C138" s="376"/>
      <c r="D138" s="376"/>
      <c r="E138" s="376"/>
      <c r="F138" s="376"/>
      <c r="G138" s="322"/>
      <c r="H138" s="322"/>
      <c r="I138" s="322"/>
    </row>
    <row r="139" spans="1:9" ht="21.9" customHeight="1">
      <c r="A139" s="322"/>
      <c r="B139" s="376"/>
      <c r="C139" s="376"/>
      <c r="D139" s="376"/>
      <c r="E139" s="376"/>
      <c r="F139" s="376"/>
      <c r="G139" s="322"/>
      <c r="H139" s="322"/>
      <c r="I139" s="322"/>
    </row>
    <row r="140" spans="1:9" ht="21.9" customHeight="1">
      <c r="A140" s="322"/>
      <c r="B140" s="376"/>
      <c r="C140" s="376"/>
      <c r="D140" s="376"/>
      <c r="E140" s="376"/>
      <c r="F140" s="376"/>
      <c r="G140" s="322"/>
      <c r="H140" s="322"/>
      <c r="I140" s="322"/>
    </row>
    <row r="141" spans="1:9" ht="21.9" customHeight="1">
      <c r="A141" s="322"/>
      <c r="B141" s="376"/>
      <c r="C141" s="376"/>
      <c r="D141" s="376"/>
      <c r="E141" s="376"/>
      <c r="F141" s="376"/>
      <c r="G141" s="322"/>
      <c r="H141" s="322"/>
      <c r="I141" s="322"/>
    </row>
    <row r="142" spans="1:9" ht="21.9" customHeight="1">
      <c r="A142" s="322"/>
      <c r="B142" s="376"/>
      <c r="C142" s="376"/>
      <c r="D142" s="376"/>
      <c r="E142" s="376"/>
      <c r="F142" s="376"/>
      <c r="G142" s="322"/>
      <c r="H142" s="322"/>
      <c r="I142" s="322"/>
    </row>
    <row r="143" spans="1:9" ht="21.9" customHeight="1">
      <c r="A143" s="322"/>
      <c r="B143" s="376"/>
      <c r="C143" s="376"/>
      <c r="D143" s="376"/>
      <c r="E143" s="376"/>
      <c r="F143" s="376"/>
      <c r="G143" s="322"/>
      <c r="H143" s="322"/>
      <c r="I143" s="322"/>
    </row>
    <row r="144" spans="1:9" ht="21.9" customHeight="1">
      <c r="A144" s="322"/>
      <c r="B144" s="376"/>
      <c r="C144" s="376"/>
      <c r="D144" s="376"/>
      <c r="E144" s="376"/>
      <c r="F144" s="376"/>
      <c r="G144" s="322"/>
      <c r="H144" s="322"/>
      <c r="I144" s="322"/>
    </row>
    <row r="145" spans="1:9" ht="21.9" customHeight="1">
      <c r="A145" s="322"/>
      <c r="B145" s="376"/>
      <c r="C145" s="376"/>
      <c r="D145" s="376"/>
      <c r="E145" s="376"/>
      <c r="F145" s="376"/>
      <c r="G145" s="322"/>
      <c r="H145" s="322"/>
      <c r="I145" s="322"/>
    </row>
    <row r="146" spans="1:9" ht="21.9" customHeight="1">
      <c r="A146" s="322"/>
      <c r="B146" s="376"/>
      <c r="C146" s="376"/>
      <c r="D146" s="376"/>
      <c r="E146" s="376"/>
      <c r="F146" s="376"/>
      <c r="G146" s="322"/>
      <c r="H146" s="322"/>
      <c r="I146" s="322"/>
    </row>
    <row r="147" spans="1:9" ht="21.9" customHeight="1">
      <c r="A147" s="322"/>
      <c r="B147" s="376"/>
      <c r="C147" s="376"/>
      <c r="D147" s="376"/>
      <c r="E147" s="376"/>
      <c r="F147" s="376"/>
      <c r="G147" s="322"/>
      <c r="H147" s="322"/>
      <c r="I147" s="322"/>
    </row>
    <row r="148" spans="1:9" ht="21.6" customHeight="1">
      <c r="A148" s="322"/>
      <c r="B148" s="376"/>
      <c r="C148" s="376"/>
      <c r="D148" s="376"/>
      <c r="E148" s="376"/>
      <c r="F148" s="376"/>
      <c r="G148" s="322"/>
      <c r="H148" s="322"/>
      <c r="I148" s="322"/>
    </row>
    <row r="149" spans="1:9" ht="21.6" hidden="1" customHeight="1">
      <c r="A149" s="322"/>
      <c r="B149" s="376"/>
      <c r="C149" s="376"/>
      <c r="D149" s="376"/>
      <c r="E149" s="376"/>
      <c r="F149" s="376"/>
      <c r="G149" s="322"/>
      <c r="H149" s="322"/>
      <c r="I149" s="322"/>
    </row>
    <row r="150" spans="1:9" ht="21.6" hidden="1" customHeight="1">
      <c r="A150" s="322"/>
      <c r="B150" s="376"/>
      <c r="C150" s="376"/>
      <c r="D150" s="376"/>
      <c r="E150" s="376"/>
      <c r="F150" s="376"/>
      <c r="G150" s="322"/>
      <c r="H150" s="322"/>
      <c r="I150" s="322"/>
    </row>
    <row r="151" spans="1:9" ht="18.600000000000001" hidden="1" customHeight="1">
      <c r="A151" s="322"/>
      <c r="B151" s="376"/>
      <c r="C151" s="376"/>
      <c r="D151" s="376"/>
      <c r="E151" s="376"/>
      <c r="F151" s="376"/>
      <c r="G151" s="322"/>
      <c r="H151" s="322"/>
      <c r="I151" s="322"/>
    </row>
    <row r="152" spans="1:9" ht="21.6" hidden="1" customHeight="1">
      <c r="A152" s="322"/>
      <c r="B152" s="376"/>
      <c r="C152" s="376"/>
      <c r="D152" s="376"/>
      <c r="E152" s="376"/>
      <c r="F152" s="376"/>
      <c r="G152" s="322"/>
      <c r="H152" s="322"/>
      <c r="I152" s="322"/>
    </row>
    <row r="153" spans="1:9" ht="21.6" hidden="1" customHeight="1">
      <c r="A153" s="322"/>
      <c r="B153" s="376"/>
      <c r="C153" s="376"/>
      <c r="D153" s="376"/>
      <c r="E153" s="376"/>
      <c r="F153" s="376"/>
      <c r="G153" s="322"/>
      <c r="H153" s="322"/>
      <c r="I153" s="322"/>
    </row>
    <row r="154" spans="1:9" ht="21.9" customHeight="1">
      <c r="A154" s="322"/>
      <c r="B154" s="376"/>
      <c r="C154" s="376"/>
      <c r="D154" s="376"/>
      <c r="E154" s="376"/>
      <c r="F154" s="376"/>
      <c r="G154" s="322"/>
      <c r="H154" s="322"/>
      <c r="I154" s="322"/>
    </row>
    <row r="155" spans="1:9" ht="21.9" customHeight="1">
      <c r="A155" s="322"/>
      <c r="B155" s="376"/>
      <c r="C155" s="376"/>
      <c r="D155" s="376"/>
      <c r="E155" s="376"/>
      <c r="F155" s="376"/>
      <c r="G155" s="322"/>
      <c r="H155" s="322"/>
      <c r="I155" s="322"/>
    </row>
    <row r="156" spans="1:9" ht="21.9" customHeight="1">
      <c r="A156" s="386"/>
      <c r="B156" s="319"/>
      <c r="C156" s="319"/>
      <c r="D156" s="319"/>
      <c r="E156" s="319"/>
      <c r="F156" s="319"/>
      <c r="G156" s="386"/>
      <c r="H156" s="386"/>
      <c r="I156" s="386"/>
    </row>
    <row r="157" spans="1:9" ht="21.9" customHeight="1">
      <c r="A157" s="375" t="s">
        <v>503</v>
      </c>
      <c r="B157" s="376"/>
      <c r="C157" s="376"/>
      <c r="D157" s="376"/>
      <c r="E157" s="376"/>
      <c r="F157" s="376"/>
      <c r="G157" s="376"/>
      <c r="H157" s="376"/>
      <c r="I157" s="378" t="s">
        <v>602</v>
      </c>
    </row>
    <row r="158" spans="1:9" ht="21.9" customHeight="1">
      <c r="A158" s="322"/>
      <c r="B158" s="376"/>
      <c r="C158" s="376"/>
      <c r="D158" s="376"/>
      <c r="E158" s="376"/>
      <c r="F158" s="376"/>
      <c r="G158" s="322"/>
      <c r="H158" s="322"/>
      <c r="I158" s="322"/>
    </row>
    <row r="159" spans="1:9" ht="21.9" customHeight="1">
      <c r="A159" s="322"/>
      <c r="B159" s="376"/>
      <c r="C159" s="376"/>
      <c r="D159" s="376"/>
      <c r="E159" s="376"/>
      <c r="F159" s="376"/>
      <c r="G159" s="322"/>
      <c r="H159" s="322"/>
      <c r="I159" s="322"/>
    </row>
    <row r="160" spans="1:9" ht="21.9" customHeight="1">
      <c r="A160" s="322"/>
      <c r="B160" s="376"/>
      <c r="C160" s="376"/>
      <c r="D160" s="376"/>
      <c r="E160" s="376"/>
      <c r="F160" s="376"/>
      <c r="G160" s="322"/>
      <c r="H160" s="322"/>
      <c r="I160" s="322"/>
    </row>
    <row r="161" spans="1:10" ht="21.9" customHeight="1">
      <c r="A161" s="322"/>
      <c r="B161" s="376"/>
      <c r="C161" s="376"/>
      <c r="D161" s="376"/>
      <c r="E161" s="376"/>
      <c r="F161" s="376"/>
      <c r="G161" s="322"/>
      <c r="H161" s="322"/>
      <c r="I161" s="322"/>
    </row>
    <row r="162" spans="1:10" ht="21.9" customHeight="1">
      <c r="A162" s="322"/>
      <c r="B162" s="376"/>
      <c r="C162" s="376"/>
      <c r="D162" s="376"/>
      <c r="E162" s="376"/>
      <c r="F162" s="376"/>
      <c r="G162" s="322"/>
      <c r="H162" s="322"/>
      <c r="I162" s="322"/>
    </row>
    <row r="163" spans="1:10" ht="21.9" customHeight="1">
      <c r="A163" s="322"/>
      <c r="B163" s="376"/>
      <c r="C163" s="376"/>
      <c r="D163" s="376"/>
      <c r="E163" s="376"/>
      <c r="F163" s="376"/>
      <c r="G163" s="322"/>
      <c r="H163" s="322"/>
      <c r="I163" s="322"/>
    </row>
    <row r="164" spans="1:10" ht="21.9" customHeight="1">
      <c r="A164" s="322"/>
      <c r="B164" s="376"/>
      <c r="C164" s="376"/>
      <c r="D164" s="376"/>
      <c r="E164" s="376"/>
      <c r="F164" s="376"/>
      <c r="G164" s="322"/>
      <c r="H164" s="322"/>
      <c r="I164" s="322"/>
    </row>
    <row r="165" spans="1:10" ht="21.9" customHeight="1">
      <c r="A165" s="322"/>
      <c r="B165" s="376"/>
      <c r="C165" s="376"/>
      <c r="D165" s="376"/>
      <c r="E165" s="376"/>
      <c r="F165" s="376"/>
      <c r="G165" s="322"/>
      <c r="H165" s="322"/>
      <c r="I165" s="322"/>
    </row>
    <row r="166" spans="1:10" ht="21.9" customHeight="1">
      <c r="A166" s="322"/>
      <c r="B166" s="376"/>
      <c r="C166" s="376"/>
      <c r="D166" s="376"/>
      <c r="E166" s="376"/>
      <c r="F166" s="376"/>
      <c r="G166" s="322"/>
      <c r="H166" s="322"/>
      <c r="I166" s="322"/>
    </row>
    <row r="167" spans="1:10" ht="21.9" customHeight="1">
      <c r="A167" s="322"/>
      <c r="B167" s="376"/>
      <c r="C167" s="376"/>
      <c r="D167" s="376"/>
      <c r="E167" s="376"/>
      <c r="F167" s="376"/>
      <c r="G167" s="322"/>
      <c r="H167" s="322"/>
      <c r="I167" s="322"/>
    </row>
    <row r="168" spans="1:10" ht="21.9" customHeight="1">
      <c r="A168" s="322"/>
      <c r="B168" s="376"/>
      <c r="C168" s="376"/>
      <c r="D168" s="376"/>
      <c r="E168" s="376"/>
      <c r="F168" s="376"/>
      <c r="G168" s="322"/>
      <c r="H168" s="322"/>
      <c r="I168" s="322"/>
    </row>
    <row r="169" spans="1:10" ht="21.9" customHeight="1">
      <c r="A169" s="322"/>
      <c r="B169" s="376"/>
      <c r="C169" s="376"/>
      <c r="D169" s="376"/>
      <c r="E169" s="376"/>
      <c r="F169" s="376"/>
      <c r="G169" s="322"/>
      <c r="H169" s="322"/>
      <c r="I169" s="322"/>
    </row>
    <row r="170" spans="1:10" ht="15.6">
      <c r="A170" s="322"/>
      <c r="B170" s="322"/>
      <c r="C170" s="322"/>
      <c r="D170" s="322"/>
      <c r="E170" s="322"/>
      <c r="F170" s="322"/>
      <c r="G170" s="322"/>
      <c r="H170" s="322"/>
      <c r="I170" s="322"/>
    </row>
    <row r="171" spans="1:10">
      <c r="J171" s="370"/>
    </row>
    <row r="172" spans="1:10" ht="15.6">
      <c r="A172" s="322"/>
      <c r="B172" s="322"/>
      <c r="C172" s="322"/>
      <c r="D172" s="322"/>
      <c r="E172" s="322"/>
      <c r="F172" s="322"/>
      <c r="G172" s="322"/>
      <c r="H172" s="322"/>
      <c r="I172" s="322"/>
    </row>
    <row r="173" spans="1:10" ht="15.6">
      <c r="A173" s="322"/>
      <c r="B173" s="322"/>
      <c r="C173" s="322"/>
      <c r="D173" s="322"/>
      <c r="E173" s="322"/>
      <c r="F173" s="322"/>
      <c r="G173" s="322"/>
      <c r="H173" s="322"/>
      <c r="I173" s="322"/>
    </row>
    <row r="174" spans="1:10" ht="15.6">
      <c r="A174" s="322"/>
      <c r="B174" s="322"/>
      <c r="C174" s="322"/>
      <c r="D174" s="322"/>
      <c r="E174" s="322"/>
      <c r="F174" s="322"/>
      <c r="G174" s="322"/>
      <c r="H174" s="322"/>
      <c r="I174" s="322"/>
    </row>
    <row r="175" spans="1:10" ht="15.6">
      <c r="A175" s="322"/>
      <c r="B175" s="322"/>
      <c r="C175" s="322"/>
      <c r="D175" s="322"/>
      <c r="E175" s="322"/>
      <c r="F175" s="322"/>
      <c r="G175" s="322"/>
      <c r="H175" s="322"/>
      <c r="I175" s="322"/>
    </row>
    <row r="176" spans="1:10" ht="15.6">
      <c r="A176" s="322"/>
      <c r="B176" s="322"/>
      <c r="C176" s="322"/>
      <c r="D176" s="322"/>
      <c r="E176" s="322"/>
      <c r="F176" s="322"/>
      <c r="G176" s="322"/>
      <c r="H176" s="322"/>
      <c r="I176" s="322"/>
    </row>
    <row r="177" spans="1:9" ht="15.6">
      <c r="A177" s="322"/>
      <c r="B177" s="322"/>
      <c r="C177" s="322"/>
      <c r="D177" s="322"/>
      <c r="E177" s="322"/>
      <c r="F177" s="322"/>
      <c r="G177" s="322"/>
      <c r="H177" s="322"/>
      <c r="I177" s="322"/>
    </row>
    <row r="178" spans="1:9" ht="15.6">
      <c r="A178" s="322"/>
      <c r="B178" s="322"/>
      <c r="C178" s="322"/>
      <c r="D178" s="322"/>
      <c r="E178" s="322"/>
      <c r="F178" s="322"/>
      <c r="G178" s="322"/>
      <c r="H178" s="322"/>
      <c r="I178" s="322"/>
    </row>
    <row r="179" spans="1:9" ht="15.6">
      <c r="A179" s="322"/>
      <c r="B179" s="322"/>
      <c r="C179" s="322"/>
      <c r="D179" s="322"/>
      <c r="E179" s="322"/>
      <c r="F179" s="322"/>
      <c r="G179" s="322"/>
      <c r="H179" s="322"/>
      <c r="I179" s="322"/>
    </row>
    <row r="180" spans="1:9" ht="15.6">
      <c r="A180" s="322"/>
      <c r="B180" s="322"/>
      <c r="C180" s="322"/>
      <c r="D180" s="322"/>
      <c r="E180" s="322"/>
      <c r="F180" s="322"/>
      <c r="G180" s="322"/>
      <c r="H180" s="322"/>
      <c r="I180" s="322"/>
    </row>
    <row r="181" spans="1:9" ht="15.6">
      <c r="A181" s="322"/>
      <c r="B181" s="322"/>
      <c r="C181" s="322"/>
      <c r="D181" s="322"/>
      <c r="E181" s="322"/>
      <c r="F181" s="322"/>
      <c r="G181" s="322"/>
      <c r="H181" s="322"/>
      <c r="I181" s="322"/>
    </row>
    <row r="182" spans="1:9" ht="15.6">
      <c r="A182" s="322"/>
      <c r="B182" s="322"/>
      <c r="C182" s="322"/>
      <c r="D182" s="322"/>
      <c r="E182" s="322"/>
      <c r="F182" s="322"/>
      <c r="G182" s="322"/>
      <c r="H182" s="322"/>
      <c r="I182" s="322"/>
    </row>
    <row r="183" spans="1:9" ht="15.6">
      <c r="A183" s="322"/>
      <c r="B183" s="322"/>
      <c r="C183" s="322"/>
      <c r="D183" s="322"/>
      <c r="E183" s="322"/>
      <c r="F183" s="322"/>
      <c r="G183" s="322"/>
      <c r="H183" s="322"/>
      <c r="I183" s="322"/>
    </row>
    <row r="184" spans="1:9" ht="15.6">
      <c r="A184" s="322"/>
      <c r="B184" s="322"/>
      <c r="C184" s="322"/>
      <c r="D184" s="322"/>
      <c r="E184" s="322"/>
      <c r="F184" s="322"/>
      <c r="G184" s="322"/>
      <c r="H184" s="322"/>
      <c r="I184" s="322"/>
    </row>
  </sheetData>
  <sheetProtection algorithmName="SHA-512" hashValue="urUL0kaIbRYGZ9Z8Qi4WTWjrLBMvghza00bvi6/w+8fSNuy9nhB9N7jqgSGauI8dtrsVK5EY+xD1+0gypGQTiw==" saltValue="YrKaZurquscqhn11c4hGmA=="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1A6C211D-477E-416D-87F8-1BF3866A431B}"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zoomScaleSheetLayoutView="100" workbookViewId="0">
      <selection activeCell="B9" sqref="B9:D9"/>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ht="19.5" customHeight="1">
      <c r="A1" s="899" t="str">
        <f>'Attach 3(JV)'!A1</f>
        <v>Specification No. :CC/NT/W-AIS/DOM/A04/23/09636</v>
      </c>
      <c r="B1" s="899"/>
      <c r="C1" s="899"/>
      <c r="D1" s="899"/>
      <c r="E1" s="308" t="str">
        <f>"Attachment-19 " &amp; 'Attach 3(JV)'!AT1</f>
        <v xml:space="preserve">Attachment-19 </v>
      </c>
    </row>
    <row r="2" spans="1:9" ht="7.5" customHeight="1"/>
    <row r="3" spans="1:9" ht="117" customHeight="1">
      <c r="A3"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901"/>
      <c r="C3" s="901"/>
      <c r="D3" s="901"/>
      <c r="E3" s="901"/>
      <c r="F3" s="26"/>
      <c r="G3" s="27"/>
      <c r="H3" s="26"/>
    </row>
    <row r="4" spans="1:9" ht="20.100000000000001" customHeight="1">
      <c r="A4" s="28"/>
      <c r="H4" s="30"/>
      <c r="I4" s="11"/>
    </row>
    <row r="5" spans="1:9" ht="20.100000000000001" customHeight="1">
      <c r="A5" s="656" t="s">
        <v>2</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3" t="str">
        <f>'Attach 3(JV)'!A8</f>
        <v/>
      </c>
      <c r="B8" s="843"/>
      <c r="C8" s="843"/>
      <c r="D8" s="843"/>
      <c r="E8" s="127" t="str">
        <f>'Attach 3(JV)'!E8</f>
        <v>Contract Services</v>
      </c>
      <c r="H8" s="30"/>
      <c r="I8" s="11"/>
    </row>
    <row r="9" spans="1:9" ht="20.100000000000001" customHeight="1">
      <c r="A9" s="13" t="s">
        <v>349</v>
      </c>
      <c r="B9" s="644" t="str">
        <f>'Attach 3(JV)'!B9</f>
        <v/>
      </c>
      <c r="C9" s="644"/>
      <c r="D9" s="644"/>
      <c r="E9" s="127" t="str">
        <f>'Attach 3(JV)'!E9</f>
        <v>Power Grid Corporation of India Ltd.,</v>
      </c>
      <c r="H9" s="30"/>
      <c r="I9" s="11"/>
    </row>
    <row r="10" spans="1:9" ht="20.100000000000001" customHeight="1">
      <c r="A10" s="13" t="s">
        <v>351</v>
      </c>
      <c r="B10" s="644" t="str">
        <f>'Attach 3(JV)'!B10</f>
        <v/>
      </c>
      <c r="C10" s="644"/>
      <c r="D10" s="644"/>
      <c r="E10" s="127" t="str">
        <f>'Attach 3(JV)'!E10</f>
        <v>"Saudamini", Plot No. 2, Sector 29</v>
      </c>
      <c r="H10" s="30"/>
      <c r="I10" s="11"/>
    </row>
    <row r="11" spans="1:9" ht="20.100000000000001" customHeight="1">
      <c r="B11" s="644" t="str">
        <f>'Attach 3(JV)'!B11</f>
        <v/>
      </c>
      <c r="C11" s="644"/>
      <c r="D11" s="644"/>
      <c r="E11" s="127" t="str">
        <f>'Attach 3(JV)'!E11</f>
        <v>Gurgaon (Haryana) - 122001</v>
      </c>
    </row>
    <row r="12" spans="1:9" ht="18" customHeight="1">
      <c r="A12" s="32"/>
      <c r="B12" s="644" t="str">
        <f>'Attach 3(JV)'!B12</f>
        <v/>
      </c>
      <c r="C12" s="644"/>
      <c r="D12" s="644"/>
      <c r="E12" s="15"/>
    </row>
    <row r="13" spans="1:9" ht="19.5" hidden="1" customHeight="1">
      <c r="A13" s="32"/>
      <c r="B13" s="122"/>
      <c r="C13" s="122"/>
      <c r="D13" s="122"/>
      <c r="E13" s="15"/>
    </row>
    <row r="14" spans="1:9" ht="20.100000000000001" customHeight="1">
      <c r="A14" s="32"/>
      <c r="B14" s="122"/>
      <c r="C14" s="122"/>
      <c r="D14" s="122"/>
      <c r="G14" s="12"/>
    </row>
    <row r="15" spans="1:9" ht="20.100000000000001" customHeight="1">
      <c r="A15" s="29" t="s">
        <v>344</v>
      </c>
    </row>
    <row r="16" spans="1:9" ht="6" customHeight="1">
      <c r="A16" s="32"/>
    </row>
    <row r="17" spans="1:8" ht="78.75" customHeight="1">
      <c r="A17" s="663" t="s">
        <v>3</v>
      </c>
      <c r="B17" s="663"/>
      <c r="C17" s="663"/>
      <c r="D17" s="663"/>
      <c r="E17" s="663"/>
    </row>
    <row r="18" spans="1:8" ht="56.25" customHeight="1">
      <c r="A18" s="738" t="s">
        <v>499</v>
      </c>
      <c r="B18" s="738"/>
      <c r="C18" s="738"/>
      <c r="D18" s="738"/>
      <c r="E18" s="738"/>
    </row>
    <row r="19" spans="1:8" ht="184.5" customHeight="1">
      <c r="A19" s="738" t="s">
        <v>498</v>
      </c>
      <c r="B19" s="738"/>
      <c r="C19" s="738"/>
      <c r="D19" s="738"/>
      <c r="E19" s="738"/>
    </row>
    <row r="20" spans="1:8" ht="8.25" hidden="1" customHeight="1">
      <c r="A20" s="32"/>
    </row>
    <row r="21" spans="1:8" ht="20.100000000000001" hidden="1" customHeight="1">
      <c r="A21" s="32"/>
    </row>
    <row r="22" spans="1:8" ht="20.100000000000001" hidden="1" customHeight="1">
      <c r="A22" s="32"/>
    </row>
    <row r="23" spans="1:8" ht="57.75" hidden="1" customHeight="1">
      <c r="A23" s="663"/>
      <c r="B23" s="663"/>
      <c r="C23" s="663"/>
      <c r="D23" s="663"/>
      <c r="E23" s="663"/>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--2023</v>
      </c>
      <c r="C30" s="40"/>
      <c r="D30" s="37" t="s">
        <v>4</v>
      </c>
      <c r="E30" s="239" t="str">
        <f>'Attach 3(JV)'!E24</f>
        <v/>
      </c>
    </row>
    <row r="31" spans="1:8" ht="33" customHeight="1">
      <c r="A31" s="36" t="s">
        <v>7</v>
      </c>
      <c r="B31" s="239" t="str">
        <f>'Attach 3(JV)'!B25</f>
        <v/>
      </c>
      <c r="C31" s="40"/>
      <c r="D31" s="37" t="s">
        <v>5</v>
      </c>
      <c r="E31" s="239"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iR73MCwj+z37q1LpauIHg9+japvD7fTGyLxKF3FYt8JQb7otaiDAsr+hwXumOridgkDGVJpJZ31agiwAzxC+0w==" saltValue="RxsQ58pKEria7U+7kuEGOA=="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 guid="{1A6C211D-477E-416D-87F8-1BF3866A431B}" showPageBreaks="1" showGridLines="0" zeroValues="0" fitToPage="1" printArea="1" hiddenRows="1" view="pageBreakPreview" topLeftCell="A3">
      <selection activeCell="E1" sqref="E1"/>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9" orientation="portrait" r:id="rId31"/>
  <headerFooter alignWithMargins="0">
    <oddFooter>&amp;R&amp;"Book Antiqua,Bold"&amp;8 Page &amp;P of &amp;N</oddFooter>
  </headerFooter>
  <drawing r:id="rId3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DF9E6-0514-4DD5-B969-44B7F3A71F8A}">
  <sheetPr codeName="Sheet32">
    <tabColor indexed="11"/>
    <pageSetUpPr fitToPage="1"/>
  </sheetPr>
  <dimension ref="A1:J174"/>
  <sheetViews>
    <sheetView showGridLines="0" showZeros="0" view="pageBreakPreview" topLeftCell="A16" zoomScale="85" zoomScaleNormal="100" zoomScaleSheetLayoutView="85" workbookViewId="0">
      <selection activeCell="C46" sqref="C46:D46"/>
    </sheetView>
  </sheetViews>
  <sheetFormatPr defaultColWidth="9.109375" defaultRowHeight="14.4"/>
  <cols>
    <col min="1" max="1" width="12.109375" style="29" customWidth="1"/>
    <col min="2" max="2" width="9.88671875" style="29" customWidth="1"/>
    <col min="3" max="3" width="31" style="29" customWidth="1"/>
    <col min="4" max="4" width="31.5546875" style="29" customWidth="1"/>
    <col min="5" max="5" width="39.33203125" style="29" customWidth="1"/>
    <col min="6" max="6" width="12.33203125" style="24" customWidth="1"/>
    <col min="7" max="7" width="12.33203125" style="24" hidden="1" customWidth="1"/>
    <col min="8" max="8" width="6.5546875" style="24" hidden="1" customWidth="1"/>
    <col min="9" max="10" width="9.109375" style="25" hidden="1" customWidth="1"/>
    <col min="11" max="15" width="9.109375" style="25" customWidth="1"/>
    <col min="16" max="16384" width="9.109375" style="25"/>
  </cols>
  <sheetData>
    <row r="1" spans="1:9" ht="15.6">
      <c r="A1" s="786" t="s">
        <v>858</v>
      </c>
      <c r="B1" s="787"/>
      <c r="C1" s="787"/>
      <c r="D1" s="787"/>
      <c r="E1" s="787"/>
      <c r="F1" s="542"/>
      <c r="G1" s="542"/>
      <c r="H1" s="516"/>
    </row>
    <row r="2" spans="1:9" ht="50.4" customHeight="1">
      <c r="A2" s="261" t="s">
        <v>480</v>
      </c>
      <c r="B2" s="902" t="s">
        <v>919</v>
      </c>
      <c r="C2" s="902"/>
      <c r="D2" s="902"/>
      <c r="E2" s="902"/>
      <c r="F2" s="543"/>
      <c r="G2" s="543"/>
      <c r="H2" s="517"/>
    </row>
    <row r="3" spans="1:9" ht="36.9" customHeight="1">
      <c r="A3" s="261">
        <v>2</v>
      </c>
      <c r="B3" s="902" t="s">
        <v>859</v>
      </c>
      <c r="C3" s="902"/>
      <c r="D3" s="902"/>
      <c r="E3" s="902"/>
      <c r="F3" s="543"/>
      <c r="G3" s="543"/>
      <c r="H3" s="517"/>
    </row>
    <row r="5" spans="1:9" ht="18" customHeight="1">
      <c r="A5" s="899" t="str">
        <f>'Attach 3(JV)'!A1</f>
        <v>Specification No. :CC/NT/W-AIS/DOM/A04/23/09636</v>
      </c>
      <c r="B5" s="899"/>
      <c r="C5" s="899"/>
      <c r="D5" s="899"/>
      <c r="E5" s="308" t="str">
        <f>"Attachment-20 " &amp; 'Attach 3(JV)'!AT1</f>
        <v xml:space="preserve">Attachment-20 </v>
      </c>
    </row>
    <row r="6" spans="1:9" ht="7.5" customHeight="1"/>
    <row r="7" spans="1:9" ht="100.2" customHeight="1">
      <c r="A7" s="916"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7" s="917"/>
      <c r="C7" s="917"/>
      <c r="D7" s="917"/>
      <c r="E7" s="917"/>
      <c r="F7" s="26"/>
      <c r="G7" s="27"/>
      <c r="H7" s="26"/>
    </row>
    <row r="8" spans="1:9" ht="20.100000000000001" customHeight="1">
      <c r="A8" s="28"/>
      <c r="H8" s="30"/>
      <c r="I8" s="11"/>
    </row>
    <row r="9" spans="1:9" ht="20.100000000000001" customHeight="1">
      <c r="A9" s="656" t="s">
        <v>780</v>
      </c>
      <c r="B9" s="656"/>
      <c r="C9" s="656"/>
      <c r="D9" s="656"/>
      <c r="E9" s="656"/>
      <c r="F9" s="31"/>
      <c r="H9" s="30"/>
      <c r="I9" s="11"/>
    </row>
    <row r="10" spans="1:9" ht="20.100000000000001" customHeight="1">
      <c r="A10" s="32"/>
      <c r="H10" s="30"/>
      <c r="I10" s="11"/>
    </row>
    <row r="11" spans="1:9" ht="20.100000000000001" customHeight="1">
      <c r="A11" s="33" t="str">
        <f>"Bidder’s Name and Address ("&amp;IF('Names of Bidder'!D6="Sole Bidder","Sole Bidder","Lead Partner of JV")&amp;") :"</f>
        <v>Bidder’s Name and Address (Sole Bidder) :</v>
      </c>
      <c r="E11" s="15" t="str">
        <f>'Attach 3(JV)'!E7</f>
        <v>To:</v>
      </c>
      <c r="H11" s="30"/>
      <c r="I11" s="11"/>
    </row>
    <row r="12" spans="1:9" ht="35.25" customHeight="1">
      <c r="A12" s="843"/>
      <c r="B12" s="843"/>
      <c r="C12" s="843"/>
      <c r="D12" s="843"/>
      <c r="E12" s="127" t="str">
        <f>'Attach 3(JV)'!E8</f>
        <v>Contract Services</v>
      </c>
      <c r="H12" s="30"/>
      <c r="I12" s="11"/>
    </row>
    <row r="13" spans="1:9" ht="20.100000000000001" customHeight="1">
      <c r="A13" s="13" t="s">
        <v>349</v>
      </c>
      <c r="B13" s="748" t="str">
        <f>'Attach 3(JV)'!B9</f>
        <v/>
      </c>
      <c r="C13" s="748"/>
      <c r="D13" s="748"/>
      <c r="E13" s="127" t="str">
        <f>'Attach 3(JV)'!E9</f>
        <v>Power Grid Corporation of India Ltd.,</v>
      </c>
      <c r="H13" s="30"/>
      <c r="I13" s="11"/>
    </row>
    <row r="14" spans="1:9" ht="20.100000000000001" customHeight="1">
      <c r="A14" s="13" t="s">
        <v>351</v>
      </c>
      <c r="B14" s="748" t="str">
        <f>'Attach 3(JV)'!B10</f>
        <v/>
      </c>
      <c r="C14" s="748"/>
      <c r="D14" s="748"/>
      <c r="E14" s="127" t="str">
        <f>'Attach 3(JV)'!E10</f>
        <v>"Saudamini", Plot No. 2, Sector 29</v>
      </c>
      <c r="H14" s="30"/>
      <c r="I14" s="11"/>
    </row>
    <row r="15" spans="1:9" ht="20.100000000000001" customHeight="1">
      <c r="B15" s="748" t="str">
        <f>'Attach 3(JV)'!B11</f>
        <v/>
      </c>
      <c r="C15" s="748"/>
      <c r="D15" s="748"/>
      <c r="E15" s="127" t="str">
        <f>'Attach 3(JV)'!E11</f>
        <v>Gurgaon (Haryana) - 122001</v>
      </c>
    </row>
    <row r="16" spans="1:9" ht="18" customHeight="1">
      <c r="A16" s="32"/>
      <c r="B16" s="748" t="str">
        <f>'Attach 3(JV)'!B12</f>
        <v/>
      </c>
      <c r="C16" s="748"/>
      <c r="D16" s="748"/>
      <c r="E16" s="15"/>
    </row>
    <row r="17" spans="1:9" ht="19.5" hidden="1" customHeight="1">
      <c r="A17" s="32"/>
      <c r="B17" s="122"/>
      <c r="C17" s="122"/>
      <c r="D17" s="122"/>
      <c r="E17" s="15"/>
    </row>
    <row r="18" spans="1:9" ht="20.100000000000001" hidden="1" customHeight="1">
      <c r="A18" s="32"/>
      <c r="B18" s="122"/>
      <c r="C18" s="122"/>
      <c r="D18" s="122"/>
      <c r="G18" s="12"/>
    </row>
    <row r="19" spans="1:9" ht="20.100000000000001" customHeight="1">
      <c r="A19" s="29" t="s">
        <v>344</v>
      </c>
    </row>
    <row r="20" spans="1:9" ht="9.9" customHeight="1">
      <c r="A20" s="162"/>
      <c r="B20" s="162"/>
      <c r="C20" s="162"/>
      <c r="D20" s="162"/>
      <c r="E20" s="162"/>
    </row>
    <row r="21" spans="1:9" ht="45" customHeight="1">
      <c r="A21" s="483">
        <v>1</v>
      </c>
      <c r="B21" s="742" t="s">
        <v>781</v>
      </c>
      <c r="C21" s="742"/>
      <c r="D21" s="742"/>
      <c r="E21" s="742"/>
    </row>
    <row r="22" spans="1:9" ht="15.6" customHeight="1">
      <c r="A22" s="482"/>
      <c r="B22" s="162"/>
      <c r="C22" s="162"/>
      <c r="D22" s="162"/>
      <c r="E22" s="162"/>
    </row>
    <row r="23" spans="1:9" ht="27.9" customHeight="1">
      <c r="A23" s="483">
        <v>2</v>
      </c>
      <c r="B23" s="742" t="s">
        <v>782</v>
      </c>
      <c r="C23" s="742"/>
      <c r="D23" s="742"/>
      <c r="E23" s="742"/>
    </row>
    <row r="24" spans="1:9" ht="15.9" customHeight="1">
      <c r="A24" s="483"/>
      <c r="B24" s="162"/>
      <c r="C24" s="162"/>
      <c r="D24" s="162"/>
      <c r="E24" s="162"/>
    </row>
    <row r="25" spans="1:9" ht="43.5" customHeight="1">
      <c r="A25" s="483">
        <v>3</v>
      </c>
      <c r="B25" s="742" t="s">
        <v>783</v>
      </c>
      <c r="C25" s="742"/>
      <c r="D25" s="742"/>
      <c r="E25" s="742"/>
    </row>
    <row r="26" spans="1:9" ht="15.9" customHeight="1">
      <c r="A26" s="483"/>
      <c r="B26" s="162"/>
      <c r="C26" s="162"/>
      <c r="D26" s="162"/>
      <c r="E26" s="162"/>
    </row>
    <row r="27" spans="1:9" ht="59.4" customHeight="1">
      <c r="A27" s="483">
        <v>4</v>
      </c>
      <c r="B27" s="742" t="s">
        <v>784</v>
      </c>
      <c r="C27" s="742"/>
      <c r="D27" s="742"/>
      <c r="E27" s="742"/>
    </row>
    <row r="28" spans="1:9" ht="23.1" customHeight="1">
      <c r="A28" s="483"/>
      <c r="B28" s="162"/>
      <c r="C28" s="162"/>
      <c r="D28" s="162"/>
      <c r="E28" s="162"/>
      <c r="H28" s="531" t="s">
        <v>796</v>
      </c>
      <c r="I28" s="526">
        <f>3*I40-E46</f>
        <v>0</v>
      </c>
    </row>
    <row r="29" spans="1:9">
      <c r="A29" s="483" t="s">
        <v>785</v>
      </c>
      <c r="B29" s="912" t="s">
        <v>847</v>
      </c>
      <c r="C29" s="912"/>
      <c r="D29" s="912"/>
      <c r="E29" s="913"/>
    </row>
    <row r="30" spans="1:9" ht="15.6">
      <c r="A30" s="483"/>
      <c r="B30" s="912" t="s">
        <v>848</v>
      </c>
      <c r="C30" s="912"/>
      <c r="D30" s="912"/>
      <c r="E30" s="511"/>
      <c r="I30" s="83"/>
    </row>
    <row r="31" spans="1:9" ht="35.25" customHeight="1">
      <c r="A31" s="483"/>
      <c r="B31" s="742" t="str">
        <f>"in equivalent  Indian Rupees is "&amp;I28&amp; " Crore. The details of value used for working out the Balance Bid Capacity as above, are as follows: "</f>
        <v xml:space="preserve">in equivalent  Indian Rupees is 0 Crore. The details of value used for working out the Balance Bid Capacity as above, are as follows: </v>
      </c>
      <c r="C31" s="742"/>
      <c r="D31" s="742"/>
      <c r="E31" s="914"/>
      <c r="I31" s="83"/>
    </row>
    <row r="32" spans="1:9" ht="6" customHeight="1">
      <c r="A32" s="483"/>
      <c r="B32" s="162"/>
      <c r="C32" s="162"/>
      <c r="D32" s="162"/>
      <c r="E32" s="162"/>
    </row>
    <row r="33" spans="1:10" ht="42" customHeight="1">
      <c r="A33" s="483" t="s">
        <v>787</v>
      </c>
      <c r="B33" s="654" t="s">
        <v>786</v>
      </c>
      <c r="C33" s="654"/>
      <c r="D33" s="654"/>
      <c r="E33" s="654"/>
    </row>
    <row r="34" spans="1:10">
      <c r="A34" s="483"/>
      <c r="B34" s="162"/>
      <c r="C34" s="162"/>
      <c r="D34" s="162"/>
      <c r="E34" s="162"/>
    </row>
    <row r="35" spans="1:10" ht="21.6" customHeight="1">
      <c r="A35" s="483"/>
      <c r="B35" s="498" t="s">
        <v>788</v>
      </c>
      <c r="C35" s="498" t="s">
        <v>789</v>
      </c>
      <c r="D35" s="911" t="s">
        <v>877</v>
      </c>
      <c r="E35" s="911"/>
    </row>
    <row r="36" spans="1:10" ht="15.6">
      <c r="A36" s="483"/>
      <c r="B36" s="500">
        <v>1</v>
      </c>
      <c r="C36" s="500" t="s">
        <v>790</v>
      </c>
      <c r="D36" s="909"/>
      <c r="E36" s="909"/>
      <c r="F36" s="25"/>
      <c r="H36" s="491"/>
      <c r="I36" s="531" t="s">
        <v>849</v>
      </c>
      <c r="J36" s="526">
        <v>2023</v>
      </c>
    </row>
    <row r="37" spans="1:10" ht="15.6">
      <c r="A37" s="483"/>
      <c r="B37" s="500">
        <v>2</v>
      </c>
      <c r="C37" s="500" t="s">
        <v>791</v>
      </c>
      <c r="D37" s="909"/>
      <c r="E37" s="909"/>
      <c r="H37" s="491"/>
      <c r="I37" s="531" t="s">
        <v>850</v>
      </c>
      <c r="J37" s="526">
        <v>2024</v>
      </c>
    </row>
    <row r="38" spans="1:10" ht="15.6">
      <c r="A38" s="483"/>
      <c r="B38" s="500">
        <v>3</v>
      </c>
      <c r="C38" s="500" t="s">
        <v>792</v>
      </c>
      <c r="D38" s="909"/>
      <c r="E38" s="909"/>
      <c r="H38" s="491"/>
      <c r="I38" s="531" t="s">
        <v>872</v>
      </c>
      <c r="J38" s="526"/>
    </row>
    <row r="39" spans="1:10" ht="15.6">
      <c r="A39" s="483"/>
      <c r="B39" s="500">
        <v>4</v>
      </c>
      <c r="C39" s="500" t="s">
        <v>793</v>
      </c>
      <c r="D39" s="909"/>
      <c r="E39" s="909"/>
      <c r="H39" s="491"/>
      <c r="I39" s="531" t="s">
        <v>851</v>
      </c>
      <c r="J39" s="526"/>
    </row>
    <row r="40" spans="1:10">
      <c r="A40" s="483"/>
      <c r="B40" s="500">
        <v>5</v>
      </c>
      <c r="C40" s="500" t="s">
        <v>794</v>
      </c>
      <c r="D40" s="909"/>
      <c r="E40" s="909"/>
      <c r="H40" s="540" t="s">
        <v>800</v>
      </c>
      <c r="I40" s="541">
        <f>IF(I41=TRUE,MAX(D36:E40),MAX(D37:E41))</f>
        <v>0</v>
      </c>
      <c r="J40" s="526"/>
    </row>
    <row r="41" spans="1:10" ht="21.6" customHeight="1">
      <c r="A41" s="483"/>
      <c r="B41" s="500">
        <v>6</v>
      </c>
      <c r="C41" s="500" t="s">
        <v>795</v>
      </c>
      <c r="D41" s="909"/>
      <c r="E41" s="909"/>
      <c r="I41" s="526" t="b">
        <v>0</v>
      </c>
    </row>
    <row r="42" spans="1:10" ht="20.100000000000001" customHeight="1">
      <c r="A42" s="483"/>
      <c r="B42" s="162"/>
      <c r="C42" s="162"/>
      <c r="D42" s="162"/>
      <c r="E42" s="162"/>
    </row>
    <row r="43" spans="1:10" ht="43.5" customHeight="1">
      <c r="A43" s="483" t="s">
        <v>797</v>
      </c>
      <c r="B43" s="654" t="s">
        <v>798</v>
      </c>
      <c r="C43" s="654"/>
      <c r="D43" s="654"/>
      <c r="E43" s="654"/>
    </row>
    <row r="44" spans="1:10" ht="13.5" customHeight="1">
      <c r="A44" s="483"/>
      <c r="B44" s="421"/>
      <c r="C44" s="421"/>
      <c r="D44" s="421"/>
      <c r="E44" s="421"/>
    </row>
    <row r="45" spans="1:10" ht="66.900000000000006" customHeight="1">
      <c r="A45" s="483"/>
      <c r="B45" s="579" t="s">
        <v>788</v>
      </c>
      <c r="C45" s="580" t="s">
        <v>1012</v>
      </c>
      <c r="D45" s="580" t="s">
        <v>1011</v>
      </c>
      <c r="E45" s="581" t="s">
        <v>799</v>
      </c>
    </row>
    <row r="46" spans="1:10" ht="24.9" customHeight="1">
      <c r="A46" s="483"/>
      <c r="B46" s="501">
        <v>1</v>
      </c>
      <c r="C46" s="512"/>
      <c r="D46" s="512"/>
      <c r="E46" s="503">
        <f>C46+D46</f>
        <v>0</v>
      </c>
    </row>
    <row r="47" spans="1:10">
      <c r="A47" s="483"/>
      <c r="B47" s="421"/>
      <c r="C47" s="910" t="str">
        <f>IF(I28&lt;0,"Check the entered values of T,B1 &amp; B2 above in Rs. Crores only ","")</f>
        <v/>
      </c>
      <c r="D47" s="910"/>
      <c r="E47" s="25"/>
    </row>
    <row r="48" spans="1:10" ht="117" customHeight="1">
      <c r="A48" s="76">
        <v>6</v>
      </c>
      <c r="B48" s="742" t="s">
        <v>801</v>
      </c>
      <c r="C48" s="742"/>
      <c r="D48" s="742"/>
      <c r="E48" s="742"/>
    </row>
    <row r="49" spans="1:9">
      <c r="A49" s="906"/>
      <c r="B49" s="906"/>
      <c r="C49" s="906"/>
      <c r="D49" s="906"/>
      <c r="E49" s="906"/>
    </row>
    <row r="50" spans="1:9">
      <c r="A50" s="77"/>
      <c r="B50" s="77"/>
      <c r="C50" s="77"/>
      <c r="D50" s="77"/>
      <c r="E50" s="77"/>
    </row>
    <row r="51" spans="1:9">
      <c r="A51" s="77"/>
      <c r="B51" s="77"/>
      <c r="C51" s="907" t="s">
        <v>802</v>
      </c>
      <c r="D51" s="907"/>
      <c r="E51" s="77" t="s">
        <v>803</v>
      </c>
    </row>
    <row r="52" spans="1:9" ht="33" customHeight="1">
      <c r="A52" s="36" t="s">
        <v>6</v>
      </c>
      <c r="B52" s="908"/>
      <c r="C52" s="908"/>
      <c r="D52" s="37" t="s">
        <v>4</v>
      </c>
      <c r="E52" s="519"/>
    </row>
    <row r="53" spans="1:9" ht="33" customHeight="1">
      <c r="A53" s="36" t="s">
        <v>7</v>
      </c>
      <c r="B53" s="908"/>
      <c r="C53" s="908"/>
      <c r="D53" s="37" t="s">
        <v>5</v>
      </c>
      <c r="E53" s="519"/>
    </row>
    <row r="54" spans="1:9" ht="33" customHeight="1">
      <c r="B54" s="40"/>
      <c r="C54" s="40"/>
      <c r="D54" s="37" t="s">
        <v>804</v>
      </c>
      <c r="E54" s="40"/>
    </row>
    <row r="55" spans="1:9" s="29" customFormat="1" ht="20.100000000000001" customHeight="1">
      <c r="F55" s="24"/>
      <c r="G55" s="24"/>
      <c r="H55" s="24"/>
      <c r="I55" s="25"/>
    </row>
    <row r="56" spans="1:9" s="29" customFormat="1" ht="20.100000000000001" customHeight="1">
      <c r="A56" s="38"/>
      <c r="F56" s="24"/>
      <c r="G56" s="24"/>
      <c r="H56" s="24"/>
      <c r="I56" s="25"/>
    </row>
    <row r="57" spans="1:9" s="29" customFormat="1" ht="20.100000000000001" customHeight="1">
      <c r="B57" s="77"/>
      <c r="C57" s="907" t="s">
        <v>805</v>
      </c>
      <c r="D57" s="907"/>
      <c r="E57" s="77" t="s">
        <v>803</v>
      </c>
      <c r="F57" s="24"/>
      <c r="G57" s="24"/>
      <c r="H57" s="24"/>
      <c r="I57" s="25"/>
    </row>
    <row r="58" spans="1:9" s="29" customFormat="1" ht="20.100000000000001" customHeight="1">
      <c r="B58" s="903">
        <f>'Attach 3(JV)'!B30</f>
        <v>0</v>
      </c>
      <c r="C58" s="903"/>
      <c r="D58" s="37" t="s">
        <v>4</v>
      </c>
      <c r="E58" s="519"/>
      <c r="F58" s="24"/>
      <c r="G58" s="24"/>
      <c r="H58" s="24"/>
      <c r="I58" s="25"/>
    </row>
    <row r="59" spans="1:9" s="29" customFormat="1" ht="20.100000000000001" customHeight="1">
      <c r="A59" s="38"/>
      <c r="B59" s="904">
        <f>'Attach 3(JV)'!B31</f>
        <v>0</v>
      </c>
      <c r="C59" s="904"/>
      <c r="D59" s="37" t="s">
        <v>5</v>
      </c>
      <c r="E59" s="519"/>
      <c r="F59" s="24"/>
      <c r="G59" s="24"/>
      <c r="H59" s="24"/>
      <c r="I59" s="25"/>
    </row>
    <row r="60" spans="1:9" s="29" customFormat="1" ht="20.100000000000001" customHeight="1">
      <c r="B60" s="40"/>
      <c r="C60" s="40"/>
      <c r="D60" s="37" t="s">
        <v>804</v>
      </c>
      <c r="E60" s="40"/>
      <c r="F60" s="24"/>
      <c r="G60" s="24"/>
      <c r="H60" s="24"/>
      <c r="I60" s="25"/>
    </row>
    <row r="61" spans="1:9" s="29" customFormat="1" ht="54.6" customHeight="1">
      <c r="A61" s="38"/>
      <c r="B61" s="905" t="s">
        <v>806</v>
      </c>
      <c r="C61" s="905"/>
      <c r="D61" s="905"/>
      <c r="E61" s="905"/>
      <c r="F61" s="24"/>
      <c r="G61" s="24"/>
      <c r="H61" s="24"/>
      <c r="I61" s="25"/>
    </row>
    <row r="62" spans="1:9" s="29" customFormat="1" ht="20.100000000000001" customHeight="1">
      <c r="F62" s="24"/>
      <c r="G62" s="24"/>
      <c r="H62" s="24"/>
      <c r="I62" s="25"/>
    </row>
    <row r="63" spans="1:9" s="29" customFormat="1" ht="20.100000000000001" customHeight="1">
      <c r="A63" s="899" t="str">
        <f>'Attach 3(JV)'!A1</f>
        <v>Specification No. :CC/NT/W-AIS/DOM/A04/23/09636</v>
      </c>
      <c r="B63" s="899"/>
      <c r="C63" s="899"/>
      <c r="D63" s="899"/>
      <c r="E63" s="308" t="str">
        <f>"Attachment-20 " &amp; 'Attach 3(JV)'!AT58</f>
        <v xml:space="preserve">Attachment-20 </v>
      </c>
      <c r="F63" s="24"/>
      <c r="G63" s="24"/>
      <c r="H63" s="24"/>
      <c r="I63" s="25"/>
    </row>
    <row r="64" spans="1:9" s="29" customFormat="1" ht="9.75" customHeight="1">
      <c r="F64" s="24"/>
      <c r="G64" s="24"/>
      <c r="H64" s="24"/>
      <c r="I64" s="25"/>
    </row>
    <row r="65" spans="1:9" s="29" customFormat="1" ht="88.5" customHeight="1">
      <c r="A65" s="916"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65" s="917"/>
      <c r="C65" s="917"/>
      <c r="D65" s="917"/>
      <c r="E65" s="917"/>
      <c r="F65" s="24"/>
      <c r="G65" s="24"/>
      <c r="H65" s="24"/>
      <c r="I65" s="25"/>
    </row>
    <row r="66" spans="1:9" s="29" customFormat="1" ht="20.100000000000001" customHeight="1">
      <c r="A66" s="28"/>
      <c r="F66" s="24"/>
      <c r="G66" s="24"/>
      <c r="H66" s="24"/>
      <c r="I66" s="25"/>
    </row>
    <row r="67" spans="1:9" s="29" customFormat="1" ht="20.100000000000001" customHeight="1">
      <c r="A67" s="656" t="s">
        <v>780</v>
      </c>
      <c r="B67" s="656"/>
      <c r="C67" s="656"/>
      <c r="D67" s="656"/>
      <c r="E67" s="656"/>
      <c r="F67" s="24"/>
      <c r="G67" s="24"/>
      <c r="H67" s="24"/>
      <c r="I67" s="25"/>
    </row>
    <row r="68" spans="1:9" hidden="1">
      <c r="A68" s="32"/>
    </row>
    <row r="69" spans="1:9">
      <c r="A69" s="33">
        <f>'Attach 3(JV)'!A64</f>
        <v>0</v>
      </c>
      <c r="E69" s="15" t="s">
        <v>348</v>
      </c>
    </row>
    <row r="70" spans="1:9">
      <c r="A70" s="843" t="str">
        <f>"Bidder’s Name and Address ("&amp;IF('Names of Bidder'!D7=1,"Other Partner of JV","Other Partner-1 of JV")&amp;") :"</f>
        <v>Bidder’s Name and Address (Other Partner-1 of JV) :</v>
      </c>
      <c r="B70" s="843"/>
      <c r="C70" s="843"/>
      <c r="D70" s="843"/>
      <c r="E70" s="127" t="s">
        <v>350</v>
      </c>
    </row>
    <row r="71" spans="1:9">
      <c r="A71" s="13" t="s">
        <v>349</v>
      </c>
      <c r="B71" s="748">
        <f>'Names of Bidder'!D15</f>
        <v>0</v>
      </c>
      <c r="C71" s="748"/>
      <c r="D71" s="748"/>
      <c r="E71" s="127" t="s">
        <v>352</v>
      </c>
    </row>
    <row r="72" spans="1:9">
      <c r="A72" s="13" t="s">
        <v>351</v>
      </c>
      <c r="B72" s="748">
        <f>'Names of Bidder'!D16</f>
        <v>0</v>
      </c>
      <c r="C72" s="748"/>
      <c r="D72" s="748"/>
      <c r="E72" s="127" t="s">
        <v>180</v>
      </c>
    </row>
    <row r="73" spans="1:9">
      <c r="B73" s="748">
        <f>'Names of Bidder'!D17</f>
        <v>0</v>
      </c>
      <c r="C73" s="748"/>
      <c r="D73" s="748"/>
      <c r="E73" s="127" t="s">
        <v>353</v>
      </c>
    </row>
    <row r="74" spans="1:9">
      <c r="A74" s="32"/>
      <c r="B74" s="748">
        <f>'Names of Bidder'!D18</f>
        <v>0</v>
      </c>
      <c r="C74" s="748"/>
      <c r="D74" s="748"/>
      <c r="E74" s="15"/>
    </row>
    <row r="75" spans="1:9">
      <c r="A75" s="32"/>
      <c r="B75" s="122"/>
      <c r="C75" s="122"/>
      <c r="D75" s="122"/>
    </row>
    <row r="76" spans="1:9">
      <c r="A76" s="29" t="s">
        <v>344</v>
      </c>
    </row>
    <row r="77" spans="1:9">
      <c r="A77" s="162"/>
      <c r="B77" s="162"/>
      <c r="C77" s="162"/>
      <c r="D77" s="162"/>
      <c r="E77" s="162"/>
    </row>
    <row r="78" spans="1:9" ht="43.5" customHeight="1">
      <c r="A78" s="483">
        <v>1</v>
      </c>
      <c r="B78" s="742" t="s">
        <v>781</v>
      </c>
      <c r="C78" s="742"/>
      <c r="D78" s="742"/>
      <c r="E78" s="742"/>
    </row>
    <row r="79" spans="1:9">
      <c r="A79" s="482"/>
      <c r="B79" s="162"/>
      <c r="C79" s="162"/>
      <c r="D79" s="162"/>
      <c r="E79" s="162"/>
    </row>
    <row r="80" spans="1:9" ht="42.6" customHeight="1">
      <c r="A80" s="483">
        <v>2</v>
      </c>
      <c r="B80" s="742" t="s">
        <v>782</v>
      </c>
      <c r="C80" s="742"/>
      <c r="D80" s="742"/>
      <c r="E80" s="742"/>
    </row>
    <row r="81" spans="1:9">
      <c r="A81" s="483"/>
      <c r="B81" s="162"/>
      <c r="C81" s="162"/>
      <c r="D81" s="162"/>
      <c r="E81" s="162"/>
    </row>
    <row r="82" spans="1:9" ht="47.4" customHeight="1">
      <c r="A82" s="483">
        <v>3</v>
      </c>
      <c r="B82" s="742" t="s">
        <v>783</v>
      </c>
      <c r="C82" s="742"/>
      <c r="D82" s="742"/>
      <c r="E82" s="742"/>
    </row>
    <row r="83" spans="1:9">
      <c r="A83" s="483"/>
      <c r="B83" s="162"/>
      <c r="C83" s="162"/>
      <c r="D83" s="162"/>
      <c r="E83" s="162"/>
    </row>
    <row r="84" spans="1:9" ht="68.25" customHeight="1">
      <c r="A84" s="483">
        <v>4</v>
      </c>
      <c r="B84" s="742" t="s">
        <v>784</v>
      </c>
      <c r="C84" s="742"/>
      <c r="D84" s="742"/>
      <c r="E84" s="742"/>
    </row>
    <row r="85" spans="1:9">
      <c r="A85" s="483"/>
      <c r="B85" s="162"/>
      <c r="C85" s="162"/>
      <c r="D85" s="162"/>
      <c r="E85" s="162"/>
    </row>
    <row r="86" spans="1:9" ht="17.100000000000001" customHeight="1">
      <c r="A86" s="483" t="s">
        <v>785</v>
      </c>
      <c r="B86" s="912" t="s">
        <v>847</v>
      </c>
      <c r="C86" s="912"/>
      <c r="D86" s="912"/>
      <c r="E86" s="913"/>
    </row>
    <row r="87" spans="1:9" ht="23.1" customHeight="1">
      <c r="A87" s="483"/>
      <c r="B87" s="912" t="s">
        <v>848</v>
      </c>
      <c r="C87" s="912"/>
      <c r="D87" s="912"/>
      <c r="E87" s="511"/>
    </row>
    <row r="88" spans="1:9" ht="36" customHeight="1">
      <c r="A88" s="483"/>
      <c r="B88" s="742" t="str">
        <f>"in equivalent  Indian Rupees is "&amp;I96&amp; " Crore. The details of value used for working out the Balance Bid Capacity as above, are as follows: "</f>
        <v xml:space="preserve">in equivalent  Indian Rupees is 0 Crore. The details of value used for working out the Balance Bid Capacity as above, are as follows: </v>
      </c>
      <c r="C88" s="742"/>
      <c r="D88" s="742"/>
      <c r="E88" s="914"/>
    </row>
    <row r="89" spans="1:9">
      <c r="A89" s="483"/>
      <c r="B89" s="162"/>
      <c r="C89" s="162"/>
      <c r="D89" s="162"/>
      <c r="E89" s="162"/>
    </row>
    <row r="90" spans="1:9" ht="50.4" customHeight="1">
      <c r="A90" s="483" t="s">
        <v>787</v>
      </c>
      <c r="B90" s="654" t="s">
        <v>786</v>
      </c>
      <c r="C90" s="654"/>
      <c r="D90" s="654"/>
      <c r="E90" s="654"/>
    </row>
    <row r="91" spans="1:9">
      <c r="A91" s="483"/>
      <c r="B91" s="162"/>
      <c r="C91" s="162"/>
      <c r="D91" s="162"/>
      <c r="E91" s="162"/>
    </row>
    <row r="92" spans="1:9">
      <c r="A92" s="483"/>
      <c r="B92" s="498" t="s">
        <v>788</v>
      </c>
      <c r="C92" s="498" t="s">
        <v>789</v>
      </c>
      <c r="D92" s="911" t="s">
        <v>877</v>
      </c>
      <c r="E92" s="911"/>
      <c r="H92" s="491"/>
      <c r="I92" s="526"/>
    </row>
    <row r="93" spans="1:9">
      <c r="A93" s="483"/>
      <c r="B93" s="500">
        <v>1</v>
      </c>
      <c r="C93" s="500" t="s">
        <v>790</v>
      </c>
      <c r="D93" s="909"/>
      <c r="E93" s="909"/>
      <c r="H93" s="491"/>
      <c r="I93" s="526"/>
    </row>
    <row r="94" spans="1:9">
      <c r="A94" s="483"/>
      <c r="B94" s="500">
        <v>2</v>
      </c>
      <c r="C94" s="500" t="s">
        <v>791</v>
      </c>
      <c r="D94" s="909"/>
      <c r="E94" s="909"/>
      <c r="H94" s="538" t="s">
        <v>856</v>
      </c>
      <c r="I94" s="544">
        <f>IF(H97=TRUE,MAX(D93:E97),MAX(D94:E98))</f>
        <v>0</v>
      </c>
    </row>
    <row r="95" spans="1:9">
      <c r="A95" s="483"/>
      <c r="B95" s="500">
        <v>3</v>
      </c>
      <c r="C95" s="500" t="s">
        <v>792</v>
      </c>
      <c r="D95" s="909"/>
      <c r="E95" s="909"/>
      <c r="H95" s="491"/>
      <c r="I95" s="544"/>
    </row>
    <row r="96" spans="1:9">
      <c r="A96" s="483"/>
      <c r="B96" s="500">
        <v>4</v>
      </c>
      <c r="C96" s="500" t="s">
        <v>793</v>
      </c>
      <c r="D96" s="909"/>
      <c r="E96" s="909"/>
      <c r="H96" s="538" t="s">
        <v>796</v>
      </c>
      <c r="I96" s="544">
        <f>3*I94-E103</f>
        <v>0</v>
      </c>
    </row>
    <row r="97" spans="1:9">
      <c r="A97" s="483"/>
      <c r="B97" s="500">
        <v>5</v>
      </c>
      <c r="C97" s="500" t="s">
        <v>794</v>
      </c>
      <c r="D97" s="909"/>
      <c r="E97" s="909"/>
      <c r="H97" s="491" t="b">
        <v>0</v>
      </c>
      <c r="I97" s="526"/>
    </row>
    <row r="98" spans="1:9">
      <c r="A98" s="483"/>
      <c r="B98" s="500">
        <v>6</v>
      </c>
      <c r="C98" s="500" t="s">
        <v>795</v>
      </c>
      <c r="D98" s="909"/>
      <c r="E98" s="909"/>
      <c r="G98" s="491"/>
      <c r="H98" s="491"/>
      <c r="I98" s="526"/>
    </row>
    <row r="99" spans="1:9">
      <c r="A99" s="483"/>
      <c r="B99" s="162"/>
      <c r="C99" s="162"/>
      <c r="D99" s="162"/>
      <c r="E99" s="162"/>
    </row>
    <row r="100" spans="1:9" ht="45" customHeight="1">
      <c r="A100" s="483" t="s">
        <v>797</v>
      </c>
      <c r="B100" s="654" t="s">
        <v>798</v>
      </c>
      <c r="C100" s="654"/>
      <c r="D100" s="654"/>
      <c r="E100" s="654"/>
    </row>
    <row r="101" spans="1:9" ht="12.9" customHeight="1">
      <c r="A101" s="483"/>
      <c r="B101" s="421"/>
      <c r="C101" s="421"/>
      <c r="D101" s="421"/>
      <c r="E101" s="421"/>
    </row>
    <row r="102" spans="1:9" ht="61.2">
      <c r="A102" s="483"/>
      <c r="B102" s="502" t="s">
        <v>788</v>
      </c>
      <c r="C102" s="502" t="s">
        <v>901</v>
      </c>
      <c r="D102" s="502" t="s">
        <v>902</v>
      </c>
      <c r="E102" s="499" t="s">
        <v>799</v>
      </c>
    </row>
    <row r="103" spans="1:9" ht="25.5" customHeight="1">
      <c r="A103" s="483"/>
      <c r="B103" s="501">
        <v>1</v>
      </c>
      <c r="C103" s="512"/>
      <c r="D103" s="512"/>
      <c r="E103" s="503">
        <f>C103+D103</f>
        <v>0</v>
      </c>
    </row>
    <row r="104" spans="1:9">
      <c r="A104" s="483"/>
      <c r="B104" s="421"/>
      <c r="C104" s="910" t="str">
        <f>IF(I96&lt;0,"Check the entered values of T,B1 &amp; B2 above in Rs. Crores only ","")</f>
        <v/>
      </c>
      <c r="D104" s="910"/>
      <c r="E104" s="25"/>
    </row>
    <row r="105" spans="1:9" ht="120" customHeight="1">
      <c r="A105" s="76">
        <v>6</v>
      </c>
      <c r="B105" s="742" t="s">
        <v>801</v>
      </c>
      <c r="C105" s="742"/>
      <c r="D105" s="742"/>
      <c r="E105" s="742"/>
    </row>
    <row r="106" spans="1:9">
      <c r="A106" s="906"/>
      <c r="B106" s="906"/>
      <c r="C106" s="906"/>
      <c r="D106" s="906"/>
      <c r="E106" s="906"/>
    </row>
    <row r="107" spans="1:9">
      <c r="A107" s="77"/>
      <c r="B107" s="77"/>
      <c r="C107" s="77"/>
      <c r="D107" s="77"/>
      <c r="E107" s="77"/>
    </row>
    <row r="108" spans="1:9">
      <c r="A108" s="77"/>
      <c r="B108" s="77"/>
      <c r="C108" s="907" t="s">
        <v>802</v>
      </c>
      <c r="D108" s="907"/>
      <c r="E108" s="77" t="s">
        <v>803</v>
      </c>
    </row>
    <row r="109" spans="1:9" ht="27" customHeight="1">
      <c r="A109" s="36" t="s">
        <v>6</v>
      </c>
      <c r="B109" s="908"/>
      <c r="C109" s="908"/>
      <c r="D109" s="37" t="s">
        <v>4</v>
      </c>
      <c r="E109" s="519"/>
    </row>
    <row r="110" spans="1:9" ht="33" customHeight="1">
      <c r="A110" s="36" t="s">
        <v>7</v>
      </c>
      <c r="B110" s="908"/>
      <c r="C110" s="908"/>
      <c r="D110" s="37" t="s">
        <v>5</v>
      </c>
      <c r="E110" s="519"/>
    </row>
    <row r="111" spans="1:9">
      <c r="B111" s="40"/>
      <c r="C111" s="40"/>
      <c r="D111" s="37" t="s">
        <v>804</v>
      </c>
      <c r="E111" s="40"/>
    </row>
    <row r="113" spans="1:5">
      <c r="A113" s="38"/>
    </row>
    <row r="114" spans="1:5">
      <c r="B114" s="77"/>
      <c r="C114" s="907" t="s">
        <v>805</v>
      </c>
      <c r="D114" s="907"/>
      <c r="E114" s="77" t="s">
        <v>803</v>
      </c>
    </row>
    <row r="115" spans="1:5" ht="23.4" customHeight="1">
      <c r="B115" s="903">
        <f>'Attach 3(JV)'!B87</f>
        <v>0</v>
      </c>
      <c r="C115" s="903"/>
      <c r="D115" s="37" t="s">
        <v>4</v>
      </c>
      <c r="E115" s="519"/>
    </row>
    <row r="116" spans="1:5" ht="28.5" customHeight="1">
      <c r="A116" s="38"/>
      <c r="B116" s="904">
        <f>'Attach 3(JV)'!B88</f>
        <v>0</v>
      </c>
      <c r="C116" s="904"/>
      <c r="D116" s="37" t="s">
        <v>5</v>
      </c>
      <c r="E116" s="519"/>
    </row>
    <row r="117" spans="1:5">
      <c r="B117" s="40"/>
      <c r="C117" s="40"/>
      <c r="D117" s="37" t="s">
        <v>804</v>
      </c>
      <c r="E117" s="40"/>
    </row>
    <row r="118" spans="1:5" ht="45.9" customHeight="1">
      <c r="A118" s="38"/>
      <c r="B118" s="905" t="s">
        <v>806</v>
      </c>
      <c r="C118" s="905"/>
      <c r="D118" s="905"/>
      <c r="E118" s="905"/>
    </row>
    <row r="119" spans="1:5">
      <c r="A119" s="899" t="str">
        <f>'Attach 3(JV)'!A1</f>
        <v>Specification No. :CC/NT/W-AIS/DOM/A04/23/09636</v>
      </c>
      <c r="B119" s="899"/>
      <c r="C119" s="899"/>
      <c r="D119" s="899"/>
      <c r="E119" s="308" t="str">
        <f>"Attachment-20 " &amp; 'Attach 3(JV)'!AT115</f>
        <v xml:space="preserve">Attachment-20 </v>
      </c>
    </row>
    <row r="121" spans="1:5" ht="127.5" customHeight="1">
      <c r="A121" s="916"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121" s="917"/>
      <c r="C121" s="917"/>
      <c r="D121" s="917"/>
      <c r="E121" s="917"/>
    </row>
    <row r="122" spans="1:5">
      <c r="A122" s="28"/>
    </row>
    <row r="123" spans="1:5">
      <c r="A123" s="656" t="s">
        <v>780</v>
      </c>
      <c r="B123" s="656"/>
      <c r="C123" s="656"/>
      <c r="D123" s="656"/>
      <c r="E123" s="656"/>
    </row>
    <row r="124" spans="1:5">
      <c r="A124" s="32"/>
    </row>
    <row r="125" spans="1:5">
      <c r="A125" s="33"/>
      <c r="E125" s="15">
        <f>'Attach 3(JV)'!E121</f>
        <v>0</v>
      </c>
    </row>
    <row r="126" spans="1:5">
      <c r="A126" s="843" t="str">
        <f>"Bidder’s Name and Address ("&amp;IF('Names of Bidder'!D7=2,"Other Partner-2 of JV"," ")&amp;") :"</f>
        <v>Bidder’s Name and Address ( ) :</v>
      </c>
      <c r="B126" s="843"/>
      <c r="C126" s="843"/>
      <c r="D126" s="843"/>
      <c r="E126" s="15" t="s">
        <v>857</v>
      </c>
    </row>
    <row r="127" spans="1:5">
      <c r="A127" s="13" t="s">
        <v>349</v>
      </c>
      <c r="B127" s="748" t="str">
        <f>IF('Names of Bidder'!D7=2,'Names of Bidder'!D20," ")</f>
        <v xml:space="preserve"> </v>
      </c>
      <c r="C127" s="748"/>
      <c r="D127" s="748"/>
      <c r="E127" s="127" t="s">
        <v>350</v>
      </c>
    </row>
    <row r="128" spans="1:5">
      <c r="A128" s="13" t="s">
        <v>351</v>
      </c>
      <c r="B128" s="915">
        <f>'Names of Bidder'!D21</f>
        <v>0</v>
      </c>
      <c r="C128" s="748"/>
      <c r="D128" s="748"/>
      <c r="E128" s="127" t="s">
        <v>352</v>
      </c>
    </row>
    <row r="129" spans="1:5">
      <c r="B129" s="915">
        <f>'Names of Bidder'!D22</f>
        <v>0</v>
      </c>
      <c r="C129" s="748"/>
      <c r="D129" s="748"/>
      <c r="E129" s="127" t="s">
        <v>180</v>
      </c>
    </row>
    <row r="130" spans="1:5">
      <c r="A130" s="32"/>
      <c r="B130" s="915">
        <f>'Names of Bidder'!D23</f>
        <v>0</v>
      </c>
      <c r="C130" s="748"/>
      <c r="D130" s="748"/>
      <c r="E130" s="127" t="s">
        <v>353</v>
      </c>
    </row>
    <row r="131" spans="1:5">
      <c r="A131" s="32"/>
      <c r="B131" s="122"/>
      <c r="C131" s="122"/>
      <c r="D131" s="122"/>
    </row>
    <row r="132" spans="1:5">
      <c r="A132" s="29" t="s">
        <v>344</v>
      </c>
    </row>
    <row r="133" spans="1:5">
      <c r="A133" s="162"/>
      <c r="B133" s="162"/>
      <c r="C133" s="162"/>
      <c r="D133" s="162"/>
      <c r="E133" s="162"/>
    </row>
    <row r="134" spans="1:5" ht="42.6" customHeight="1">
      <c r="A134" s="483">
        <v>1</v>
      </c>
      <c r="B134" s="742" t="s">
        <v>781</v>
      </c>
      <c r="C134" s="742"/>
      <c r="D134" s="742"/>
      <c r="E134" s="742"/>
    </row>
    <row r="135" spans="1:5">
      <c r="A135" s="482"/>
      <c r="B135" s="162"/>
      <c r="C135" s="162"/>
      <c r="D135" s="162"/>
      <c r="E135" s="162"/>
    </row>
    <row r="136" spans="1:5" ht="48.9" customHeight="1">
      <c r="A136" s="483">
        <v>2</v>
      </c>
      <c r="B136" s="742" t="s">
        <v>782</v>
      </c>
      <c r="C136" s="742"/>
      <c r="D136" s="742"/>
      <c r="E136" s="742"/>
    </row>
    <row r="137" spans="1:5">
      <c r="A137" s="483"/>
      <c r="B137" s="162"/>
      <c r="C137" s="162"/>
      <c r="D137" s="162"/>
      <c r="E137" s="162"/>
    </row>
    <row r="138" spans="1:5" ht="43.5" customHeight="1">
      <c r="A138" s="483">
        <v>3</v>
      </c>
      <c r="B138" s="742" t="s">
        <v>783</v>
      </c>
      <c r="C138" s="742"/>
      <c r="D138" s="742"/>
      <c r="E138" s="742"/>
    </row>
    <row r="139" spans="1:5">
      <c r="A139" s="483"/>
      <c r="B139" s="162"/>
      <c r="C139" s="162"/>
      <c r="D139" s="162"/>
      <c r="E139" s="162"/>
    </row>
    <row r="140" spans="1:5" ht="66" customHeight="1">
      <c r="A140" s="483">
        <v>4</v>
      </c>
      <c r="B140" s="742" t="s">
        <v>784</v>
      </c>
      <c r="C140" s="742"/>
      <c r="D140" s="742"/>
      <c r="E140" s="742"/>
    </row>
    <row r="141" spans="1:5">
      <c r="A141" s="483"/>
      <c r="B141" s="162"/>
      <c r="C141" s="162"/>
      <c r="D141" s="162"/>
      <c r="E141" s="162"/>
    </row>
    <row r="142" spans="1:5">
      <c r="A142" s="483" t="s">
        <v>785</v>
      </c>
      <c r="B142" s="912" t="s">
        <v>847</v>
      </c>
      <c r="C142" s="912"/>
      <c r="D142" s="912"/>
      <c r="E142" s="913"/>
    </row>
    <row r="143" spans="1:5" ht="15.6">
      <c r="A143" s="483"/>
      <c r="B143" s="912" t="s">
        <v>848</v>
      </c>
      <c r="C143" s="912"/>
      <c r="D143" s="912"/>
      <c r="E143" s="511"/>
    </row>
    <row r="144" spans="1:5" ht="30.9" customHeight="1">
      <c r="A144" s="483"/>
      <c r="B144" s="742" t="str">
        <f>"in equivalent  Indian Rupees is "&amp;I151&amp; " Crore. The details of value used for working out the Balance Bid Capacity as above, are as follows: "</f>
        <v xml:space="preserve">in equivalent  Indian Rupees is 0 Crore. The details of value used for working out the Balance Bid Capacity as above, are as follows: </v>
      </c>
      <c r="C144" s="742"/>
      <c r="D144" s="742"/>
      <c r="E144" s="914"/>
    </row>
    <row r="145" spans="1:9">
      <c r="A145" s="483"/>
      <c r="B145" s="162"/>
      <c r="C145" s="162"/>
      <c r="D145" s="162"/>
      <c r="E145" s="162"/>
    </row>
    <row r="146" spans="1:9" ht="43.5" customHeight="1">
      <c r="A146" s="483" t="s">
        <v>787</v>
      </c>
      <c r="B146" s="654" t="s">
        <v>786</v>
      </c>
      <c r="C146" s="654"/>
      <c r="D146" s="654"/>
      <c r="E146" s="654"/>
    </row>
    <row r="147" spans="1:9">
      <c r="A147" s="483"/>
      <c r="B147" s="162"/>
      <c r="C147" s="162"/>
      <c r="D147" s="162"/>
      <c r="E147" s="162"/>
    </row>
    <row r="148" spans="1:9" ht="21" customHeight="1">
      <c r="A148" s="483"/>
      <c r="B148" s="498" t="s">
        <v>788</v>
      </c>
      <c r="C148" s="498" t="s">
        <v>789</v>
      </c>
      <c r="D148" s="911" t="s">
        <v>877</v>
      </c>
      <c r="E148" s="911"/>
    </row>
    <row r="149" spans="1:9">
      <c r="A149" s="483"/>
      <c r="B149" s="500">
        <v>1</v>
      </c>
      <c r="C149" s="500" t="s">
        <v>790</v>
      </c>
      <c r="D149" s="909"/>
      <c r="E149" s="909"/>
    </row>
    <row r="150" spans="1:9">
      <c r="A150" s="483"/>
      <c r="B150" s="500">
        <v>2</v>
      </c>
      <c r="C150" s="500" t="s">
        <v>791</v>
      </c>
      <c r="D150" s="909"/>
      <c r="E150" s="909"/>
      <c r="H150" s="538" t="s">
        <v>856</v>
      </c>
      <c r="I150" s="526">
        <f>IF(H154=TRUE,MAX(D149:E153),MAX(D150:E154))</f>
        <v>0</v>
      </c>
    </row>
    <row r="151" spans="1:9">
      <c r="A151" s="483"/>
      <c r="B151" s="500">
        <v>3</v>
      </c>
      <c r="C151" s="500" t="s">
        <v>792</v>
      </c>
      <c r="D151" s="909"/>
      <c r="E151" s="909"/>
      <c r="H151" s="538" t="s">
        <v>796</v>
      </c>
      <c r="I151" s="539">
        <f>3*I150-E159</f>
        <v>0</v>
      </c>
    </row>
    <row r="152" spans="1:9">
      <c r="A152" s="483"/>
      <c r="B152" s="500">
        <v>4</v>
      </c>
      <c r="C152" s="500" t="s">
        <v>793</v>
      </c>
      <c r="D152" s="909"/>
      <c r="E152" s="909"/>
      <c r="H152" s="491"/>
      <c r="I152" s="526"/>
    </row>
    <row r="153" spans="1:9">
      <c r="A153" s="483"/>
      <c r="B153" s="500">
        <v>5</v>
      </c>
      <c r="C153" s="500" t="s">
        <v>794</v>
      </c>
      <c r="D153" s="909"/>
      <c r="E153" s="909"/>
      <c r="H153" s="491"/>
      <c r="I153" s="526"/>
    </row>
    <row r="154" spans="1:9">
      <c r="A154" s="483"/>
      <c r="B154" s="500">
        <v>6</v>
      </c>
      <c r="C154" s="500" t="s">
        <v>795</v>
      </c>
      <c r="D154" s="909"/>
      <c r="E154" s="909"/>
      <c r="H154" s="491" t="b">
        <v>0</v>
      </c>
      <c r="I154" s="526"/>
    </row>
    <row r="155" spans="1:9">
      <c r="A155" s="483"/>
      <c r="B155" s="162"/>
      <c r="C155" s="162"/>
      <c r="D155" s="162"/>
      <c r="E155" s="162"/>
    </row>
    <row r="156" spans="1:9" ht="50.1" customHeight="1">
      <c r="A156" s="483" t="s">
        <v>797</v>
      </c>
      <c r="B156" s="654" t="s">
        <v>798</v>
      </c>
      <c r="C156" s="654"/>
      <c r="D156" s="654"/>
      <c r="E156" s="654"/>
    </row>
    <row r="157" spans="1:9" ht="12.6" customHeight="1">
      <c r="A157" s="483"/>
      <c r="B157" s="421"/>
      <c r="C157" s="421"/>
      <c r="D157" s="421"/>
      <c r="E157" s="421"/>
    </row>
    <row r="158" spans="1:9" ht="61.2">
      <c r="A158" s="483"/>
      <c r="B158" s="502" t="s">
        <v>788</v>
      </c>
      <c r="C158" s="502" t="s">
        <v>901</v>
      </c>
      <c r="D158" s="502" t="s">
        <v>902</v>
      </c>
      <c r="E158" s="499" t="s">
        <v>799</v>
      </c>
    </row>
    <row r="159" spans="1:9">
      <c r="A159" s="483"/>
      <c r="B159" s="501">
        <v>1</v>
      </c>
      <c r="C159" s="512"/>
      <c r="D159" s="512"/>
      <c r="E159" s="503">
        <f>C159+D159</f>
        <v>0</v>
      </c>
    </row>
    <row r="160" spans="1:9">
      <c r="A160" s="483"/>
      <c r="B160" s="421"/>
      <c r="C160" s="910" t="str">
        <f>IF(I151&lt;0,"Check the entered values of T,B1 &amp; B2 above in Rs. Crores only ","")</f>
        <v/>
      </c>
      <c r="D160" s="910"/>
      <c r="E160" s="25"/>
    </row>
    <row r="161" spans="1:5" ht="110.4" customHeight="1">
      <c r="A161" s="76">
        <v>6</v>
      </c>
      <c r="B161" s="742" t="s">
        <v>801</v>
      </c>
      <c r="C161" s="742"/>
      <c r="D161" s="742"/>
      <c r="E161" s="742"/>
    </row>
    <row r="162" spans="1:5">
      <c r="A162" s="906"/>
      <c r="B162" s="906"/>
      <c r="C162" s="906"/>
      <c r="D162" s="906"/>
      <c r="E162" s="906"/>
    </row>
    <row r="163" spans="1:5">
      <c r="A163" s="77"/>
      <c r="B163" s="77"/>
      <c r="C163" s="77"/>
      <c r="D163" s="77"/>
      <c r="E163" s="77"/>
    </row>
    <row r="164" spans="1:5">
      <c r="A164" s="77"/>
      <c r="B164" s="77"/>
      <c r="C164" s="907" t="s">
        <v>802</v>
      </c>
      <c r="D164" s="907"/>
      <c r="E164" s="77" t="s">
        <v>803</v>
      </c>
    </row>
    <row r="165" spans="1:5" ht="27.75" customHeight="1">
      <c r="A165" s="36" t="s">
        <v>6</v>
      </c>
      <c r="B165" s="908"/>
      <c r="C165" s="908"/>
      <c r="D165" s="37" t="s">
        <v>4</v>
      </c>
      <c r="E165" s="519"/>
    </row>
    <row r="166" spans="1:5" ht="26.25" customHeight="1">
      <c r="A166" s="36" t="s">
        <v>7</v>
      </c>
      <c r="B166" s="908"/>
      <c r="C166" s="908"/>
      <c r="D166" s="37" t="s">
        <v>5</v>
      </c>
      <c r="E166" s="519"/>
    </row>
    <row r="167" spans="1:5">
      <c r="B167" s="40"/>
      <c r="C167" s="40"/>
      <c r="D167" s="37" t="s">
        <v>804</v>
      </c>
      <c r="E167" s="40"/>
    </row>
    <row r="169" spans="1:5">
      <c r="A169" s="38"/>
    </row>
    <row r="170" spans="1:5">
      <c r="B170" s="77"/>
      <c r="C170" s="907" t="s">
        <v>805</v>
      </c>
      <c r="D170" s="907"/>
      <c r="E170" s="77" t="s">
        <v>803</v>
      </c>
    </row>
    <row r="171" spans="1:5" ht="24.9" customHeight="1">
      <c r="B171" s="903">
        <f>'Attach 3(JV)'!B144</f>
        <v>0</v>
      </c>
      <c r="C171" s="903"/>
      <c r="D171" s="37" t="s">
        <v>4</v>
      </c>
      <c r="E171" s="519"/>
    </row>
    <row r="172" spans="1:5" ht="24" customHeight="1">
      <c r="A172" s="38"/>
      <c r="B172" s="904">
        <f>'Attach 3(JV)'!B145</f>
        <v>0</v>
      </c>
      <c r="C172" s="904"/>
      <c r="D172" s="37" t="s">
        <v>5</v>
      </c>
      <c r="E172" s="519"/>
    </row>
    <row r="173" spans="1:5">
      <c r="B173" s="40"/>
      <c r="C173" s="40"/>
      <c r="D173" s="37" t="s">
        <v>804</v>
      </c>
      <c r="E173" s="40"/>
    </row>
    <row r="174" spans="1:5" ht="48.9" customHeight="1">
      <c r="A174" s="38"/>
      <c r="B174" s="905" t="s">
        <v>806</v>
      </c>
      <c r="C174" s="905"/>
      <c r="D174" s="905"/>
      <c r="E174" s="905"/>
    </row>
  </sheetData>
  <sheetProtection formatColumns="0" formatRows="0" selectLockedCells="1"/>
  <mergeCells count="105">
    <mergeCell ref="B14:D14"/>
    <mergeCell ref="A5:D5"/>
    <mergeCell ref="A7:E7"/>
    <mergeCell ref="A9:E9"/>
    <mergeCell ref="A12:D12"/>
    <mergeCell ref="B13:D13"/>
    <mergeCell ref="B15:D15"/>
    <mergeCell ref="B16:D16"/>
    <mergeCell ref="B21:E21"/>
    <mergeCell ref="B23:E23"/>
    <mergeCell ref="C51:D51"/>
    <mergeCell ref="B25:E25"/>
    <mergeCell ref="B27:E27"/>
    <mergeCell ref="A49:E49"/>
    <mergeCell ref="B33:E33"/>
    <mergeCell ref="B29:E29"/>
    <mergeCell ref="B30:D30"/>
    <mergeCell ref="B31:E31"/>
    <mergeCell ref="D35:E35"/>
    <mergeCell ref="D36:E36"/>
    <mergeCell ref="D37:E37"/>
    <mergeCell ref="D38:E38"/>
    <mergeCell ref="A63:D63"/>
    <mergeCell ref="A65:E65"/>
    <mergeCell ref="A67:E67"/>
    <mergeCell ref="A70:D70"/>
    <mergeCell ref="B71:D71"/>
    <mergeCell ref="D39:E39"/>
    <mergeCell ref="B61:E61"/>
    <mergeCell ref="C57:D57"/>
    <mergeCell ref="B58:C58"/>
    <mergeCell ref="B59:C59"/>
    <mergeCell ref="B43:E43"/>
    <mergeCell ref="C47:D47"/>
    <mergeCell ref="B48:E48"/>
    <mergeCell ref="B53:C53"/>
    <mergeCell ref="D40:E40"/>
    <mergeCell ref="D41:E41"/>
    <mergeCell ref="B52:C52"/>
    <mergeCell ref="B82:E82"/>
    <mergeCell ref="B84:E84"/>
    <mergeCell ref="B86:E86"/>
    <mergeCell ref="B87:D87"/>
    <mergeCell ref="B88:E88"/>
    <mergeCell ref="B72:D72"/>
    <mergeCell ref="B73:D73"/>
    <mergeCell ref="B74:D74"/>
    <mergeCell ref="B78:E78"/>
    <mergeCell ref="B80:E80"/>
    <mergeCell ref="D96:E96"/>
    <mergeCell ref="D97:E97"/>
    <mergeCell ref="D98:E98"/>
    <mergeCell ref="B100:E100"/>
    <mergeCell ref="C104:D104"/>
    <mergeCell ref="B90:E90"/>
    <mergeCell ref="D92:E92"/>
    <mergeCell ref="D93:E93"/>
    <mergeCell ref="D94:E94"/>
    <mergeCell ref="D95:E95"/>
    <mergeCell ref="C114:D114"/>
    <mergeCell ref="B115:C115"/>
    <mergeCell ref="B116:C116"/>
    <mergeCell ref="B118:E118"/>
    <mergeCell ref="A119:D119"/>
    <mergeCell ref="B105:E105"/>
    <mergeCell ref="A106:E106"/>
    <mergeCell ref="C108:D108"/>
    <mergeCell ref="B109:C109"/>
    <mergeCell ref="B110:C110"/>
    <mergeCell ref="B144:E144"/>
    <mergeCell ref="B146:E146"/>
    <mergeCell ref="B129:D129"/>
    <mergeCell ref="B130:D130"/>
    <mergeCell ref="B134:E134"/>
    <mergeCell ref="B136:E136"/>
    <mergeCell ref="B138:E138"/>
    <mergeCell ref="A121:E121"/>
    <mergeCell ref="A123:E123"/>
    <mergeCell ref="A126:D126"/>
    <mergeCell ref="B127:D127"/>
    <mergeCell ref="B128:D128"/>
    <mergeCell ref="B2:E2"/>
    <mergeCell ref="B3:E3"/>
    <mergeCell ref="A1:E1"/>
    <mergeCell ref="B171:C171"/>
    <mergeCell ref="B172:C172"/>
    <mergeCell ref="B174:E174"/>
    <mergeCell ref="A162:E162"/>
    <mergeCell ref="C164:D164"/>
    <mergeCell ref="B165:C165"/>
    <mergeCell ref="B166:C166"/>
    <mergeCell ref="C170:D170"/>
    <mergeCell ref="D153:E153"/>
    <mergeCell ref="D154:E154"/>
    <mergeCell ref="B156:E156"/>
    <mergeCell ref="C160:D160"/>
    <mergeCell ref="B161:E161"/>
    <mergeCell ref="D148:E148"/>
    <mergeCell ref="D149:E149"/>
    <mergeCell ref="D150:E150"/>
    <mergeCell ref="D151:E151"/>
    <mergeCell ref="D152:E152"/>
    <mergeCell ref="B140:E140"/>
    <mergeCell ref="B142:E142"/>
    <mergeCell ref="B143:D143"/>
  </mergeCells>
  <phoneticPr fontId="7" type="noConversion"/>
  <conditionalFormatting sqref="D41:E41">
    <cfRule type="expression" dxfId="19" priority="5">
      <formula>$I$41=TRUE</formula>
    </cfRule>
  </conditionalFormatting>
  <conditionalFormatting sqref="D98:E98">
    <cfRule type="expression" dxfId="18" priority="4">
      <formula>$H$97=TRUE</formula>
    </cfRule>
  </conditionalFormatting>
  <conditionalFormatting sqref="D154:E154">
    <cfRule type="expression" dxfId="17" priority="3">
      <formula>$H$154=TRUE</formula>
    </cfRule>
  </conditionalFormatting>
  <dataValidations count="2">
    <dataValidation type="list" allowBlank="1" showInputMessage="1" showErrorMessage="1" sqref="E30 E143 E87" xr:uid="{46BD831F-B0A5-4344-AC2B-1AF65B38EC13}">
      <formula1>$I$36:$I$39</formula1>
    </dataValidation>
    <dataValidation type="decimal" operator="greaterThanOrEqual" allowBlank="1" showInputMessage="1" showErrorMessage="1" sqref="C46:D46 D93:E98 C103:D103 D149:E154 C159:D159 D36:E41" xr:uid="{007BCFD0-7C48-4BF5-B34A-23409CF633F0}">
      <formula1>0</formula1>
    </dataValidation>
  </dataValidations>
  <pageMargins left="0.75" right="0.63" top="0.57999999999999996" bottom="0.6" header="0.34" footer="0.35"/>
  <pageSetup scale="81" fitToHeight="0" orientation="portrait" r:id="rId1"/>
  <headerFooter alignWithMargins="0">
    <oddFooter xml:space="preserve">&amp;CAttachment-20&amp;R&amp;"Book Antiqua,Bold"&amp;8 Page &amp;P </oddFooter>
  </headerFooter>
  <rowBreaks count="5" manualBreakCount="5">
    <brk id="41" max="4" man="1"/>
    <brk id="62" max="4" man="1"/>
    <brk id="98" max="4" man="1"/>
    <brk id="118" max="4" man="1"/>
    <brk id="154"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91141" r:id="rId4" name="Check Box 5">
              <controlPr defaultSize="0" autoFill="0" autoLine="0" autoPict="0">
                <anchor moveWithCells="1">
                  <from>
                    <xdr:col>4</xdr:col>
                    <xdr:colOff>1112520</xdr:colOff>
                    <xdr:row>40</xdr:row>
                    <xdr:rowOff>30480</xdr:rowOff>
                  </from>
                  <to>
                    <xdr:col>4</xdr:col>
                    <xdr:colOff>2461260</xdr:colOff>
                    <xdr:row>40</xdr:row>
                    <xdr:rowOff>228600</xdr:rowOff>
                  </to>
                </anchor>
              </controlPr>
            </control>
          </mc:Choice>
        </mc:AlternateContent>
        <mc:AlternateContent xmlns:mc="http://schemas.openxmlformats.org/markup-compatibility/2006">
          <mc:Choice Requires="x14">
            <control shapeId="91142" r:id="rId5" name="Check Box 6">
              <controlPr defaultSize="0" autoFill="0" autoLine="0" autoPict="0">
                <anchor moveWithCells="1">
                  <from>
                    <xdr:col>4</xdr:col>
                    <xdr:colOff>1188720</xdr:colOff>
                    <xdr:row>96</xdr:row>
                    <xdr:rowOff>175260</xdr:rowOff>
                  </from>
                  <to>
                    <xdr:col>5</xdr:col>
                    <xdr:colOff>45720</xdr:colOff>
                    <xdr:row>98</xdr:row>
                    <xdr:rowOff>7620</xdr:rowOff>
                  </to>
                </anchor>
              </controlPr>
            </control>
          </mc:Choice>
        </mc:AlternateContent>
        <mc:AlternateContent xmlns:mc="http://schemas.openxmlformats.org/markup-compatibility/2006">
          <mc:Choice Requires="x14">
            <control shapeId="91143" r:id="rId6" name="Check Box 7">
              <controlPr locked="0" defaultSize="0" autoFill="0" autoLine="0" autoPict="0">
                <anchor moveWithCells="1">
                  <from>
                    <xdr:col>4</xdr:col>
                    <xdr:colOff>1325880</xdr:colOff>
                    <xdr:row>152</xdr:row>
                    <xdr:rowOff>160020</xdr:rowOff>
                  </from>
                  <to>
                    <xdr:col>5</xdr:col>
                    <xdr:colOff>182880</xdr:colOff>
                    <xdr:row>154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8019B234-CF29-4DB9-8D20-AC10B75743F6}">
            <xm:f>'Names of Bidder'!$D$6="Sole Bidder"</xm:f>
            <x14:dxf>
              <font>
                <color theme="0"/>
              </font>
              <fill>
                <patternFill>
                  <bgColor theme="0"/>
                </patternFill>
              </fill>
              <border>
                <left/>
                <right/>
                <top/>
                <bottom/>
                <vertical/>
                <horizontal/>
              </border>
            </x14:dxf>
          </x14:cfRule>
          <xm:sqref>A63:E101 A102:B102 E102 A103:E118</xm:sqref>
        </x14:conditionalFormatting>
        <x14:conditionalFormatting xmlns:xm="http://schemas.microsoft.com/office/excel/2006/main">
          <x14:cfRule type="expression" priority="6" id="{B9F9EAFE-C194-46EB-82FE-63AE8AB5C85C}">
            <xm:f>'Names of Bidder'!$D$7&lt;2</xm:f>
            <x14:dxf>
              <font>
                <color theme="0"/>
              </font>
              <fill>
                <patternFill>
                  <bgColor theme="0"/>
                </patternFill>
              </fill>
              <border>
                <left/>
                <right/>
                <top/>
                <bottom/>
                <vertical/>
                <horizontal/>
              </border>
            </x14:dxf>
          </x14:cfRule>
          <xm:sqref>A119:E174</xm:sqref>
        </x14:conditionalFormatting>
        <x14:conditionalFormatting xmlns:xm="http://schemas.microsoft.com/office/excel/2006/main">
          <x14:cfRule type="expression" priority="2" id="{EEAA1E5D-CE8F-460C-8732-85FBABC890F4}">
            <xm:f>'Names of Bidder'!$D$7&lt;2</xm:f>
            <x14:dxf>
              <font>
                <color theme="0"/>
              </font>
              <fill>
                <patternFill>
                  <bgColor theme="0"/>
                </patternFill>
              </fill>
              <border>
                <left/>
                <right/>
                <top/>
                <bottom/>
                <vertical/>
                <horizontal/>
              </border>
            </x14:dxf>
          </x14:cfRule>
          <xm:sqref>C102:D102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5235E-DA2C-4B12-8493-23AA4C98B3A8}">
  <sheetPr codeName="Sheet15">
    <tabColor indexed="11"/>
    <pageSetUpPr fitToPage="1"/>
  </sheetPr>
  <dimension ref="A1:I35"/>
  <sheetViews>
    <sheetView showGridLines="0" showZeros="0" view="pageBreakPreview" topLeftCell="A10" zoomScaleSheetLayoutView="100" workbookViewId="0">
      <selection activeCell="F20" sqref="F20"/>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ht="31.5" customHeight="1">
      <c r="A1" s="899" t="str">
        <f>'Attach 3(JV)'!A1</f>
        <v>Specification No. :CC/NT/W-AIS/DOM/A04/23/09636</v>
      </c>
      <c r="B1" s="899"/>
      <c r="C1" s="899"/>
      <c r="D1" s="899"/>
      <c r="E1" s="308" t="str">
        <f>"Attachment-21 " &amp; 'Attach 3(JV)'!AT1</f>
        <v xml:space="preserve">Attachment-21 </v>
      </c>
    </row>
    <row r="2" spans="1:9" ht="7.5" customHeight="1"/>
    <row r="3" spans="1:9" ht="72.75" customHeight="1">
      <c r="A3"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901"/>
      <c r="C3" s="901"/>
      <c r="D3" s="901"/>
      <c r="E3" s="901"/>
      <c r="F3" s="26"/>
      <c r="G3" s="27"/>
      <c r="H3" s="26"/>
    </row>
    <row r="4" spans="1:9" ht="20.100000000000001" customHeight="1">
      <c r="A4" s="28"/>
      <c r="H4" s="30"/>
      <c r="I4" s="11"/>
    </row>
    <row r="5" spans="1:9" ht="20.100000000000001" customHeight="1">
      <c r="A5" s="656" t="s">
        <v>713</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3" t="str">
        <f>'Attach 3(JV)'!A8</f>
        <v/>
      </c>
      <c r="B8" s="843"/>
      <c r="C8" s="843"/>
      <c r="D8" s="843"/>
      <c r="E8" s="127" t="str">
        <f>'Attach 3(JV)'!E8</f>
        <v>Contract Services</v>
      </c>
      <c r="H8" s="30"/>
      <c r="I8" s="11"/>
    </row>
    <row r="9" spans="1:9" ht="20.100000000000001" customHeight="1">
      <c r="A9" s="13" t="s">
        <v>349</v>
      </c>
      <c r="B9" s="748" t="str">
        <f>'Attach 3(JV)'!B9</f>
        <v/>
      </c>
      <c r="C9" s="748"/>
      <c r="D9" s="748"/>
      <c r="E9" s="127" t="str">
        <f>'Attach 3(JV)'!E9</f>
        <v>Power Grid Corporation of India Ltd.,</v>
      </c>
      <c r="H9" s="30"/>
      <c r="I9" s="11"/>
    </row>
    <row r="10" spans="1:9" ht="20.100000000000001" customHeight="1">
      <c r="A10" s="13" t="s">
        <v>351</v>
      </c>
      <c r="B10" s="644" t="str">
        <f>'Attach 3(JV)'!B10</f>
        <v/>
      </c>
      <c r="C10" s="644"/>
      <c r="D10" s="644"/>
      <c r="E10" s="127" t="str">
        <f>'Attach 3(JV)'!E10</f>
        <v>"Saudamini", Plot No. 2, Sector 29</v>
      </c>
      <c r="H10" s="30"/>
      <c r="I10" s="11"/>
    </row>
    <row r="11" spans="1:9" ht="20.100000000000001" customHeight="1">
      <c r="B11" s="644" t="str">
        <f>'Attach 3(JV)'!B11</f>
        <v/>
      </c>
      <c r="C11" s="644"/>
      <c r="D11" s="644"/>
      <c r="E11" s="127" t="str">
        <f>'Attach 3(JV)'!E11</f>
        <v>Gurgaon (Haryana) - 122001</v>
      </c>
    </row>
    <row r="12" spans="1:9" ht="18" customHeight="1">
      <c r="A12" s="32"/>
      <c r="B12" s="644" t="str">
        <f>'Attach 3(JV)'!B12</f>
        <v/>
      </c>
      <c r="C12" s="644"/>
      <c r="D12" s="644"/>
      <c r="E12" s="15"/>
    </row>
    <row r="13" spans="1:9" ht="19.5" hidden="1" customHeight="1">
      <c r="A13" s="32"/>
      <c r="B13" s="122"/>
      <c r="C13" s="122"/>
      <c r="D13" s="122"/>
      <c r="E13" s="15"/>
    </row>
    <row r="14" spans="1:9" ht="20.100000000000001" customHeight="1">
      <c r="A14" s="32"/>
      <c r="B14" s="122"/>
      <c r="C14" s="122"/>
      <c r="D14" s="122"/>
      <c r="G14" s="12"/>
    </row>
    <row r="15" spans="1:9" ht="20.100000000000001" customHeight="1">
      <c r="A15" s="29" t="s">
        <v>344</v>
      </c>
    </row>
    <row r="16" spans="1:9" ht="6" customHeight="1">
      <c r="A16" s="32"/>
    </row>
    <row r="17" spans="1:9" ht="78.75" customHeight="1">
      <c r="A17" s="76">
        <v>1</v>
      </c>
      <c r="B17" s="738" t="s">
        <v>714</v>
      </c>
      <c r="C17" s="738"/>
      <c r="D17" s="738"/>
      <c r="E17" s="738"/>
    </row>
    <row r="18" spans="1:9" ht="15.6" customHeight="1">
      <c r="A18" s="60"/>
      <c r="B18" s="162"/>
      <c r="C18" s="162"/>
      <c r="D18" s="162"/>
      <c r="E18" s="162"/>
    </row>
    <row r="19" spans="1:9" ht="123.6" customHeight="1">
      <c r="A19" s="76">
        <v>2</v>
      </c>
      <c r="B19" s="738" t="s">
        <v>715</v>
      </c>
      <c r="C19" s="738"/>
      <c r="D19" s="738"/>
      <c r="E19" s="738"/>
    </row>
    <row r="20" spans="1:9" ht="33" customHeight="1">
      <c r="A20" s="36" t="s">
        <v>6</v>
      </c>
      <c r="B20" s="69" t="str">
        <f>'Attach 3(JV)'!B24</f>
        <v>--2023</v>
      </c>
      <c r="C20" s="40"/>
      <c r="D20" s="37" t="s">
        <v>4</v>
      </c>
      <c r="E20" s="239" t="str">
        <f>'Attach 3(JV)'!E24</f>
        <v/>
      </c>
    </row>
    <row r="21" spans="1:9" ht="33" customHeight="1">
      <c r="A21" s="36" t="s">
        <v>7</v>
      </c>
      <c r="B21" s="239" t="str">
        <f>'Attach 3(JV)'!B25</f>
        <v/>
      </c>
      <c r="C21" s="40"/>
      <c r="D21" s="37" t="s">
        <v>5</v>
      </c>
      <c r="E21" s="239" t="str">
        <f>'Attach 3(JV)'!E25</f>
        <v/>
      </c>
    </row>
    <row r="22" spans="1:9" ht="33" customHeight="1">
      <c r="B22" s="40"/>
      <c r="C22" s="40"/>
      <c r="D22" s="37"/>
      <c r="E22" s="40"/>
    </row>
    <row r="23" spans="1:9" s="29" customFormat="1" ht="20.100000000000001" customHeight="1">
      <c r="F23" s="24"/>
      <c r="G23" s="24"/>
      <c r="H23" s="24"/>
      <c r="I23" s="25"/>
    </row>
    <row r="24" spans="1:9" s="29" customFormat="1" ht="20.100000000000001" customHeight="1">
      <c r="A24" s="38"/>
      <c r="F24" s="24"/>
      <c r="G24" s="24"/>
      <c r="H24" s="24"/>
      <c r="I24" s="25"/>
    </row>
    <row r="25" spans="1:9" s="29" customFormat="1" ht="20.100000000000001" customHeight="1">
      <c r="F25" s="24"/>
      <c r="G25" s="24"/>
      <c r="H25" s="24"/>
      <c r="I25" s="25"/>
    </row>
    <row r="26" spans="1:9" s="29" customFormat="1" ht="20.100000000000001" customHeight="1">
      <c r="F26" s="24"/>
      <c r="G26" s="24"/>
      <c r="H26" s="24"/>
      <c r="I26" s="25"/>
    </row>
    <row r="27" spans="1:9" s="29" customFormat="1" ht="20.100000000000001" customHeight="1">
      <c r="A27" s="38"/>
      <c r="F27" s="24"/>
      <c r="G27" s="24"/>
      <c r="H27" s="24"/>
      <c r="I27" s="25"/>
    </row>
    <row r="28" spans="1:9" s="29" customFormat="1" ht="20.100000000000001" customHeight="1">
      <c r="F28" s="24"/>
      <c r="G28" s="24"/>
      <c r="H28" s="24"/>
      <c r="I28" s="25"/>
    </row>
    <row r="29" spans="1:9" s="29" customFormat="1" ht="20.100000000000001" customHeight="1">
      <c r="A29" s="38"/>
      <c r="F29" s="24"/>
      <c r="G29" s="24"/>
      <c r="H29" s="24"/>
      <c r="I29" s="25"/>
    </row>
    <row r="30" spans="1:9" s="29" customFormat="1" ht="20.100000000000001" customHeight="1">
      <c r="F30" s="24"/>
      <c r="G30" s="24"/>
      <c r="H30" s="24"/>
      <c r="I30" s="25"/>
    </row>
    <row r="31" spans="1:9" s="29" customFormat="1" ht="20.100000000000001" customHeight="1">
      <c r="A31" s="38"/>
      <c r="F31" s="24"/>
      <c r="G31" s="24"/>
      <c r="H31" s="24"/>
      <c r="I31" s="25"/>
    </row>
    <row r="32" spans="1:9" s="29" customFormat="1" ht="20.100000000000001" customHeight="1">
      <c r="F32" s="24"/>
      <c r="G32" s="24"/>
      <c r="H32" s="24"/>
      <c r="I32" s="25"/>
    </row>
    <row r="33" spans="6:9" s="29" customFormat="1" ht="20.100000000000001" customHeight="1">
      <c r="F33" s="24"/>
      <c r="G33" s="24"/>
      <c r="H33" s="24"/>
      <c r="I33" s="25"/>
    </row>
    <row r="34" spans="6:9" s="29" customFormat="1" ht="20.100000000000001" customHeight="1">
      <c r="F34" s="24"/>
      <c r="G34" s="24"/>
      <c r="H34" s="24"/>
      <c r="I34" s="25"/>
    </row>
    <row r="35" spans="6:9" s="29" customFormat="1" ht="20.100000000000001" customHeight="1">
      <c r="F35" s="24"/>
      <c r="G35" s="24"/>
      <c r="H35" s="24"/>
      <c r="I35" s="25"/>
    </row>
  </sheetData>
  <sheetProtection algorithmName="SHA-512" hashValue="qNIT8DR5P00P23FK4qw+s0GUwnwdWw8iInInfX/wryEDrPvuIrY5ns9p7FK0NnuXsfAaKtu+XBXDyGd2i53yPg==" saltValue="XGeFH6Qgn2rMMuVBCpIDag==" spinCount="100000" sheet="1" formatColumns="0" formatRows="0" selectLockedCells="1"/>
  <mergeCells count="10">
    <mergeCell ref="B11:D11"/>
    <mergeCell ref="B12:D12"/>
    <mergeCell ref="B17:E17"/>
    <mergeCell ref="B19:E19"/>
    <mergeCell ref="A1:D1"/>
    <mergeCell ref="A3:E3"/>
    <mergeCell ref="A5:E5"/>
    <mergeCell ref="A8:D8"/>
    <mergeCell ref="B9:D9"/>
    <mergeCell ref="B10:D10"/>
  </mergeCell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EA07-799E-4D73-8506-0DB3199FCF9F}">
  <sheetPr codeName="Sheet29">
    <tabColor indexed="11"/>
    <pageSetUpPr fitToPage="1"/>
  </sheetPr>
  <dimension ref="A1:I40"/>
  <sheetViews>
    <sheetView showGridLines="0" showZeros="0" view="pageBreakPreview" zoomScale="70" zoomScaleSheetLayoutView="70" workbookViewId="0">
      <selection activeCell="B15" sqref="B15"/>
    </sheetView>
  </sheetViews>
  <sheetFormatPr defaultColWidth="9.109375" defaultRowHeight="14.4"/>
  <cols>
    <col min="1" max="1" width="12.109375" style="29" customWidth="1"/>
    <col min="2" max="2" width="36.88671875" style="29" customWidth="1"/>
    <col min="3" max="3" width="11.44140625" style="29" customWidth="1"/>
    <col min="4" max="4" width="19.44140625" style="29" customWidth="1"/>
    <col min="5" max="5" width="39.5546875" style="29" customWidth="1"/>
    <col min="6" max="8" width="9.109375" style="24"/>
    <col min="9" max="16384" width="9.109375" style="25"/>
  </cols>
  <sheetData>
    <row r="1" spans="1:9" ht="31.5" customHeight="1">
      <c r="A1" s="899" t="str">
        <f>'Attach 3(JV)'!A1</f>
        <v>Specification No. :CC/NT/W-AIS/DOM/A04/23/09636</v>
      </c>
      <c r="B1" s="899"/>
      <c r="C1" s="899"/>
      <c r="D1" s="899"/>
      <c r="E1" s="308" t="str">
        <f>"Attachment-22 " &amp; 'Attach 3(JV)'!AT1</f>
        <v xml:space="preserve">Attachment-22 </v>
      </c>
    </row>
    <row r="2" spans="1:9" ht="7.5" customHeight="1"/>
    <row r="3" spans="1:9" ht="92.4" customHeight="1">
      <c r="A3"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901"/>
      <c r="C3" s="901"/>
      <c r="D3" s="901"/>
      <c r="E3" s="901"/>
      <c r="F3" s="26"/>
      <c r="G3" s="27"/>
      <c r="H3" s="26"/>
    </row>
    <row r="4" spans="1:9" ht="20.100000000000001" customHeight="1">
      <c r="A4" s="28"/>
      <c r="H4" s="30"/>
      <c r="I4" s="11"/>
    </row>
    <row r="5" spans="1:9" ht="41.1" customHeight="1">
      <c r="A5" s="918" t="s">
        <v>716</v>
      </c>
      <c r="B5" s="918"/>
      <c r="C5" s="918"/>
      <c r="D5" s="918"/>
      <c r="E5" s="918"/>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3" t="str">
        <f>'Attach 3(JV)'!A8</f>
        <v/>
      </c>
      <c r="B8" s="843"/>
      <c r="C8" s="843"/>
      <c r="D8" s="843"/>
      <c r="E8" s="127" t="str">
        <f>'Attach 3(JV)'!E8</f>
        <v>Contract Services</v>
      </c>
      <c r="H8" s="30"/>
      <c r="I8" s="11"/>
    </row>
    <row r="9" spans="1:9" ht="20.100000000000001" customHeight="1">
      <c r="A9" s="13" t="s">
        <v>349</v>
      </c>
      <c r="B9" s="748" t="str">
        <f>'Attach 3(JV)'!B9</f>
        <v/>
      </c>
      <c r="C9" s="748"/>
      <c r="D9" s="748"/>
      <c r="E9" s="127" t="str">
        <f>'Attach 3(JV)'!E9</f>
        <v>Power Grid Corporation of India Ltd.,</v>
      </c>
      <c r="H9" s="30"/>
      <c r="I9" s="11"/>
    </row>
    <row r="10" spans="1:9" ht="20.100000000000001" customHeight="1">
      <c r="A10" s="13" t="s">
        <v>351</v>
      </c>
      <c r="B10" s="644" t="str">
        <f>'Attach 3(JV)'!B10</f>
        <v/>
      </c>
      <c r="C10" s="644"/>
      <c r="D10" s="644"/>
      <c r="E10" s="127" t="str">
        <f>'Attach 3(JV)'!E10</f>
        <v>"Saudamini", Plot No. 2, Sector 29</v>
      </c>
      <c r="H10" s="30"/>
      <c r="I10" s="11"/>
    </row>
    <row r="11" spans="1:9" ht="20.100000000000001" customHeight="1">
      <c r="B11" s="644" t="str">
        <f>'Attach 3(JV)'!B11</f>
        <v/>
      </c>
      <c r="C11" s="644"/>
      <c r="D11" s="644"/>
      <c r="E11" s="127" t="str">
        <f>'Attach 3(JV)'!E11</f>
        <v>Gurgaon (Haryana) - 122001</v>
      </c>
    </row>
    <row r="12" spans="1:9" ht="18" customHeight="1">
      <c r="A12" s="32"/>
      <c r="B12" s="644" t="str">
        <f>'Attach 3(JV)'!B12</f>
        <v/>
      </c>
      <c r="C12" s="644"/>
      <c r="D12" s="644"/>
      <c r="E12" s="15"/>
    </row>
    <row r="13" spans="1:9" ht="19.5" hidden="1" customHeight="1">
      <c r="A13" s="32"/>
      <c r="B13" s="122"/>
      <c r="C13" s="122"/>
      <c r="D13" s="122"/>
      <c r="E13" s="15"/>
    </row>
    <row r="14" spans="1:9" ht="20.100000000000001" customHeight="1">
      <c r="A14" s="32"/>
      <c r="B14" s="122"/>
      <c r="C14" s="122"/>
      <c r="D14" s="122"/>
      <c r="G14" s="12"/>
    </row>
    <row r="15" spans="1:9" ht="20.100000000000001" customHeight="1">
      <c r="A15" s="29" t="s">
        <v>344</v>
      </c>
    </row>
    <row r="16" spans="1:9" ht="6" customHeight="1">
      <c r="A16" s="32"/>
    </row>
    <row r="17" spans="1:9" ht="91.2" customHeight="1">
      <c r="A17" s="919" t="s">
        <v>717</v>
      </c>
      <c r="B17" s="919"/>
      <c r="C17" s="919"/>
      <c r="D17" s="919"/>
      <c r="E17" s="919"/>
    </row>
    <row r="18" spans="1:9" ht="15.6" customHeight="1">
      <c r="A18" s="60"/>
      <c r="B18" s="162"/>
      <c r="C18" s="162"/>
      <c r="D18" s="162"/>
      <c r="E18" s="162"/>
    </row>
    <row r="19" spans="1:9" ht="32.1" customHeight="1">
      <c r="A19" s="919" t="s">
        <v>718</v>
      </c>
      <c r="B19" s="919"/>
      <c r="C19" s="919"/>
      <c r="D19" s="919"/>
      <c r="E19" s="919"/>
    </row>
    <row r="20" spans="1:9" ht="15.6" customHeight="1">
      <c r="A20" s="60"/>
      <c r="B20" s="162"/>
      <c r="C20" s="162"/>
      <c r="D20" s="162"/>
      <c r="E20" s="162"/>
    </row>
    <row r="21" spans="1:9" ht="84.75" customHeight="1">
      <c r="A21" s="919" t="s">
        <v>719</v>
      </c>
      <c r="B21" s="919"/>
      <c r="C21" s="919"/>
      <c r="D21" s="919"/>
      <c r="E21" s="919"/>
    </row>
    <row r="22" spans="1:9" ht="15.6" customHeight="1">
      <c r="A22" s="60"/>
      <c r="B22" s="162"/>
      <c r="C22" s="162"/>
      <c r="D22" s="162"/>
      <c r="E22" s="162"/>
    </row>
    <row r="23" spans="1:9" ht="30.9" customHeight="1">
      <c r="A23" s="919" t="s">
        <v>720</v>
      </c>
      <c r="B23" s="919"/>
      <c r="C23" s="919"/>
      <c r="D23" s="919"/>
      <c r="E23" s="919"/>
    </row>
    <row r="24" spans="1:9" ht="28.2" customHeight="1">
      <c r="A24" s="920"/>
      <c r="B24" s="920"/>
      <c r="C24" s="920"/>
      <c r="D24" s="920"/>
      <c r="E24" s="920"/>
    </row>
    <row r="25" spans="1:9" ht="33" customHeight="1">
      <c r="A25" s="36" t="s">
        <v>6</v>
      </c>
      <c r="B25" s="69" t="str">
        <f>'Attach 3(JV)'!B24</f>
        <v>--2023</v>
      </c>
      <c r="C25" s="40"/>
      <c r="D25" s="37" t="s">
        <v>4</v>
      </c>
      <c r="E25" s="239" t="str">
        <f>'Attach 3(JV)'!E24</f>
        <v/>
      </c>
    </row>
    <row r="26" spans="1:9" ht="33" customHeight="1">
      <c r="A26" s="36" t="s">
        <v>7</v>
      </c>
      <c r="B26" s="239" t="str">
        <f>'Attach 3(JV)'!B25</f>
        <v/>
      </c>
      <c r="C26" s="40"/>
      <c r="D26" s="37" t="s">
        <v>5</v>
      </c>
      <c r="E26" s="239" t="str">
        <f>'Attach 3(JV)'!E25</f>
        <v/>
      </c>
    </row>
    <row r="27" spans="1:9" ht="33" customHeight="1">
      <c r="B27" s="40"/>
      <c r="C27" s="40"/>
      <c r="D27" s="37"/>
      <c r="E27" s="40"/>
    </row>
    <row r="28" spans="1:9" s="29" customFormat="1" ht="20.100000000000001" customHeight="1">
      <c r="F28" s="24"/>
      <c r="G28" s="24"/>
      <c r="H28" s="24"/>
      <c r="I28" s="25"/>
    </row>
    <row r="29" spans="1:9" s="29" customFormat="1" ht="20.100000000000001" customHeight="1">
      <c r="A29" s="38"/>
      <c r="F29" s="24"/>
      <c r="G29" s="24"/>
      <c r="H29" s="24"/>
      <c r="I29" s="25"/>
    </row>
    <row r="30" spans="1:9" s="29" customFormat="1" ht="20.100000000000001" customHeight="1">
      <c r="F30" s="24"/>
      <c r="G30" s="24"/>
      <c r="H30" s="24"/>
      <c r="I30" s="25"/>
    </row>
    <row r="31" spans="1:9" s="29" customFormat="1" ht="20.100000000000001" customHeight="1">
      <c r="F31" s="24"/>
      <c r="G31" s="24"/>
      <c r="H31" s="24"/>
      <c r="I31" s="25"/>
    </row>
    <row r="32" spans="1:9" s="29" customFormat="1" ht="20.100000000000001" customHeight="1">
      <c r="A32" s="38"/>
      <c r="F32" s="24"/>
      <c r="G32" s="24"/>
      <c r="H32" s="24"/>
      <c r="I32" s="25"/>
    </row>
    <row r="33" spans="1:9" s="29" customFormat="1" ht="20.100000000000001" customHeight="1">
      <c r="F33" s="24"/>
      <c r="G33" s="24"/>
      <c r="H33" s="24"/>
      <c r="I33" s="25"/>
    </row>
    <row r="34" spans="1:9" s="29" customFormat="1" ht="20.100000000000001" customHeight="1">
      <c r="A34" s="38"/>
      <c r="F34" s="24"/>
      <c r="G34" s="24"/>
      <c r="H34" s="24"/>
      <c r="I34" s="25"/>
    </row>
    <row r="35" spans="1:9" s="29" customFormat="1" ht="20.100000000000001" customHeight="1">
      <c r="F35" s="24"/>
      <c r="G35" s="24"/>
      <c r="H35" s="24"/>
      <c r="I35" s="25"/>
    </row>
    <row r="36" spans="1:9" s="29" customFormat="1" ht="20.100000000000001" customHeight="1">
      <c r="A36" s="38"/>
      <c r="F36" s="24"/>
      <c r="G36" s="24"/>
      <c r="H36" s="24"/>
      <c r="I36" s="25"/>
    </row>
    <row r="37" spans="1:9" s="29" customFormat="1" ht="20.100000000000001" customHeight="1">
      <c r="F37" s="24"/>
      <c r="G37" s="24"/>
      <c r="H37" s="24"/>
      <c r="I37" s="25"/>
    </row>
    <row r="38" spans="1:9" s="29" customFormat="1" ht="20.100000000000001" customHeight="1">
      <c r="F38" s="24"/>
      <c r="G38" s="24"/>
      <c r="H38" s="24"/>
      <c r="I38" s="25"/>
    </row>
    <row r="39" spans="1:9" s="29" customFormat="1" ht="20.100000000000001" customHeight="1">
      <c r="F39" s="24"/>
      <c r="G39" s="24"/>
      <c r="H39" s="24"/>
      <c r="I39" s="25"/>
    </row>
    <row r="40" spans="1:9" s="29" customFormat="1" ht="20.100000000000001" customHeight="1">
      <c r="F40" s="24"/>
      <c r="G40" s="24"/>
      <c r="H40" s="24"/>
      <c r="I40" s="25"/>
    </row>
  </sheetData>
  <sheetProtection algorithmName="SHA-512" hashValue="Tflj4OvZTP38GeaIqo7ybyeHOFhYGen0sg8SuTaQjZGvrgNZUWNYxdnsyiKqsUrM9x7VK8B3nvjLYVjkG3KXuQ==" saltValue="Gp3gez2lKz94woVL7FpV1Q==" spinCount="100000" sheet="1" formatColumns="0" formatRows="0" selectLockedCells="1"/>
  <mergeCells count="13">
    <mergeCell ref="B11:D11"/>
    <mergeCell ref="B12:D12"/>
    <mergeCell ref="A17:E17"/>
    <mergeCell ref="A19:E19"/>
    <mergeCell ref="A24:E24"/>
    <mergeCell ref="A21:E21"/>
    <mergeCell ref="A23:E23"/>
    <mergeCell ref="B10:D10"/>
    <mergeCell ref="A1:D1"/>
    <mergeCell ref="A3:E3"/>
    <mergeCell ref="A5:E5"/>
    <mergeCell ref="A8:D8"/>
    <mergeCell ref="B9:D9"/>
  </mergeCells>
  <pageMargins left="0.75" right="0.63" top="0.57999999999999996" bottom="0.6" header="0.34" footer="0.35"/>
  <pageSetup scale="84" orientation="portrait" r:id="rId1"/>
  <headerFooter alignWithMargins="0">
    <oddFooter>&amp;R&amp;"Book Antiqua,Bold"&amp;8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pageSetUpPr fitToPage="1"/>
  </sheetPr>
  <dimension ref="B1:AC56"/>
  <sheetViews>
    <sheetView showGridLines="0" view="pageBreakPreview" zoomScaleNormal="100" zoomScaleSheetLayoutView="100" workbookViewId="0">
      <selection activeCell="D47" sqref="D47:G47"/>
    </sheetView>
  </sheetViews>
  <sheetFormatPr defaultColWidth="9.109375" defaultRowHeight="14.4"/>
  <cols>
    <col min="1" max="1" width="3" style="403" customWidth="1"/>
    <col min="2" max="2" width="33" style="395" customWidth="1"/>
    <col min="3" max="3" width="18.88671875" style="395" customWidth="1"/>
    <col min="4" max="4" width="6.44140625" style="395" customWidth="1"/>
    <col min="5" max="5" width="8.33203125" style="395" customWidth="1"/>
    <col min="6" max="6" width="9.5546875" style="403" customWidth="1"/>
    <col min="7" max="7" width="39" style="403" customWidth="1"/>
    <col min="8" max="8" width="11.88671875" style="403" customWidth="1"/>
    <col min="9" max="9" width="20.33203125" style="403" hidden="1" customWidth="1"/>
    <col min="10" max="19" width="11.88671875" style="403" hidden="1" customWidth="1"/>
    <col min="20" max="25" width="11.88671875" style="403" customWidth="1"/>
    <col min="26" max="26" width="9.109375" style="403" hidden="1" customWidth="1"/>
    <col min="27" max="27" width="15.33203125" style="403" hidden="1" customWidth="1"/>
    <col min="28" max="29" width="9.109375" style="403" hidden="1" customWidth="1"/>
    <col min="30" max="16384" width="9.109375" style="403"/>
  </cols>
  <sheetData>
    <row r="1" spans="2:29" s="395" customFormat="1" ht="99" customHeight="1">
      <c r="B1" s="627" t="str">
        <f>Basic!B1</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v>
      </c>
      <c r="C1" s="628"/>
      <c r="D1" s="628"/>
      <c r="E1" s="628"/>
      <c r="F1" s="628"/>
      <c r="G1" s="628"/>
      <c r="H1" s="394"/>
      <c r="I1" s="394"/>
      <c r="J1" s="394"/>
      <c r="K1" s="394"/>
      <c r="L1" s="394"/>
      <c r="M1" s="394"/>
      <c r="N1" s="394"/>
      <c r="O1" s="394"/>
      <c r="P1" s="394"/>
      <c r="Q1" s="394"/>
      <c r="R1" s="394"/>
      <c r="S1" s="394"/>
      <c r="T1" s="394"/>
      <c r="U1" s="394"/>
      <c r="V1" s="394"/>
      <c r="W1" s="394"/>
      <c r="X1" s="394"/>
      <c r="Y1" s="394"/>
      <c r="AA1" s="506"/>
      <c r="AB1" s="506"/>
      <c r="AC1" s="506"/>
    </row>
    <row r="2" spans="2:29" ht="20.100000000000001" customHeight="1">
      <c r="B2" s="629" t="str">
        <f>"Specification No.: " &amp; Basic!B3</f>
        <v>Specification No.: CC/NT/W-AIS/DOM/A04/23/09636</v>
      </c>
      <c r="C2" s="629"/>
      <c r="D2" s="629"/>
      <c r="E2" s="629"/>
      <c r="F2" s="629"/>
      <c r="G2" s="629"/>
      <c r="H2" s="395"/>
      <c r="I2" s="395"/>
      <c r="J2" s="395"/>
      <c r="K2" s="395"/>
      <c r="L2" s="395"/>
      <c r="M2" s="395"/>
      <c r="N2" s="395"/>
      <c r="O2" s="395"/>
      <c r="P2" s="395"/>
      <c r="Q2" s="395"/>
      <c r="R2" s="395"/>
      <c r="S2" s="395"/>
      <c r="T2" s="395"/>
      <c r="U2" s="395"/>
      <c r="V2" s="395"/>
      <c r="W2" s="395"/>
      <c r="X2" s="395"/>
      <c r="Y2" s="395"/>
      <c r="AA2" s="403" t="s">
        <v>608</v>
      </c>
      <c r="AB2" s="507">
        <v>1</v>
      </c>
      <c r="AC2" s="508"/>
    </row>
    <row r="3" spans="2:29" ht="12" customHeight="1">
      <c r="B3" s="396"/>
      <c r="C3" s="396"/>
      <c r="D3" s="396"/>
      <c r="E3" s="396"/>
      <c r="F3" s="395"/>
      <c r="G3" s="395"/>
      <c r="H3" s="395"/>
      <c r="I3" s="395"/>
      <c r="J3" s="395"/>
      <c r="K3" s="395"/>
      <c r="L3" s="395"/>
      <c r="M3" s="395" t="s">
        <v>605</v>
      </c>
      <c r="N3" s="395"/>
      <c r="O3" s="395"/>
      <c r="P3" s="395"/>
      <c r="Q3" s="395"/>
      <c r="R3" s="395"/>
      <c r="S3" s="395"/>
      <c r="T3" s="395"/>
      <c r="U3" s="395"/>
      <c r="V3" s="395"/>
      <c r="W3" s="395"/>
      <c r="X3" s="395"/>
      <c r="Y3" s="395"/>
      <c r="AA3" s="403" t="s">
        <v>695</v>
      </c>
      <c r="AB3" s="507">
        <v>2</v>
      </c>
      <c r="AC3" s="508"/>
    </row>
    <row r="4" spans="2:29" ht="20.100000000000001" customHeight="1">
      <c r="B4" s="630" t="s">
        <v>170</v>
      </c>
      <c r="C4" s="630"/>
      <c r="D4" s="630"/>
      <c r="E4" s="630"/>
      <c r="F4" s="630"/>
      <c r="G4" s="630"/>
      <c r="H4" s="395"/>
      <c r="I4" s="395"/>
      <c r="J4" s="395"/>
      <c r="K4" s="395"/>
      <c r="L4" s="395"/>
      <c r="M4" s="395" t="s">
        <v>474</v>
      </c>
      <c r="N4" s="395"/>
      <c r="O4" s="395"/>
      <c r="P4" s="395"/>
      <c r="Q4" s="395"/>
      <c r="R4" s="395"/>
      <c r="S4" s="395"/>
      <c r="T4" s="395"/>
      <c r="U4" s="395"/>
      <c r="V4" s="395"/>
      <c r="W4" s="395"/>
      <c r="X4" s="395"/>
      <c r="Y4" s="395"/>
      <c r="AB4" s="507"/>
      <c r="AC4" s="508"/>
    </row>
    <row r="5" spans="2:29" ht="12" customHeight="1">
      <c r="B5" s="397"/>
      <c r="C5" s="397"/>
      <c r="F5" s="395"/>
      <c r="G5" s="395"/>
      <c r="H5" s="395"/>
      <c r="I5" s="395"/>
      <c r="J5" s="395"/>
      <c r="K5" s="395"/>
      <c r="L5" s="395"/>
      <c r="M5" s="395"/>
      <c r="N5" s="395"/>
      <c r="O5" s="395"/>
      <c r="P5" s="395"/>
      <c r="Q5" s="395"/>
      <c r="R5" s="395"/>
      <c r="S5" s="395"/>
      <c r="T5" s="395"/>
      <c r="U5" s="395"/>
      <c r="V5" s="395"/>
      <c r="W5" s="395"/>
      <c r="X5" s="395"/>
      <c r="Y5" s="395"/>
      <c r="AA5" s="508"/>
      <c r="AB5" s="508"/>
      <c r="AC5" s="508"/>
    </row>
    <row r="6" spans="2:29" s="395" customFormat="1" ht="35.1" customHeight="1">
      <c r="B6" s="398" t="s">
        <v>166</v>
      </c>
      <c r="C6" s="399"/>
      <c r="D6" s="631" t="s">
        <v>608</v>
      </c>
      <c r="E6" s="632"/>
      <c r="F6" s="632"/>
      <c r="G6" s="633"/>
      <c r="H6" s="400"/>
      <c r="I6" s="419" t="str">
        <f>D6</f>
        <v>Sole Bidder</v>
      </c>
      <c r="J6" s="504">
        <f>IF(I6="JV (Joint Venture)",1,2)</f>
        <v>2</v>
      </c>
      <c r="K6" s="400"/>
      <c r="L6" s="400"/>
      <c r="M6" s="400"/>
      <c r="N6" s="400"/>
      <c r="O6" s="400"/>
      <c r="P6" s="400"/>
      <c r="Q6" s="400"/>
      <c r="R6" s="400"/>
      <c r="S6" s="400"/>
      <c r="U6" s="400"/>
      <c r="V6" s="400"/>
      <c r="W6" s="400"/>
      <c r="X6" s="400"/>
      <c r="Y6" s="400"/>
      <c r="AA6" s="401">
        <f>IF(D6= "Sole Bidder", 0, D7)</f>
        <v>0</v>
      </c>
      <c r="AB6" s="506"/>
      <c r="AC6" s="506"/>
    </row>
    <row r="7" spans="2:29" ht="32.4" customHeight="1">
      <c r="B7" s="398" t="str">
        <f>IF(D6= "JV (Joint Venture)", "Total Nos. of  Partners in the JV [excluding the Lead Partner]", "")</f>
        <v/>
      </c>
      <c r="C7" s="402"/>
      <c r="D7" s="634"/>
      <c r="E7" s="635"/>
      <c r="F7" s="635"/>
      <c r="G7" s="636"/>
      <c r="I7" s="419"/>
      <c r="J7" s="419"/>
      <c r="AA7" s="508">
        <f>+AA6+1</f>
        <v>1</v>
      </c>
      <c r="AB7" s="508"/>
      <c r="AC7" s="508"/>
    </row>
    <row r="8" spans="2:29" ht="29.1" customHeight="1">
      <c r="B8" s="625" t="s">
        <v>609</v>
      </c>
      <c r="C8" s="625"/>
      <c r="D8" s="626" t="s">
        <v>474</v>
      </c>
      <c r="E8" s="626"/>
      <c r="F8" s="626"/>
      <c r="G8" s="626"/>
      <c r="I8" s="419" t="s">
        <v>694</v>
      </c>
      <c r="J8" s="504">
        <f>IF(I8="No",1,2)</f>
        <v>2</v>
      </c>
      <c r="K8" s="505">
        <f>IF(J8="No",1,2)</f>
        <v>2</v>
      </c>
      <c r="L8" s="403">
        <f>IF(AND(D6="JV (Joint Venture)",D7=1),1,0)</f>
        <v>0</v>
      </c>
    </row>
    <row r="9" spans="2:29" ht="33.6" customHeight="1">
      <c r="B9" s="509" t="s">
        <v>611</v>
      </c>
      <c r="C9" s="510"/>
      <c r="D9" s="622"/>
      <c r="E9" s="623"/>
      <c r="F9" s="623"/>
      <c r="G9" s="624"/>
      <c r="I9" s="419"/>
      <c r="J9" s="504"/>
      <c r="K9" s="505"/>
    </row>
    <row r="10" spans="2:29" ht="20.100000000000001" customHeight="1">
      <c r="B10" s="392" t="str">
        <f>IF(D6= "Sole Bidder", "Name of Sole Bidder", "Name of Lead Partner")</f>
        <v>Name of Sole Bidder</v>
      </c>
      <c r="C10" s="404"/>
      <c r="D10" s="622"/>
      <c r="E10" s="623"/>
      <c r="F10" s="623"/>
      <c r="G10" s="624"/>
      <c r="I10" s="419"/>
      <c r="J10" s="419"/>
    </row>
    <row r="11" spans="2:29" ht="20.100000000000001" customHeight="1">
      <c r="B11" s="393" t="str">
        <f>IF(D6= "Sole Bidder", "Address of Sole Bidder", "Address of Lead Partner")</f>
        <v>Address of Sole Bidder</v>
      </c>
      <c r="C11" s="405"/>
      <c r="D11" s="622"/>
      <c r="E11" s="623"/>
      <c r="F11" s="623"/>
      <c r="G11" s="624"/>
      <c r="I11" s="419"/>
      <c r="J11" s="419"/>
    </row>
    <row r="12" spans="2:29" ht="20.100000000000001" customHeight="1">
      <c r="B12" s="406"/>
      <c r="C12" s="407"/>
      <c r="D12" s="622"/>
      <c r="E12" s="623"/>
      <c r="F12" s="623"/>
      <c r="G12" s="624"/>
      <c r="I12" s="419"/>
      <c r="J12" s="419"/>
    </row>
    <row r="13" spans="2:29" ht="20.100000000000001" customHeight="1">
      <c r="B13" s="408"/>
      <c r="C13" s="409"/>
      <c r="D13" s="622"/>
      <c r="E13" s="623"/>
      <c r="F13" s="623"/>
      <c r="G13" s="624"/>
      <c r="I13" s="419" t="s">
        <v>613</v>
      </c>
      <c r="J13" s="419" t="str">
        <f>D8</f>
        <v>No</v>
      </c>
    </row>
    <row r="14" spans="2:29" ht="20.100000000000001" customHeight="1"/>
    <row r="15" spans="2:29" ht="20.100000000000001" customHeight="1">
      <c r="B15" s="392" t="str">
        <f>IF(D7=1, "Name of other Partner","Name of other Partner - 1")</f>
        <v>Name of other Partner - 1</v>
      </c>
      <c r="C15" s="404"/>
      <c r="D15" s="622"/>
      <c r="E15" s="623"/>
      <c r="F15" s="623"/>
      <c r="G15" s="624"/>
    </row>
    <row r="16" spans="2:29" ht="20.100000000000001" customHeight="1">
      <c r="B16" s="393" t="str">
        <f>IF(D7=1, "Address of other Partner","Address of other Partner - 1")</f>
        <v>Address of other Partner - 1</v>
      </c>
      <c r="C16" s="405"/>
      <c r="D16" s="622"/>
      <c r="E16" s="623"/>
      <c r="F16" s="623"/>
      <c r="G16" s="624"/>
    </row>
    <row r="17" spans="2:9" ht="20.100000000000001" customHeight="1">
      <c r="B17" s="406"/>
      <c r="C17" s="407"/>
      <c r="D17" s="622"/>
      <c r="E17" s="623"/>
      <c r="F17" s="623"/>
      <c r="G17" s="624"/>
    </row>
    <row r="18" spans="2:9" ht="20.100000000000001" customHeight="1">
      <c r="B18" s="408"/>
      <c r="C18" s="409"/>
      <c r="D18" s="622"/>
      <c r="E18" s="623"/>
      <c r="F18" s="623"/>
      <c r="G18" s="624"/>
      <c r="I18" s="403" t="s">
        <v>624</v>
      </c>
    </row>
    <row r="19" spans="2:9" ht="20.100000000000001" customHeight="1">
      <c r="I19" s="403" t="s">
        <v>625</v>
      </c>
    </row>
    <row r="20" spans="2:9" ht="20.100000000000001" customHeight="1">
      <c r="B20" s="392" t="s">
        <v>606</v>
      </c>
      <c r="C20" s="404"/>
      <c r="D20" s="622"/>
      <c r="E20" s="623"/>
      <c r="F20" s="623"/>
      <c r="G20" s="624"/>
      <c r="I20" s="403" t="s">
        <v>626</v>
      </c>
    </row>
    <row r="21" spans="2:9" ht="20.100000000000001" customHeight="1">
      <c r="B21" s="393" t="s">
        <v>607</v>
      </c>
      <c r="C21" s="405"/>
      <c r="D21" s="622"/>
      <c r="E21" s="623"/>
      <c r="F21" s="623"/>
      <c r="G21" s="624"/>
    </row>
    <row r="22" spans="2:9" ht="20.100000000000001" customHeight="1">
      <c r="B22" s="406"/>
      <c r="C22" s="407"/>
      <c r="D22" s="622"/>
      <c r="E22" s="623"/>
      <c r="F22" s="623"/>
      <c r="G22" s="624"/>
    </row>
    <row r="23" spans="2:9" ht="20.100000000000001" customHeight="1">
      <c r="B23" s="408"/>
      <c r="C23" s="409"/>
      <c r="D23" s="622"/>
      <c r="E23" s="623"/>
      <c r="F23" s="623"/>
      <c r="G23" s="624"/>
    </row>
    <row r="24" spans="2:9" ht="20.100000000000001" customHeight="1"/>
    <row r="25" spans="2:9" ht="20.100000000000001" customHeight="1">
      <c r="B25" s="611" t="str">
        <f>IF(D6= "Sole Bidder", "Authorised Bid Signatory of Sole Bidder", "Authorised Bid Signatory of Lead Partner")</f>
        <v>Authorised Bid Signatory of Sole Bidder</v>
      </c>
      <c r="C25" s="611"/>
      <c r="D25" s="611"/>
      <c r="E25" s="611"/>
      <c r="F25" s="611"/>
      <c r="G25" s="611"/>
      <c r="H25" s="518"/>
      <c r="I25" s="513"/>
    </row>
    <row r="26" spans="2:9">
      <c r="B26" s="617" t="str">
        <f>IF(D6= "Sole Bidder", "Printed Name of Sole Bidder", "Printed Name of Lead Partner")</f>
        <v>Printed Name of Sole Bidder</v>
      </c>
      <c r="C26" s="618"/>
      <c r="D26" s="622"/>
      <c r="E26" s="623"/>
      <c r="F26" s="623"/>
      <c r="G26" s="624"/>
    </row>
    <row r="27" spans="2:9">
      <c r="B27" s="617" t="s">
        <v>171</v>
      </c>
      <c r="C27" s="618"/>
      <c r="D27" s="619"/>
      <c r="E27" s="620"/>
      <c r="F27" s="620"/>
      <c r="G27" s="621"/>
    </row>
    <row r="28" spans="2:9">
      <c r="B28" s="612" t="str">
        <f>IF(D5= "Sole Bidder", "Email add of Sole Bidder", "Email add of Lead Partner")</f>
        <v>Email add of Lead Partner</v>
      </c>
      <c r="C28" s="612"/>
      <c r="D28" s="616"/>
      <c r="E28" s="614"/>
      <c r="F28" s="614"/>
      <c r="G28" s="615"/>
    </row>
    <row r="29" spans="2:9">
      <c r="B29" s="612" t="str">
        <f>IF(D5= "Sole Bidder", "Contact No. of Sole Bidder", "Contact No. of Lead Partner")</f>
        <v>Contact No. of Lead Partner</v>
      </c>
      <c r="C29" s="612"/>
      <c r="D29" s="613"/>
      <c r="E29" s="614"/>
      <c r="F29" s="614"/>
      <c r="G29" s="615"/>
    </row>
    <row r="30" spans="2:9">
      <c r="B30" s="612" t="s">
        <v>844</v>
      </c>
      <c r="C30" s="612"/>
      <c r="D30" s="613"/>
      <c r="E30" s="614"/>
      <c r="F30" s="614"/>
      <c r="G30" s="615"/>
    </row>
    <row r="31" spans="2:9">
      <c r="B31" s="412"/>
      <c r="C31" s="412"/>
      <c r="D31" s="412"/>
      <c r="E31" s="412"/>
      <c r="F31" s="412"/>
      <c r="G31" s="412"/>
    </row>
    <row r="32" spans="2:9" ht="20.100000000000001" customHeight="1">
      <c r="B32" s="611" t="str">
        <f>IF(D7=1,"Authorised Bid Signatory of other Partner of JV","Authorised Bid Signatory of other Partner - 1 of JV")</f>
        <v>Authorised Bid Signatory of other Partner - 1 of JV</v>
      </c>
      <c r="C32" s="611"/>
      <c r="D32" s="643"/>
      <c r="E32" s="643"/>
      <c r="F32" s="643"/>
      <c r="G32" s="412"/>
    </row>
    <row r="33" spans="2:16">
      <c r="B33" s="617" t="str">
        <f>IF(D7=1, "Printed Name of other Partner","Printed Name of other Partner - 1")</f>
        <v>Printed Name of other Partner - 1</v>
      </c>
      <c r="C33" s="618"/>
      <c r="D33" s="642"/>
      <c r="E33" s="642"/>
      <c r="F33" s="642"/>
      <c r="G33" s="642"/>
    </row>
    <row r="34" spans="2:16">
      <c r="B34" s="617" t="s">
        <v>171</v>
      </c>
      <c r="C34" s="618"/>
      <c r="D34" s="619"/>
      <c r="E34" s="620"/>
      <c r="F34" s="620"/>
      <c r="G34" s="621"/>
    </row>
    <row r="35" spans="2:16">
      <c r="B35" s="612" t="str">
        <f>IF(D6=1, "Email Add of other Partner","Email Add of other Partner - 1")</f>
        <v>Email Add of other Partner - 1</v>
      </c>
      <c r="C35" s="612"/>
      <c r="D35" s="616"/>
      <c r="E35" s="614"/>
      <c r="F35" s="614"/>
      <c r="G35" s="615"/>
    </row>
    <row r="36" spans="2:16">
      <c r="B36" s="612" t="str">
        <f>IF(D7=1, " Contact No. of other Partner","Contact No. of other Partner - 1")</f>
        <v>Contact No. of other Partner - 1</v>
      </c>
      <c r="C36" s="612"/>
      <c r="D36" s="613"/>
      <c r="E36" s="614"/>
      <c r="F36" s="614"/>
      <c r="G36" s="615"/>
    </row>
    <row r="37" spans="2:16">
      <c r="B37" s="612" t="s">
        <v>844</v>
      </c>
      <c r="C37" s="612"/>
      <c r="D37" s="613"/>
      <c r="E37" s="614"/>
      <c r="F37" s="614"/>
      <c r="G37" s="615"/>
    </row>
    <row r="38" spans="2:16" ht="21" customHeight="1">
      <c r="B38" s="412"/>
      <c r="C38" s="412"/>
      <c r="D38" s="412"/>
      <c r="E38" s="412"/>
      <c r="F38" s="412"/>
      <c r="G38" s="412"/>
    </row>
    <row r="39" spans="2:16" ht="20.100000000000001" customHeight="1">
      <c r="B39" s="640" t="s">
        <v>845</v>
      </c>
      <c r="C39" s="641"/>
      <c r="D39" s="611"/>
      <c r="E39" s="611"/>
      <c r="F39" s="611"/>
      <c r="G39" s="611"/>
      <c r="H39" s="518"/>
      <c r="I39" s="513"/>
    </row>
    <row r="40" spans="2:16" ht="17.100000000000001" customHeight="1">
      <c r="B40" s="617" t="s">
        <v>846</v>
      </c>
      <c r="C40" s="618"/>
      <c r="D40" s="637"/>
      <c r="E40" s="638"/>
      <c r="F40" s="638"/>
      <c r="G40" s="639"/>
    </row>
    <row r="41" spans="2:16" ht="18" customHeight="1">
      <c r="B41" s="617" t="s">
        <v>171</v>
      </c>
      <c r="C41" s="618"/>
      <c r="D41" s="619"/>
      <c r="E41" s="620"/>
      <c r="F41" s="620"/>
      <c r="G41" s="621"/>
    </row>
    <row r="42" spans="2:16" ht="18" customHeight="1">
      <c r="B42" s="612" t="s">
        <v>866</v>
      </c>
      <c r="C42" s="612"/>
      <c r="D42" s="616"/>
      <c r="E42" s="614"/>
      <c r="F42" s="614"/>
      <c r="G42" s="615"/>
    </row>
    <row r="43" spans="2:16" ht="18" customHeight="1">
      <c r="B43" s="612" t="s">
        <v>867</v>
      </c>
      <c r="C43" s="612"/>
      <c r="D43" s="613"/>
      <c r="E43" s="614"/>
      <c r="F43" s="614"/>
      <c r="G43" s="615"/>
    </row>
    <row r="44" spans="2:16">
      <c r="B44" s="612" t="s">
        <v>844</v>
      </c>
      <c r="C44" s="612"/>
      <c r="D44" s="613"/>
      <c r="E44" s="614"/>
      <c r="F44" s="614"/>
      <c r="G44" s="615"/>
    </row>
    <row r="45" spans="2:16">
      <c r="B45" s="412"/>
      <c r="C45" s="412"/>
      <c r="D45" s="412"/>
      <c r="P45" s="403" t="s">
        <v>903</v>
      </c>
    </row>
    <row r="46" spans="2:16" s="395" customFormat="1" ht="21" customHeight="1">
      <c r="B46" s="410" t="s">
        <v>900</v>
      </c>
      <c r="C46" s="411"/>
      <c r="D46" s="413"/>
      <c r="E46" s="414"/>
      <c r="F46" s="413">
        <v>2023</v>
      </c>
      <c r="G46" s="415"/>
      <c r="O46" s="506">
        <f>IF(E46="Feb",29,IF(OR(E46="Apr", E46="Jun", E46="Sep", E46="Nov"),30,31))</f>
        <v>31</v>
      </c>
      <c r="P46" s="395" t="s">
        <v>904</v>
      </c>
    </row>
    <row r="47" spans="2:16" ht="21" customHeight="1">
      <c r="B47" s="410" t="s">
        <v>610</v>
      </c>
      <c r="C47" s="411"/>
      <c r="D47" s="622"/>
      <c r="E47" s="623"/>
      <c r="F47" s="623"/>
      <c r="G47" s="624"/>
      <c r="P47" s="403" t="s">
        <v>905</v>
      </c>
    </row>
    <row r="48" spans="2:16">
      <c r="E48" s="403"/>
      <c r="P48" s="403" t="s">
        <v>906</v>
      </c>
    </row>
    <row r="49" spans="16:16">
      <c r="P49" s="403" t="s">
        <v>295</v>
      </c>
    </row>
    <row r="50" spans="16:16">
      <c r="P50" s="403" t="s">
        <v>907</v>
      </c>
    </row>
    <row r="51" spans="16:16">
      <c r="P51" s="403" t="s">
        <v>908</v>
      </c>
    </row>
    <row r="52" spans="16:16">
      <c r="P52" s="403" t="s">
        <v>909</v>
      </c>
    </row>
    <row r="53" spans="16:16">
      <c r="P53" s="403" t="s">
        <v>910</v>
      </c>
    </row>
    <row r="54" spans="16:16">
      <c r="P54" s="403" t="s">
        <v>911</v>
      </c>
    </row>
    <row r="55" spans="16:16">
      <c r="P55" s="403" t="s">
        <v>912</v>
      </c>
    </row>
    <row r="56" spans="16:16">
      <c r="P56" s="403" t="s">
        <v>913</v>
      </c>
    </row>
  </sheetData>
  <sheetProtection algorithmName="SHA-512" hashValue="L+6TcCgx+j5LymV8RrKAdL0A2My7ckb3zgFgx8pQn2APnuy/uwwZutiYloBdCVX0p8z4fv644PPVzn3AjPZsNg==" saltValue="feEqhl82IBNtr0cQDEBPMw=="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 guid="{1A6C211D-477E-416D-87F8-1BF3866A431B}" showPageBreaks="1" showGridLines="0" printArea="1" hiddenColumns="1" view="pageBreakPreview">
      <selection activeCell="F28" sqref="F28"/>
      <pageMargins left="0.75" right="0.75" top="0.69" bottom="0.7" header="0.4" footer="0.37"/>
      <pageSetup scale="96" orientation="portrait" r:id="rId9"/>
      <headerFooter alignWithMargins="0"/>
    </customSheetView>
  </customSheetViews>
  <mergeCells count="57">
    <mergeCell ref="B30:C30"/>
    <mergeCell ref="D30:G30"/>
    <mergeCell ref="D32:F32"/>
    <mergeCell ref="B36:C36"/>
    <mergeCell ref="D36:G36"/>
    <mergeCell ref="B37:C37"/>
    <mergeCell ref="D37:G37"/>
    <mergeCell ref="B33:C33"/>
    <mergeCell ref="D33:G33"/>
    <mergeCell ref="B34:C34"/>
    <mergeCell ref="D34:G34"/>
    <mergeCell ref="B44:C44"/>
    <mergeCell ref="D44:G44"/>
    <mergeCell ref="B42:C42"/>
    <mergeCell ref="D42:G42"/>
    <mergeCell ref="B39:C39"/>
    <mergeCell ref="D47:G47"/>
    <mergeCell ref="B1:G1"/>
    <mergeCell ref="B2:G2"/>
    <mergeCell ref="B4:G4"/>
    <mergeCell ref="D6:G6"/>
    <mergeCell ref="D7:G7"/>
    <mergeCell ref="D26:G26"/>
    <mergeCell ref="D27:G27"/>
    <mergeCell ref="D9:G9"/>
    <mergeCell ref="D17:G17"/>
    <mergeCell ref="D18:G18"/>
    <mergeCell ref="D20:G20"/>
    <mergeCell ref="D21:G21"/>
    <mergeCell ref="D22:G22"/>
    <mergeCell ref="B40:C40"/>
    <mergeCell ref="D40:G40"/>
    <mergeCell ref="D23:G23"/>
    <mergeCell ref="D15:G15"/>
    <mergeCell ref="D16:G16"/>
    <mergeCell ref="B8:C8"/>
    <mergeCell ref="D8:G8"/>
    <mergeCell ref="D10:G10"/>
    <mergeCell ref="D12:G12"/>
    <mergeCell ref="D13:G13"/>
    <mergeCell ref="D11:G11"/>
    <mergeCell ref="D25:G25"/>
    <mergeCell ref="B43:C43"/>
    <mergeCell ref="D43:G43"/>
    <mergeCell ref="D39:G39"/>
    <mergeCell ref="B28:C28"/>
    <mergeCell ref="D28:G28"/>
    <mergeCell ref="B35:C35"/>
    <mergeCell ref="D35:G35"/>
    <mergeCell ref="B29:C29"/>
    <mergeCell ref="D29:G29"/>
    <mergeCell ref="B26:C26"/>
    <mergeCell ref="B27:C27"/>
    <mergeCell ref="B41:C41"/>
    <mergeCell ref="D41:G41"/>
    <mergeCell ref="B32:C32"/>
    <mergeCell ref="B25:C25"/>
  </mergeCells>
  <conditionalFormatting sqref="B15:C18">
    <cfRule type="expression" dxfId="50" priority="11">
      <formula>$AA$6&lt;1</formula>
    </cfRule>
  </conditionalFormatting>
  <conditionalFormatting sqref="B20:C23">
    <cfRule type="expression" dxfId="49" priority="10">
      <formula>$AA$6&lt;2</formula>
    </cfRule>
  </conditionalFormatting>
  <conditionalFormatting sqref="B32:C37">
    <cfRule type="expression" dxfId="48" priority="4">
      <formula>$AA$6&lt;1</formula>
    </cfRule>
  </conditionalFormatting>
  <conditionalFormatting sqref="B39:C44">
    <cfRule type="expression" dxfId="47" priority="6">
      <formula>$AA$6&lt;2</formula>
    </cfRule>
  </conditionalFormatting>
  <conditionalFormatting sqref="B7:G7">
    <cfRule type="expression" dxfId="46" priority="12">
      <formula>$D$6="Sole Bidder"</formula>
    </cfRule>
  </conditionalFormatting>
  <conditionalFormatting sqref="B9:G9">
    <cfRule type="expression" dxfId="45" priority="1">
      <formula>$D$8="No"</formula>
    </cfRule>
  </conditionalFormatting>
  <conditionalFormatting sqref="D39 H39:I39 D40:G44">
    <cfRule type="expression" dxfId="44" priority="5">
      <formula>$L$8=1</formula>
    </cfRule>
    <cfRule type="expression" dxfId="43" priority="7" stopIfTrue="1">
      <formula>$D$6="Sole Bidder"</formula>
    </cfRule>
  </conditionalFormatting>
  <conditionalFormatting sqref="D15:G23">
    <cfRule type="expression" dxfId="42" priority="9" stopIfTrue="1">
      <formula>$D$6="Sole Bidder"</formula>
    </cfRule>
  </conditionalFormatting>
  <conditionalFormatting sqref="D20:G23">
    <cfRule type="expression" dxfId="41" priority="8">
      <formula>$L$8=1</formula>
    </cfRule>
  </conditionalFormatting>
  <conditionalFormatting sqref="D33:G38">
    <cfRule type="expression" dxfId="40" priority="3" stopIfTrue="1">
      <formula>$D$6="Sole Bidder"</formula>
    </cfRule>
  </conditionalFormatting>
  <dataValidations count="6">
    <dataValidation type="list" allowBlank="1" showInputMessage="1" showErrorMessage="1" sqref="D7:G7" xr:uid="{AB2DCB3A-A7E8-48A0-A4B4-256B47FEBF8A}">
      <formula1>$AB$2:$AB$3</formula1>
    </dataValidation>
    <dataValidation type="list" allowBlank="1" showInputMessage="1" showErrorMessage="1" sqref="D6:G6" xr:uid="{DA47A554-835D-4CA6-9213-A9188D065D07}">
      <formula1>$AA$2:$AA$3</formula1>
    </dataValidation>
    <dataValidation type="list" allowBlank="1" showInputMessage="1" showErrorMessage="1" sqref="D30:G30 D44:G44 D37:G37" xr:uid="{46D3773B-9B8A-489F-B09F-226863FBAA16}">
      <formula1>"Submitted, Not Submitted"</formula1>
    </dataValidation>
    <dataValidation type="list" allowBlank="1" showInputMessage="1" showErrorMessage="1" sqref="E46" xr:uid="{224C919F-340D-4225-9B11-3707693D0A9E}">
      <formula1>$P$45:$P$56</formula1>
    </dataValidation>
    <dataValidation type="list" allowBlank="1" showInputMessage="1" showErrorMessage="1" sqref="D8:G8" xr:uid="{2180EEBA-30FD-4F94-9A9A-A753BC310018}">
      <formula1>"Yes,No"</formula1>
    </dataValidation>
    <dataValidation type="list" allowBlank="1" showInputMessage="1" showErrorMessage="1" sqref="F46" xr:uid="{4250A324-B3EC-4EED-9390-DB49A1CB5A44}">
      <formula1>"2023,2024,2025"</formula1>
    </dataValidation>
  </dataValidations>
  <pageMargins left="0.75" right="0.75" top="0.69" bottom="0.7" header="0.4" footer="0.37"/>
  <pageSetup scale="74" orientation="portrait" r:id="rId10"/>
  <headerFooter alignWithMargins="0"/>
  <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2150-E53A-43C9-9C56-5F2979ACDB90}">
  <sheetPr codeName="Sheet30">
    <tabColor indexed="11"/>
    <pageSetUpPr fitToPage="1"/>
  </sheetPr>
  <dimension ref="A1:I42"/>
  <sheetViews>
    <sheetView showGridLines="0" showZeros="0" view="pageBreakPreview" zoomScale="55" zoomScaleSheetLayoutView="55" workbookViewId="0">
      <selection activeCell="T178" sqref="T178"/>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ht="31.5" customHeight="1">
      <c r="A1" s="899" t="str">
        <f>'Attach 3(JV)'!A1</f>
        <v>Specification No. :CC/NT/W-AIS/DOM/A04/23/09636</v>
      </c>
      <c r="B1" s="899"/>
      <c r="C1" s="899"/>
      <c r="D1" s="899"/>
      <c r="E1" s="308" t="str">
        <f>"Attachment-23 " &amp; 'Attach 3(JV)'!AT1</f>
        <v xml:space="preserve">Attachment-23 </v>
      </c>
    </row>
    <row r="2" spans="1:9" ht="7.5" customHeight="1"/>
    <row r="3" spans="1:9" ht="80.25" customHeight="1">
      <c r="A3"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901"/>
      <c r="C3" s="901"/>
      <c r="D3" s="901"/>
      <c r="E3" s="901"/>
      <c r="F3" s="26"/>
      <c r="G3" s="27"/>
      <c r="H3" s="26"/>
    </row>
    <row r="4" spans="1:9" ht="20.100000000000001" customHeight="1">
      <c r="A4" s="28"/>
      <c r="H4" s="30"/>
      <c r="I4" s="11"/>
    </row>
    <row r="5" spans="1:9" ht="20.100000000000001" customHeight="1">
      <c r="A5" s="656" t="s">
        <v>721</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3" t="str">
        <f>'Attach 3(JV)'!A8</f>
        <v/>
      </c>
      <c r="B8" s="843"/>
      <c r="C8" s="843"/>
      <c r="D8" s="843"/>
      <c r="E8" s="127" t="str">
        <f>'Attach 3(JV)'!E8</f>
        <v>Contract Services</v>
      </c>
      <c r="H8" s="30"/>
      <c r="I8" s="11"/>
    </row>
    <row r="9" spans="1:9" ht="20.100000000000001" customHeight="1">
      <c r="A9" s="13" t="s">
        <v>349</v>
      </c>
      <c r="B9" s="748" t="str">
        <f>'Attach 3(JV)'!B9</f>
        <v/>
      </c>
      <c r="C9" s="748"/>
      <c r="D9" s="748"/>
      <c r="E9" s="127" t="str">
        <f>'Attach 3(JV)'!E9</f>
        <v>Power Grid Corporation of India Ltd.,</v>
      </c>
      <c r="H9" s="30"/>
      <c r="I9" s="11"/>
    </row>
    <row r="10" spans="1:9" ht="20.100000000000001" customHeight="1">
      <c r="A10" s="13" t="s">
        <v>351</v>
      </c>
      <c r="B10" s="748" t="str">
        <f>'Attach 3(JV)'!B10</f>
        <v/>
      </c>
      <c r="C10" s="748"/>
      <c r="D10" s="748"/>
      <c r="E10" s="127" t="str">
        <f>'Attach 3(JV)'!E10</f>
        <v>"Saudamini", Plot No. 2, Sector 29</v>
      </c>
      <c r="H10" s="30"/>
      <c r="I10" s="11"/>
    </row>
    <row r="11" spans="1:9" ht="20.100000000000001" customHeight="1">
      <c r="B11" s="748" t="str">
        <f>'Attach 3(JV)'!B11</f>
        <v/>
      </c>
      <c r="C11" s="748"/>
      <c r="D11" s="748"/>
      <c r="E11" s="127" t="str">
        <f>'Attach 3(JV)'!E11</f>
        <v>Gurgaon (Haryana) - 122001</v>
      </c>
    </row>
    <row r="12" spans="1:9" ht="18" customHeight="1">
      <c r="A12" s="32"/>
      <c r="B12" s="748" t="str">
        <f>'Attach 3(JV)'!B12</f>
        <v/>
      </c>
      <c r="C12" s="748"/>
      <c r="D12" s="748"/>
      <c r="E12" s="15"/>
    </row>
    <row r="13" spans="1:9" ht="19.5" hidden="1" customHeight="1">
      <c r="A13" s="32"/>
      <c r="B13" s="122"/>
      <c r="C13" s="122"/>
      <c r="D13" s="122"/>
      <c r="E13" s="15"/>
    </row>
    <row r="14" spans="1:9" ht="20.100000000000001" customHeight="1">
      <c r="A14" s="32"/>
      <c r="B14" s="122"/>
      <c r="C14" s="122"/>
      <c r="D14" s="122"/>
      <c r="G14" s="12"/>
    </row>
    <row r="15" spans="1:9" ht="20.100000000000001" customHeight="1">
      <c r="A15" s="29" t="s">
        <v>344</v>
      </c>
    </row>
    <row r="16" spans="1:9" ht="124.5" customHeight="1">
      <c r="A16" s="742" t="str">
        <f>"This has reference to the Terms &amp; Conditions for the e-Reverse Auction mentioned in the Business Rules for " &amp;Basic!B1&amp;" , Spec. No.:  "&amp;Basic!B3</f>
        <v>This has reference to the Terms &amp; Conditions for the e-Reverse Auction mentioned in the Business Rules for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 No.:  CC/NT/W-AIS/DOM/A04/23/09636</v>
      </c>
      <c r="B16" s="742"/>
      <c r="C16" s="742"/>
      <c r="D16" s="742"/>
      <c r="E16" s="742"/>
    </row>
    <row r="17" spans="1:9" ht="9.9" customHeight="1">
      <c r="A17" s="162"/>
      <c r="B17" s="162"/>
      <c r="C17" s="162"/>
      <c r="D17" s="162"/>
      <c r="E17" s="162"/>
    </row>
    <row r="18" spans="1:9" ht="30.9" customHeight="1">
      <c r="A18" s="742" t="s">
        <v>722</v>
      </c>
      <c r="B18" s="742"/>
      <c r="C18" s="742"/>
      <c r="D18" s="742"/>
      <c r="E18" s="742"/>
    </row>
    <row r="19" spans="1:9" ht="17.399999999999999" customHeight="1">
      <c r="A19" s="482">
        <v>1</v>
      </c>
      <c r="B19" s="742" t="s">
        <v>723</v>
      </c>
      <c r="C19" s="742"/>
      <c r="D19" s="742"/>
      <c r="E19" s="742"/>
    </row>
    <row r="20" spans="1:9" ht="15.6" customHeight="1">
      <c r="A20" s="482"/>
      <c r="B20" s="162"/>
      <c r="C20" s="162"/>
      <c r="D20" s="162"/>
      <c r="E20" s="162"/>
    </row>
    <row r="21" spans="1:9" ht="27.9" customHeight="1">
      <c r="A21" s="482">
        <v>2</v>
      </c>
      <c r="B21" s="742" t="s">
        <v>724</v>
      </c>
      <c r="C21" s="742"/>
      <c r="D21" s="742"/>
      <c r="E21" s="742"/>
    </row>
    <row r="22" spans="1:9" ht="90.6" customHeight="1">
      <c r="A22" s="482">
        <v>3</v>
      </c>
      <c r="B22" s="742" t="s">
        <v>727</v>
      </c>
      <c r="C22" s="742"/>
      <c r="D22" s="742"/>
      <c r="E22" s="742"/>
    </row>
    <row r="23" spans="1:9" ht="149.4" customHeight="1">
      <c r="A23" s="482">
        <v>4</v>
      </c>
      <c r="B23" s="742" t="s">
        <v>726</v>
      </c>
      <c r="C23" s="742"/>
      <c r="D23" s="742"/>
      <c r="E23" s="742"/>
    </row>
    <row r="24" spans="1:9" ht="15.9" customHeight="1">
      <c r="A24" s="76"/>
      <c r="B24" s="162"/>
      <c r="C24" s="162"/>
      <c r="D24" s="162"/>
      <c r="E24" s="162"/>
    </row>
    <row r="25" spans="1:9">
      <c r="A25" s="906" t="s">
        <v>725</v>
      </c>
      <c r="B25" s="906"/>
      <c r="C25" s="906"/>
      <c r="D25" s="906"/>
      <c r="E25" s="906"/>
    </row>
    <row r="26" spans="1:9">
      <c r="A26" s="77"/>
      <c r="B26" s="77"/>
      <c r="C26" s="77"/>
      <c r="D26" s="77"/>
      <c r="E26" s="77"/>
    </row>
    <row r="27" spans="1:9" ht="33" customHeight="1">
      <c r="A27" s="36" t="s">
        <v>6</v>
      </c>
      <c r="B27" s="69" t="str">
        <f>'Attach 3(JV)'!B24</f>
        <v>--2023</v>
      </c>
      <c r="C27" s="40"/>
      <c r="D27" s="37" t="s">
        <v>4</v>
      </c>
      <c r="E27" s="239" t="str">
        <f>'Attach 3(JV)'!E24</f>
        <v/>
      </c>
    </row>
    <row r="28" spans="1:9" ht="33" customHeight="1">
      <c r="A28" s="36" t="s">
        <v>7</v>
      </c>
      <c r="B28" s="239" t="str">
        <f>'Attach 3(JV)'!B25</f>
        <v/>
      </c>
      <c r="C28" s="40"/>
      <c r="D28" s="37" t="s">
        <v>5</v>
      </c>
      <c r="E28" s="239" t="str">
        <f>'Attach 3(JV)'!E25</f>
        <v/>
      </c>
    </row>
    <row r="29" spans="1:9" ht="33" customHeight="1">
      <c r="B29" s="40"/>
      <c r="C29" s="40"/>
      <c r="D29" s="37"/>
      <c r="E29" s="40"/>
    </row>
    <row r="30" spans="1:9" s="29" customFormat="1" ht="20.100000000000001" customHeight="1">
      <c r="F30" s="24"/>
      <c r="G30" s="24"/>
      <c r="H30" s="24"/>
      <c r="I30" s="25"/>
    </row>
    <row r="31" spans="1:9" s="29" customFormat="1" ht="20.100000000000001" customHeight="1">
      <c r="A31" s="38"/>
      <c r="F31" s="24"/>
      <c r="G31" s="24"/>
      <c r="H31" s="24"/>
      <c r="I31" s="25"/>
    </row>
    <row r="32" spans="1:9" s="29" customFormat="1" ht="20.100000000000001" customHeight="1">
      <c r="F32" s="24"/>
      <c r="G32" s="24"/>
      <c r="H32" s="24"/>
      <c r="I32" s="25"/>
    </row>
    <row r="33" spans="1:9" s="29" customFormat="1" ht="20.100000000000001" customHeight="1">
      <c r="F33" s="24"/>
      <c r="G33" s="24"/>
      <c r="H33" s="24"/>
      <c r="I33" s="25"/>
    </row>
    <row r="34" spans="1:9" s="29" customFormat="1" ht="20.100000000000001" customHeight="1">
      <c r="A34" s="38"/>
      <c r="F34" s="24"/>
      <c r="G34" s="24"/>
      <c r="H34" s="24"/>
      <c r="I34" s="25"/>
    </row>
    <row r="35" spans="1:9" s="29" customFormat="1" ht="20.100000000000001" customHeight="1">
      <c r="F35" s="24"/>
      <c r="G35" s="24"/>
      <c r="H35" s="24"/>
      <c r="I35" s="25"/>
    </row>
    <row r="36" spans="1:9" s="29" customFormat="1" ht="20.100000000000001" customHeight="1">
      <c r="A36" s="38"/>
      <c r="F36" s="24"/>
      <c r="G36" s="24"/>
      <c r="H36" s="24"/>
      <c r="I36" s="25"/>
    </row>
    <row r="37" spans="1:9" s="29" customFormat="1" ht="20.100000000000001" customHeight="1">
      <c r="F37" s="24"/>
      <c r="G37" s="24"/>
      <c r="H37" s="24"/>
      <c r="I37" s="25"/>
    </row>
    <row r="38" spans="1:9" s="29" customFormat="1" ht="20.100000000000001" customHeight="1">
      <c r="A38" s="38"/>
      <c r="F38" s="24"/>
      <c r="G38" s="24"/>
      <c r="H38" s="24"/>
      <c r="I38" s="25"/>
    </row>
    <row r="39" spans="1:9" s="29" customFormat="1" ht="20.100000000000001" customHeight="1">
      <c r="F39" s="24"/>
      <c r="G39" s="24"/>
      <c r="H39" s="24"/>
      <c r="I39" s="25"/>
    </row>
    <row r="40" spans="1:9" s="29" customFormat="1" ht="20.100000000000001" customHeight="1">
      <c r="F40" s="24"/>
      <c r="G40" s="24"/>
      <c r="H40" s="24"/>
      <c r="I40" s="25"/>
    </row>
    <row r="41" spans="1:9" s="29" customFormat="1" ht="20.100000000000001" customHeight="1">
      <c r="F41" s="24"/>
      <c r="G41" s="24"/>
      <c r="H41" s="24"/>
      <c r="I41" s="25"/>
    </row>
    <row r="42" spans="1:9" s="29" customFormat="1" ht="20.100000000000001" customHeight="1">
      <c r="F42" s="24"/>
      <c r="G42" s="24"/>
      <c r="H42" s="24"/>
      <c r="I42" s="25"/>
    </row>
  </sheetData>
  <sheetProtection algorithmName="SHA-512" hashValue="JnTwVVw9ceQAf0ttG6W3msAfuXInxViet1Eu8ePHXbY43mcnTn5mbW4VPbXytPTK4H87LHHHnuG2DgfNXSPhTw==" saltValue="IXRjRAvG6zpP96kxWCCC3Q==" spinCount="100000" sheet="1" formatColumns="0" formatRows="0" selectLockedCells="1"/>
  <mergeCells count="15">
    <mergeCell ref="B22:E22"/>
    <mergeCell ref="B23:E23"/>
    <mergeCell ref="A25:E25"/>
    <mergeCell ref="B11:D11"/>
    <mergeCell ref="B12:D12"/>
    <mergeCell ref="B19:E19"/>
    <mergeCell ref="B21:E21"/>
    <mergeCell ref="A16:E16"/>
    <mergeCell ref="A18:E18"/>
    <mergeCell ref="B10:D10"/>
    <mergeCell ref="A1:D1"/>
    <mergeCell ref="A3:E3"/>
    <mergeCell ref="A5:E5"/>
    <mergeCell ref="A8:D8"/>
    <mergeCell ref="B9:D9"/>
  </mergeCell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0B2BD-26A3-4829-93A2-F192538984D2}">
  <sheetPr codeName="Sheet31">
    <tabColor indexed="11"/>
    <pageSetUpPr fitToPage="1"/>
  </sheetPr>
  <dimension ref="A1:J48"/>
  <sheetViews>
    <sheetView showGridLines="0" showZeros="0" view="pageBreakPreview" topLeftCell="A3" zoomScaleSheetLayoutView="100" workbookViewId="0">
      <selection activeCell="H3" sqref="H1:J1048576"/>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7" width="9.109375" style="24"/>
    <col min="8" max="8" width="9.109375" style="24" hidden="1" customWidth="1"/>
    <col min="9" max="10" width="9.109375" style="25" hidden="1" customWidth="1"/>
    <col min="11" max="16384" width="9.109375" style="25"/>
  </cols>
  <sheetData>
    <row r="1" spans="1:9" ht="31.5" customHeight="1">
      <c r="A1" s="899" t="str">
        <f>'Attach 3(JV)'!A1</f>
        <v>Specification No. :CC/NT/W-AIS/DOM/A04/23/09636</v>
      </c>
      <c r="B1" s="899"/>
      <c r="C1" s="899"/>
      <c r="D1" s="899"/>
      <c r="E1" s="308" t="str">
        <f>"Attachment-24 " &amp; 'Attach 3(JV)'!AT1</f>
        <v xml:space="preserve">Attachment-24 </v>
      </c>
    </row>
    <row r="2" spans="1:9" ht="7.5" customHeight="1"/>
    <row r="3" spans="1:9" ht="94.8" customHeight="1">
      <c r="A3"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901"/>
      <c r="C3" s="901"/>
      <c r="D3" s="901"/>
      <c r="E3" s="901"/>
      <c r="F3" s="26"/>
      <c r="G3" s="27"/>
      <c r="H3" s="26"/>
    </row>
    <row r="4" spans="1:9" ht="20.100000000000001" customHeight="1">
      <c r="A4" s="28"/>
      <c r="H4" s="30"/>
      <c r="I4" s="11"/>
    </row>
    <row r="5" spans="1:9" ht="20.100000000000001" customHeight="1">
      <c r="A5" s="656" t="s">
        <v>728</v>
      </c>
      <c r="B5" s="656"/>
      <c r="C5" s="656"/>
      <c r="D5" s="656"/>
      <c r="E5" s="656"/>
      <c r="F5" s="31"/>
      <c r="H5" s="30"/>
      <c r="I5" s="11"/>
    </row>
    <row r="6" spans="1:9" ht="20.100000000000001" customHeight="1">
      <c r="A6" s="32"/>
      <c r="H6" s="30"/>
      <c r="I6" s="11"/>
    </row>
    <row r="7" spans="1:9" ht="20.100000000000001" customHeight="1">
      <c r="A7" s="726" t="str">
        <f>'Attach 3(JV)'!E7</f>
        <v>To:</v>
      </c>
      <c r="B7" s="726"/>
      <c r="H7" s="30"/>
      <c r="I7" s="11"/>
    </row>
    <row r="8" spans="1:9" ht="20.399999999999999" customHeight="1">
      <c r="A8" s="923" t="str">
        <f>'Attach 3(JV)'!E8</f>
        <v>Contract Services</v>
      </c>
      <c r="B8" s="923"/>
      <c r="C8" s="423"/>
      <c r="D8" s="423"/>
      <c r="H8" s="24" t="str">
        <f>'Attach 3(JV)'!A8</f>
        <v/>
      </c>
      <c r="I8" s="11"/>
    </row>
    <row r="9" spans="1:9" ht="20.100000000000001" customHeight="1">
      <c r="A9" s="923" t="str">
        <f>'Attach 3(JV)'!E9</f>
        <v>Power Grid Corporation of India Ltd.,</v>
      </c>
      <c r="B9" s="923"/>
      <c r="C9" s="480"/>
      <c r="D9" s="480"/>
      <c r="H9" s="24" t="str">
        <f>'Attach 3(JV)'!B9</f>
        <v/>
      </c>
      <c r="I9" s="11"/>
    </row>
    <row r="10" spans="1:9" ht="20.100000000000001" customHeight="1">
      <c r="A10" s="923" t="str">
        <f>'Attach 3(JV)'!E10</f>
        <v>"Saudamini", Plot No. 2, Sector 29</v>
      </c>
      <c r="B10" s="923"/>
      <c r="C10" s="480"/>
      <c r="D10" s="480"/>
      <c r="H10" s="50" t="str">
        <f>IF('Names of Bidder'!D6="JV (Joint Venture)",H8,H9)</f>
        <v/>
      </c>
      <c r="I10" s="11"/>
    </row>
    <row r="11" spans="1:9" ht="20.100000000000001" customHeight="1">
      <c r="A11" s="923" t="str">
        <f>'Attach 3(JV)'!E11</f>
        <v>Gurgaon (Haryana) - 122001</v>
      </c>
      <c r="B11" s="923"/>
      <c r="C11" s="480"/>
      <c r="D11" s="480"/>
    </row>
    <row r="12" spans="1:9" ht="19.5" hidden="1" customHeight="1">
      <c r="A12" s="32"/>
      <c r="B12" s="122"/>
      <c r="C12" s="122"/>
      <c r="D12" s="122"/>
      <c r="E12" s="15"/>
    </row>
    <row r="13" spans="1:9" ht="20.100000000000001" customHeight="1">
      <c r="A13" s="32"/>
      <c r="B13" s="122"/>
      <c r="C13" s="122"/>
      <c r="D13" s="122"/>
      <c r="G13" s="12"/>
    </row>
    <row r="14" spans="1:9" ht="20.100000000000001" customHeight="1">
      <c r="A14" s="29" t="s">
        <v>344</v>
      </c>
    </row>
    <row r="15" spans="1:9" ht="49.5" customHeight="1">
      <c r="A15" s="742" t="str">
        <f>"We, "&amp;H10&amp; " understand that, according to bid conditions, Bids must be supported by a Bid-Securing Declaration."</f>
        <v>We,  understand that, according to bid conditions, Bids must be supported by a Bid-Securing Declaration.</v>
      </c>
      <c r="B15" s="742"/>
      <c r="C15" s="742"/>
      <c r="D15" s="742"/>
      <c r="E15" s="742"/>
    </row>
    <row r="16" spans="1:9" ht="67.5" customHeight="1">
      <c r="A16" s="742" t="s">
        <v>729</v>
      </c>
      <c r="B16" s="742"/>
      <c r="C16" s="742"/>
      <c r="D16" s="742"/>
      <c r="E16" s="742"/>
    </row>
    <row r="17" spans="1:5" ht="14.4" customHeight="1">
      <c r="A17" s="162"/>
      <c r="B17" s="162"/>
      <c r="C17" s="162"/>
      <c r="D17" s="162"/>
      <c r="E17" s="162"/>
    </row>
    <row r="18" spans="1:5" ht="17.399999999999999" customHeight="1">
      <c r="A18" s="482">
        <v>1</v>
      </c>
      <c r="B18" s="742" t="s">
        <v>730</v>
      </c>
      <c r="C18" s="742"/>
      <c r="D18" s="742"/>
      <c r="E18" s="742"/>
    </row>
    <row r="19" spans="1:5" ht="15.6" customHeight="1">
      <c r="A19" s="482"/>
      <c r="B19" s="162"/>
      <c r="C19" s="162"/>
      <c r="D19" s="162"/>
      <c r="E19" s="162"/>
    </row>
    <row r="20" spans="1:5" ht="27.9" customHeight="1">
      <c r="A20" s="482">
        <v>2</v>
      </c>
      <c r="B20" s="742" t="s">
        <v>731</v>
      </c>
      <c r="C20" s="742"/>
      <c r="D20" s="742"/>
      <c r="E20" s="742"/>
    </row>
    <row r="21" spans="1:5" ht="46.5" customHeight="1">
      <c r="A21" s="482">
        <v>3</v>
      </c>
      <c r="B21" s="742" t="s">
        <v>732</v>
      </c>
      <c r="C21" s="742"/>
      <c r="D21" s="742"/>
      <c r="E21" s="742"/>
    </row>
    <row r="22" spans="1:5" ht="53.4" customHeight="1">
      <c r="A22" s="482">
        <v>4</v>
      </c>
      <c r="B22" s="742" t="s">
        <v>733</v>
      </c>
      <c r="C22" s="742"/>
      <c r="D22" s="742"/>
      <c r="E22" s="742"/>
    </row>
    <row r="23" spans="1:5" ht="30.6" customHeight="1">
      <c r="A23" s="482">
        <v>5</v>
      </c>
      <c r="B23" s="742" t="s">
        <v>734</v>
      </c>
      <c r="C23" s="742"/>
      <c r="D23" s="742"/>
      <c r="E23" s="742"/>
    </row>
    <row r="24" spans="1:5" ht="75.900000000000006" customHeight="1">
      <c r="A24" s="482"/>
      <c r="B24" s="742" t="s">
        <v>736</v>
      </c>
      <c r="C24" s="742"/>
      <c r="D24" s="742"/>
      <c r="E24" s="742"/>
    </row>
    <row r="25" spans="1:5" ht="15.9" customHeight="1">
      <c r="A25" s="482">
        <v>6</v>
      </c>
      <c r="B25" s="742" t="s">
        <v>735</v>
      </c>
      <c r="C25" s="742"/>
      <c r="D25" s="742"/>
      <c r="E25" s="742"/>
    </row>
    <row r="26" spans="1:5">
      <c r="A26" s="906"/>
      <c r="B26" s="906"/>
      <c r="C26" s="906"/>
      <c r="D26" s="906"/>
      <c r="E26" s="906"/>
    </row>
    <row r="27" spans="1:5">
      <c r="A27" s="77"/>
      <c r="B27" s="77"/>
      <c r="C27" s="77"/>
      <c r="D27" s="77"/>
      <c r="E27" s="77"/>
    </row>
    <row r="28" spans="1:5">
      <c r="A28" s="906" t="s">
        <v>737</v>
      </c>
      <c r="B28" s="906"/>
      <c r="C28" s="77" t="s">
        <v>738</v>
      </c>
      <c r="D28" s="921" t="str">
        <f>H10</f>
        <v/>
      </c>
      <c r="E28" s="921"/>
    </row>
    <row r="29" spans="1:5" ht="36.6" customHeight="1">
      <c r="A29" s="922" t="s">
        <v>739</v>
      </c>
      <c r="B29" s="922"/>
      <c r="C29" s="77" t="s">
        <v>742</v>
      </c>
      <c r="D29" s="921" t="str">
        <f>'Attach 3(JV)'!E24</f>
        <v/>
      </c>
      <c r="E29" s="921"/>
    </row>
    <row r="30" spans="1:5">
      <c r="A30" s="906" t="s">
        <v>740</v>
      </c>
      <c r="B30" s="906"/>
      <c r="C30" s="77" t="s">
        <v>742</v>
      </c>
      <c r="D30" s="921" t="str">
        <f>'Attach 3(JV)'!E25</f>
        <v/>
      </c>
      <c r="E30" s="921"/>
    </row>
    <row r="31" spans="1:5">
      <c r="A31" s="77"/>
      <c r="B31" s="77"/>
      <c r="C31" s="77"/>
      <c r="D31" s="77"/>
      <c r="E31" s="77"/>
    </row>
    <row r="32" spans="1:5">
      <c r="A32" s="77" t="s">
        <v>741</v>
      </c>
      <c r="B32" s="77"/>
      <c r="C32" s="77" t="s">
        <v>742</v>
      </c>
      <c r="D32" s="906" t="s">
        <v>743</v>
      </c>
      <c r="E32" s="906"/>
    </row>
    <row r="33" spans="1:9">
      <c r="A33" s="77"/>
      <c r="B33" s="77"/>
      <c r="C33" s="77"/>
      <c r="D33" s="77"/>
      <c r="E33" s="77"/>
    </row>
    <row r="34" spans="1:9" ht="33" customHeight="1">
      <c r="A34" s="36" t="s">
        <v>6</v>
      </c>
      <c r="B34" s="69" t="str">
        <f>'Attach 3(JV)'!B24</f>
        <v>--2023</v>
      </c>
      <c r="C34" s="40"/>
      <c r="D34" s="36" t="s">
        <v>7</v>
      </c>
      <c r="E34" s="239" t="str">
        <f>'Attach 3(JV)'!B25</f>
        <v/>
      </c>
    </row>
    <row r="35" spans="1:9" ht="33" customHeight="1">
      <c r="B35" s="40"/>
      <c r="C35" s="40"/>
      <c r="D35" s="37"/>
      <c r="E35" s="40"/>
    </row>
    <row r="36" spans="1:9" s="29" customFormat="1" ht="20.100000000000001" customHeight="1">
      <c r="F36" s="24"/>
      <c r="G36" s="24"/>
      <c r="H36" s="24"/>
      <c r="I36" s="25"/>
    </row>
    <row r="37" spans="1:9" s="29" customFormat="1" ht="20.100000000000001" customHeight="1">
      <c r="A37" s="38"/>
      <c r="F37" s="24"/>
      <c r="G37" s="24"/>
      <c r="H37" s="24"/>
      <c r="I37" s="25"/>
    </row>
    <row r="38" spans="1:9" s="29" customFormat="1" ht="20.100000000000001" customHeight="1">
      <c r="F38" s="24"/>
      <c r="G38" s="24"/>
      <c r="H38" s="24"/>
      <c r="I38" s="25"/>
    </row>
    <row r="39" spans="1:9" s="29" customFormat="1" ht="20.100000000000001" customHeight="1">
      <c r="F39" s="24"/>
      <c r="G39" s="24"/>
      <c r="H39" s="24"/>
      <c r="I39" s="25"/>
    </row>
    <row r="40" spans="1:9" s="29" customFormat="1" ht="20.100000000000001" customHeight="1">
      <c r="A40" s="38"/>
      <c r="F40" s="24"/>
      <c r="G40" s="24"/>
      <c r="H40" s="24"/>
      <c r="I40" s="25"/>
    </row>
    <row r="41" spans="1:9" s="29" customFormat="1" ht="20.100000000000001" customHeight="1">
      <c r="F41" s="24"/>
      <c r="G41" s="24"/>
      <c r="H41" s="24"/>
      <c r="I41" s="25"/>
    </row>
    <row r="42" spans="1:9" s="29" customFormat="1" ht="20.100000000000001" customHeight="1">
      <c r="A42" s="38"/>
      <c r="F42" s="24"/>
      <c r="G42" s="24"/>
      <c r="H42" s="24"/>
      <c r="I42" s="25"/>
    </row>
    <row r="43" spans="1:9" s="29" customFormat="1" ht="20.100000000000001" customHeight="1">
      <c r="F43" s="24"/>
      <c r="G43" s="24"/>
      <c r="H43" s="24"/>
      <c r="I43" s="25"/>
    </row>
    <row r="44" spans="1:9" s="29" customFormat="1" ht="20.100000000000001" customHeight="1">
      <c r="A44" s="38"/>
      <c r="F44" s="24"/>
      <c r="G44" s="24"/>
      <c r="H44" s="24"/>
      <c r="I44" s="25"/>
    </row>
    <row r="45" spans="1:9" s="29" customFormat="1" ht="20.100000000000001" customHeight="1">
      <c r="F45" s="24"/>
      <c r="G45" s="24"/>
      <c r="H45" s="24"/>
      <c r="I45" s="25"/>
    </row>
    <row r="46" spans="1:9" s="29" customFormat="1" ht="20.100000000000001" customHeight="1">
      <c r="F46" s="24"/>
      <c r="G46" s="24"/>
      <c r="H46" s="24"/>
      <c r="I46" s="25"/>
    </row>
    <row r="47" spans="1:9" s="29" customFormat="1" ht="20.100000000000001" customHeight="1">
      <c r="F47" s="24"/>
      <c r="G47" s="24"/>
      <c r="H47" s="24"/>
      <c r="I47" s="25"/>
    </row>
    <row r="48" spans="1:9" s="29" customFormat="1" ht="20.100000000000001" customHeight="1">
      <c r="F48" s="24"/>
      <c r="G48" s="24"/>
      <c r="H48" s="24"/>
      <c r="I48" s="25"/>
    </row>
  </sheetData>
  <sheetProtection formatColumns="0" formatRows="0" selectLockedCells="1"/>
  <mergeCells count="25">
    <mergeCell ref="A1:D1"/>
    <mergeCell ref="A3:E3"/>
    <mergeCell ref="A5:E5"/>
    <mergeCell ref="A8:B8"/>
    <mergeCell ref="A9:B9"/>
    <mergeCell ref="A10:B10"/>
    <mergeCell ref="A7:B7"/>
    <mergeCell ref="A28:B28"/>
    <mergeCell ref="B21:E21"/>
    <mergeCell ref="B22:E22"/>
    <mergeCell ref="A26:E26"/>
    <mergeCell ref="B23:E23"/>
    <mergeCell ref="B24:E24"/>
    <mergeCell ref="B25:E25"/>
    <mergeCell ref="A15:E15"/>
    <mergeCell ref="A16:E16"/>
    <mergeCell ref="B18:E18"/>
    <mergeCell ref="B20:E20"/>
    <mergeCell ref="A11:B11"/>
    <mergeCell ref="A30:B30"/>
    <mergeCell ref="D28:E28"/>
    <mergeCell ref="D29:E29"/>
    <mergeCell ref="D30:E30"/>
    <mergeCell ref="D32:E32"/>
    <mergeCell ref="A29:B29"/>
  </mergeCell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34F44-95FD-4FCD-85C2-9945E2C380FE}">
  <sheetPr codeName="Sheet1">
    <tabColor indexed="11"/>
    <pageSetUpPr fitToPage="1"/>
  </sheetPr>
  <dimension ref="A1:L118"/>
  <sheetViews>
    <sheetView showGridLines="0" showZeros="0" view="pageBreakPreview" zoomScale="70" zoomScaleNormal="100" zoomScaleSheetLayoutView="70" workbookViewId="0">
      <selection activeCell="E95" sqref="E95"/>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7" width="9.109375" style="24"/>
    <col min="8" max="8" width="9.109375" style="24" hidden="1" customWidth="1"/>
    <col min="9" max="11" width="9.109375" style="25" hidden="1" customWidth="1"/>
    <col min="12" max="12" width="9.44140625" style="25" hidden="1" customWidth="1"/>
    <col min="13" max="16384" width="9.109375" style="25"/>
  </cols>
  <sheetData>
    <row r="1" spans="1:9" ht="15.6">
      <c r="A1" s="786" t="s">
        <v>915</v>
      </c>
      <c r="B1" s="787"/>
      <c r="C1" s="787"/>
      <c r="D1" s="787"/>
      <c r="E1" s="787"/>
      <c r="F1" s="542"/>
      <c r="G1" s="542"/>
      <c r="H1" s="516"/>
    </row>
    <row r="2" spans="1:9" ht="35.25" customHeight="1">
      <c r="A2" s="261" t="s">
        <v>480</v>
      </c>
      <c r="B2" s="902" t="s">
        <v>916</v>
      </c>
      <c r="C2" s="902"/>
      <c r="D2" s="902"/>
      <c r="E2" s="902"/>
      <c r="F2" s="543"/>
      <c r="G2" s="543"/>
      <c r="H2" s="517"/>
    </row>
    <row r="3" spans="1:9" ht="36.9" customHeight="1">
      <c r="A3" s="261">
        <v>2</v>
      </c>
      <c r="B3" s="902" t="s">
        <v>917</v>
      </c>
      <c r="C3" s="902"/>
      <c r="D3" s="902"/>
      <c r="E3" s="902"/>
      <c r="F3" s="543"/>
      <c r="G3" s="543"/>
      <c r="H3" s="517"/>
    </row>
    <row r="5" spans="1:9" ht="31.5" customHeight="1">
      <c r="A5" s="899" t="str">
        <f>'Attach 3(JV)'!A1</f>
        <v>Specification No. :CC/NT/W-AIS/DOM/A04/23/09636</v>
      </c>
      <c r="B5" s="899"/>
      <c r="C5" s="899"/>
      <c r="D5" s="899"/>
      <c r="E5" s="308" t="str">
        <f>"Attachment-25 " &amp; 'Attach 3(JV)'!AT1</f>
        <v xml:space="preserve">Attachment-25 </v>
      </c>
    </row>
    <row r="6" spans="1:9" ht="63.75" customHeight="1">
      <c r="A6"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6" s="901"/>
      <c r="C6" s="901"/>
      <c r="D6" s="901"/>
      <c r="E6" s="901"/>
      <c r="F6" s="26"/>
      <c r="G6" s="27"/>
      <c r="H6" s="26"/>
    </row>
    <row r="7" spans="1:9" ht="20.100000000000001" customHeight="1">
      <c r="A7" s="28"/>
      <c r="H7" s="30"/>
      <c r="I7" s="11"/>
    </row>
    <row r="8" spans="1:9" ht="20.100000000000001" customHeight="1">
      <c r="A8" s="656" t="s">
        <v>744</v>
      </c>
      <c r="B8" s="656"/>
      <c r="C8" s="656"/>
      <c r="D8" s="656"/>
      <c r="E8" s="656"/>
      <c r="F8" s="31"/>
      <c r="H8" s="30"/>
      <c r="I8" s="11"/>
    </row>
    <row r="9" spans="1:9" ht="20.100000000000001" customHeight="1">
      <c r="A9" s="32"/>
      <c r="H9" s="30"/>
      <c r="I9" s="11"/>
    </row>
    <row r="10" spans="1:9" ht="20.100000000000001" customHeight="1">
      <c r="A10" s="33" t="str">
        <f>"Bidder’s Name and Address ("&amp;IF('Names of Bidder'!D6="Sole Bidder","Sole Bidder","Lead Partner of JV")&amp;") :"</f>
        <v>Bidder’s Name and Address (Sole Bidder) :</v>
      </c>
      <c r="E10" s="15" t="str">
        <f>'Attach 3(JV)'!E7</f>
        <v>To:</v>
      </c>
      <c r="H10" s="30"/>
      <c r="I10" s="11"/>
    </row>
    <row r="11" spans="1:9" ht="35.25" customHeight="1">
      <c r="A11" s="843"/>
      <c r="B11" s="843"/>
      <c r="C11" s="843"/>
      <c r="D11" s="843"/>
      <c r="E11" s="127" t="str">
        <f>'Attach 3(JV)'!E8</f>
        <v>Contract Services</v>
      </c>
      <c r="H11" s="30"/>
      <c r="I11" s="11"/>
    </row>
    <row r="12" spans="1:9" ht="20.100000000000001" customHeight="1">
      <c r="A12" s="13" t="s">
        <v>349</v>
      </c>
      <c r="B12" s="748" t="str">
        <f>'Attach 3(JV)'!B9</f>
        <v/>
      </c>
      <c r="C12" s="748"/>
      <c r="D12" s="748"/>
      <c r="E12" s="127" t="str">
        <f>'Attach 3(JV)'!E9</f>
        <v>Power Grid Corporation of India Ltd.,</v>
      </c>
      <c r="H12" s="30"/>
      <c r="I12" s="11"/>
    </row>
    <row r="13" spans="1:9" ht="20.100000000000001" customHeight="1">
      <c r="A13" s="13" t="s">
        <v>351</v>
      </c>
      <c r="B13" s="748" t="str">
        <f>'Attach 3(JV)'!B10</f>
        <v/>
      </c>
      <c r="C13" s="748"/>
      <c r="D13" s="748"/>
      <c r="E13" s="127" t="str">
        <f>'Attach 3(JV)'!E10</f>
        <v>"Saudamini", Plot No. 2, Sector 29</v>
      </c>
      <c r="H13" s="30"/>
      <c r="I13" s="11"/>
    </row>
    <row r="14" spans="1:9" ht="20.100000000000001" customHeight="1">
      <c r="B14" s="748" t="str">
        <f>'Attach 3(JV)'!B11</f>
        <v/>
      </c>
      <c r="C14" s="748"/>
      <c r="D14" s="748"/>
      <c r="E14" s="127" t="str">
        <f>'Attach 3(JV)'!E11</f>
        <v>Gurgaon (Haryana) - 122001</v>
      </c>
    </row>
    <row r="15" spans="1:9" ht="18" customHeight="1">
      <c r="A15" s="32"/>
      <c r="B15" s="748" t="str">
        <f>'Attach 3(JV)'!B12</f>
        <v/>
      </c>
      <c r="C15" s="748"/>
      <c r="D15" s="748"/>
      <c r="E15" s="15"/>
    </row>
    <row r="16" spans="1:9" ht="20.100000000000001" customHeight="1">
      <c r="A16" s="29" t="s">
        <v>344</v>
      </c>
    </row>
    <row r="17" spans="1:12" ht="57" customHeight="1">
      <c r="A17" s="76">
        <v>1</v>
      </c>
      <c r="B17" s="738" t="s">
        <v>745</v>
      </c>
      <c r="C17" s="738"/>
      <c r="D17" s="738"/>
      <c r="E17" s="738"/>
    </row>
    <row r="18" spans="1:12" ht="36.6" customHeight="1">
      <c r="A18" s="485" t="s">
        <v>746</v>
      </c>
      <c r="B18" s="933" t="s">
        <v>747</v>
      </c>
      <c r="C18" s="934"/>
      <c r="D18" s="935"/>
      <c r="E18" s="529" t="s">
        <v>880</v>
      </c>
      <c r="J18" s="495"/>
      <c r="K18" s="495"/>
    </row>
    <row r="19" spans="1:12" ht="36.6" customHeight="1">
      <c r="A19" s="484">
        <v>1</v>
      </c>
      <c r="B19" s="930" t="s">
        <v>748</v>
      </c>
      <c r="C19" s="931"/>
      <c r="D19" s="932"/>
      <c r="E19" s="527"/>
      <c r="H19" s="491" t="b">
        <v>0</v>
      </c>
      <c r="I19" s="491" t="b">
        <v>0</v>
      </c>
      <c r="J19" s="493">
        <f>COUNTIFS(H19:H24,"FALSE")</f>
        <v>6</v>
      </c>
      <c r="K19" s="493">
        <f>COUNTIFS(I19:I24,"TRUE")</f>
        <v>0</v>
      </c>
      <c r="L19" s="496">
        <f>J19+K19</f>
        <v>6</v>
      </c>
    </row>
    <row r="20" spans="1:12" ht="36.6" customHeight="1">
      <c r="A20" s="484">
        <v>2</v>
      </c>
      <c r="B20" s="930" t="s">
        <v>749</v>
      </c>
      <c r="C20" s="931"/>
      <c r="D20" s="932"/>
      <c r="E20" s="527"/>
      <c r="H20" s="491" t="b">
        <v>0</v>
      </c>
      <c r="I20" s="491" t="b">
        <v>0</v>
      </c>
      <c r="J20" s="493"/>
      <c r="K20" s="526"/>
      <c r="L20" s="526"/>
    </row>
    <row r="21" spans="1:12" ht="36.6" customHeight="1">
      <c r="A21" s="484">
        <v>3</v>
      </c>
      <c r="B21" s="930" t="s">
        <v>750</v>
      </c>
      <c r="C21" s="931"/>
      <c r="D21" s="932"/>
      <c r="E21" s="527"/>
      <c r="H21" s="491" t="b">
        <v>0</v>
      </c>
      <c r="I21" s="491" t="b">
        <v>0</v>
      </c>
      <c r="J21" s="493"/>
      <c r="K21" s="526"/>
      <c r="L21" s="526"/>
    </row>
    <row r="22" spans="1:12" ht="36.6" customHeight="1">
      <c r="A22" s="484">
        <v>4</v>
      </c>
      <c r="B22" s="930" t="s">
        <v>751</v>
      </c>
      <c r="C22" s="931"/>
      <c r="D22" s="932"/>
      <c r="E22" s="527"/>
      <c r="H22" s="491" t="b">
        <v>0</v>
      </c>
      <c r="I22" s="491" t="b">
        <v>0</v>
      </c>
      <c r="J22" s="493"/>
      <c r="K22" s="526"/>
      <c r="L22" s="526"/>
    </row>
    <row r="23" spans="1:12" ht="64.5" customHeight="1">
      <c r="A23" s="484">
        <v>5</v>
      </c>
      <c r="B23" s="930" t="s">
        <v>752</v>
      </c>
      <c r="C23" s="931"/>
      <c r="D23" s="932"/>
      <c r="E23" s="527"/>
      <c r="H23" s="491" t="b">
        <v>0</v>
      </c>
      <c r="I23" s="491" t="b">
        <v>0</v>
      </c>
      <c r="J23" s="493"/>
      <c r="K23" s="526"/>
      <c r="L23" s="526"/>
    </row>
    <row r="24" spans="1:12" ht="57.6" customHeight="1">
      <c r="A24" s="484">
        <v>6</v>
      </c>
      <c r="B24" s="930" t="s">
        <v>753</v>
      </c>
      <c r="C24" s="931"/>
      <c r="D24" s="932"/>
      <c r="E24" s="527"/>
      <c r="H24" s="491" t="b">
        <v>0</v>
      </c>
      <c r="I24" s="491" t="b">
        <v>0</v>
      </c>
      <c r="J24" s="493"/>
      <c r="K24" s="526"/>
      <c r="L24" s="526"/>
    </row>
    <row r="25" spans="1:12" ht="36.6" customHeight="1">
      <c r="A25" s="76"/>
      <c r="B25" s="487" t="s">
        <v>754</v>
      </c>
      <c r="C25" s="224"/>
      <c r="D25" s="224"/>
      <c r="E25" s="224"/>
    </row>
    <row r="26" spans="1:12" ht="36.6" customHeight="1">
      <c r="A26" s="76"/>
      <c r="B26" s="924" t="s">
        <v>755</v>
      </c>
      <c r="C26" s="924"/>
      <c r="D26" s="924"/>
      <c r="E26" s="924"/>
    </row>
    <row r="27" spans="1:12" ht="65.400000000000006" customHeight="1">
      <c r="A27" s="76"/>
      <c r="B27" s="925" t="s">
        <v>756</v>
      </c>
      <c r="C27" s="925"/>
      <c r="D27" s="925"/>
      <c r="E27" s="925"/>
    </row>
    <row r="28" spans="1:12" ht="105.9" customHeight="1">
      <c r="A28" s="76"/>
      <c r="B28" s="925" t="s">
        <v>757</v>
      </c>
      <c r="C28" s="924"/>
      <c r="D28" s="924"/>
      <c r="E28" s="924"/>
    </row>
    <row r="29" spans="1:12" ht="21.9" customHeight="1">
      <c r="A29" s="76"/>
      <c r="B29" s="488"/>
      <c r="C29" s="487"/>
      <c r="D29" s="487"/>
      <c r="E29" s="487"/>
    </row>
    <row r="30" spans="1:12" ht="36.6" customHeight="1">
      <c r="A30" s="489" t="s">
        <v>347</v>
      </c>
      <c r="B30" s="489" t="s">
        <v>770</v>
      </c>
      <c r="C30" s="929" t="s">
        <v>764</v>
      </c>
      <c r="D30" s="929"/>
      <c r="E30" s="489" t="s">
        <v>758</v>
      </c>
    </row>
    <row r="31" spans="1:12" ht="53.4" customHeight="1">
      <c r="A31" s="497">
        <v>1</v>
      </c>
      <c r="B31" s="490" t="s">
        <v>771</v>
      </c>
      <c r="C31" s="927" t="s">
        <v>765</v>
      </c>
      <c r="D31" s="927"/>
      <c r="E31" s="490" t="s">
        <v>759</v>
      </c>
    </row>
    <row r="32" spans="1:12" ht="36.6" customHeight="1">
      <c r="A32" s="497">
        <v>2</v>
      </c>
      <c r="B32" s="490" t="s">
        <v>772</v>
      </c>
      <c r="C32" s="927" t="s">
        <v>766</v>
      </c>
      <c r="D32" s="927"/>
      <c r="E32" s="490" t="s">
        <v>760</v>
      </c>
    </row>
    <row r="33" spans="1:9" ht="36.6" customHeight="1">
      <c r="A33" s="497">
        <v>3</v>
      </c>
      <c r="B33" s="490" t="s">
        <v>773</v>
      </c>
      <c r="C33" s="927" t="s">
        <v>767</v>
      </c>
      <c r="D33" s="927"/>
      <c r="E33" s="490" t="s">
        <v>761</v>
      </c>
    </row>
    <row r="34" spans="1:9" ht="53.1" customHeight="1">
      <c r="A34" s="497">
        <v>4</v>
      </c>
      <c r="B34" s="490" t="s">
        <v>774</v>
      </c>
      <c r="C34" s="927" t="s">
        <v>768</v>
      </c>
      <c r="D34" s="927"/>
      <c r="E34" s="490" t="s">
        <v>762</v>
      </c>
    </row>
    <row r="35" spans="1:9" ht="36.6" customHeight="1">
      <c r="A35" s="497">
        <v>5</v>
      </c>
      <c r="B35" s="490" t="s">
        <v>775</v>
      </c>
      <c r="C35" s="927" t="s">
        <v>769</v>
      </c>
      <c r="D35" s="927"/>
      <c r="E35" s="490" t="s">
        <v>763</v>
      </c>
    </row>
    <row r="36" spans="1:9" ht="36.6" customHeight="1">
      <c r="A36" s="76"/>
      <c r="B36" s="928" t="s">
        <v>778</v>
      </c>
      <c r="C36" s="928"/>
      <c r="D36" s="928"/>
      <c r="E36" s="928"/>
    </row>
    <row r="37" spans="1:9" ht="57.9" customHeight="1">
      <c r="A37" s="76"/>
      <c r="B37" s="924" t="s">
        <v>777</v>
      </c>
      <c r="C37" s="924"/>
      <c r="D37" s="924"/>
      <c r="E37" s="492"/>
    </row>
    <row r="38" spans="1:9" ht="53.4" customHeight="1">
      <c r="A38" s="76"/>
      <c r="B38" s="925" t="s">
        <v>776</v>
      </c>
      <c r="C38" s="924"/>
      <c r="D38" s="924"/>
      <c r="E38" s="528"/>
    </row>
    <row r="39" spans="1:9" ht="36.6" customHeight="1">
      <c r="A39" s="76"/>
      <c r="B39" s="486"/>
      <c r="C39" s="481"/>
      <c r="D39" s="481"/>
      <c r="E39" s="481"/>
    </row>
    <row r="40" spans="1:9" ht="98.4" customHeight="1">
      <c r="A40" s="76">
        <v>2</v>
      </c>
      <c r="B40" s="926" t="s">
        <v>779</v>
      </c>
      <c r="C40" s="926"/>
      <c r="D40" s="926"/>
      <c r="E40" s="926"/>
    </row>
    <row r="41" spans="1:9" ht="33" customHeight="1">
      <c r="A41" s="36" t="s">
        <v>6</v>
      </c>
      <c r="B41" s="69" t="str">
        <f>'Attach 3(JV)'!B24</f>
        <v>--2023</v>
      </c>
      <c r="C41" s="40"/>
      <c r="D41" s="37" t="s">
        <v>4</v>
      </c>
      <c r="E41" s="239" t="str">
        <f>'Attach 3(JV)'!E24</f>
        <v/>
      </c>
    </row>
    <row r="42" spans="1:9" ht="33" customHeight="1">
      <c r="A42" s="36" t="s">
        <v>7</v>
      </c>
      <c r="B42" s="239" t="str">
        <f>'Attach 3(JV)'!B25</f>
        <v/>
      </c>
      <c r="C42" s="40"/>
      <c r="D42" s="37" t="s">
        <v>5</v>
      </c>
      <c r="E42" s="239" t="str">
        <f>'Attach 3(JV)'!E25</f>
        <v/>
      </c>
    </row>
    <row r="43" spans="1:9" ht="31.5" customHeight="1">
      <c r="A43" s="899" t="str">
        <f>'Attach 3(JV)'!A1</f>
        <v>Specification No. :CC/NT/W-AIS/DOM/A04/23/09636</v>
      </c>
      <c r="B43" s="899"/>
      <c r="C43" s="899"/>
      <c r="D43" s="899"/>
      <c r="E43" s="308" t="str">
        <f>"Attachment-25 " &amp; 'Attach 3(JV)'!AT40</f>
        <v xml:space="preserve">Attachment-25 </v>
      </c>
    </row>
    <row r="44" spans="1:9" ht="75" customHeight="1">
      <c r="A44"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44" s="901"/>
      <c r="C44" s="901"/>
      <c r="D44" s="901"/>
      <c r="E44" s="901"/>
      <c r="F44" s="26"/>
      <c r="G44" s="27"/>
      <c r="H44" s="26"/>
    </row>
    <row r="45" spans="1:9" ht="20.100000000000001" customHeight="1">
      <c r="A45" s="28"/>
      <c r="H45" s="30"/>
      <c r="I45" s="11"/>
    </row>
    <row r="46" spans="1:9" ht="20.100000000000001" customHeight="1">
      <c r="A46" s="656" t="s">
        <v>744</v>
      </c>
      <c r="B46" s="656"/>
      <c r="C46" s="656"/>
      <c r="D46" s="656"/>
      <c r="E46" s="656"/>
      <c r="F46" s="31"/>
      <c r="H46" s="30"/>
      <c r="I46" s="11"/>
    </row>
    <row r="47" spans="1:9" ht="20.100000000000001" customHeight="1">
      <c r="A47" s="32"/>
      <c r="H47" s="30"/>
      <c r="I47" s="11"/>
    </row>
    <row r="48" spans="1:9" ht="35.25" customHeight="1">
      <c r="A48" s="843" t="str">
        <f>"Bidder’s Name and Address ("&amp;IF('Names of Bidder'!D7=1,"Other Partner of JV","Other Partner-1 of JV")&amp;") :"</f>
        <v>Bidder’s Name and Address (Other Partner-1 of JV) :</v>
      </c>
      <c r="B48" s="843"/>
      <c r="C48" s="843"/>
      <c r="D48" s="843"/>
      <c r="E48" s="15" t="str">
        <f>'Attach 3(JV)'!E7</f>
        <v>To:</v>
      </c>
      <c r="H48" s="30"/>
      <c r="I48" s="11"/>
    </row>
    <row r="49" spans="1:12" ht="20.100000000000001" customHeight="1">
      <c r="A49" s="13" t="s">
        <v>349</v>
      </c>
      <c r="B49" s="748">
        <f>'Names of Bidder'!D15</f>
        <v>0</v>
      </c>
      <c r="C49" s="748"/>
      <c r="D49" s="748"/>
      <c r="E49" s="127" t="str">
        <f>'Attach 3(JV)'!E8</f>
        <v>Contract Services</v>
      </c>
      <c r="H49" s="30"/>
      <c r="I49" s="11"/>
    </row>
    <row r="50" spans="1:12" ht="20.100000000000001" customHeight="1">
      <c r="A50" s="13" t="s">
        <v>351</v>
      </c>
      <c r="B50" s="748">
        <f>'Names of Bidder'!D16</f>
        <v>0</v>
      </c>
      <c r="C50" s="748"/>
      <c r="D50" s="748"/>
      <c r="E50" s="127" t="str">
        <f>'Attach 3(JV)'!E9</f>
        <v>Power Grid Corporation of India Ltd.,</v>
      </c>
      <c r="H50" s="30"/>
      <c r="I50" s="11"/>
    </row>
    <row r="51" spans="1:12" ht="20.100000000000001" customHeight="1">
      <c r="B51" s="748">
        <f>'Names of Bidder'!D17</f>
        <v>0</v>
      </c>
      <c r="C51" s="748"/>
      <c r="D51" s="748"/>
      <c r="E51" s="127" t="str">
        <f>'Attach 3(JV)'!E10</f>
        <v>"Saudamini", Plot No. 2, Sector 29</v>
      </c>
    </row>
    <row r="52" spans="1:12" ht="18" customHeight="1">
      <c r="A52" s="32"/>
      <c r="B52" s="748">
        <f>'Names of Bidder'!D18</f>
        <v>0</v>
      </c>
      <c r="C52" s="748"/>
      <c r="D52" s="748"/>
      <c r="E52" s="127" t="str">
        <f>'Attach 3(JV)'!E11</f>
        <v>Gurgaon (Haryana) - 122001</v>
      </c>
    </row>
    <row r="53" spans="1:12" ht="20.100000000000001" customHeight="1">
      <c r="A53" s="29" t="s">
        <v>344</v>
      </c>
    </row>
    <row r="54" spans="1:12" ht="57" customHeight="1">
      <c r="A54" s="76">
        <v>1</v>
      </c>
      <c r="B54" s="738" t="s">
        <v>745</v>
      </c>
      <c r="C54" s="738"/>
      <c r="D54" s="738"/>
      <c r="E54" s="738"/>
    </row>
    <row r="55" spans="1:12" ht="36.6" customHeight="1">
      <c r="A55" s="485" t="s">
        <v>746</v>
      </c>
      <c r="B55" s="933" t="s">
        <v>747</v>
      </c>
      <c r="C55" s="934"/>
      <c r="D55" s="935"/>
      <c r="E55" s="529" t="s">
        <v>880</v>
      </c>
      <c r="J55" s="495"/>
      <c r="K55" s="495"/>
    </row>
    <row r="56" spans="1:12" ht="36.6" customHeight="1">
      <c r="A56" s="484">
        <v>1</v>
      </c>
      <c r="B56" s="930" t="s">
        <v>748</v>
      </c>
      <c r="C56" s="931"/>
      <c r="D56" s="932"/>
      <c r="E56" s="527"/>
      <c r="H56" s="491" t="b">
        <v>0</v>
      </c>
      <c r="I56" s="491" t="b">
        <v>0</v>
      </c>
      <c r="J56" s="493">
        <f>COUNTIFS(H56:H61,"FALSE")</f>
        <v>6</v>
      </c>
      <c r="K56" s="493">
        <f>COUNTIFS(I56:I61,"TRUE")</f>
        <v>0</v>
      </c>
      <c r="L56" s="496">
        <f>J56+K56</f>
        <v>6</v>
      </c>
    </row>
    <row r="57" spans="1:12" ht="36.6" customHeight="1">
      <c r="A57" s="484">
        <v>2</v>
      </c>
      <c r="B57" s="930" t="s">
        <v>749</v>
      </c>
      <c r="C57" s="931"/>
      <c r="D57" s="932"/>
      <c r="E57" s="527"/>
      <c r="H57" s="491" t="b">
        <v>0</v>
      </c>
      <c r="I57" s="491" t="b">
        <v>0</v>
      </c>
      <c r="J57" s="494"/>
    </row>
    <row r="58" spans="1:12" ht="36.6" customHeight="1">
      <c r="A58" s="484">
        <v>3</v>
      </c>
      <c r="B58" s="930" t="s">
        <v>750</v>
      </c>
      <c r="C58" s="931"/>
      <c r="D58" s="932"/>
      <c r="E58" s="527"/>
      <c r="H58" s="491" t="b">
        <v>0</v>
      </c>
      <c r="I58" s="491" t="b">
        <v>0</v>
      </c>
      <c r="J58" s="494"/>
    </row>
    <row r="59" spans="1:12" ht="36.6" customHeight="1">
      <c r="A59" s="484">
        <v>4</v>
      </c>
      <c r="B59" s="930" t="s">
        <v>751</v>
      </c>
      <c r="C59" s="931"/>
      <c r="D59" s="932"/>
      <c r="E59" s="527"/>
      <c r="H59" s="491" t="b">
        <v>0</v>
      </c>
      <c r="I59" s="491" t="b">
        <v>0</v>
      </c>
      <c r="J59" s="494"/>
    </row>
    <row r="60" spans="1:12" ht="64.5" customHeight="1">
      <c r="A60" s="484">
        <v>5</v>
      </c>
      <c r="B60" s="930" t="s">
        <v>752</v>
      </c>
      <c r="C60" s="931"/>
      <c r="D60" s="932"/>
      <c r="E60" s="527"/>
      <c r="H60" s="491" t="b">
        <v>0</v>
      </c>
      <c r="I60" s="491" t="b">
        <v>0</v>
      </c>
      <c r="J60" s="494"/>
    </row>
    <row r="61" spans="1:12" ht="57.6" customHeight="1">
      <c r="A61" s="484">
        <v>6</v>
      </c>
      <c r="B61" s="930" t="s">
        <v>753</v>
      </c>
      <c r="C61" s="931"/>
      <c r="D61" s="932"/>
      <c r="E61" s="527"/>
      <c r="H61" s="491" t="b">
        <v>0</v>
      </c>
      <c r="I61" s="491" t="b">
        <v>0</v>
      </c>
      <c r="J61" s="494"/>
    </row>
    <row r="62" spans="1:12" ht="36.6" customHeight="1">
      <c r="A62" s="76"/>
      <c r="B62" s="487" t="s">
        <v>754</v>
      </c>
      <c r="C62" s="224"/>
      <c r="D62" s="224"/>
      <c r="E62" s="224"/>
    </row>
    <row r="63" spans="1:12" ht="36.6" customHeight="1">
      <c r="A63" s="76"/>
      <c r="B63" s="924" t="s">
        <v>755</v>
      </c>
      <c r="C63" s="924"/>
      <c r="D63" s="924"/>
      <c r="E63" s="924"/>
    </row>
    <row r="64" spans="1:12" ht="65.400000000000006" customHeight="1">
      <c r="A64" s="76"/>
      <c r="B64" s="925" t="s">
        <v>756</v>
      </c>
      <c r="C64" s="925"/>
      <c r="D64" s="925"/>
      <c r="E64" s="925"/>
    </row>
    <row r="65" spans="1:5" ht="105.9" customHeight="1">
      <c r="A65" s="76"/>
      <c r="B65" s="925" t="s">
        <v>757</v>
      </c>
      <c r="C65" s="924"/>
      <c r="D65" s="924"/>
      <c r="E65" s="924"/>
    </row>
    <row r="66" spans="1:5" ht="21.9" customHeight="1">
      <c r="A66" s="76"/>
      <c r="B66" s="488"/>
      <c r="C66" s="487"/>
      <c r="D66" s="487"/>
      <c r="E66" s="487"/>
    </row>
    <row r="67" spans="1:5" ht="36.6" customHeight="1">
      <c r="A67" s="489" t="s">
        <v>347</v>
      </c>
      <c r="B67" s="489" t="s">
        <v>770</v>
      </c>
      <c r="C67" s="929" t="s">
        <v>764</v>
      </c>
      <c r="D67" s="929"/>
      <c r="E67" s="489" t="s">
        <v>758</v>
      </c>
    </row>
    <row r="68" spans="1:5" ht="53.4" customHeight="1">
      <c r="A68" s="497">
        <v>1</v>
      </c>
      <c r="B68" s="490" t="s">
        <v>771</v>
      </c>
      <c r="C68" s="927" t="s">
        <v>765</v>
      </c>
      <c r="D68" s="927"/>
      <c r="E68" s="490" t="s">
        <v>759</v>
      </c>
    </row>
    <row r="69" spans="1:5" ht="36.6" customHeight="1">
      <c r="A69" s="497">
        <v>2</v>
      </c>
      <c r="B69" s="490" t="s">
        <v>772</v>
      </c>
      <c r="C69" s="927" t="s">
        <v>766</v>
      </c>
      <c r="D69" s="927"/>
      <c r="E69" s="490" t="s">
        <v>760</v>
      </c>
    </row>
    <row r="70" spans="1:5" ht="36.6" customHeight="1">
      <c r="A70" s="497">
        <v>3</v>
      </c>
      <c r="B70" s="490" t="s">
        <v>773</v>
      </c>
      <c r="C70" s="927" t="s">
        <v>767</v>
      </c>
      <c r="D70" s="927"/>
      <c r="E70" s="490" t="s">
        <v>761</v>
      </c>
    </row>
    <row r="71" spans="1:5" ht="53.1" customHeight="1">
      <c r="A71" s="497">
        <v>4</v>
      </c>
      <c r="B71" s="490" t="s">
        <v>774</v>
      </c>
      <c r="C71" s="927" t="s">
        <v>768</v>
      </c>
      <c r="D71" s="927"/>
      <c r="E71" s="490" t="s">
        <v>762</v>
      </c>
    </row>
    <row r="72" spans="1:5" ht="36.6" customHeight="1">
      <c r="A72" s="497">
        <v>5</v>
      </c>
      <c r="B72" s="490" t="s">
        <v>775</v>
      </c>
      <c r="C72" s="927" t="s">
        <v>769</v>
      </c>
      <c r="D72" s="927"/>
      <c r="E72" s="490" t="s">
        <v>763</v>
      </c>
    </row>
    <row r="73" spans="1:5" ht="36.6" customHeight="1">
      <c r="A73" s="76"/>
      <c r="B73" s="928" t="s">
        <v>778</v>
      </c>
      <c r="C73" s="928"/>
      <c r="D73" s="928"/>
      <c r="E73" s="928"/>
    </row>
    <row r="74" spans="1:5" ht="57.9" customHeight="1">
      <c r="A74" s="76"/>
      <c r="B74" s="924" t="s">
        <v>777</v>
      </c>
      <c r="C74" s="924"/>
      <c r="D74" s="924"/>
      <c r="E74" s="492"/>
    </row>
    <row r="75" spans="1:5" ht="53.4" customHeight="1">
      <c r="A75" s="76"/>
      <c r="B75" s="925" t="s">
        <v>776</v>
      </c>
      <c r="C75" s="924"/>
      <c r="D75" s="924"/>
      <c r="E75" s="528"/>
    </row>
    <row r="76" spans="1:5" ht="36.6" customHeight="1">
      <c r="A76" s="76"/>
      <c r="B76" s="486"/>
      <c r="C76" s="481"/>
      <c r="D76" s="481"/>
      <c r="E76" s="481"/>
    </row>
    <row r="77" spans="1:5" ht="98.4" customHeight="1">
      <c r="A77" s="76">
        <v>2</v>
      </c>
      <c r="B77" s="926" t="s">
        <v>779</v>
      </c>
      <c r="C77" s="926"/>
      <c r="D77" s="926"/>
      <c r="E77" s="926"/>
    </row>
    <row r="78" spans="1:5" ht="33" customHeight="1">
      <c r="A78" s="36" t="s">
        <v>6</v>
      </c>
      <c r="B78" s="69" t="str">
        <f>'Attach 3(JV)'!B24</f>
        <v>--2023</v>
      </c>
      <c r="C78" s="40"/>
      <c r="D78" s="37" t="s">
        <v>4</v>
      </c>
      <c r="E78" s="239">
        <f>'Names of Bidder'!D33</f>
        <v>0</v>
      </c>
    </row>
    <row r="79" spans="1:5" ht="33" customHeight="1">
      <c r="A79" s="36" t="s">
        <v>7</v>
      </c>
      <c r="B79" s="239" t="str">
        <f>'Attach 3(JV)'!B25</f>
        <v/>
      </c>
      <c r="C79" s="40"/>
      <c r="D79" s="37" t="s">
        <v>5</v>
      </c>
      <c r="E79" s="239">
        <f>'Names of Bidder'!D34</f>
        <v>0</v>
      </c>
    </row>
    <row r="81" spans="1:12" ht="24.75" customHeight="1">
      <c r="A81" s="899" t="str">
        <f>'Attach 3(JV)'!A1</f>
        <v>Specification No. :CC/NT/W-AIS/DOM/A04/23/09636</v>
      </c>
      <c r="B81" s="899"/>
      <c r="C81" s="899"/>
      <c r="D81" s="899"/>
      <c r="E81" s="308" t="str">
        <f>"Attachment-25 " &amp; 'Attach 3(JV)'!AT79</f>
        <v xml:space="preserve">Attachment-25 </v>
      </c>
    </row>
    <row r="82" spans="1:12" ht="72" customHeight="1">
      <c r="A82" s="900"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82" s="901"/>
      <c r="C82" s="901"/>
      <c r="D82" s="901"/>
      <c r="E82" s="901"/>
      <c r="F82" s="26"/>
      <c r="G82" s="27"/>
      <c r="H82" s="26"/>
    </row>
    <row r="83" spans="1:12" ht="20.100000000000001" customHeight="1">
      <c r="A83" s="28"/>
      <c r="H83" s="30"/>
      <c r="I83" s="11"/>
    </row>
    <row r="84" spans="1:12" ht="20.100000000000001" customHeight="1">
      <c r="A84" s="656" t="s">
        <v>744</v>
      </c>
      <c r="B84" s="656"/>
      <c r="C84" s="656"/>
      <c r="D84" s="656"/>
      <c r="E84" s="656"/>
      <c r="F84" s="31"/>
      <c r="H84" s="30"/>
      <c r="I84" s="11"/>
    </row>
    <row r="85" spans="1:12" ht="20.100000000000001" customHeight="1">
      <c r="A85" s="32"/>
      <c r="H85" s="30"/>
      <c r="I85" s="11"/>
    </row>
    <row r="86" spans="1:12" ht="20.100000000000001" customHeight="1">
      <c r="A86" s="33">
        <f>'Attach 3(JV)'!A85</f>
        <v>0</v>
      </c>
      <c r="E86" s="15">
        <f>'Attach 3(JV)'!E85</f>
        <v>0</v>
      </c>
      <c r="H86" s="30"/>
      <c r="I86" s="11"/>
    </row>
    <row r="87" spans="1:12" ht="26.4" customHeight="1">
      <c r="A87" s="843" t="str">
        <f>"Bidder’s Name and Address ("&amp;IF('Names of Bidder'!D7=2,"Other Partner-2 of JV"," ")&amp;") :"</f>
        <v>Bidder’s Name and Address ( ) :</v>
      </c>
      <c r="B87" s="843"/>
      <c r="C87" s="843"/>
      <c r="D87" s="843"/>
      <c r="E87" s="15" t="str">
        <f>'Attach 3(JV)'!E7</f>
        <v>To:</v>
      </c>
      <c r="H87" s="30"/>
      <c r="I87" s="11"/>
    </row>
    <row r="88" spans="1:12" ht="20.100000000000001" customHeight="1">
      <c r="A88" s="13" t="s">
        <v>349</v>
      </c>
      <c r="B88" s="748" t="str">
        <f>IF('Names of Bidder'!D7=2,'Names of Bidder'!D20," ")</f>
        <v xml:space="preserve"> </v>
      </c>
      <c r="C88" s="748"/>
      <c r="D88" s="748"/>
      <c r="E88" s="127" t="str">
        <f>'Attach 3(JV)'!E8</f>
        <v>Contract Services</v>
      </c>
      <c r="H88" s="30"/>
      <c r="I88" s="11"/>
    </row>
    <row r="89" spans="1:12" ht="20.100000000000001" customHeight="1">
      <c r="A89" s="13" t="s">
        <v>351</v>
      </c>
      <c r="B89" s="748">
        <f>'Names of Bidder'!D21</f>
        <v>0</v>
      </c>
      <c r="C89" s="748"/>
      <c r="D89" s="748"/>
      <c r="E89" s="127" t="str">
        <f>'Attach 3(JV)'!E9</f>
        <v>Power Grid Corporation of India Ltd.,</v>
      </c>
      <c r="H89" s="30"/>
      <c r="I89" s="11"/>
    </row>
    <row r="90" spans="1:12" ht="20.100000000000001" customHeight="1">
      <c r="B90" s="748">
        <f>'Names of Bidder'!D22</f>
        <v>0</v>
      </c>
      <c r="C90" s="748"/>
      <c r="D90" s="748"/>
      <c r="E90" s="127" t="str">
        <f>'Attach 3(JV)'!E10</f>
        <v>"Saudamini", Plot No. 2, Sector 29</v>
      </c>
    </row>
    <row r="91" spans="1:12" ht="18" customHeight="1">
      <c r="A91" s="32"/>
      <c r="B91" s="748">
        <f>'Names of Bidder'!D23</f>
        <v>0</v>
      </c>
      <c r="C91" s="748"/>
      <c r="D91" s="748"/>
      <c r="E91" s="127" t="str">
        <f>'Attach 3(JV)'!E11</f>
        <v>Gurgaon (Haryana) - 122001</v>
      </c>
    </row>
    <row r="92" spans="1:12" ht="20.100000000000001" customHeight="1">
      <c r="A92" s="29" t="s">
        <v>344</v>
      </c>
    </row>
    <row r="93" spans="1:12" ht="57" customHeight="1">
      <c r="A93" s="76">
        <v>1</v>
      </c>
      <c r="B93" s="738" t="s">
        <v>745</v>
      </c>
      <c r="C93" s="738"/>
      <c r="D93" s="738"/>
      <c r="E93" s="738"/>
    </row>
    <row r="94" spans="1:12" ht="36.6" customHeight="1">
      <c r="A94" s="485" t="s">
        <v>746</v>
      </c>
      <c r="B94" s="933" t="s">
        <v>747</v>
      </c>
      <c r="C94" s="934"/>
      <c r="D94" s="935"/>
      <c r="E94" s="529" t="s">
        <v>880</v>
      </c>
      <c r="J94" s="495"/>
      <c r="K94" s="495"/>
    </row>
    <row r="95" spans="1:12" ht="36.6" customHeight="1">
      <c r="A95" s="484">
        <v>1</v>
      </c>
      <c r="B95" s="930" t="s">
        <v>748</v>
      </c>
      <c r="C95" s="931"/>
      <c r="D95" s="932"/>
      <c r="E95" s="527"/>
      <c r="H95" s="491" t="b">
        <v>0</v>
      </c>
      <c r="I95" s="491" t="b">
        <v>0</v>
      </c>
      <c r="J95" s="493">
        <f>COUNTIFS(H95:H100,"FALSE")</f>
        <v>6</v>
      </c>
      <c r="K95" s="493">
        <f>COUNTIFS(I95:I100,"TRUE")</f>
        <v>0</v>
      </c>
      <c r="L95" s="496">
        <f>J95+K95</f>
        <v>6</v>
      </c>
    </row>
    <row r="96" spans="1:12" ht="36.6" customHeight="1">
      <c r="A96" s="484">
        <v>2</v>
      </c>
      <c r="B96" s="930" t="s">
        <v>749</v>
      </c>
      <c r="C96" s="931"/>
      <c r="D96" s="932"/>
      <c r="E96" s="527"/>
      <c r="H96" s="491" t="b">
        <v>0</v>
      </c>
      <c r="I96" s="491" t="b">
        <v>0</v>
      </c>
      <c r="J96" s="494"/>
    </row>
    <row r="97" spans="1:10" ht="36.6" customHeight="1">
      <c r="A97" s="484">
        <v>3</v>
      </c>
      <c r="B97" s="930" t="s">
        <v>750</v>
      </c>
      <c r="C97" s="931"/>
      <c r="D97" s="932"/>
      <c r="E97" s="527"/>
      <c r="H97" s="491" t="b">
        <v>0</v>
      </c>
      <c r="I97" s="491" t="b">
        <v>0</v>
      </c>
      <c r="J97" s="494"/>
    </row>
    <row r="98" spans="1:10" ht="36.6" customHeight="1">
      <c r="A98" s="484">
        <v>4</v>
      </c>
      <c r="B98" s="930" t="s">
        <v>751</v>
      </c>
      <c r="C98" s="931"/>
      <c r="D98" s="932"/>
      <c r="E98" s="527"/>
      <c r="H98" s="491" t="b">
        <v>0</v>
      </c>
      <c r="I98" s="491" t="b">
        <v>0</v>
      </c>
      <c r="J98" s="494"/>
    </row>
    <row r="99" spans="1:10" ht="64.5" customHeight="1">
      <c r="A99" s="484">
        <v>5</v>
      </c>
      <c r="B99" s="930" t="s">
        <v>752</v>
      </c>
      <c r="C99" s="931"/>
      <c r="D99" s="932"/>
      <c r="E99" s="527"/>
      <c r="H99" s="491" t="b">
        <v>0</v>
      </c>
      <c r="I99" s="491" t="b">
        <v>0</v>
      </c>
      <c r="J99" s="494"/>
    </row>
    <row r="100" spans="1:10" ht="57.6" customHeight="1">
      <c r="A100" s="484">
        <v>6</v>
      </c>
      <c r="B100" s="930" t="s">
        <v>753</v>
      </c>
      <c r="C100" s="931"/>
      <c r="D100" s="932"/>
      <c r="E100" s="527"/>
      <c r="H100" s="491" t="b">
        <v>0</v>
      </c>
      <c r="I100" s="491" t="b">
        <v>0</v>
      </c>
      <c r="J100" s="494"/>
    </row>
    <row r="101" spans="1:10" ht="36.6" customHeight="1">
      <c r="A101" s="76"/>
      <c r="B101" s="487" t="s">
        <v>754</v>
      </c>
      <c r="C101" s="224"/>
      <c r="D101" s="224"/>
      <c r="E101" s="224"/>
    </row>
    <row r="102" spans="1:10" ht="36.6" customHeight="1">
      <c r="A102" s="76"/>
      <c r="B102" s="924" t="s">
        <v>755</v>
      </c>
      <c r="C102" s="924"/>
      <c r="D102" s="924"/>
      <c r="E102" s="924"/>
    </row>
    <row r="103" spans="1:10" ht="65.400000000000006" customHeight="1">
      <c r="A103" s="76"/>
      <c r="B103" s="925" t="s">
        <v>756</v>
      </c>
      <c r="C103" s="925"/>
      <c r="D103" s="925"/>
      <c r="E103" s="925"/>
    </row>
    <row r="104" spans="1:10" ht="105.9" customHeight="1">
      <c r="A104" s="76"/>
      <c r="B104" s="925" t="s">
        <v>757</v>
      </c>
      <c r="C104" s="924"/>
      <c r="D104" s="924"/>
      <c r="E104" s="924"/>
    </row>
    <row r="105" spans="1:10" ht="21.9" customHeight="1">
      <c r="A105" s="76"/>
      <c r="B105" s="488"/>
      <c r="C105" s="487"/>
      <c r="D105" s="487"/>
      <c r="E105" s="487"/>
    </row>
    <row r="106" spans="1:10" ht="36.6" customHeight="1">
      <c r="A106" s="489" t="s">
        <v>347</v>
      </c>
      <c r="B106" s="489" t="s">
        <v>770</v>
      </c>
      <c r="C106" s="929" t="s">
        <v>764</v>
      </c>
      <c r="D106" s="929"/>
      <c r="E106" s="489" t="s">
        <v>758</v>
      </c>
    </row>
    <row r="107" spans="1:10" ht="53.4" customHeight="1">
      <c r="A107" s="497">
        <v>1</v>
      </c>
      <c r="B107" s="490" t="s">
        <v>771</v>
      </c>
      <c r="C107" s="927" t="s">
        <v>765</v>
      </c>
      <c r="D107" s="927"/>
      <c r="E107" s="490" t="s">
        <v>759</v>
      </c>
    </row>
    <row r="108" spans="1:10" ht="36.6" customHeight="1">
      <c r="A108" s="497">
        <v>2</v>
      </c>
      <c r="B108" s="490" t="s">
        <v>772</v>
      </c>
      <c r="C108" s="927" t="s">
        <v>766</v>
      </c>
      <c r="D108" s="927"/>
      <c r="E108" s="490" t="s">
        <v>760</v>
      </c>
    </row>
    <row r="109" spans="1:10" ht="36.6" customHeight="1">
      <c r="A109" s="497">
        <v>3</v>
      </c>
      <c r="B109" s="490" t="s">
        <v>773</v>
      </c>
      <c r="C109" s="927" t="s">
        <v>767</v>
      </c>
      <c r="D109" s="927"/>
      <c r="E109" s="490" t="s">
        <v>761</v>
      </c>
    </row>
    <row r="110" spans="1:10" ht="53.1" customHeight="1">
      <c r="A110" s="497">
        <v>4</v>
      </c>
      <c r="B110" s="490" t="s">
        <v>774</v>
      </c>
      <c r="C110" s="927" t="s">
        <v>768</v>
      </c>
      <c r="D110" s="927"/>
      <c r="E110" s="490" t="s">
        <v>762</v>
      </c>
    </row>
    <row r="111" spans="1:10" ht="36.6" customHeight="1">
      <c r="A111" s="497">
        <v>5</v>
      </c>
      <c r="B111" s="490" t="s">
        <v>775</v>
      </c>
      <c r="C111" s="927" t="s">
        <v>769</v>
      </c>
      <c r="D111" s="927"/>
      <c r="E111" s="490" t="s">
        <v>763</v>
      </c>
    </row>
    <row r="112" spans="1:10" ht="36.6" customHeight="1">
      <c r="A112" s="76"/>
      <c r="B112" s="928" t="s">
        <v>778</v>
      </c>
      <c r="C112" s="928"/>
      <c r="D112" s="928"/>
      <c r="E112" s="928"/>
    </row>
    <row r="113" spans="1:5" ht="57.9" customHeight="1">
      <c r="A113" s="76"/>
      <c r="B113" s="924" t="s">
        <v>777</v>
      </c>
      <c r="C113" s="924"/>
      <c r="D113" s="924"/>
      <c r="E113" s="492"/>
    </row>
    <row r="114" spans="1:5" ht="53.4" customHeight="1">
      <c r="A114" s="76"/>
      <c r="B114" s="925" t="s">
        <v>776</v>
      </c>
      <c r="C114" s="924"/>
      <c r="D114" s="924"/>
      <c r="E114" s="528"/>
    </row>
    <row r="115" spans="1:5" ht="26.4" customHeight="1">
      <c r="A115" s="76"/>
      <c r="B115" s="486"/>
      <c r="C115" s="481"/>
      <c r="D115" s="481"/>
      <c r="E115" s="481"/>
    </row>
    <row r="116" spans="1:5" ht="88.2" customHeight="1">
      <c r="A116" s="76">
        <v>2</v>
      </c>
      <c r="B116" s="926" t="s">
        <v>779</v>
      </c>
      <c r="C116" s="926"/>
      <c r="D116" s="926"/>
      <c r="E116" s="926"/>
    </row>
    <row r="117" spans="1:5" ht="33" customHeight="1">
      <c r="A117" s="36" t="s">
        <v>6</v>
      </c>
      <c r="B117" s="69" t="str">
        <f>'Attach 3(JV)'!B24</f>
        <v>--2023</v>
      </c>
      <c r="C117" s="40"/>
      <c r="D117" s="37" t="s">
        <v>4</v>
      </c>
      <c r="E117" s="239">
        <f>'Names of Bidder'!D40</f>
        <v>0</v>
      </c>
    </row>
    <row r="118" spans="1:5" ht="33" customHeight="1">
      <c r="A118" s="36" t="s">
        <v>7</v>
      </c>
      <c r="B118" s="239" t="str">
        <f>'Attach 3(JV)'!B25</f>
        <v/>
      </c>
      <c r="C118" s="40"/>
      <c r="D118" s="37" t="s">
        <v>5</v>
      </c>
      <c r="E118" s="239">
        <f>'Names of Bidder'!D41</f>
        <v>0</v>
      </c>
    </row>
  </sheetData>
  <sheetProtection formatColumns="0" formatRows="0" selectLockedCells="1"/>
  <mergeCells count="90">
    <mergeCell ref="A1:E1"/>
    <mergeCell ref="B2:E2"/>
    <mergeCell ref="B3:E3"/>
    <mergeCell ref="B13:D13"/>
    <mergeCell ref="A5:D5"/>
    <mergeCell ref="A6:E6"/>
    <mergeCell ref="A8:E8"/>
    <mergeCell ref="A11:D11"/>
    <mergeCell ref="B12:D12"/>
    <mergeCell ref="C31:D31"/>
    <mergeCell ref="B14:D14"/>
    <mergeCell ref="B15:D15"/>
    <mergeCell ref="B17:E17"/>
    <mergeCell ref="B18:D18"/>
    <mergeCell ref="B19:D19"/>
    <mergeCell ref="B20:D20"/>
    <mergeCell ref="B21:D21"/>
    <mergeCell ref="B22:D22"/>
    <mergeCell ref="B23:D23"/>
    <mergeCell ref="B24:D24"/>
    <mergeCell ref="B26:E26"/>
    <mergeCell ref="B27:E27"/>
    <mergeCell ref="B28:E28"/>
    <mergeCell ref="C30:D30"/>
    <mergeCell ref="B38:D38"/>
    <mergeCell ref="B40:E40"/>
    <mergeCell ref="C32:D32"/>
    <mergeCell ref="C33:D33"/>
    <mergeCell ref="C34:D34"/>
    <mergeCell ref="C35:D35"/>
    <mergeCell ref="B36:E36"/>
    <mergeCell ref="B37:D37"/>
    <mergeCell ref="A43:D43"/>
    <mergeCell ref="A44:E44"/>
    <mergeCell ref="A46:E46"/>
    <mergeCell ref="A48:D48"/>
    <mergeCell ref="B49:D49"/>
    <mergeCell ref="B50:D50"/>
    <mergeCell ref="B51:D51"/>
    <mergeCell ref="B52:D52"/>
    <mergeCell ref="B54:E54"/>
    <mergeCell ref="B55:D55"/>
    <mergeCell ref="B56:D56"/>
    <mergeCell ref="B57:D57"/>
    <mergeCell ref="B58:D58"/>
    <mergeCell ref="B59:D59"/>
    <mergeCell ref="B60:D60"/>
    <mergeCell ref="B61:D61"/>
    <mergeCell ref="B63:E63"/>
    <mergeCell ref="B64:E64"/>
    <mergeCell ref="B65:E65"/>
    <mergeCell ref="C67:D67"/>
    <mergeCell ref="C68:D68"/>
    <mergeCell ref="C69:D69"/>
    <mergeCell ref="C70:D70"/>
    <mergeCell ref="C71:D71"/>
    <mergeCell ref="C72:D72"/>
    <mergeCell ref="B73:E73"/>
    <mergeCell ref="B74:D74"/>
    <mergeCell ref="B75:D75"/>
    <mergeCell ref="B77:E77"/>
    <mergeCell ref="A81:D81"/>
    <mergeCell ref="A82:E82"/>
    <mergeCell ref="A84:E84"/>
    <mergeCell ref="A87:D87"/>
    <mergeCell ref="B88:D88"/>
    <mergeCell ref="B89:D89"/>
    <mergeCell ref="B90:D90"/>
    <mergeCell ref="B91:D91"/>
    <mergeCell ref="B93:E93"/>
    <mergeCell ref="B94:D94"/>
    <mergeCell ref="B95:D95"/>
    <mergeCell ref="B96:D96"/>
    <mergeCell ref="B97:D97"/>
    <mergeCell ref="B98:D98"/>
    <mergeCell ref="B99:D99"/>
    <mergeCell ref="B100:D100"/>
    <mergeCell ref="B102:E102"/>
    <mergeCell ref="B103:E103"/>
    <mergeCell ref="B104:E104"/>
    <mergeCell ref="C106:D106"/>
    <mergeCell ref="C107:D107"/>
    <mergeCell ref="B113:D113"/>
    <mergeCell ref="B114:D114"/>
    <mergeCell ref="B116:E116"/>
    <mergeCell ref="C108:D108"/>
    <mergeCell ref="C109:D109"/>
    <mergeCell ref="C110:D110"/>
    <mergeCell ref="C111:D111"/>
    <mergeCell ref="B112:E112"/>
  </mergeCells>
  <conditionalFormatting sqref="E37">
    <cfRule type="expression" dxfId="14" priority="8">
      <formula>$H$24=TRUE</formula>
    </cfRule>
  </conditionalFormatting>
  <conditionalFormatting sqref="E38">
    <cfRule type="expression" dxfId="13" priority="7">
      <formula>$H$24=TRUE</formula>
    </cfRule>
  </conditionalFormatting>
  <conditionalFormatting sqref="E74">
    <cfRule type="expression" dxfId="12" priority="6">
      <formula>$H$24=TRUE</formula>
    </cfRule>
  </conditionalFormatting>
  <conditionalFormatting sqref="E75">
    <cfRule type="expression" dxfId="11" priority="5">
      <formula>$H$24=TRUE</formula>
    </cfRule>
  </conditionalFormatting>
  <conditionalFormatting sqref="E113">
    <cfRule type="expression" dxfId="10" priority="4">
      <formula>$H$24=TRUE</formula>
    </cfRule>
  </conditionalFormatting>
  <conditionalFormatting sqref="E114">
    <cfRule type="expression" dxfId="9" priority="3">
      <formula>$H$24=TRUE</formula>
    </cfRule>
  </conditionalFormatting>
  <pageMargins left="0.75" right="0.63" top="0.57999999999999996" bottom="0.6" header="0.34" footer="0.35"/>
  <pageSetup scale="79" fitToHeight="0" orientation="portrait" r:id="rId1"/>
  <headerFooter alignWithMargins="0">
    <oddFooter xml:space="preserve">&amp;R&amp;"Book Antiqua,Bold"&amp;8 Page &amp;P </oddFooter>
  </headerFooter>
  <rowBreaks count="2" manualBreakCount="2">
    <brk id="42" max="4" man="1"/>
    <brk id="79"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99360" r:id="rId4" name="Check Box 32">
              <controlPr locked="0" defaultSize="0" autoFill="0" autoLine="0" autoPict="0">
                <anchor moveWithCells="1">
                  <from>
                    <xdr:col>4</xdr:col>
                    <xdr:colOff>228600</xdr:colOff>
                    <xdr:row>18</xdr:row>
                    <xdr:rowOff>45720</xdr:rowOff>
                  </from>
                  <to>
                    <xdr:col>4</xdr:col>
                    <xdr:colOff>792480</xdr:colOff>
                    <xdr:row>19</xdr:row>
                    <xdr:rowOff>7620</xdr:rowOff>
                  </to>
                </anchor>
              </controlPr>
            </control>
          </mc:Choice>
        </mc:AlternateContent>
        <mc:AlternateContent xmlns:mc="http://schemas.openxmlformats.org/markup-compatibility/2006">
          <mc:Choice Requires="x14">
            <control shapeId="99361" r:id="rId5" name="Check Box 33">
              <controlPr defaultSize="0" autoFill="0" autoLine="0" autoPict="0">
                <anchor moveWithCells="1">
                  <from>
                    <xdr:col>4</xdr:col>
                    <xdr:colOff>1836420</xdr:colOff>
                    <xdr:row>18</xdr:row>
                    <xdr:rowOff>68580</xdr:rowOff>
                  </from>
                  <to>
                    <xdr:col>4</xdr:col>
                    <xdr:colOff>2400300</xdr:colOff>
                    <xdr:row>18</xdr:row>
                    <xdr:rowOff>426720</xdr:rowOff>
                  </to>
                </anchor>
              </controlPr>
            </control>
          </mc:Choice>
        </mc:AlternateContent>
        <mc:AlternateContent xmlns:mc="http://schemas.openxmlformats.org/markup-compatibility/2006">
          <mc:Choice Requires="x14">
            <control shapeId="99362" r:id="rId6" name="Check Box 34">
              <controlPr defaultSize="0" autoFill="0" autoLine="0" autoPict="0">
                <anchor moveWithCells="1">
                  <from>
                    <xdr:col>4</xdr:col>
                    <xdr:colOff>220980</xdr:colOff>
                    <xdr:row>19</xdr:row>
                    <xdr:rowOff>68580</xdr:rowOff>
                  </from>
                  <to>
                    <xdr:col>4</xdr:col>
                    <xdr:colOff>769620</xdr:colOff>
                    <xdr:row>19</xdr:row>
                    <xdr:rowOff>426720</xdr:rowOff>
                  </to>
                </anchor>
              </controlPr>
            </control>
          </mc:Choice>
        </mc:AlternateContent>
        <mc:AlternateContent xmlns:mc="http://schemas.openxmlformats.org/markup-compatibility/2006">
          <mc:Choice Requires="x14">
            <control shapeId="99363" r:id="rId7" name="Check Box 35">
              <controlPr defaultSize="0" autoFill="0" autoLine="0" autoPict="0">
                <anchor moveWithCells="1">
                  <from>
                    <xdr:col>4</xdr:col>
                    <xdr:colOff>1836420</xdr:colOff>
                    <xdr:row>19</xdr:row>
                    <xdr:rowOff>68580</xdr:rowOff>
                  </from>
                  <to>
                    <xdr:col>4</xdr:col>
                    <xdr:colOff>2400300</xdr:colOff>
                    <xdr:row>19</xdr:row>
                    <xdr:rowOff>426720</xdr:rowOff>
                  </to>
                </anchor>
              </controlPr>
            </control>
          </mc:Choice>
        </mc:AlternateContent>
        <mc:AlternateContent xmlns:mc="http://schemas.openxmlformats.org/markup-compatibility/2006">
          <mc:Choice Requires="x14">
            <control shapeId="99364" r:id="rId8" name="Check Box 36">
              <controlPr defaultSize="0" autoFill="0" autoLine="0" autoPict="0">
                <anchor moveWithCells="1">
                  <from>
                    <xdr:col>4</xdr:col>
                    <xdr:colOff>220980</xdr:colOff>
                    <xdr:row>20</xdr:row>
                    <xdr:rowOff>68580</xdr:rowOff>
                  </from>
                  <to>
                    <xdr:col>4</xdr:col>
                    <xdr:colOff>769620</xdr:colOff>
                    <xdr:row>20</xdr:row>
                    <xdr:rowOff>426720</xdr:rowOff>
                  </to>
                </anchor>
              </controlPr>
            </control>
          </mc:Choice>
        </mc:AlternateContent>
        <mc:AlternateContent xmlns:mc="http://schemas.openxmlformats.org/markup-compatibility/2006">
          <mc:Choice Requires="x14">
            <control shapeId="99365" r:id="rId9" name="Check Box 37">
              <controlPr defaultSize="0" autoFill="0" autoLine="0" autoPict="0">
                <anchor moveWithCells="1">
                  <from>
                    <xdr:col>4</xdr:col>
                    <xdr:colOff>1836420</xdr:colOff>
                    <xdr:row>20</xdr:row>
                    <xdr:rowOff>68580</xdr:rowOff>
                  </from>
                  <to>
                    <xdr:col>4</xdr:col>
                    <xdr:colOff>2400300</xdr:colOff>
                    <xdr:row>20</xdr:row>
                    <xdr:rowOff>426720</xdr:rowOff>
                  </to>
                </anchor>
              </controlPr>
            </control>
          </mc:Choice>
        </mc:AlternateContent>
        <mc:AlternateContent xmlns:mc="http://schemas.openxmlformats.org/markup-compatibility/2006">
          <mc:Choice Requires="x14">
            <control shapeId="99366" r:id="rId10" name="Check Box 38">
              <controlPr defaultSize="0" autoFill="0" autoLine="0" autoPict="0">
                <anchor moveWithCells="1">
                  <from>
                    <xdr:col>4</xdr:col>
                    <xdr:colOff>220980</xdr:colOff>
                    <xdr:row>21</xdr:row>
                    <xdr:rowOff>68580</xdr:rowOff>
                  </from>
                  <to>
                    <xdr:col>4</xdr:col>
                    <xdr:colOff>769620</xdr:colOff>
                    <xdr:row>21</xdr:row>
                    <xdr:rowOff>426720</xdr:rowOff>
                  </to>
                </anchor>
              </controlPr>
            </control>
          </mc:Choice>
        </mc:AlternateContent>
        <mc:AlternateContent xmlns:mc="http://schemas.openxmlformats.org/markup-compatibility/2006">
          <mc:Choice Requires="x14">
            <control shapeId="99367" r:id="rId11" name="Check Box 39">
              <controlPr defaultSize="0" autoFill="0" autoLine="0" autoPict="0">
                <anchor moveWithCells="1">
                  <from>
                    <xdr:col>4</xdr:col>
                    <xdr:colOff>1836420</xdr:colOff>
                    <xdr:row>21</xdr:row>
                    <xdr:rowOff>68580</xdr:rowOff>
                  </from>
                  <to>
                    <xdr:col>4</xdr:col>
                    <xdr:colOff>2400300</xdr:colOff>
                    <xdr:row>21</xdr:row>
                    <xdr:rowOff>426720</xdr:rowOff>
                  </to>
                </anchor>
              </controlPr>
            </control>
          </mc:Choice>
        </mc:AlternateContent>
        <mc:AlternateContent xmlns:mc="http://schemas.openxmlformats.org/markup-compatibility/2006">
          <mc:Choice Requires="x14">
            <control shapeId="99370" r:id="rId12" name="Check Box 42">
              <controlPr defaultSize="0" autoFill="0" autoLine="0" autoPict="0">
                <anchor moveWithCells="1">
                  <from>
                    <xdr:col>4</xdr:col>
                    <xdr:colOff>220980</xdr:colOff>
                    <xdr:row>22</xdr:row>
                    <xdr:rowOff>68580</xdr:rowOff>
                  </from>
                  <to>
                    <xdr:col>4</xdr:col>
                    <xdr:colOff>769620</xdr:colOff>
                    <xdr:row>22</xdr:row>
                    <xdr:rowOff>426720</xdr:rowOff>
                  </to>
                </anchor>
              </controlPr>
            </control>
          </mc:Choice>
        </mc:AlternateContent>
        <mc:AlternateContent xmlns:mc="http://schemas.openxmlformats.org/markup-compatibility/2006">
          <mc:Choice Requires="x14">
            <control shapeId="99371" r:id="rId13" name="Check Box 43">
              <controlPr defaultSize="0" autoFill="0" autoLine="0" autoPict="0">
                <anchor moveWithCells="1">
                  <from>
                    <xdr:col>4</xdr:col>
                    <xdr:colOff>1836420</xdr:colOff>
                    <xdr:row>22</xdr:row>
                    <xdr:rowOff>68580</xdr:rowOff>
                  </from>
                  <to>
                    <xdr:col>4</xdr:col>
                    <xdr:colOff>2400300</xdr:colOff>
                    <xdr:row>22</xdr:row>
                    <xdr:rowOff>426720</xdr:rowOff>
                  </to>
                </anchor>
              </controlPr>
            </control>
          </mc:Choice>
        </mc:AlternateContent>
        <mc:AlternateContent xmlns:mc="http://schemas.openxmlformats.org/markup-compatibility/2006">
          <mc:Choice Requires="x14">
            <control shapeId="99372" r:id="rId14" name="Check Box 44">
              <controlPr defaultSize="0" autoFill="0" autoLine="0" autoPict="0">
                <anchor moveWithCells="1">
                  <from>
                    <xdr:col>4</xdr:col>
                    <xdr:colOff>220980</xdr:colOff>
                    <xdr:row>23</xdr:row>
                    <xdr:rowOff>68580</xdr:rowOff>
                  </from>
                  <to>
                    <xdr:col>4</xdr:col>
                    <xdr:colOff>769620</xdr:colOff>
                    <xdr:row>23</xdr:row>
                    <xdr:rowOff>426720</xdr:rowOff>
                  </to>
                </anchor>
              </controlPr>
            </control>
          </mc:Choice>
        </mc:AlternateContent>
        <mc:AlternateContent xmlns:mc="http://schemas.openxmlformats.org/markup-compatibility/2006">
          <mc:Choice Requires="x14">
            <control shapeId="99373" r:id="rId15" name="Check Box 45">
              <controlPr defaultSize="0" autoFill="0" autoLine="0" autoPict="0">
                <anchor moveWithCells="1">
                  <from>
                    <xdr:col>4</xdr:col>
                    <xdr:colOff>1836420</xdr:colOff>
                    <xdr:row>23</xdr:row>
                    <xdr:rowOff>68580</xdr:rowOff>
                  </from>
                  <to>
                    <xdr:col>4</xdr:col>
                    <xdr:colOff>2400300</xdr:colOff>
                    <xdr:row>23</xdr:row>
                    <xdr:rowOff>426720</xdr:rowOff>
                  </to>
                </anchor>
              </controlPr>
            </control>
          </mc:Choice>
        </mc:AlternateContent>
        <mc:AlternateContent xmlns:mc="http://schemas.openxmlformats.org/markup-compatibility/2006">
          <mc:Choice Requires="x14">
            <control shapeId="99374" r:id="rId16" name="Check Box 46">
              <controlPr defaultSize="0" autoFill="0" autoLine="0" autoPict="0">
                <anchor moveWithCells="1">
                  <from>
                    <xdr:col>4</xdr:col>
                    <xdr:colOff>220980</xdr:colOff>
                    <xdr:row>37</xdr:row>
                    <xdr:rowOff>68580</xdr:rowOff>
                  </from>
                  <to>
                    <xdr:col>4</xdr:col>
                    <xdr:colOff>769620</xdr:colOff>
                    <xdr:row>37</xdr:row>
                    <xdr:rowOff>426720</xdr:rowOff>
                  </to>
                </anchor>
              </controlPr>
            </control>
          </mc:Choice>
        </mc:AlternateContent>
        <mc:AlternateContent xmlns:mc="http://schemas.openxmlformats.org/markup-compatibility/2006">
          <mc:Choice Requires="x14">
            <control shapeId="99375" r:id="rId17" name="Check Box 47">
              <controlPr defaultSize="0" autoFill="0" autoLine="0" autoPict="0">
                <anchor moveWithCells="1">
                  <from>
                    <xdr:col>4</xdr:col>
                    <xdr:colOff>1836420</xdr:colOff>
                    <xdr:row>37</xdr:row>
                    <xdr:rowOff>68580</xdr:rowOff>
                  </from>
                  <to>
                    <xdr:col>4</xdr:col>
                    <xdr:colOff>2400300</xdr:colOff>
                    <xdr:row>37</xdr:row>
                    <xdr:rowOff>426720</xdr:rowOff>
                  </to>
                </anchor>
              </controlPr>
            </control>
          </mc:Choice>
        </mc:AlternateContent>
        <mc:AlternateContent xmlns:mc="http://schemas.openxmlformats.org/markup-compatibility/2006">
          <mc:Choice Requires="x14">
            <control shapeId="99376" r:id="rId18" name="Check Box 48">
              <controlPr locked="0" defaultSize="0" autoFill="0" autoLine="0" autoPict="0">
                <anchor moveWithCells="1">
                  <from>
                    <xdr:col>4</xdr:col>
                    <xdr:colOff>228600</xdr:colOff>
                    <xdr:row>55</xdr:row>
                    <xdr:rowOff>45720</xdr:rowOff>
                  </from>
                  <to>
                    <xdr:col>4</xdr:col>
                    <xdr:colOff>792480</xdr:colOff>
                    <xdr:row>56</xdr:row>
                    <xdr:rowOff>22860</xdr:rowOff>
                  </to>
                </anchor>
              </controlPr>
            </control>
          </mc:Choice>
        </mc:AlternateContent>
        <mc:AlternateContent xmlns:mc="http://schemas.openxmlformats.org/markup-compatibility/2006">
          <mc:Choice Requires="x14">
            <control shapeId="99377" r:id="rId19" name="Check Box 49">
              <controlPr defaultSize="0" autoFill="0" autoLine="0" autoPict="0">
                <anchor moveWithCells="1">
                  <from>
                    <xdr:col>4</xdr:col>
                    <xdr:colOff>1836420</xdr:colOff>
                    <xdr:row>55</xdr:row>
                    <xdr:rowOff>68580</xdr:rowOff>
                  </from>
                  <to>
                    <xdr:col>4</xdr:col>
                    <xdr:colOff>2400300</xdr:colOff>
                    <xdr:row>55</xdr:row>
                    <xdr:rowOff>441960</xdr:rowOff>
                  </to>
                </anchor>
              </controlPr>
            </control>
          </mc:Choice>
        </mc:AlternateContent>
        <mc:AlternateContent xmlns:mc="http://schemas.openxmlformats.org/markup-compatibility/2006">
          <mc:Choice Requires="x14">
            <control shapeId="99378" r:id="rId20" name="Check Box 50">
              <controlPr defaultSize="0" autoFill="0" autoLine="0" autoPict="0">
                <anchor moveWithCells="1">
                  <from>
                    <xdr:col>4</xdr:col>
                    <xdr:colOff>220980</xdr:colOff>
                    <xdr:row>56</xdr:row>
                    <xdr:rowOff>68580</xdr:rowOff>
                  </from>
                  <to>
                    <xdr:col>4</xdr:col>
                    <xdr:colOff>784860</xdr:colOff>
                    <xdr:row>56</xdr:row>
                    <xdr:rowOff>441960</xdr:rowOff>
                  </to>
                </anchor>
              </controlPr>
            </control>
          </mc:Choice>
        </mc:AlternateContent>
        <mc:AlternateContent xmlns:mc="http://schemas.openxmlformats.org/markup-compatibility/2006">
          <mc:Choice Requires="x14">
            <control shapeId="99379" r:id="rId21" name="Check Box 51">
              <controlPr defaultSize="0" autoFill="0" autoLine="0" autoPict="0">
                <anchor moveWithCells="1">
                  <from>
                    <xdr:col>4</xdr:col>
                    <xdr:colOff>1836420</xdr:colOff>
                    <xdr:row>56</xdr:row>
                    <xdr:rowOff>68580</xdr:rowOff>
                  </from>
                  <to>
                    <xdr:col>4</xdr:col>
                    <xdr:colOff>2400300</xdr:colOff>
                    <xdr:row>56</xdr:row>
                    <xdr:rowOff>441960</xdr:rowOff>
                  </to>
                </anchor>
              </controlPr>
            </control>
          </mc:Choice>
        </mc:AlternateContent>
        <mc:AlternateContent xmlns:mc="http://schemas.openxmlformats.org/markup-compatibility/2006">
          <mc:Choice Requires="x14">
            <control shapeId="99380" r:id="rId22" name="Check Box 52">
              <controlPr defaultSize="0" autoFill="0" autoLine="0" autoPict="0">
                <anchor moveWithCells="1">
                  <from>
                    <xdr:col>4</xdr:col>
                    <xdr:colOff>220980</xdr:colOff>
                    <xdr:row>57</xdr:row>
                    <xdr:rowOff>68580</xdr:rowOff>
                  </from>
                  <to>
                    <xdr:col>4</xdr:col>
                    <xdr:colOff>784860</xdr:colOff>
                    <xdr:row>57</xdr:row>
                    <xdr:rowOff>441960</xdr:rowOff>
                  </to>
                </anchor>
              </controlPr>
            </control>
          </mc:Choice>
        </mc:AlternateContent>
        <mc:AlternateContent xmlns:mc="http://schemas.openxmlformats.org/markup-compatibility/2006">
          <mc:Choice Requires="x14">
            <control shapeId="99381" r:id="rId23" name="Check Box 53">
              <controlPr defaultSize="0" autoFill="0" autoLine="0" autoPict="0">
                <anchor moveWithCells="1">
                  <from>
                    <xdr:col>4</xdr:col>
                    <xdr:colOff>1836420</xdr:colOff>
                    <xdr:row>57</xdr:row>
                    <xdr:rowOff>68580</xdr:rowOff>
                  </from>
                  <to>
                    <xdr:col>4</xdr:col>
                    <xdr:colOff>2400300</xdr:colOff>
                    <xdr:row>57</xdr:row>
                    <xdr:rowOff>441960</xdr:rowOff>
                  </to>
                </anchor>
              </controlPr>
            </control>
          </mc:Choice>
        </mc:AlternateContent>
        <mc:AlternateContent xmlns:mc="http://schemas.openxmlformats.org/markup-compatibility/2006">
          <mc:Choice Requires="x14">
            <control shapeId="99382" r:id="rId24" name="Check Box 54">
              <controlPr defaultSize="0" autoFill="0" autoLine="0" autoPict="0">
                <anchor moveWithCells="1">
                  <from>
                    <xdr:col>4</xdr:col>
                    <xdr:colOff>220980</xdr:colOff>
                    <xdr:row>58</xdr:row>
                    <xdr:rowOff>68580</xdr:rowOff>
                  </from>
                  <to>
                    <xdr:col>4</xdr:col>
                    <xdr:colOff>784860</xdr:colOff>
                    <xdr:row>58</xdr:row>
                    <xdr:rowOff>441960</xdr:rowOff>
                  </to>
                </anchor>
              </controlPr>
            </control>
          </mc:Choice>
        </mc:AlternateContent>
        <mc:AlternateContent xmlns:mc="http://schemas.openxmlformats.org/markup-compatibility/2006">
          <mc:Choice Requires="x14">
            <control shapeId="99383" r:id="rId25" name="Check Box 55">
              <controlPr defaultSize="0" autoFill="0" autoLine="0" autoPict="0">
                <anchor moveWithCells="1">
                  <from>
                    <xdr:col>4</xdr:col>
                    <xdr:colOff>1836420</xdr:colOff>
                    <xdr:row>58</xdr:row>
                    <xdr:rowOff>68580</xdr:rowOff>
                  </from>
                  <to>
                    <xdr:col>4</xdr:col>
                    <xdr:colOff>2400300</xdr:colOff>
                    <xdr:row>58</xdr:row>
                    <xdr:rowOff>441960</xdr:rowOff>
                  </to>
                </anchor>
              </controlPr>
            </control>
          </mc:Choice>
        </mc:AlternateContent>
        <mc:AlternateContent xmlns:mc="http://schemas.openxmlformats.org/markup-compatibility/2006">
          <mc:Choice Requires="x14">
            <control shapeId="99384" r:id="rId26" name="Check Box 56">
              <controlPr defaultSize="0" autoFill="0" autoLine="0" autoPict="0">
                <anchor moveWithCells="1">
                  <from>
                    <xdr:col>4</xdr:col>
                    <xdr:colOff>220980</xdr:colOff>
                    <xdr:row>59</xdr:row>
                    <xdr:rowOff>68580</xdr:rowOff>
                  </from>
                  <to>
                    <xdr:col>4</xdr:col>
                    <xdr:colOff>784860</xdr:colOff>
                    <xdr:row>59</xdr:row>
                    <xdr:rowOff>441960</xdr:rowOff>
                  </to>
                </anchor>
              </controlPr>
            </control>
          </mc:Choice>
        </mc:AlternateContent>
        <mc:AlternateContent xmlns:mc="http://schemas.openxmlformats.org/markup-compatibility/2006">
          <mc:Choice Requires="x14">
            <control shapeId="99385" r:id="rId27" name="Check Box 57">
              <controlPr defaultSize="0" autoFill="0" autoLine="0" autoPict="0">
                <anchor moveWithCells="1">
                  <from>
                    <xdr:col>4</xdr:col>
                    <xdr:colOff>1836420</xdr:colOff>
                    <xdr:row>59</xdr:row>
                    <xdr:rowOff>68580</xdr:rowOff>
                  </from>
                  <to>
                    <xdr:col>4</xdr:col>
                    <xdr:colOff>2400300</xdr:colOff>
                    <xdr:row>59</xdr:row>
                    <xdr:rowOff>441960</xdr:rowOff>
                  </to>
                </anchor>
              </controlPr>
            </control>
          </mc:Choice>
        </mc:AlternateContent>
        <mc:AlternateContent xmlns:mc="http://schemas.openxmlformats.org/markup-compatibility/2006">
          <mc:Choice Requires="x14">
            <control shapeId="99386" r:id="rId28" name="Check Box 58">
              <controlPr defaultSize="0" autoFill="0" autoLine="0" autoPict="0">
                <anchor moveWithCells="1">
                  <from>
                    <xdr:col>4</xdr:col>
                    <xdr:colOff>220980</xdr:colOff>
                    <xdr:row>60</xdr:row>
                    <xdr:rowOff>68580</xdr:rowOff>
                  </from>
                  <to>
                    <xdr:col>4</xdr:col>
                    <xdr:colOff>784860</xdr:colOff>
                    <xdr:row>60</xdr:row>
                    <xdr:rowOff>441960</xdr:rowOff>
                  </to>
                </anchor>
              </controlPr>
            </control>
          </mc:Choice>
        </mc:AlternateContent>
        <mc:AlternateContent xmlns:mc="http://schemas.openxmlformats.org/markup-compatibility/2006">
          <mc:Choice Requires="x14">
            <control shapeId="99387" r:id="rId29" name="Check Box 59">
              <controlPr defaultSize="0" autoFill="0" autoLine="0" autoPict="0">
                <anchor moveWithCells="1">
                  <from>
                    <xdr:col>4</xdr:col>
                    <xdr:colOff>1836420</xdr:colOff>
                    <xdr:row>60</xdr:row>
                    <xdr:rowOff>68580</xdr:rowOff>
                  </from>
                  <to>
                    <xdr:col>4</xdr:col>
                    <xdr:colOff>2400300</xdr:colOff>
                    <xdr:row>60</xdr:row>
                    <xdr:rowOff>441960</xdr:rowOff>
                  </to>
                </anchor>
              </controlPr>
            </control>
          </mc:Choice>
        </mc:AlternateContent>
        <mc:AlternateContent xmlns:mc="http://schemas.openxmlformats.org/markup-compatibility/2006">
          <mc:Choice Requires="x14">
            <control shapeId="99388" r:id="rId30" name="Check Box 60">
              <controlPr defaultSize="0" autoFill="0" autoLine="0" autoPict="0">
                <anchor moveWithCells="1">
                  <from>
                    <xdr:col>4</xdr:col>
                    <xdr:colOff>220980</xdr:colOff>
                    <xdr:row>74</xdr:row>
                    <xdr:rowOff>68580</xdr:rowOff>
                  </from>
                  <to>
                    <xdr:col>4</xdr:col>
                    <xdr:colOff>784860</xdr:colOff>
                    <xdr:row>74</xdr:row>
                    <xdr:rowOff>441960</xdr:rowOff>
                  </to>
                </anchor>
              </controlPr>
            </control>
          </mc:Choice>
        </mc:AlternateContent>
        <mc:AlternateContent xmlns:mc="http://schemas.openxmlformats.org/markup-compatibility/2006">
          <mc:Choice Requires="x14">
            <control shapeId="99389" r:id="rId31" name="Check Box 61">
              <controlPr defaultSize="0" autoFill="0" autoLine="0" autoPict="0">
                <anchor moveWithCells="1">
                  <from>
                    <xdr:col>4</xdr:col>
                    <xdr:colOff>1836420</xdr:colOff>
                    <xdr:row>74</xdr:row>
                    <xdr:rowOff>68580</xdr:rowOff>
                  </from>
                  <to>
                    <xdr:col>4</xdr:col>
                    <xdr:colOff>2400300</xdr:colOff>
                    <xdr:row>74</xdr:row>
                    <xdr:rowOff>441960</xdr:rowOff>
                  </to>
                </anchor>
              </controlPr>
            </control>
          </mc:Choice>
        </mc:AlternateContent>
        <mc:AlternateContent xmlns:mc="http://schemas.openxmlformats.org/markup-compatibility/2006">
          <mc:Choice Requires="x14">
            <control shapeId="99390" r:id="rId32" name="Check Box 62">
              <controlPr locked="0" defaultSize="0" autoFill="0" autoLine="0" autoPict="0">
                <anchor moveWithCells="1">
                  <from>
                    <xdr:col>4</xdr:col>
                    <xdr:colOff>228600</xdr:colOff>
                    <xdr:row>94</xdr:row>
                    <xdr:rowOff>45720</xdr:rowOff>
                  </from>
                  <to>
                    <xdr:col>4</xdr:col>
                    <xdr:colOff>792480</xdr:colOff>
                    <xdr:row>95</xdr:row>
                    <xdr:rowOff>22860</xdr:rowOff>
                  </to>
                </anchor>
              </controlPr>
            </control>
          </mc:Choice>
        </mc:AlternateContent>
        <mc:AlternateContent xmlns:mc="http://schemas.openxmlformats.org/markup-compatibility/2006">
          <mc:Choice Requires="x14">
            <control shapeId="99391" r:id="rId33" name="Check Box 63">
              <controlPr defaultSize="0" autoFill="0" autoLine="0" autoPict="0">
                <anchor moveWithCells="1">
                  <from>
                    <xdr:col>4</xdr:col>
                    <xdr:colOff>1836420</xdr:colOff>
                    <xdr:row>94</xdr:row>
                    <xdr:rowOff>68580</xdr:rowOff>
                  </from>
                  <to>
                    <xdr:col>4</xdr:col>
                    <xdr:colOff>2400300</xdr:colOff>
                    <xdr:row>94</xdr:row>
                    <xdr:rowOff>441960</xdr:rowOff>
                  </to>
                </anchor>
              </controlPr>
            </control>
          </mc:Choice>
        </mc:AlternateContent>
        <mc:AlternateContent xmlns:mc="http://schemas.openxmlformats.org/markup-compatibility/2006">
          <mc:Choice Requires="x14">
            <control shapeId="99392" r:id="rId34" name="Check Box 64">
              <controlPr defaultSize="0" autoFill="0" autoLine="0" autoPict="0">
                <anchor moveWithCells="1">
                  <from>
                    <xdr:col>4</xdr:col>
                    <xdr:colOff>220980</xdr:colOff>
                    <xdr:row>95</xdr:row>
                    <xdr:rowOff>68580</xdr:rowOff>
                  </from>
                  <to>
                    <xdr:col>4</xdr:col>
                    <xdr:colOff>784860</xdr:colOff>
                    <xdr:row>95</xdr:row>
                    <xdr:rowOff>441960</xdr:rowOff>
                  </to>
                </anchor>
              </controlPr>
            </control>
          </mc:Choice>
        </mc:AlternateContent>
        <mc:AlternateContent xmlns:mc="http://schemas.openxmlformats.org/markup-compatibility/2006">
          <mc:Choice Requires="x14">
            <control shapeId="99393" r:id="rId35" name="Check Box 65">
              <controlPr defaultSize="0" autoFill="0" autoLine="0" autoPict="0">
                <anchor moveWithCells="1">
                  <from>
                    <xdr:col>4</xdr:col>
                    <xdr:colOff>1836420</xdr:colOff>
                    <xdr:row>95</xdr:row>
                    <xdr:rowOff>68580</xdr:rowOff>
                  </from>
                  <to>
                    <xdr:col>4</xdr:col>
                    <xdr:colOff>2400300</xdr:colOff>
                    <xdr:row>95</xdr:row>
                    <xdr:rowOff>441960</xdr:rowOff>
                  </to>
                </anchor>
              </controlPr>
            </control>
          </mc:Choice>
        </mc:AlternateContent>
        <mc:AlternateContent xmlns:mc="http://schemas.openxmlformats.org/markup-compatibility/2006">
          <mc:Choice Requires="x14">
            <control shapeId="99394" r:id="rId36" name="Check Box 66">
              <controlPr defaultSize="0" autoFill="0" autoLine="0" autoPict="0">
                <anchor moveWithCells="1">
                  <from>
                    <xdr:col>4</xdr:col>
                    <xdr:colOff>220980</xdr:colOff>
                    <xdr:row>96</xdr:row>
                    <xdr:rowOff>68580</xdr:rowOff>
                  </from>
                  <to>
                    <xdr:col>4</xdr:col>
                    <xdr:colOff>784860</xdr:colOff>
                    <xdr:row>96</xdr:row>
                    <xdr:rowOff>441960</xdr:rowOff>
                  </to>
                </anchor>
              </controlPr>
            </control>
          </mc:Choice>
        </mc:AlternateContent>
        <mc:AlternateContent xmlns:mc="http://schemas.openxmlformats.org/markup-compatibility/2006">
          <mc:Choice Requires="x14">
            <control shapeId="99395" r:id="rId37" name="Check Box 67">
              <controlPr defaultSize="0" autoFill="0" autoLine="0" autoPict="0">
                <anchor moveWithCells="1">
                  <from>
                    <xdr:col>4</xdr:col>
                    <xdr:colOff>1836420</xdr:colOff>
                    <xdr:row>96</xdr:row>
                    <xdr:rowOff>68580</xdr:rowOff>
                  </from>
                  <to>
                    <xdr:col>4</xdr:col>
                    <xdr:colOff>2400300</xdr:colOff>
                    <xdr:row>96</xdr:row>
                    <xdr:rowOff>441960</xdr:rowOff>
                  </to>
                </anchor>
              </controlPr>
            </control>
          </mc:Choice>
        </mc:AlternateContent>
        <mc:AlternateContent xmlns:mc="http://schemas.openxmlformats.org/markup-compatibility/2006">
          <mc:Choice Requires="x14">
            <control shapeId="99396" r:id="rId38" name="Check Box 68">
              <controlPr defaultSize="0" autoFill="0" autoLine="0" autoPict="0">
                <anchor moveWithCells="1">
                  <from>
                    <xdr:col>4</xdr:col>
                    <xdr:colOff>220980</xdr:colOff>
                    <xdr:row>97</xdr:row>
                    <xdr:rowOff>68580</xdr:rowOff>
                  </from>
                  <to>
                    <xdr:col>4</xdr:col>
                    <xdr:colOff>784860</xdr:colOff>
                    <xdr:row>97</xdr:row>
                    <xdr:rowOff>441960</xdr:rowOff>
                  </to>
                </anchor>
              </controlPr>
            </control>
          </mc:Choice>
        </mc:AlternateContent>
        <mc:AlternateContent xmlns:mc="http://schemas.openxmlformats.org/markup-compatibility/2006">
          <mc:Choice Requires="x14">
            <control shapeId="99397" r:id="rId39" name="Check Box 69">
              <controlPr defaultSize="0" autoFill="0" autoLine="0" autoPict="0">
                <anchor moveWithCells="1">
                  <from>
                    <xdr:col>4</xdr:col>
                    <xdr:colOff>1836420</xdr:colOff>
                    <xdr:row>97</xdr:row>
                    <xdr:rowOff>68580</xdr:rowOff>
                  </from>
                  <to>
                    <xdr:col>4</xdr:col>
                    <xdr:colOff>2400300</xdr:colOff>
                    <xdr:row>97</xdr:row>
                    <xdr:rowOff>441960</xdr:rowOff>
                  </to>
                </anchor>
              </controlPr>
            </control>
          </mc:Choice>
        </mc:AlternateContent>
        <mc:AlternateContent xmlns:mc="http://schemas.openxmlformats.org/markup-compatibility/2006">
          <mc:Choice Requires="x14">
            <control shapeId="99398" r:id="rId40" name="Check Box 70">
              <controlPr defaultSize="0" autoFill="0" autoLine="0" autoPict="0">
                <anchor moveWithCells="1">
                  <from>
                    <xdr:col>4</xdr:col>
                    <xdr:colOff>220980</xdr:colOff>
                    <xdr:row>98</xdr:row>
                    <xdr:rowOff>68580</xdr:rowOff>
                  </from>
                  <to>
                    <xdr:col>4</xdr:col>
                    <xdr:colOff>784860</xdr:colOff>
                    <xdr:row>98</xdr:row>
                    <xdr:rowOff>441960</xdr:rowOff>
                  </to>
                </anchor>
              </controlPr>
            </control>
          </mc:Choice>
        </mc:AlternateContent>
        <mc:AlternateContent xmlns:mc="http://schemas.openxmlformats.org/markup-compatibility/2006">
          <mc:Choice Requires="x14">
            <control shapeId="99399" r:id="rId41" name="Check Box 71">
              <controlPr defaultSize="0" autoFill="0" autoLine="0" autoPict="0">
                <anchor moveWithCells="1">
                  <from>
                    <xdr:col>4</xdr:col>
                    <xdr:colOff>1836420</xdr:colOff>
                    <xdr:row>98</xdr:row>
                    <xdr:rowOff>68580</xdr:rowOff>
                  </from>
                  <to>
                    <xdr:col>4</xdr:col>
                    <xdr:colOff>2400300</xdr:colOff>
                    <xdr:row>98</xdr:row>
                    <xdr:rowOff>441960</xdr:rowOff>
                  </to>
                </anchor>
              </controlPr>
            </control>
          </mc:Choice>
        </mc:AlternateContent>
        <mc:AlternateContent xmlns:mc="http://schemas.openxmlformats.org/markup-compatibility/2006">
          <mc:Choice Requires="x14">
            <control shapeId="99400" r:id="rId42" name="Check Box 72">
              <controlPr defaultSize="0" autoFill="0" autoLine="0" autoPict="0">
                <anchor moveWithCells="1">
                  <from>
                    <xdr:col>4</xdr:col>
                    <xdr:colOff>220980</xdr:colOff>
                    <xdr:row>99</xdr:row>
                    <xdr:rowOff>68580</xdr:rowOff>
                  </from>
                  <to>
                    <xdr:col>4</xdr:col>
                    <xdr:colOff>784860</xdr:colOff>
                    <xdr:row>99</xdr:row>
                    <xdr:rowOff>441960</xdr:rowOff>
                  </to>
                </anchor>
              </controlPr>
            </control>
          </mc:Choice>
        </mc:AlternateContent>
        <mc:AlternateContent xmlns:mc="http://schemas.openxmlformats.org/markup-compatibility/2006">
          <mc:Choice Requires="x14">
            <control shapeId="99401" r:id="rId43" name="Check Box 73">
              <controlPr defaultSize="0" autoFill="0" autoLine="0" autoPict="0">
                <anchor moveWithCells="1">
                  <from>
                    <xdr:col>4</xdr:col>
                    <xdr:colOff>1836420</xdr:colOff>
                    <xdr:row>99</xdr:row>
                    <xdr:rowOff>68580</xdr:rowOff>
                  </from>
                  <to>
                    <xdr:col>4</xdr:col>
                    <xdr:colOff>2400300</xdr:colOff>
                    <xdr:row>99</xdr:row>
                    <xdr:rowOff>441960</xdr:rowOff>
                  </to>
                </anchor>
              </controlPr>
            </control>
          </mc:Choice>
        </mc:AlternateContent>
        <mc:AlternateContent xmlns:mc="http://schemas.openxmlformats.org/markup-compatibility/2006">
          <mc:Choice Requires="x14">
            <control shapeId="99402" r:id="rId44" name="Check Box 74">
              <controlPr defaultSize="0" autoFill="0" autoLine="0" autoPict="0">
                <anchor moveWithCells="1">
                  <from>
                    <xdr:col>4</xdr:col>
                    <xdr:colOff>220980</xdr:colOff>
                    <xdr:row>113</xdr:row>
                    <xdr:rowOff>68580</xdr:rowOff>
                  </from>
                  <to>
                    <xdr:col>4</xdr:col>
                    <xdr:colOff>784860</xdr:colOff>
                    <xdr:row>113</xdr:row>
                    <xdr:rowOff>441960</xdr:rowOff>
                  </to>
                </anchor>
              </controlPr>
            </control>
          </mc:Choice>
        </mc:AlternateContent>
        <mc:AlternateContent xmlns:mc="http://schemas.openxmlformats.org/markup-compatibility/2006">
          <mc:Choice Requires="x14">
            <control shapeId="99403" r:id="rId45" name="Check Box 75">
              <controlPr defaultSize="0" autoFill="0" autoLine="0" autoPict="0">
                <anchor moveWithCells="1">
                  <from>
                    <xdr:col>4</xdr:col>
                    <xdr:colOff>1836420</xdr:colOff>
                    <xdr:row>113</xdr:row>
                    <xdr:rowOff>68580</xdr:rowOff>
                  </from>
                  <to>
                    <xdr:col>4</xdr:col>
                    <xdr:colOff>2400300</xdr:colOff>
                    <xdr:row>113</xdr:row>
                    <xdr:rowOff>441960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1600777-6628-4768-B4D2-B0C196BB50FB}">
            <xm:f>'Names of Bidder'!$D$6="Sole Bidder"</xm:f>
            <x14:dxf>
              <font>
                <color theme="0"/>
              </font>
              <fill>
                <patternFill>
                  <bgColor theme="0"/>
                </patternFill>
              </fill>
              <border>
                <left/>
                <right/>
                <top/>
                <bottom/>
                <vertical/>
                <horizontal/>
              </border>
            </x14:dxf>
          </x14:cfRule>
          <xm:sqref>A43:XFD79</xm:sqref>
        </x14:conditionalFormatting>
        <x14:conditionalFormatting xmlns:xm="http://schemas.microsoft.com/office/excel/2006/main">
          <x14:cfRule type="expression" priority="2" id="{7D52D498-4F43-4059-A46A-593EA0EFAE5F}">
            <xm:f>OR('Names of Bidder'!$D$7&lt;2,'Names of Bidder'!$D$6="Sole Bidder")</xm:f>
            <x14:dxf>
              <font>
                <color theme="0"/>
              </font>
              <fill>
                <patternFill>
                  <bgColor theme="0"/>
                </patternFill>
              </fill>
              <border>
                <left/>
                <right/>
                <top/>
                <bottom/>
                <vertical/>
                <horizontal/>
              </border>
            </x14:dxf>
          </x14:cfRule>
          <xm:sqref>A81:XFD118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A718A-4E4C-4FC3-AC21-BB3BFE3807AF}">
  <sheetPr codeName="Sheet33">
    <tabColor indexed="14"/>
    <pageSetUpPr fitToPage="1"/>
  </sheetPr>
  <dimension ref="A1:L176"/>
  <sheetViews>
    <sheetView view="pageBreakPreview" topLeftCell="A4" zoomScale="70" zoomScaleNormal="100" zoomScaleSheetLayoutView="70" workbookViewId="0">
      <selection activeCell="A140" sqref="A140:H140"/>
    </sheetView>
  </sheetViews>
  <sheetFormatPr defaultColWidth="9.109375" defaultRowHeight="13.8"/>
  <cols>
    <col min="1" max="1" width="3.5546875" style="25" customWidth="1"/>
    <col min="2" max="2" width="9.109375" style="25" customWidth="1"/>
    <col min="3" max="3" width="31.109375" style="25" customWidth="1"/>
    <col min="4" max="4" width="21.5546875" style="25" customWidth="1"/>
    <col min="5" max="5" width="18.5546875" style="25" customWidth="1"/>
    <col min="6" max="7" width="10.6640625" style="25" customWidth="1"/>
    <col min="8" max="8" width="8.109375" style="25" customWidth="1"/>
    <col min="9" max="9" width="20.6640625" style="25" customWidth="1"/>
    <col min="10" max="13" width="0" style="25" hidden="1" customWidth="1"/>
    <col min="14" max="16384" width="9.109375" style="25"/>
  </cols>
  <sheetData>
    <row r="1" spans="1:12" s="264" customFormat="1" ht="32.1" customHeight="1">
      <c r="A1" s="786" t="s">
        <v>854</v>
      </c>
      <c r="B1" s="787"/>
      <c r="C1" s="787"/>
      <c r="D1" s="787"/>
      <c r="E1" s="787"/>
      <c r="F1" s="787"/>
      <c r="G1" s="787"/>
      <c r="H1" s="788"/>
    </row>
    <row r="2" spans="1:12" s="264" customFormat="1" ht="32.1" customHeight="1">
      <c r="A2" s="261" t="s">
        <v>480</v>
      </c>
      <c r="B2" s="789" t="s">
        <v>855</v>
      </c>
      <c r="C2" s="789"/>
      <c r="D2" s="789"/>
      <c r="E2" s="789"/>
      <c r="F2" s="789"/>
      <c r="G2" s="789"/>
      <c r="H2" s="790"/>
    </row>
    <row r="3" spans="1:12" s="264" customFormat="1" ht="32.1" customHeight="1">
      <c r="A3" s="261" t="s">
        <v>482</v>
      </c>
      <c r="B3" s="789" t="s">
        <v>918</v>
      </c>
      <c r="C3" s="789"/>
      <c r="D3" s="789"/>
      <c r="E3" s="789"/>
      <c r="F3" s="789"/>
      <c r="G3" s="789"/>
      <c r="H3" s="790"/>
    </row>
    <row r="4" spans="1:12" s="264" customFormat="1" ht="99.75" customHeight="1">
      <c r="A4" s="261"/>
      <c r="B4" s="952" t="str">
        <f xml:space="preserve"> "This stamp paper is intergral part of Affidavit of Self certification regarding Local Content in line with PPP-MII order and MoP Order, if applicable, for  Package: "&amp;'Attach 3(JV)'!A3</f>
        <v>This stamp paper is intergral part of 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C4" s="952"/>
      <c r="D4" s="952"/>
      <c r="E4" s="952"/>
      <c r="F4" s="952"/>
      <c r="G4" s="952"/>
      <c r="H4" s="953"/>
    </row>
    <row r="5" spans="1:12" s="264" customFormat="1" ht="32.1" customHeight="1">
      <c r="A5" s="261" t="s">
        <v>484</v>
      </c>
      <c r="B5" s="789" t="s">
        <v>843</v>
      </c>
      <c r="C5" s="789"/>
      <c r="D5" s="789"/>
      <c r="E5" s="789"/>
      <c r="F5" s="789"/>
      <c r="G5" s="789"/>
      <c r="H5" s="790"/>
    </row>
    <row r="6" spans="1:12" s="264" customFormat="1" ht="34.5" customHeight="1">
      <c r="A6" s="261" t="s">
        <v>486</v>
      </c>
      <c r="B6" s="789" t="s">
        <v>853</v>
      </c>
      <c r="C6" s="789"/>
      <c r="D6" s="789"/>
      <c r="E6" s="789"/>
      <c r="F6" s="789"/>
      <c r="G6" s="789"/>
      <c r="H6" s="790"/>
    </row>
    <row r="7" spans="1:12" ht="21.75" customHeight="1">
      <c r="A7" s="954" t="str">
        <f>'Attach 3(JV)'!A1</f>
        <v>Specification No. :CC/NT/W-AIS/DOM/A04/23/09636</v>
      </c>
      <c r="B7" s="954"/>
      <c r="C7" s="954"/>
      <c r="D7" s="954"/>
      <c r="E7" s="66"/>
      <c r="F7" s="955" t="str">
        <f>"Attachment-26 " &amp; 'Attach 3(JV)'!AT1</f>
        <v xml:space="preserve">Attachment-26 </v>
      </c>
      <c r="G7" s="955"/>
      <c r="H7" s="955"/>
      <c r="I7" s="66"/>
    </row>
    <row r="8" spans="1:12" ht="102" customHeight="1">
      <c r="A8" s="949" t="str">
        <f>"Affidavit of Self certification regarding Local Content in line with PPP-MII order and MoP Order, if applicable, for  Package: "&amp;'Attach 3(JV)'!A3</f>
        <v>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8" s="949"/>
      <c r="C8" s="949"/>
      <c r="D8" s="949"/>
      <c r="E8" s="949"/>
      <c r="F8" s="949"/>
      <c r="G8" s="949"/>
      <c r="H8" s="949"/>
      <c r="I8" s="66"/>
    </row>
    <row r="9" spans="1:12" ht="15.6">
      <c r="A9" s="796"/>
      <c r="B9" s="796"/>
      <c r="C9" s="796"/>
      <c r="D9" s="796"/>
      <c r="E9" s="796"/>
      <c r="F9" s="796"/>
      <c r="G9" s="796"/>
      <c r="H9" s="796"/>
      <c r="I9" s="66"/>
    </row>
    <row r="10" spans="1:12" ht="22.5" customHeight="1">
      <c r="A10" s="65" t="s">
        <v>807</v>
      </c>
      <c r="B10" s="945"/>
      <c r="C10" s="946"/>
      <c r="D10" s="65" t="s">
        <v>808</v>
      </c>
      <c r="E10" s="946"/>
      <c r="F10" s="946"/>
      <c r="G10" s="946"/>
      <c r="H10" s="946"/>
      <c r="I10" s="66"/>
    </row>
    <row r="11" spans="1:12" ht="24" customHeight="1">
      <c r="A11" s="939" t="s">
        <v>809</v>
      </c>
      <c r="B11" s="939"/>
      <c r="C11" s="945"/>
      <c r="D11" s="945"/>
      <c r="E11" s="945"/>
      <c r="F11" s="945"/>
      <c r="G11" s="945"/>
      <c r="H11" s="945"/>
      <c r="I11" s="66"/>
    </row>
    <row r="12" spans="1:12" ht="14.4">
      <c r="A12" s="939" t="s">
        <v>810</v>
      </c>
      <c r="B12" s="939"/>
      <c r="C12" s="939"/>
      <c r="D12" s="939"/>
      <c r="E12" s="939"/>
      <c r="F12" s="939"/>
      <c r="G12" s="939"/>
      <c r="H12" s="939"/>
      <c r="I12" s="66"/>
    </row>
    <row r="13" spans="1:12" ht="15.6">
      <c r="A13" s="227"/>
      <c r="B13" s="227"/>
      <c r="C13" s="227"/>
      <c r="D13" s="227"/>
      <c r="E13" s="227"/>
      <c r="F13" s="227"/>
      <c r="G13" s="227"/>
      <c r="H13" s="227"/>
      <c r="I13" s="66"/>
    </row>
    <row r="14" spans="1:12" customFormat="1" ht="77.099999999999994" customHeight="1">
      <c r="A14" s="944" t="s">
        <v>811</v>
      </c>
      <c r="B14" s="944"/>
      <c r="C14" s="944"/>
      <c r="D14" s="944"/>
      <c r="E14" s="944"/>
      <c r="F14" s="944"/>
      <c r="G14" s="944"/>
      <c r="H14" s="944"/>
      <c r="J14">
        <f>'Names of Bidder'!D10</f>
        <v>0</v>
      </c>
      <c r="K14">
        <f>'Names of Bidder'!D15</f>
        <v>0</v>
      </c>
      <c r="L14">
        <f>'Names of Bidder'!D20</f>
        <v>0</v>
      </c>
    </row>
    <row r="15" spans="1:12" ht="15.6">
      <c r="A15" s="227"/>
      <c r="B15" s="227"/>
      <c r="C15" s="227"/>
      <c r="D15" s="227"/>
      <c r="E15" s="227"/>
      <c r="F15" s="227"/>
      <c r="G15" s="227"/>
      <c r="H15" s="227"/>
      <c r="I15" s="66"/>
      <c r="J15"/>
    </row>
    <row r="16" spans="1:12" ht="135" customHeight="1">
      <c r="A16" s="738" t="str">
        <f>J16&amp;" "&amp;A8&amp;"."</f>
        <v>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16" s="738"/>
      <c r="C16" s="738"/>
      <c r="D16" s="738"/>
      <c r="E16" s="738"/>
      <c r="F16" s="738"/>
      <c r="G16" s="738"/>
      <c r="H16" s="738"/>
      <c r="I16" s="66"/>
      <c r="J16" s="83" t="s">
        <v>812</v>
      </c>
    </row>
    <row r="17" spans="1:9" ht="15.6">
      <c r="A17" s="227"/>
      <c r="B17" s="227"/>
      <c r="C17" s="227"/>
      <c r="D17" s="227"/>
      <c r="E17" s="227"/>
      <c r="F17" s="227"/>
      <c r="G17" s="227"/>
      <c r="H17" s="227"/>
      <c r="I17" s="66"/>
    </row>
    <row r="18" spans="1:9" ht="33" customHeight="1">
      <c r="A18" s="835" t="s">
        <v>813</v>
      </c>
      <c r="B18" s="835"/>
      <c r="C18" s="835"/>
      <c r="D18" s="835"/>
      <c r="E18" s="835"/>
      <c r="F18" s="835"/>
      <c r="G18" s="835"/>
      <c r="H18" s="835"/>
      <c r="I18" s="66"/>
    </row>
    <row r="19" spans="1:9" ht="15.6">
      <c r="A19" s="227"/>
      <c r="B19" s="227"/>
      <c r="C19" s="227"/>
      <c r="D19" s="227"/>
      <c r="E19" s="227"/>
      <c r="F19" s="227"/>
      <c r="G19" s="227"/>
      <c r="H19" s="227"/>
      <c r="I19" s="66"/>
    </row>
    <row r="20" spans="1:9" ht="102.75" customHeight="1">
      <c r="A20" s="943" t="str">
        <f>"That the ‘Local Content ‘as defined in the PPP-MII order and MoP order in the goods/services/works supplied by me for   "&amp;A8&amp;" is "</f>
        <v xml:space="preserve">That the ‘Local Content ‘as defined in the PPP-MII order and MoP order in the goods/services/works supplied by me for   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 is </v>
      </c>
      <c r="B20" s="943"/>
      <c r="C20" s="943"/>
      <c r="D20" s="943"/>
      <c r="E20" s="943"/>
      <c r="F20" s="943"/>
      <c r="G20" s="943"/>
      <c r="H20" s="943"/>
      <c r="I20" s="66"/>
    </row>
    <row r="21" spans="1:9" ht="15.6">
      <c r="A21" s="942" t="s">
        <v>1002</v>
      </c>
      <c r="B21" s="942"/>
      <c r="C21" s="942"/>
      <c r="D21" s="942"/>
      <c r="E21" s="942"/>
      <c r="F21" s="942"/>
      <c r="G21" s="942"/>
      <c r="H21" s="942"/>
      <c r="I21" s="66"/>
    </row>
    <row r="22" spans="1:9" ht="15.6">
      <c r="A22" s="227"/>
      <c r="B22" s="227"/>
      <c r="C22" s="227"/>
      <c r="D22" s="227"/>
      <c r="E22" s="227"/>
      <c r="F22" s="227"/>
      <c r="G22" s="227"/>
      <c r="H22" s="227"/>
      <c r="I22" s="66"/>
    </row>
    <row r="23" spans="1:9" ht="14.4">
      <c r="A23" s="943" t="s">
        <v>814</v>
      </c>
      <c r="B23" s="943"/>
      <c r="C23" s="943"/>
      <c r="D23" s="943"/>
      <c r="E23" s="943"/>
      <c r="F23" s="943"/>
      <c r="G23" s="943"/>
      <c r="H23" s="943"/>
      <c r="I23" s="66"/>
    </row>
    <row r="24" spans="1:9" ht="15.6">
      <c r="A24" s="942" t="s">
        <v>1003</v>
      </c>
      <c r="B24" s="942"/>
      <c r="C24" s="942"/>
      <c r="D24" s="942"/>
      <c r="E24" s="942"/>
      <c r="F24" s="942"/>
      <c r="G24" s="942"/>
      <c r="H24" s="942"/>
      <c r="I24" s="66"/>
    </row>
    <row r="25" spans="1:9" ht="15.6">
      <c r="A25" s="227"/>
      <c r="B25" s="227"/>
      <c r="C25" s="227"/>
      <c r="D25" s="227"/>
      <c r="E25" s="227"/>
      <c r="F25" s="227"/>
      <c r="G25" s="227"/>
      <c r="H25" s="227"/>
      <c r="I25" s="66"/>
    </row>
    <row r="26" spans="1:9" ht="74.400000000000006" customHeight="1">
      <c r="A26" s="738" t="s">
        <v>815</v>
      </c>
      <c r="B26" s="738"/>
      <c r="C26" s="738"/>
      <c r="D26" s="738"/>
      <c r="E26" s="738"/>
      <c r="F26" s="738"/>
      <c r="G26" s="738"/>
      <c r="H26" s="738"/>
      <c r="I26" s="66"/>
    </row>
    <row r="27" spans="1:9" ht="15.6">
      <c r="A27" s="227"/>
      <c r="B27" s="227"/>
      <c r="C27" s="227"/>
      <c r="D27" s="227"/>
      <c r="E27" s="227"/>
      <c r="F27" s="227"/>
      <c r="G27" s="227"/>
      <c r="H27" s="227"/>
      <c r="I27" s="66"/>
    </row>
    <row r="28" spans="1:9" ht="34.5" customHeight="1">
      <c r="A28" s="738" t="s">
        <v>816</v>
      </c>
      <c r="B28" s="738"/>
      <c r="C28" s="738"/>
      <c r="D28" s="738"/>
      <c r="E28" s="738"/>
      <c r="F28" s="738"/>
      <c r="G28" s="738"/>
      <c r="H28" s="738"/>
      <c r="I28" s="66"/>
    </row>
    <row r="29" spans="1:9" ht="31.5" customHeight="1">
      <c r="A29" s="53" t="s">
        <v>818</v>
      </c>
      <c r="B29" s="835" t="s">
        <v>817</v>
      </c>
      <c r="C29" s="939"/>
      <c r="D29" s="939"/>
      <c r="E29" s="939"/>
      <c r="F29" s="939"/>
      <c r="G29" s="939"/>
      <c r="H29" s="939"/>
      <c r="I29" s="66"/>
    </row>
    <row r="30" spans="1:9" ht="6.9" customHeight="1">
      <c r="A30" s="65"/>
      <c r="B30" s="65"/>
      <c r="C30" s="65"/>
      <c r="D30" s="65"/>
      <c r="E30" s="65"/>
      <c r="F30" s="65"/>
      <c r="G30" s="65"/>
      <c r="H30" s="65"/>
      <c r="I30" s="66"/>
    </row>
    <row r="31" spans="1:9" ht="14.4">
      <c r="A31" s="65" t="s">
        <v>819</v>
      </c>
      <c r="B31" s="939" t="s">
        <v>831</v>
      </c>
      <c r="C31" s="939"/>
      <c r="D31" s="939"/>
      <c r="E31" s="939"/>
      <c r="F31" s="939"/>
      <c r="G31" s="939"/>
      <c r="H31" s="939"/>
      <c r="I31" s="66"/>
    </row>
    <row r="32" spans="1:9" ht="6.9" customHeight="1">
      <c r="A32" s="65"/>
      <c r="B32" s="65"/>
      <c r="C32" s="65"/>
      <c r="D32" s="65"/>
      <c r="E32" s="65"/>
      <c r="F32" s="65"/>
      <c r="G32" s="65"/>
      <c r="H32" s="65"/>
      <c r="I32" s="66"/>
    </row>
    <row r="33" spans="1:9" ht="14.4">
      <c r="A33" s="65" t="s">
        <v>820</v>
      </c>
      <c r="B33" s="941" t="s">
        <v>832</v>
      </c>
      <c r="C33" s="941"/>
      <c r="D33" s="941"/>
      <c r="E33" s="941"/>
      <c r="F33" s="941"/>
      <c r="G33" s="941"/>
      <c r="H33" s="941"/>
      <c r="I33" s="66"/>
    </row>
    <row r="34" spans="1:9" ht="6.9" customHeight="1">
      <c r="A34" s="65"/>
      <c r="B34" s="311"/>
      <c r="C34" s="311"/>
      <c r="D34" s="311"/>
      <c r="E34" s="311"/>
      <c r="F34" s="311"/>
      <c r="G34" s="311"/>
      <c r="H34" s="311"/>
      <c r="I34" s="66"/>
    </row>
    <row r="35" spans="1:9" ht="14.4">
      <c r="A35" s="65" t="s">
        <v>821</v>
      </c>
      <c r="B35" s="941" t="s">
        <v>833</v>
      </c>
      <c r="C35" s="941"/>
      <c r="D35" s="941"/>
      <c r="E35" s="941"/>
      <c r="F35" s="941"/>
      <c r="G35" s="941"/>
      <c r="H35" s="941"/>
      <c r="I35" s="66"/>
    </row>
    <row r="36" spans="1:9" ht="6.9" customHeight="1">
      <c r="A36" s="65"/>
      <c r="B36" s="65"/>
      <c r="C36" s="65"/>
      <c r="D36" s="65"/>
      <c r="E36" s="65"/>
      <c r="F36" s="65"/>
      <c r="G36" s="65"/>
      <c r="H36" s="65"/>
      <c r="I36" s="66"/>
    </row>
    <row r="37" spans="1:9" ht="29.1" customHeight="1">
      <c r="A37" s="65" t="s">
        <v>822</v>
      </c>
      <c r="B37" s="832" t="s">
        <v>834</v>
      </c>
      <c r="C37" s="832"/>
      <c r="D37" s="832"/>
      <c r="E37" s="832"/>
      <c r="F37" s="832"/>
      <c r="G37" s="832"/>
      <c r="H37" s="832"/>
      <c r="I37" s="66"/>
    </row>
    <row r="38" spans="1:9" ht="6.9" customHeight="1">
      <c r="A38" s="65"/>
      <c r="B38" s="65"/>
      <c r="C38" s="65"/>
      <c r="D38" s="65"/>
      <c r="E38" s="65"/>
      <c r="F38" s="65"/>
      <c r="G38" s="65"/>
      <c r="H38" s="65"/>
      <c r="I38" s="66"/>
    </row>
    <row r="39" spans="1:9" ht="14.4">
      <c r="A39" s="65" t="s">
        <v>824</v>
      </c>
      <c r="B39" s="939" t="s">
        <v>835</v>
      </c>
      <c r="C39" s="939"/>
      <c r="D39" s="939"/>
      <c r="E39" s="939"/>
      <c r="F39" s="939"/>
      <c r="G39" s="939"/>
      <c r="H39" s="939"/>
      <c r="I39" s="66"/>
    </row>
    <row r="40" spans="1:9" ht="6.9" customHeight="1">
      <c r="A40" s="65"/>
      <c r="B40" s="65"/>
      <c r="C40" s="65"/>
      <c r="D40" s="65"/>
      <c r="E40" s="65"/>
      <c r="F40" s="65"/>
      <c r="G40" s="65"/>
      <c r="H40" s="65"/>
      <c r="I40" s="66"/>
    </row>
    <row r="41" spans="1:9" ht="14.4">
      <c r="A41" s="65" t="s">
        <v>823</v>
      </c>
      <c r="B41" s="939" t="s">
        <v>836</v>
      </c>
      <c r="C41" s="939"/>
      <c r="D41" s="939"/>
      <c r="E41" s="939"/>
      <c r="F41" s="939"/>
      <c r="G41" s="939"/>
      <c r="H41" s="939"/>
      <c r="I41" s="66"/>
    </row>
    <row r="42" spans="1:9" ht="8.4" customHeight="1">
      <c r="A42" s="65"/>
      <c r="B42" s="65"/>
      <c r="C42" s="65"/>
      <c r="D42" s="65"/>
      <c r="E42" s="65"/>
      <c r="F42" s="65"/>
      <c r="G42" s="65"/>
      <c r="H42" s="65"/>
      <c r="I42" s="66"/>
    </row>
    <row r="43" spans="1:9" ht="14.4">
      <c r="A43" s="65" t="s">
        <v>825</v>
      </c>
      <c r="B43" s="939" t="s">
        <v>837</v>
      </c>
      <c r="C43" s="939"/>
      <c r="D43" s="939"/>
      <c r="E43" s="939"/>
      <c r="F43" s="939"/>
      <c r="G43" s="939"/>
      <c r="H43" s="939"/>
      <c r="I43" s="66"/>
    </row>
    <row r="44" spans="1:9" ht="6.9" customHeight="1">
      <c r="A44" s="65"/>
      <c r="B44" s="65"/>
      <c r="C44" s="65"/>
      <c r="D44" s="65"/>
      <c r="E44" s="65"/>
      <c r="F44" s="65"/>
      <c r="G44" s="65"/>
      <c r="H44" s="65"/>
      <c r="I44" s="66"/>
    </row>
    <row r="45" spans="1:9" ht="14.4">
      <c r="A45" s="65" t="s">
        <v>826</v>
      </c>
      <c r="B45" s="939" t="s">
        <v>838</v>
      </c>
      <c r="C45" s="939"/>
      <c r="D45" s="939"/>
      <c r="E45" s="939"/>
      <c r="F45" s="939"/>
      <c r="G45" s="939"/>
      <c r="H45" s="939"/>
      <c r="I45" s="66"/>
    </row>
    <row r="46" spans="1:9" ht="6.9" customHeight="1">
      <c r="A46" s="65"/>
      <c r="B46" s="65"/>
      <c r="C46" s="65"/>
      <c r="D46" s="65"/>
      <c r="E46" s="65"/>
      <c r="F46" s="65"/>
      <c r="G46" s="65"/>
      <c r="H46" s="65"/>
      <c r="I46" s="66"/>
    </row>
    <row r="47" spans="1:9" ht="14.4">
      <c r="A47" s="65" t="s">
        <v>827</v>
      </c>
      <c r="B47" s="939" t="s">
        <v>839</v>
      </c>
      <c r="C47" s="939"/>
      <c r="D47" s="939"/>
      <c r="E47" s="939"/>
      <c r="F47" s="939"/>
      <c r="G47" s="939"/>
      <c r="H47" s="939"/>
      <c r="I47" s="66"/>
    </row>
    <row r="48" spans="1:9" ht="9" customHeight="1">
      <c r="A48" s="65"/>
      <c r="B48" s="65"/>
      <c r="C48" s="65"/>
      <c r="D48" s="65"/>
      <c r="E48" s="65"/>
      <c r="F48" s="65"/>
      <c r="G48" s="65"/>
      <c r="H48" s="65"/>
      <c r="I48" s="66"/>
    </row>
    <row r="49" spans="1:9" ht="19.5" customHeight="1">
      <c r="A49" s="65" t="s">
        <v>828</v>
      </c>
      <c r="B49" s="835" t="s">
        <v>840</v>
      </c>
      <c r="C49" s="835"/>
      <c r="D49" s="835"/>
      <c r="E49" s="835"/>
      <c r="F49" s="835"/>
      <c r="G49" s="835"/>
      <c r="H49" s="835"/>
      <c r="I49" s="66"/>
    </row>
    <row r="50" spans="1:9" ht="6.9" customHeight="1">
      <c r="A50" s="65"/>
      <c r="B50" s="65"/>
      <c r="C50" s="65"/>
      <c r="D50" s="65"/>
      <c r="E50" s="65"/>
      <c r="F50" s="65"/>
      <c r="G50" s="65"/>
      <c r="H50" s="65"/>
      <c r="I50" s="66"/>
    </row>
    <row r="51" spans="1:9" ht="32.25" customHeight="1">
      <c r="A51" s="65" t="s">
        <v>829</v>
      </c>
      <c r="B51" s="835" t="s">
        <v>842</v>
      </c>
      <c r="C51" s="835"/>
      <c r="D51" s="835"/>
      <c r="E51" s="835"/>
      <c r="F51" s="835"/>
      <c r="G51" s="835"/>
      <c r="H51" s="835"/>
      <c r="I51" s="66"/>
    </row>
    <row r="52" spans="1:9" ht="6.9" customHeight="1">
      <c r="A52" s="65"/>
      <c r="B52" s="65"/>
      <c r="C52" s="65"/>
      <c r="D52" s="65"/>
      <c r="E52" s="65"/>
      <c r="F52" s="65"/>
      <c r="G52" s="65"/>
      <c r="H52" s="65"/>
      <c r="I52" s="66"/>
    </row>
    <row r="53" spans="1:9" ht="14.4">
      <c r="A53" s="65" t="s">
        <v>830</v>
      </c>
      <c r="B53" s="939" t="s">
        <v>841</v>
      </c>
      <c r="C53" s="939"/>
      <c r="D53" s="939"/>
      <c r="E53" s="939"/>
      <c r="F53" s="939"/>
      <c r="G53" s="939"/>
      <c r="H53" s="939"/>
      <c r="I53" s="66"/>
    </row>
    <row r="54" spans="1:9" ht="14.4">
      <c r="A54" s="65"/>
      <c r="B54" s="65"/>
      <c r="C54" s="65"/>
      <c r="D54" s="65"/>
      <c r="E54" s="65"/>
      <c r="F54" s="65"/>
      <c r="G54" s="65"/>
      <c r="H54" s="65"/>
      <c r="I54" s="66"/>
    </row>
    <row r="55" spans="1:9" ht="14.4">
      <c r="A55" s="65"/>
      <c r="B55" s="65"/>
      <c r="C55" s="65"/>
      <c r="D55" s="65"/>
      <c r="E55" s="65"/>
      <c r="F55" s="65"/>
      <c r="G55" s="65"/>
      <c r="H55" s="65"/>
      <c r="I55" s="66"/>
    </row>
    <row r="56" spans="1:9" ht="14.4">
      <c r="A56" s="65"/>
      <c r="B56" s="940" t="str">
        <f>"For and on behalf of "&amp;'Names of Bidder'!D10</f>
        <v xml:space="preserve">For and on behalf of </v>
      </c>
      <c r="C56" s="940"/>
      <c r="D56" s="940"/>
      <c r="E56" s="940"/>
      <c r="F56" s="940"/>
      <c r="G56" s="940"/>
      <c r="H56" s="65"/>
      <c r="I56" s="66"/>
    </row>
    <row r="57" spans="1:9" ht="14.4">
      <c r="A57" s="65"/>
      <c r="B57" s="65"/>
      <c r="C57" s="65"/>
      <c r="D57" s="65"/>
      <c r="E57" s="65"/>
      <c r="F57" s="65"/>
      <c r="G57" s="65"/>
      <c r="H57" s="65"/>
      <c r="I57" s="66"/>
    </row>
    <row r="58" spans="1:9" ht="24" customHeight="1">
      <c r="A58" s="936" t="s">
        <v>802</v>
      </c>
      <c r="B58" s="936"/>
      <c r="C58" s="936"/>
      <c r="D58" s="799"/>
      <c r="E58" s="799"/>
      <c r="F58" s="799"/>
      <c r="G58" s="225"/>
      <c r="H58" s="225"/>
    </row>
    <row r="59" spans="1:9" ht="26.1" customHeight="1">
      <c r="A59" s="936" t="s">
        <v>4</v>
      </c>
      <c r="B59" s="936"/>
      <c r="C59" s="936"/>
      <c r="D59" s="938"/>
      <c r="E59" s="938"/>
      <c r="F59" s="938"/>
      <c r="G59" s="147"/>
      <c r="H59" s="147"/>
    </row>
    <row r="60" spans="1:9" ht="27.6" customHeight="1">
      <c r="A60" s="936" t="s">
        <v>5</v>
      </c>
      <c r="B60" s="936"/>
      <c r="C60" s="936"/>
      <c r="D60" s="938"/>
      <c r="E60" s="938"/>
      <c r="F60" s="938"/>
      <c r="G60" s="147"/>
      <c r="H60" s="147"/>
    </row>
    <row r="61" spans="1:9" ht="30" customHeight="1">
      <c r="A61" s="937" t="s">
        <v>852</v>
      </c>
      <c r="B61" s="937"/>
      <c r="C61" s="937"/>
      <c r="D61" s="938"/>
      <c r="E61" s="938"/>
      <c r="F61" s="938"/>
      <c r="G61" s="147"/>
      <c r="H61" s="147"/>
    </row>
    <row r="62" spans="1:9" ht="15.6">
      <c r="A62" s="147"/>
      <c r="B62" s="147"/>
      <c r="C62" s="147"/>
      <c r="D62" s="147"/>
      <c r="E62" s="147"/>
      <c r="F62" s="147"/>
      <c r="G62" s="147"/>
      <c r="H62" s="147"/>
    </row>
    <row r="63" spans="1:9" ht="15.6">
      <c r="A63" s="950" t="str">
        <f>'Attach 3(JV)'!A1</f>
        <v>Specification No. :CC/NT/W-AIS/DOM/A04/23/09636</v>
      </c>
      <c r="B63" s="950"/>
      <c r="C63" s="950"/>
      <c r="D63" s="950"/>
      <c r="E63" s="951" t="str">
        <f>"Attachment-26 " &amp; 'Attach 3(JV)'!AT1</f>
        <v xml:space="preserve">Attachment-26 </v>
      </c>
      <c r="F63" s="951"/>
      <c r="G63" s="951"/>
      <c r="H63" s="951"/>
    </row>
    <row r="64" spans="1:9" ht="101.25" customHeight="1">
      <c r="A64" s="949" t="str">
        <f>"Affidavit of Self certification regarding Local Content in line with PPP-MII order and MoP Order, if applicable, for  Package: "&amp;'Attach 3(JV)'!A3</f>
        <v>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64" s="949"/>
      <c r="C64" s="949"/>
      <c r="D64" s="949"/>
      <c r="E64" s="949"/>
      <c r="F64" s="949"/>
      <c r="G64" s="949"/>
      <c r="H64" s="949"/>
    </row>
    <row r="65" spans="1:8" ht="15.6">
      <c r="A65" s="796"/>
      <c r="B65" s="796"/>
      <c r="C65" s="796"/>
      <c r="D65" s="796"/>
      <c r="E65" s="796"/>
      <c r="F65" s="796"/>
      <c r="G65" s="796"/>
      <c r="H65" s="796"/>
    </row>
    <row r="66" spans="1:8" ht="30" customHeight="1">
      <c r="A66" s="65" t="s">
        <v>807</v>
      </c>
      <c r="B66" s="945"/>
      <c r="C66" s="946"/>
      <c r="D66" s="65" t="s">
        <v>808</v>
      </c>
      <c r="E66" s="946"/>
      <c r="F66" s="946"/>
      <c r="G66" s="946"/>
      <c r="H66" s="946"/>
    </row>
    <row r="67" spans="1:8" ht="29.25" customHeight="1">
      <c r="A67" s="939" t="s">
        <v>809</v>
      </c>
      <c r="B67" s="939"/>
      <c r="C67" s="945"/>
      <c r="D67" s="945"/>
      <c r="E67" s="945"/>
      <c r="F67" s="945"/>
      <c r="G67" s="945"/>
      <c r="H67" s="945"/>
    </row>
    <row r="68" spans="1:8" ht="14.4">
      <c r="A68" s="939" t="s">
        <v>810</v>
      </c>
      <c r="B68" s="939"/>
      <c r="C68" s="939"/>
      <c r="D68" s="939"/>
      <c r="E68" s="939"/>
      <c r="F68" s="939"/>
      <c r="G68" s="939"/>
      <c r="H68" s="939"/>
    </row>
    <row r="69" spans="1:8" ht="15.6">
      <c r="A69" s="227"/>
      <c r="B69" s="227"/>
      <c r="C69" s="227"/>
      <c r="D69" s="227"/>
      <c r="E69" s="227"/>
      <c r="F69" s="227"/>
      <c r="G69" s="227"/>
      <c r="H69" s="227"/>
    </row>
    <row r="70" spans="1:8" ht="86.25" customHeight="1">
      <c r="A70" s="944" t="s">
        <v>811</v>
      </c>
      <c r="B70" s="944"/>
      <c r="C70" s="944"/>
      <c r="D70" s="944"/>
      <c r="E70" s="944"/>
      <c r="F70" s="944"/>
      <c r="G70" s="944"/>
      <c r="H70" s="944"/>
    </row>
    <row r="71" spans="1:8" ht="15.6">
      <c r="A71" s="227"/>
      <c r="B71" s="227"/>
      <c r="C71" s="227"/>
      <c r="D71" s="227"/>
      <c r="E71" s="227"/>
      <c r="F71" s="227"/>
      <c r="G71" s="227"/>
      <c r="H71" s="227"/>
    </row>
    <row r="72" spans="1:8" ht="137.25" customHeight="1">
      <c r="A72" s="738" t="str">
        <f>J16&amp;" "&amp;A8&amp;"."</f>
        <v>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72" s="738"/>
      <c r="C72" s="738"/>
      <c r="D72" s="738"/>
      <c r="E72" s="738"/>
      <c r="F72" s="738"/>
      <c r="G72" s="738"/>
      <c r="H72" s="738"/>
    </row>
    <row r="73" spans="1:8" ht="15.6">
      <c r="A73" s="227"/>
      <c r="B73" s="227"/>
      <c r="C73" s="227"/>
      <c r="D73" s="227"/>
      <c r="E73" s="227"/>
      <c r="F73" s="227"/>
      <c r="G73" s="227"/>
      <c r="H73" s="227"/>
    </row>
    <row r="74" spans="1:8" ht="36.9" customHeight="1">
      <c r="A74" s="835" t="s">
        <v>813</v>
      </c>
      <c r="B74" s="835"/>
      <c r="C74" s="835"/>
      <c r="D74" s="835"/>
      <c r="E74" s="835"/>
      <c r="F74" s="835"/>
      <c r="G74" s="835"/>
      <c r="H74" s="835"/>
    </row>
    <row r="75" spans="1:8" ht="15.6">
      <c r="A75" s="227"/>
      <c r="B75" s="227"/>
      <c r="C75" s="227"/>
      <c r="D75" s="227"/>
      <c r="E75" s="227"/>
      <c r="F75" s="227"/>
      <c r="G75" s="227"/>
      <c r="H75" s="227"/>
    </row>
    <row r="76" spans="1:8" ht="102.75" customHeight="1">
      <c r="A76" s="943" t="str">
        <f>"That the ‘Local Content ‘as defined in the PPP-MII order and MoP order in the goods/services/works supplied by me for   "&amp;A8&amp;" is "</f>
        <v xml:space="preserve">That the ‘Local Content ‘as defined in the PPP-MII order and MoP order in the goods/services/works supplied by me for   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 is </v>
      </c>
      <c r="B76" s="943"/>
      <c r="C76" s="943"/>
      <c r="D76" s="943"/>
      <c r="E76" s="943"/>
      <c r="F76" s="943"/>
      <c r="G76" s="943"/>
      <c r="H76" s="943"/>
    </row>
    <row r="77" spans="1:8" ht="15.6">
      <c r="A77" s="942" t="s">
        <v>1002</v>
      </c>
      <c r="B77" s="942"/>
      <c r="C77" s="942"/>
      <c r="D77" s="942"/>
      <c r="E77" s="942"/>
      <c r="F77" s="942"/>
      <c r="G77" s="942"/>
      <c r="H77" s="942"/>
    </row>
    <row r="78" spans="1:8" ht="15.6">
      <c r="A78" s="227"/>
      <c r="B78" s="227"/>
      <c r="C78" s="227"/>
      <c r="D78" s="227"/>
      <c r="E78" s="227"/>
      <c r="F78" s="227"/>
      <c r="G78" s="227"/>
      <c r="H78" s="227"/>
    </row>
    <row r="79" spans="1:8" ht="18" customHeight="1">
      <c r="A79" s="943" t="s">
        <v>814</v>
      </c>
      <c r="B79" s="943"/>
      <c r="C79" s="943"/>
      <c r="D79" s="943"/>
      <c r="E79" s="943"/>
      <c r="F79" s="943"/>
      <c r="G79" s="943"/>
      <c r="H79" s="943"/>
    </row>
    <row r="80" spans="1:8" ht="15.6">
      <c r="A80" s="942" t="s">
        <v>1003</v>
      </c>
      <c r="B80" s="942"/>
      <c r="C80" s="942"/>
      <c r="D80" s="942"/>
      <c r="E80" s="942"/>
      <c r="F80" s="942"/>
      <c r="G80" s="942"/>
      <c r="H80" s="942"/>
    </row>
    <row r="81" spans="1:8" ht="15.6">
      <c r="A81" s="227"/>
      <c r="B81" s="227"/>
      <c r="C81" s="227"/>
      <c r="D81" s="227"/>
      <c r="E81" s="227"/>
      <c r="F81" s="227"/>
      <c r="G81" s="227"/>
      <c r="H81" s="227"/>
    </row>
    <row r="82" spans="1:8" ht="68.25" customHeight="1">
      <c r="A82" s="738" t="s">
        <v>815</v>
      </c>
      <c r="B82" s="738"/>
      <c r="C82" s="738"/>
      <c r="D82" s="738"/>
      <c r="E82" s="738"/>
      <c r="F82" s="738"/>
      <c r="G82" s="738"/>
      <c r="H82" s="738"/>
    </row>
    <row r="83" spans="1:8" ht="15.6">
      <c r="A83" s="227"/>
      <c r="B83" s="227"/>
      <c r="C83" s="227"/>
      <c r="D83" s="227"/>
      <c r="E83" s="227"/>
      <c r="F83" s="227"/>
      <c r="G83" s="227"/>
      <c r="H83" s="227"/>
    </row>
    <row r="84" spans="1:8" ht="32.25" customHeight="1">
      <c r="A84" s="738" t="s">
        <v>816</v>
      </c>
      <c r="B84" s="738"/>
      <c r="C84" s="738"/>
      <c r="D84" s="738"/>
      <c r="E84" s="738"/>
      <c r="F84" s="738"/>
      <c r="G84" s="738"/>
      <c r="H84" s="738"/>
    </row>
    <row r="85" spans="1:8" ht="14.4">
      <c r="A85" s="481"/>
      <c r="B85" s="481"/>
      <c r="C85" s="481"/>
      <c r="D85" s="481"/>
      <c r="E85" s="481"/>
      <c r="F85" s="481"/>
      <c r="G85" s="481"/>
      <c r="H85" s="481"/>
    </row>
    <row r="86" spans="1:8" ht="14.4">
      <c r="A86" s="53" t="s">
        <v>818</v>
      </c>
      <c r="B86" s="835" t="s">
        <v>817</v>
      </c>
      <c r="C86" s="939"/>
      <c r="D86" s="939"/>
      <c r="E86" s="939"/>
      <c r="F86" s="939"/>
      <c r="G86" s="939"/>
      <c r="H86" s="939"/>
    </row>
    <row r="87" spans="1:8" ht="14.4">
      <c r="A87" s="65"/>
      <c r="B87" s="65"/>
      <c r="C87" s="65"/>
      <c r="D87" s="65"/>
      <c r="E87" s="65"/>
      <c r="F87" s="65"/>
      <c r="G87" s="65"/>
      <c r="H87" s="65"/>
    </row>
    <row r="88" spans="1:8" ht="14.4">
      <c r="A88" s="65" t="s">
        <v>819</v>
      </c>
      <c r="B88" s="939" t="s">
        <v>831</v>
      </c>
      <c r="C88" s="939"/>
      <c r="D88" s="939"/>
      <c r="E88" s="939"/>
      <c r="F88" s="939"/>
      <c r="G88" s="939"/>
      <c r="H88" s="939"/>
    </row>
    <row r="89" spans="1:8" ht="14.4">
      <c r="A89" s="65"/>
      <c r="B89" s="65"/>
      <c r="C89" s="65"/>
      <c r="D89" s="65"/>
      <c r="E89" s="65"/>
      <c r="F89" s="65"/>
      <c r="G89" s="65"/>
      <c r="H89" s="65"/>
    </row>
    <row r="90" spans="1:8" ht="14.4">
      <c r="A90" s="65" t="s">
        <v>820</v>
      </c>
      <c r="B90" s="941" t="s">
        <v>832</v>
      </c>
      <c r="C90" s="941"/>
      <c r="D90" s="941"/>
      <c r="E90" s="941"/>
      <c r="F90" s="941"/>
      <c r="G90" s="941"/>
      <c r="H90" s="941"/>
    </row>
    <row r="91" spans="1:8" ht="14.4">
      <c r="A91" s="65"/>
      <c r="B91" s="311"/>
      <c r="C91" s="311"/>
      <c r="D91" s="311"/>
      <c r="E91" s="311"/>
      <c r="F91" s="311"/>
      <c r="G91" s="311"/>
      <c r="H91" s="311"/>
    </row>
    <row r="92" spans="1:8" ht="14.4">
      <c r="A92" s="65" t="s">
        <v>821</v>
      </c>
      <c r="B92" s="941" t="s">
        <v>833</v>
      </c>
      <c r="C92" s="941"/>
      <c r="D92" s="941"/>
      <c r="E92" s="941"/>
      <c r="F92" s="941"/>
      <c r="G92" s="941"/>
      <c r="H92" s="941"/>
    </row>
    <row r="93" spans="1:8" ht="14.4">
      <c r="A93" s="65"/>
      <c r="B93" s="65"/>
      <c r="C93" s="65"/>
      <c r="D93" s="65"/>
      <c r="E93" s="65"/>
      <c r="F93" s="65"/>
      <c r="G93" s="65"/>
      <c r="H93" s="65"/>
    </row>
    <row r="94" spans="1:8" ht="35.25" customHeight="1">
      <c r="A94" s="65" t="s">
        <v>822</v>
      </c>
      <c r="B94" s="832" t="s">
        <v>874</v>
      </c>
      <c r="C94" s="832"/>
      <c r="D94" s="832"/>
      <c r="E94" s="832"/>
      <c r="F94" s="832"/>
      <c r="G94" s="832"/>
      <c r="H94" s="832"/>
    </row>
    <row r="95" spans="1:8" ht="14.4">
      <c r="A95" s="65"/>
      <c r="B95" s="65"/>
      <c r="C95" s="65"/>
      <c r="D95" s="65"/>
      <c r="E95" s="65"/>
      <c r="F95" s="65"/>
      <c r="G95" s="65"/>
      <c r="H95" s="65"/>
    </row>
    <row r="96" spans="1:8" ht="14.4">
      <c r="A96" s="65" t="s">
        <v>824</v>
      </c>
      <c r="B96" s="939" t="s">
        <v>835</v>
      </c>
      <c r="C96" s="939"/>
      <c r="D96" s="939"/>
      <c r="E96" s="939"/>
      <c r="F96" s="939"/>
      <c r="G96" s="939"/>
      <c r="H96" s="939"/>
    </row>
    <row r="97" spans="1:8" ht="14.4">
      <c r="A97" s="65"/>
      <c r="B97" s="65"/>
      <c r="C97" s="65"/>
      <c r="D97" s="65"/>
      <c r="E97" s="65"/>
      <c r="F97" s="65"/>
      <c r="G97" s="65"/>
      <c r="H97" s="65"/>
    </row>
    <row r="98" spans="1:8" ht="14.4">
      <c r="A98" s="65" t="s">
        <v>823</v>
      </c>
      <c r="B98" s="939" t="s">
        <v>836</v>
      </c>
      <c r="C98" s="939"/>
      <c r="D98" s="939"/>
      <c r="E98" s="939"/>
      <c r="F98" s="939"/>
      <c r="G98" s="939"/>
      <c r="H98" s="939"/>
    </row>
    <row r="99" spans="1:8" ht="14.4">
      <c r="A99" s="65"/>
      <c r="B99" s="65"/>
      <c r="C99" s="65"/>
      <c r="D99" s="65"/>
      <c r="E99" s="65"/>
      <c r="F99" s="65"/>
      <c r="G99" s="65"/>
      <c r="H99" s="65"/>
    </row>
    <row r="100" spans="1:8" ht="14.4">
      <c r="A100" s="65" t="s">
        <v>825</v>
      </c>
      <c r="B100" s="939" t="s">
        <v>837</v>
      </c>
      <c r="C100" s="939"/>
      <c r="D100" s="939"/>
      <c r="E100" s="939"/>
      <c r="F100" s="939"/>
      <c r="G100" s="939"/>
      <c r="H100" s="939"/>
    </row>
    <row r="101" spans="1:8" ht="14.4">
      <c r="A101" s="65"/>
      <c r="B101" s="65"/>
      <c r="C101" s="65"/>
      <c r="D101" s="65"/>
      <c r="E101" s="65"/>
      <c r="F101" s="65"/>
      <c r="G101" s="65"/>
      <c r="H101" s="65"/>
    </row>
    <row r="102" spans="1:8" ht="14.4">
      <c r="A102" s="65" t="s">
        <v>826</v>
      </c>
      <c r="B102" s="939" t="s">
        <v>838</v>
      </c>
      <c r="C102" s="939"/>
      <c r="D102" s="939"/>
      <c r="E102" s="939"/>
      <c r="F102" s="939"/>
      <c r="G102" s="939"/>
      <c r="H102" s="939"/>
    </row>
    <row r="103" spans="1:8" ht="14.4">
      <c r="A103" s="65"/>
      <c r="B103" s="65"/>
      <c r="C103" s="65"/>
      <c r="D103" s="65"/>
      <c r="E103" s="65"/>
      <c r="F103" s="65"/>
      <c r="G103" s="65"/>
      <c r="H103" s="65"/>
    </row>
    <row r="104" spans="1:8" ht="14.4">
      <c r="A104" s="65" t="s">
        <v>827</v>
      </c>
      <c r="B104" s="939" t="s">
        <v>839</v>
      </c>
      <c r="C104" s="939"/>
      <c r="D104" s="939"/>
      <c r="E104" s="939"/>
      <c r="F104" s="939"/>
      <c r="G104" s="939"/>
      <c r="H104" s="939"/>
    </row>
    <row r="105" spans="1:8" ht="14.4">
      <c r="A105" s="65"/>
      <c r="B105" s="65"/>
      <c r="C105" s="65"/>
      <c r="D105" s="65"/>
      <c r="E105" s="65"/>
      <c r="F105" s="65"/>
      <c r="G105" s="65"/>
      <c r="H105" s="65"/>
    </row>
    <row r="106" spans="1:8" ht="22.5" customHeight="1">
      <c r="A106" s="65" t="s">
        <v>828</v>
      </c>
      <c r="B106" s="835" t="s">
        <v>840</v>
      </c>
      <c r="C106" s="835"/>
      <c r="D106" s="835"/>
      <c r="E106" s="835"/>
      <c r="F106" s="835"/>
      <c r="G106" s="835"/>
      <c r="H106" s="835"/>
    </row>
    <row r="107" spans="1:8" ht="14.4">
      <c r="A107" s="65"/>
      <c r="B107" s="65"/>
      <c r="C107" s="65"/>
      <c r="D107" s="65"/>
      <c r="E107" s="65"/>
      <c r="F107" s="65"/>
      <c r="G107" s="65"/>
      <c r="H107" s="65"/>
    </row>
    <row r="108" spans="1:8" ht="35.25" customHeight="1">
      <c r="A108" s="65" t="s">
        <v>829</v>
      </c>
      <c r="B108" s="835" t="s">
        <v>842</v>
      </c>
      <c r="C108" s="835"/>
      <c r="D108" s="835"/>
      <c r="E108" s="835"/>
      <c r="F108" s="835"/>
      <c r="G108" s="835"/>
      <c r="H108" s="835"/>
    </row>
    <row r="109" spans="1:8" ht="14.4">
      <c r="A109" s="65"/>
      <c r="B109" s="65"/>
      <c r="C109" s="65"/>
      <c r="D109" s="65"/>
      <c r="E109" s="65"/>
      <c r="F109" s="65"/>
      <c r="G109" s="65"/>
      <c r="H109" s="65"/>
    </row>
    <row r="110" spans="1:8" ht="14.4">
      <c r="A110" s="65" t="s">
        <v>830</v>
      </c>
      <c r="B110" s="939" t="s">
        <v>841</v>
      </c>
      <c r="C110" s="939"/>
      <c r="D110" s="939"/>
      <c r="E110" s="939"/>
      <c r="F110" s="939"/>
      <c r="G110" s="939"/>
      <c r="H110" s="939"/>
    </row>
    <row r="111" spans="1:8" ht="14.4">
      <c r="A111" s="65"/>
      <c r="B111" s="65"/>
      <c r="C111" s="65"/>
      <c r="D111" s="65"/>
      <c r="E111" s="65"/>
      <c r="F111" s="65"/>
      <c r="G111" s="65"/>
      <c r="H111" s="65"/>
    </row>
    <row r="112" spans="1:8" ht="14.4">
      <c r="A112" s="65"/>
      <c r="B112" s="65"/>
      <c r="C112" s="65"/>
      <c r="D112" s="65"/>
      <c r="E112" s="65"/>
      <c r="F112" s="65"/>
      <c r="G112" s="65"/>
      <c r="H112" s="65"/>
    </row>
    <row r="113" spans="1:8" ht="14.4">
      <c r="A113" s="65"/>
      <c r="B113" s="956" t="str">
        <f>"For and on behalf of "&amp;'Names of Bidder'!D15</f>
        <v xml:space="preserve">For and on behalf of </v>
      </c>
      <c r="C113" s="956"/>
      <c r="D113" s="956"/>
      <c r="E113" s="956"/>
      <c r="F113" s="956"/>
      <c r="G113" s="956"/>
      <c r="H113" s="65"/>
    </row>
    <row r="114" spans="1:8" ht="14.4">
      <c r="A114" s="65"/>
      <c r="B114" s="65"/>
      <c r="C114" s="65"/>
      <c r="D114" s="65"/>
      <c r="E114" s="65"/>
      <c r="F114" s="65"/>
      <c r="G114" s="65"/>
      <c r="H114" s="65"/>
    </row>
    <row r="115" spans="1:8" ht="40.5" customHeight="1">
      <c r="A115" s="936" t="s">
        <v>802</v>
      </c>
      <c r="B115" s="936"/>
      <c r="C115" s="936"/>
      <c r="D115" s="799"/>
      <c r="E115" s="799"/>
      <c r="F115" s="799"/>
      <c r="G115" s="225"/>
      <c r="H115" s="225"/>
    </row>
    <row r="116" spans="1:8" ht="31.5" customHeight="1">
      <c r="A116" s="936" t="s">
        <v>4</v>
      </c>
      <c r="B116" s="936"/>
      <c r="C116" s="936"/>
      <c r="D116" s="938"/>
      <c r="E116" s="938"/>
      <c r="F116" s="938"/>
      <c r="G116" s="147"/>
      <c r="H116" s="147"/>
    </row>
    <row r="117" spans="1:8" ht="33" customHeight="1">
      <c r="A117" s="936" t="s">
        <v>5</v>
      </c>
      <c r="B117" s="936"/>
      <c r="C117" s="936"/>
      <c r="D117" s="938"/>
      <c r="E117" s="938"/>
      <c r="F117" s="938"/>
      <c r="G117" s="147"/>
      <c r="H117" s="147"/>
    </row>
    <row r="118" spans="1:8" ht="34.5" customHeight="1">
      <c r="A118" s="937" t="s">
        <v>852</v>
      </c>
      <c r="B118" s="937"/>
      <c r="C118" s="937"/>
      <c r="D118" s="938"/>
      <c r="E118" s="938"/>
      <c r="F118" s="938"/>
      <c r="G118" s="147"/>
      <c r="H118" s="147"/>
    </row>
    <row r="119" spans="1:8" ht="15.6">
      <c r="A119" s="950" t="str">
        <f>'Attach 3(JV)'!A1</f>
        <v>Specification No. :CC/NT/W-AIS/DOM/A04/23/09636</v>
      </c>
      <c r="B119" s="950"/>
      <c r="C119" s="950"/>
      <c r="D119" s="950"/>
      <c r="E119" s="951" t="str">
        <f>"Attachment-26 " &amp; 'Attach 3(JV)'!AT1</f>
        <v xml:space="preserve">Attachment-26 </v>
      </c>
      <c r="F119" s="951"/>
      <c r="G119" s="951"/>
      <c r="H119" s="951"/>
    </row>
    <row r="120" spans="1:8" ht="103.5" customHeight="1">
      <c r="A120" s="949" t="str">
        <f>"Affidavit of Self certification regarding Local Content in line with PPP-MII order and MoP Order, if applicable, for  Package: "&amp;'Attach 3(JV)'!A3</f>
        <v>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120" s="949"/>
      <c r="C120" s="949"/>
      <c r="D120" s="949"/>
      <c r="E120" s="949"/>
      <c r="F120" s="949"/>
      <c r="G120" s="949"/>
      <c r="H120" s="949"/>
    </row>
    <row r="121" spans="1:8" ht="15.6">
      <c r="A121" s="796"/>
      <c r="B121" s="796"/>
      <c r="C121" s="796"/>
      <c r="D121" s="796"/>
      <c r="E121" s="796"/>
      <c r="F121" s="796"/>
      <c r="G121" s="796"/>
      <c r="H121" s="796"/>
    </row>
    <row r="122" spans="1:8" ht="30.75" customHeight="1">
      <c r="A122" s="65" t="s">
        <v>807</v>
      </c>
      <c r="B122" s="945"/>
      <c r="C122" s="946"/>
      <c r="D122" s="65" t="s">
        <v>808</v>
      </c>
      <c r="E122" s="947"/>
      <c r="F122" s="947"/>
      <c r="G122" s="947"/>
      <c r="H122" s="947"/>
    </row>
    <row r="123" spans="1:8" ht="30" customHeight="1">
      <c r="A123" s="939" t="s">
        <v>809</v>
      </c>
      <c r="B123" s="939"/>
      <c r="C123" s="948"/>
      <c r="D123" s="948"/>
      <c r="E123" s="948"/>
      <c r="F123" s="948"/>
      <c r="G123" s="948"/>
      <c r="H123" s="948"/>
    </row>
    <row r="124" spans="1:8" ht="14.4">
      <c r="A124" s="939" t="s">
        <v>810</v>
      </c>
      <c r="B124" s="939"/>
      <c r="C124" s="939"/>
      <c r="D124" s="939"/>
      <c r="E124" s="939"/>
      <c r="F124" s="939"/>
      <c r="G124" s="939"/>
      <c r="H124" s="939"/>
    </row>
    <row r="125" spans="1:8" ht="15.6">
      <c r="A125" s="227"/>
      <c r="B125" s="227"/>
      <c r="C125" s="227"/>
      <c r="D125" s="227"/>
      <c r="E125" s="227"/>
      <c r="F125" s="227"/>
      <c r="G125" s="227"/>
      <c r="H125" s="227"/>
    </row>
    <row r="126" spans="1:8" ht="84.75" customHeight="1">
      <c r="A126" s="944" t="s">
        <v>811</v>
      </c>
      <c r="B126" s="944"/>
      <c r="C126" s="944"/>
      <c r="D126" s="944"/>
      <c r="E126" s="944"/>
      <c r="F126" s="944"/>
      <c r="G126" s="944"/>
      <c r="H126" s="944"/>
    </row>
    <row r="127" spans="1:8" ht="15.6">
      <c r="A127" s="227"/>
      <c r="B127" s="227"/>
      <c r="C127" s="227"/>
      <c r="D127" s="227"/>
      <c r="E127" s="227"/>
      <c r="F127" s="227"/>
      <c r="G127" s="227"/>
      <c r="H127" s="227"/>
    </row>
    <row r="128" spans="1:8" ht="132.75" customHeight="1">
      <c r="A128" s="738" t="str">
        <f>J16&amp;" "&amp;A8&amp;"."</f>
        <v>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128" s="738"/>
      <c r="C128" s="738"/>
      <c r="D128" s="738"/>
      <c r="E128" s="738"/>
      <c r="F128" s="738"/>
      <c r="G128" s="738"/>
      <c r="H128" s="738"/>
    </row>
    <row r="129" spans="1:8" ht="15.6">
      <c r="A129" s="227"/>
      <c r="B129" s="227"/>
      <c r="C129" s="227"/>
      <c r="D129" s="227"/>
      <c r="E129" s="227"/>
      <c r="F129" s="227"/>
      <c r="G129" s="227"/>
      <c r="H129" s="227"/>
    </row>
    <row r="130" spans="1:8" ht="30.6" customHeight="1">
      <c r="A130" s="835" t="s">
        <v>813</v>
      </c>
      <c r="B130" s="835"/>
      <c r="C130" s="835"/>
      <c r="D130" s="835"/>
      <c r="E130" s="835"/>
      <c r="F130" s="835"/>
      <c r="G130" s="835"/>
      <c r="H130" s="835"/>
    </row>
    <row r="131" spans="1:8" ht="15.6">
      <c r="A131" s="227"/>
      <c r="B131" s="227"/>
      <c r="C131" s="227"/>
      <c r="D131" s="227"/>
      <c r="E131" s="227"/>
      <c r="F131" s="227"/>
      <c r="G131" s="227"/>
      <c r="H131" s="227"/>
    </row>
    <row r="132" spans="1:8" ht="102" customHeight="1">
      <c r="A132" s="943" t="str">
        <f>"That the ‘Local Content ‘as defined in the PPP-MII order and MoP order in the goods/services/works supplied by me for   "&amp;A8&amp;" is "</f>
        <v xml:space="preserve">That the ‘Local Content ‘as defined in the PPP-MII order and MoP order in the goods/services/works supplied by me for   Affidavit of Self certification regarding Local Content in line with PPP-MII order and MoP Order, if applicable,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 is </v>
      </c>
      <c r="B132" s="943"/>
      <c r="C132" s="943"/>
      <c r="D132" s="943"/>
      <c r="E132" s="943"/>
      <c r="F132" s="943"/>
      <c r="G132" s="943"/>
      <c r="H132" s="943"/>
    </row>
    <row r="133" spans="1:8" ht="15.6">
      <c r="A133" s="942" t="s">
        <v>1002</v>
      </c>
      <c r="B133" s="942"/>
      <c r="C133" s="942"/>
      <c r="D133" s="942"/>
      <c r="E133" s="942"/>
      <c r="F133" s="942"/>
      <c r="G133" s="942"/>
      <c r="H133" s="942"/>
    </row>
    <row r="134" spans="1:8" ht="15.6">
      <c r="A134" s="227"/>
      <c r="B134" s="227"/>
      <c r="C134" s="227"/>
      <c r="D134" s="227"/>
      <c r="E134" s="227"/>
      <c r="F134" s="227"/>
      <c r="G134" s="227"/>
      <c r="H134" s="227"/>
    </row>
    <row r="135" spans="1:8" ht="17.399999999999999" customHeight="1">
      <c r="A135" s="943" t="s">
        <v>814</v>
      </c>
      <c r="B135" s="943"/>
      <c r="C135" s="943"/>
      <c r="D135" s="943"/>
      <c r="E135" s="943"/>
      <c r="F135" s="943"/>
      <c r="G135" s="943"/>
      <c r="H135" s="943"/>
    </row>
    <row r="136" spans="1:8" ht="15.6">
      <c r="A136" s="942" t="s">
        <v>1004</v>
      </c>
      <c r="B136" s="942"/>
      <c r="C136" s="942"/>
      <c r="D136" s="942"/>
      <c r="E136" s="942"/>
      <c r="F136" s="942"/>
      <c r="G136" s="942"/>
      <c r="H136" s="942"/>
    </row>
    <row r="137" spans="1:8" ht="15.6">
      <c r="A137" s="227"/>
      <c r="B137" s="227"/>
      <c r="C137" s="227"/>
      <c r="D137" s="227"/>
      <c r="E137" s="227"/>
      <c r="F137" s="227"/>
      <c r="G137" s="227"/>
      <c r="H137" s="227"/>
    </row>
    <row r="138" spans="1:8" ht="72.75" customHeight="1">
      <c r="A138" s="738" t="s">
        <v>815</v>
      </c>
      <c r="B138" s="738"/>
      <c r="C138" s="738"/>
      <c r="D138" s="738"/>
      <c r="E138" s="738"/>
      <c r="F138" s="738"/>
      <c r="G138" s="738"/>
      <c r="H138" s="738"/>
    </row>
    <row r="139" spans="1:8" ht="15.6">
      <c r="A139" s="227"/>
      <c r="B139" s="227"/>
      <c r="C139" s="227"/>
      <c r="D139" s="227"/>
      <c r="E139" s="227"/>
      <c r="F139" s="227"/>
      <c r="G139" s="227"/>
      <c r="H139" s="227"/>
    </row>
    <row r="140" spans="1:8" ht="33" customHeight="1">
      <c r="A140" s="738" t="s">
        <v>816</v>
      </c>
      <c r="B140" s="738"/>
      <c r="C140" s="738"/>
      <c r="D140" s="738"/>
      <c r="E140" s="738"/>
      <c r="F140" s="738"/>
      <c r="G140" s="738"/>
      <c r="H140" s="738"/>
    </row>
    <row r="141" spans="1:8" ht="15" customHeight="1">
      <c r="A141" s="481"/>
      <c r="B141" s="481"/>
      <c r="C141" s="481"/>
      <c r="D141" s="481"/>
      <c r="E141" s="481"/>
      <c r="F141" s="481"/>
      <c r="G141" s="481"/>
      <c r="H141" s="481"/>
    </row>
    <row r="142" spans="1:8" ht="14.4">
      <c r="A142" s="53" t="s">
        <v>818</v>
      </c>
      <c r="B142" s="835" t="s">
        <v>817</v>
      </c>
      <c r="C142" s="939"/>
      <c r="D142" s="939"/>
      <c r="E142" s="939"/>
      <c r="F142" s="939"/>
      <c r="G142" s="939"/>
      <c r="H142" s="939"/>
    </row>
    <row r="143" spans="1:8" ht="14.4">
      <c r="A143" s="65"/>
      <c r="B143" s="65"/>
      <c r="C143" s="65"/>
      <c r="D143" s="65"/>
      <c r="E143" s="65"/>
      <c r="F143" s="65"/>
      <c r="G143" s="65"/>
      <c r="H143" s="65"/>
    </row>
    <row r="144" spans="1:8" ht="14.4">
      <c r="A144" s="65" t="s">
        <v>819</v>
      </c>
      <c r="B144" s="939" t="s">
        <v>831</v>
      </c>
      <c r="C144" s="939"/>
      <c r="D144" s="939"/>
      <c r="E144" s="939"/>
      <c r="F144" s="939"/>
      <c r="G144" s="939"/>
      <c r="H144" s="939"/>
    </row>
    <row r="145" spans="1:8" ht="14.4">
      <c r="A145" s="65"/>
      <c r="B145" s="65"/>
      <c r="C145" s="65"/>
      <c r="D145" s="65"/>
      <c r="E145" s="65"/>
      <c r="F145" s="65"/>
      <c r="G145" s="65"/>
      <c r="H145" s="65"/>
    </row>
    <row r="146" spans="1:8" ht="14.4">
      <c r="A146" s="65" t="s">
        <v>820</v>
      </c>
      <c r="B146" s="941" t="s">
        <v>832</v>
      </c>
      <c r="C146" s="941"/>
      <c r="D146" s="941"/>
      <c r="E146" s="941"/>
      <c r="F146" s="941"/>
      <c r="G146" s="941"/>
      <c r="H146" s="941"/>
    </row>
    <row r="147" spans="1:8" ht="14.4">
      <c r="A147" s="65"/>
      <c r="B147" s="311"/>
      <c r="C147" s="311"/>
      <c r="D147" s="311"/>
      <c r="E147" s="311"/>
      <c r="F147" s="311"/>
      <c r="G147" s="311"/>
      <c r="H147" s="311"/>
    </row>
    <row r="148" spans="1:8" ht="14.4">
      <c r="A148" s="65" t="s">
        <v>821</v>
      </c>
      <c r="B148" s="941" t="s">
        <v>833</v>
      </c>
      <c r="C148" s="941"/>
      <c r="D148" s="941"/>
      <c r="E148" s="941"/>
      <c r="F148" s="941"/>
      <c r="G148" s="941"/>
      <c r="H148" s="941"/>
    </row>
    <row r="149" spans="1:8" ht="14.4">
      <c r="A149" s="65"/>
      <c r="B149" s="65"/>
      <c r="C149" s="65"/>
      <c r="D149" s="65"/>
      <c r="E149" s="65"/>
      <c r="F149" s="65"/>
      <c r="G149" s="65"/>
      <c r="H149" s="65"/>
    </row>
    <row r="150" spans="1:8" ht="33" customHeight="1">
      <c r="A150" s="65" t="s">
        <v>822</v>
      </c>
      <c r="B150" s="832" t="s">
        <v>874</v>
      </c>
      <c r="C150" s="832"/>
      <c r="D150" s="832"/>
      <c r="E150" s="832"/>
      <c r="F150" s="832"/>
      <c r="G150" s="832"/>
      <c r="H150" s="832"/>
    </row>
    <row r="151" spans="1:8" ht="14.4">
      <c r="A151" s="65"/>
      <c r="B151" s="65"/>
      <c r="C151" s="65"/>
      <c r="D151" s="65"/>
      <c r="E151" s="65"/>
      <c r="F151" s="65"/>
      <c r="G151" s="65"/>
      <c r="H151" s="65"/>
    </row>
    <row r="152" spans="1:8" ht="14.4">
      <c r="A152" s="65" t="s">
        <v>824</v>
      </c>
      <c r="B152" s="939" t="s">
        <v>835</v>
      </c>
      <c r="C152" s="939"/>
      <c r="D152" s="939"/>
      <c r="E152" s="939"/>
      <c r="F152" s="939"/>
      <c r="G152" s="939"/>
      <c r="H152" s="939"/>
    </row>
    <row r="153" spans="1:8" ht="14.4">
      <c r="A153" s="65"/>
      <c r="B153" s="65"/>
      <c r="C153" s="65"/>
      <c r="D153" s="65"/>
      <c r="E153" s="65"/>
      <c r="F153" s="65"/>
      <c r="G153" s="65"/>
      <c r="H153" s="65"/>
    </row>
    <row r="154" spans="1:8" ht="14.4">
      <c r="A154" s="65" t="s">
        <v>823</v>
      </c>
      <c r="B154" s="939" t="s">
        <v>836</v>
      </c>
      <c r="C154" s="939"/>
      <c r="D154" s="939"/>
      <c r="E154" s="939"/>
      <c r="F154" s="939"/>
      <c r="G154" s="939"/>
      <c r="H154" s="939"/>
    </row>
    <row r="155" spans="1:8" ht="14.4">
      <c r="A155" s="65"/>
      <c r="B155" s="65"/>
      <c r="C155" s="65"/>
      <c r="D155" s="65"/>
      <c r="E155" s="65"/>
      <c r="F155" s="65"/>
      <c r="G155" s="65"/>
      <c r="H155" s="65"/>
    </row>
    <row r="156" spans="1:8" ht="14.4">
      <c r="A156" s="65" t="s">
        <v>825</v>
      </c>
      <c r="B156" s="939" t="s">
        <v>837</v>
      </c>
      <c r="C156" s="939"/>
      <c r="D156" s="939"/>
      <c r="E156" s="939"/>
      <c r="F156" s="939"/>
      <c r="G156" s="939"/>
      <c r="H156" s="939"/>
    </row>
    <row r="157" spans="1:8" ht="14.4">
      <c r="A157" s="65"/>
      <c r="B157" s="65"/>
      <c r="C157" s="65"/>
      <c r="D157" s="65"/>
      <c r="E157" s="65"/>
      <c r="F157" s="65"/>
      <c r="G157" s="65"/>
      <c r="H157" s="65"/>
    </row>
    <row r="158" spans="1:8" ht="14.4">
      <c r="A158" s="65" t="s">
        <v>826</v>
      </c>
      <c r="B158" s="939" t="s">
        <v>838</v>
      </c>
      <c r="C158" s="939"/>
      <c r="D158" s="939"/>
      <c r="E158" s="939"/>
      <c r="F158" s="939"/>
      <c r="G158" s="939"/>
      <c r="H158" s="939"/>
    </row>
    <row r="159" spans="1:8" ht="14.4">
      <c r="A159" s="65"/>
      <c r="B159" s="65"/>
      <c r="C159" s="65"/>
      <c r="D159" s="65"/>
      <c r="E159" s="65"/>
      <c r="F159" s="65"/>
      <c r="G159" s="65"/>
      <c r="H159" s="65"/>
    </row>
    <row r="160" spans="1:8" ht="14.4">
      <c r="A160" s="65" t="s">
        <v>827</v>
      </c>
      <c r="B160" s="939" t="s">
        <v>839</v>
      </c>
      <c r="C160" s="939"/>
      <c r="D160" s="939"/>
      <c r="E160" s="939"/>
      <c r="F160" s="939"/>
      <c r="G160" s="939"/>
      <c r="H160" s="939"/>
    </row>
    <row r="161" spans="1:8" ht="14.4">
      <c r="A161" s="65"/>
      <c r="B161" s="65"/>
      <c r="C161" s="65"/>
      <c r="D161" s="65"/>
      <c r="E161" s="65"/>
      <c r="F161" s="65"/>
      <c r="G161" s="65"/>
      <c r="H161" s="65"/>
    </row>
    <row r="162" spans="1:8" ht="18" customHeight="1">
      <c r="A162" s="65" t="s">
        <v>828</v>
      </c>
      <c r="B162" s="835" t="s">
        <v>840</v>
      </c>
      <c r="C162" s="835"/>
      <c r="D162" s="835"/>
      <c r="E162" s="835"/>
      <c r="F162" s="835"/>
      <c r="G162" s="835"/>
      <c r="H162" s="835"/>
    </row>
    <row r="163" spans="1:8" ht="14.4">
      <c r="A163" s="65"/>
      <c r="B163" s="65"/>
      <c r="C163" s="65"/>
      <c r="D163" s="65"/>
      <c r="E163" s="65"/>
      <c r="F163" s="65"/>
      <c r="G163" s="65"/>
      <c r="H163" s="65"/>
    </row>
    <row r="164" spans="1:8" ht="32.25" customHeight="1">
      <c r="A164" s="65" t="s">
        <v>829</v>
      </c>
      <c r="B164" s="835" t="s">
        <v>842</v>
      </c>
      <c r="C164" s="835"/>
      <c r="D164" s="835"/>
      <c r="E164" s="835"/>
      <c r="F164" s="835"/>
      <c r="G164" s="835"/>
      <c r="H164" s="835"/>
    </row>
    <row r="165" spans="1:8" ht="14.4">
      <c r="A165" s="65"/>
      <c r="B165" s="65"/>
      <c r="C165" s="65"/>
      <c r="D165" s="65"/>
      <c r="E165" s="65"/>
      <c r="F165" s="65"/>
      <c r="G165" s="65"/>
      <c r="H165" s="65"/>
    </row>
    <row r="166" spans="1:8" ht="14.4">
      <c r="A166" s="65" t="s">
        <v>830</v>
      </c>
      <c r="B166" s="939" t="s">
        <v>841</v>
      </c>
      <c r="C166" s="939"/>
      <c r="D166" s="939"/>
      <c r="E166" s="939"/>
      <c r="F166" s="939"/>
      <c r="G166" s="939"/>
      <c r="H166" s="939"/>
    </row>
    <row r="167" spans="1:8" ht="14.4">
      <c r="A167" s="65"/>
      <c r="B167" s="65"/>
      <c r="C167" s="65"/>
      <c r="D167" s="65"/>
      <c r="E167" s="65"/>
      <c r="F167" s="65"/>
      <c r="G167" s="65"/>
      <c r="H167" s="65"/>
    </row>
    <row r="168" spans="1:8" ht="14.4">
      <c r="A168" s="65"/>
      <c r="B168" s="65"/>
      <c r="C168" s="65"/>
      <c r="D168" s="65"/>
      <c r="E168" s="65"/>
      <c r="F168" s="65"/>
      <c r="G168" s="65"/>
      <c r="H168" s="65"/>
    </row>
    <row r="169" spans="1:8" ht="14.4">
      <c r="A169" s="65"/>
      <c r="B169" s="940" t="str">
        <f>"For and on behalf of "&amp;'Names of Bidder'!D20</f>
        <v xml:space="preserve">For and on behalf of </v>
      </c>
      <c r="C169" s="940"/>
      <c r="D169" s="940"/>
      <c r="E169" s="940"/>
      <c r="F169" s="65"/>
      <c r="G169" s="65"/>
      <c r="H169" s="65"/>
    </row>
    <row r="170" spans="1:8" ht="14.4">
      <c r="A170" s="65"/>
      <c r="B170" s="65"/>
      <c r="C170" s="65"/>
      <c r="D170" s="65"/>
      <c r="E170" s="65"/>
      <c r="F170" s="65"/>
      <c r="G170" s="65"/>
      <c r="H170" s="65"/>
    </row>
    <row r="171" spans="1:8" ht="33.6" customHeight="1">
      <c r="A171" s="936" t="s">
        <v>802</v>
      </c>
      <c r="B171" s="936"/>
      <c r="C171" s="936"/>
      <c r="D171" s="799"/>
      <c r="E171" s="799"/>
      <c r="F171" s="799"/>
      <c r="G171" s="225"/>
      <c r="H171" s="225"/>
    </row>
    <row r="172" spans="1:8" ht="30" customHeight="1">
      <c r="A172" s="936" t="s">
        <v>4</v>
      </c>
      <c r="B172" s="936"/>
      <c r="C172" s="936"/>
      <c r="D172" s="938"/>
      <c r="E172" s="938"/>
      <c r="F172" s="938"/>
      <c r="G172" s="147"/>
      <c r="H172" s="147"/>
    </row>
    <row r="173" spans="1:8" ht="31.5" customHeight="1">
      <c r="A173" s="936" t="s">
        <v>5</v>
      </c>
      <c r="B173" s="936"/>
      <c r="C173" s="936"/>
      <c r="D173" s="938"/>
      <c r="E173" s="938"/>
      <c r="F173" s="938"/>
      <c r="G173" s="147"/>
      <c r="H173" s="147"/>
    </row>
    <row r="174" spans="1:8" ht="32.1" customHeight="1">
      <c r="A174" s="937" t="s">
        <v>852</v>
      </c>
      <c r="B174" s="937"/>
      <c r="C174" s="937"/>
      <c r="D174" s="938"/>
      <c r="E174" s="938"/>
      <c r="F174" s="938"/>
      <c r="G174" s="147"/>
      <c r="H174" s="147"/>
    </row>
    <row r="175" spans="1:8" ht="15.6">
      <c r="A175" s="147"/>
      <c r="B175" s="147"/>
      <c r="C175" s="147"/>
      <c r="D175" s="147"/>
      <c r="E175" s="147"/>
      <c r="F175" s="147"/>
      <c r="G175" s="147"/>
      <c r="H175" s="147"/>
    </row>
    <row r="176" spans="1:8" ht="15.6">
      <c r="A176" s="147"/>
      <c r="B176" s="147"/>
      <c r="C176" s="147"/>
      <c r="D176" s="147"/>
      <c r="E176" s="147"/>
      <c r="F176" s="147"/>
      <c r="G176" s="147"/>
      <c r="H176" s="147"/>
    </row>
  </sheetData>
  <sheetProtection formatColumns="0" formatRows="0"/>
  <mergeCells count="126">
    <mergeCell ref="B113:G113"/>
    <mergeCell ref="B29:H29"/>
    <mergeCell ref="B31:H31"/>
    <mergeCell ref="B33:H33"/>
    <mergeCell ref="B35:H35"/>
    <mergeCell ref="B37:H37"/>
    <mergeCell ref="A67:B67"/>
    <mergeCell ref="C67:H67"/>
    <mergeCell ref="A68:H68"/>
    <mergeCell ref="A70:H70"/>
    <mergeCell ref="B56:G56"/>
    <mergeCell ref="B53:H53"/>
    <mergeCell ref="B41:H41"/>
    <mergeCell ref="B43:H43"/>
    <mergeCell ref="B45:H45"/>
    <mergeCell ref="B47:H47"/>
    <mergeCell ref="B49:H49"/>
    <mergeCell ref="B51:H51"/>
    <mergeCell ref="B39:H39"/>
    <mergeCell ref="A72:H72"/>
    <mergeCell ref="A58:C58"/>
    <mergeCell ref="A64:H64"/>
    <mergeCell ref="A65:H65"/>
    <mergeCell ref="B66:C66"/>
    <mergeCell ref="B4:H4"/>
    <mergeCell ref="A1:H1"/>
    <mergeCell ref="B2:H2"/>
    <mergeCell ref="B3:H3"/>
    <mergeCell ref="B5:H5"/>
    <mergeCell ref="A21:H21"/>
    <mergeCell ref="A24:H24"/>
    <mergeCell ref="A26:H26"/>
    <mergeCell ref="A28:H28"/>
    <mergeCell ref="B6:H6"/>
    <mergeCell ref="A14:H14"/>
    <mergeCell ref="A16:H16"/>
    <mergeCell ref="A18:H18"/>
    <mergeCell ref="A8:H8"/>
    <mergeCell ref="A9:H9"/>
    <mergeCell ref="B10:C10"/>
    <mergeCell ref="E10:H10"/>
    <mergeCell ref="A11:B11"/>
    <mergeCell ref="C11:H11"/>
    <mergeCell ref="A12:H12"/>
    <mergeCell ref="A20:H20"/>
    <mergeCell ref="A23:H23"/>
    <mergeCell ref="A7:D7"/>
    <mergeCell ref="F7:H7"/>
    <mergeCell ref="E66:H66"/>
    <mergeCell ref="D58:F58"/>
    <mergeCell ref="D59:F59"/>
    <mergeCell ref="D60:F60"/>
    <mergeCell ref="D61:F61"/>
    <mergeCell ref="A59:C59"/>
    <mergeCell ref="A60:C60"/>
    <mergeCell ref="A61:C61"/>
    <mergeCell ref="A63:D63"/>
    <mergeCell ref="E63:H63"/>
    <mergeCell ref="A82:H82"/>
    <mergeCell ref="A84:H84"/>
    <mergeCell ref="B86:H86"/>
    <mergeCell ref="B88:H88"/>
    <mergeCell ref="B90:H90"/>
    <mergeCell ref="A74:H74"/>
    <mergeCell ref="A76:H76"/>
    <mergeCell ref="A77:H77"/>
    <mergeCell ref="A79:H79"/>
    <mergeCell ref="A80:H80"/>
    <mergeCell ref="B102:H102"/>
    <mergeCell ref="B104:H104"/>
    <mergeCell ref="B106:H106"/>
    <mergeCell ref="B108:H108"/>
    <mergeCell ref="B110:H110"/>
    <mergeCell ref="B92:H92"/>
    <mergeCell ref="B94:H94"/>
    <mergeCell ref="B96:H96"/>
    <mergeCell ref="B98:H98"/>
    <mergeCell ref="B100:H100"/>
    <mergeCell ref="A121:H121"/>
    <mergeCell ref="B122:C122"/>
    <mergeCell ref="E122:H122"/>
    <mergeCell ref="A123:B123"/>
    <mergeCell ref="C123:H123"/>
    <mergeCell ref="A115:C115"/>
    <mergeCell ref="A116:C116"/>
    <mergeCell ref="A117:C117"/>
    <mergeCell ref="A118:C118"/>
    <mergeCell ref="A120:H120"/>
    <mergeCell ref="D115:F115"/>
    <mergeCell ref="D116:F116"/>
    <mergeCell ref="D117:F117"/>
    <mergeCell ref="D118:F118"/>
    <mergeCell ref="A119:D119"/>
    <mergeCell ref="E119:H119"/>
    <mergeCell ref="A133:H133"/>
    <mergeCell ref="A135:H135"/>
    <mergeCell ref="A136:H136"/>
    <mergeCell ref="A138:H138"/>
    <mergeCell ref="A140:H140"/>
    <mergeCell ref="A124:H124"/>
    <mergeCell ref="A126:H126"/>
    <mergeCell ref="A128:H128"/>
    <mergeCell ref="A130:H130"/>
    <mergeCell ref="A132:H132"/>
    <mergeCell ref="B152:H152"/>
    <mergeCell ref="B154:H154"/>
    <mergeCell ref="B156:H156"/>
    <mergeCell ref="B158:H158"/>
    <mergeCell ref="B160:H160"/>
    <mergeCell ref="B142:H142"/>
    <mergeCell ref="B144:H144"/>
    <mergeCell ref="B146:H146"/>
    <mergeCell ref="B148:H148"/>
    <mergeCell ref="B150:H150"/>
    <mergeCell ref="A173:C173"/>
    <mergeCell ref="A174:C174"/>
    <mergeCell ref="D172:F172"/>
    <mergeCell ref="D173:F173"/>
    <mergeCell ref="D174:F174"/>
    <mergeCell ref="B162:H162"/>
    <mergeCell ref="B164:H164"/>
    <mergeCell ref="B166:H166"/>
    <mergeCell ref="A171:C171"/>
    <mergeCell ref="A172:C172"/>
    <mergeCell ref="D171:F171"/>
    <mergeCell ref="B169:E169"/>
  </mergeCells>
  <printOptions horizontalCentered="1"/>
  <pageMargins left="0.75" right="0.75" top="0.68" bottom="0.19" header="0.5" footer="0.15"/>
  <pageSetup paperSize="9" scale="85" fitToHeight="0" orientation="portrait" r:id="rId1"/>
  <headerFooter alignWithMargins="0">
    <oddFooter>&amp;C&amp;A</oddFooter>
  </headerFooter>
  <rowBreaks count="5" manualBreakCount="5">
    <brk id="26" max="7" man="1"/>
    <brk id="62" max="7" man="1"/>
    <brk id="81" max="7" man="1"/>
    <brk id="118" max="7" man="1"/>
    <brk id="139" max="7" man="1"/>
  </rowBreaks>
  <drawing r:id="rId2"/>
  <extLst>
    <ext xmlns:x14="http://schemas.microsoft.com/office/spreadsheetml/2009/9/main" uri="{78C0D931-6437-407d-A8EE-F0AAD7539E65}">
      <x14:conditionalFormattings>
        <x14:conditionalFormatting xmlns:xm="http://schemas.microsoft.com/office/excel/2006/main">
          <x14:cfRule type="expression" priority="2" id="{98FD8395-1D30-4FCA-81F4-1F95D793F74D}">
            <xm:f>'Names of Bidder'!$D$6:$G$6= "Sole Bidder"</xm:f>
            <x14:dxf>
              <font>
                <color theme="0"/>
              </font>
              <fill>
                <patternFill>
                  <bgColor theme="0"/>
                </patternFill>
              </fill>
              <border>
                <left/>
                <right/>
                <top/>
                <bottom/>
                <vertical/>
                <horizontal/>
              </border>
            </x14:dxf>
          </x14:cfRule>
          <xm:sqref>A64:H112 A113:B113 H113 A114:H118 A119 E119 A120:H168 A169:B169 F169:H169 A170:H174</xm:sqref>
        </x14:conditionalFormatting>
        <x14:conditionalFormatting xmlns:xm="http://schemas.microsoft.com/office/excel/2006/main">
          <x14:cfRule type="expression" priority="1" id="{EE308E0E-4D7B-4B42-87DC-9D781FD25984}">
            <xm:f>'Names of Bidder'!$D$7:$G$7=1</xm:f>
            <x14:dxf>
              <font>
                <color theme="0"/>
              </font>
              <fill>
                <patternFill>
                  <bgColor theme="0"/>
                </patternFill>
              </fill>
              <border>
                <left/>
                <right/>
                <top/>
                <bottom/>
                <vertical/>
                <horizontal/>
              </border>
            </x14:dxf>
          </x14:cfRule>
          <xm:sqref>A120:H168 A169:B169 F169:H169 A170:H174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5"/>
  <sheetViews>
    <sheetView showGridLines="0" view="pageBreakPreview" zoomScale="90" zoomScaleSheetLayoutView="90" workbookViewId="0">
      <selection activeCell="G86" sqref="G86"/>
    </sheetView>
  </sheetViews>
  <sheetFormatPr defaultColWidth="9.109375" defaultRowHeight="14.4"/>
  <cols>
    <col min="1" max="1" width="13.88671875" style="29" customWidth="1"/>
    <col min="2" max="2" width="10.6640625" style="29" customWidth="1"/>
    <col min="3" max="3" width="16" style="29" customWidth="1"/>
    <col min="4" max="4" width="18.6640625" style="29" customWidth="1"/>
    <col min="5" max="5" width="27.33203125" style="29" customWidth="1"/>
    <col min="6" max="6" width="25" style="29" customWidth="1"/>
    <col min="7" max="7" width="12.5546875" style="29" customWidth="1"/>
    <col min="8" max="8" width="11.33203125" style="29" customWidth="1"/>
    <col min="9" max="9" width="9.44140625" style="59" customWidth="1"/>
    <col min="10" max="11" width="9.109375" style="59" customWidth="1"/>
    <col min="12" max="12" width="9.109375" style="59" hidden="1" customWidth="1"/>
    <col min="13" max="13" width="9.109375" style="59" customWidth="1"/>
    <col min="14" max="25" width="9.109375" style="59"/>
    <col min="26" max="26" width="10" style="59" bestFit="1" customWidth="1"/>
    <col min="27" max="27" width="0" style="59" hidden="1" customWidth="1"/>
    <col min="28" max="28" width="0" style="62" hidden="1" customWidth="1"/>
    <col min="29" max="29" width="22.44140625" style="63" hidden="1" customWidth="1"/>
    <col min="30" max="31" width="0" style="213" hidden="1" customWidth="1"/>
    <col min="32" max="32" width="0" style="189" hidden="1" customWidth="1"/>
    <col min="33" max="33" width="10" style="189" hidden="1" customWidth="1"/>
    <col min="34" max="34" width="14.88671875" style="189" hidden="1" customWidth="1"/>
    <col min="35" max="35" width="0" style="189" hidden="1" customWidth="1"/>
    <col min="36" max="42" width="9.109375" style="189"/>
    <col min="43" max="16384" width="9.109375" style="25"/>
  </cols>
  <sheetData>
    <row r="1" spans="1:52" ht="36" customHeight="1">
      <c r="A1" s="648" t="str">
        <f>'Attach 3(JV)'!A1</f>
        <v>Specification No. :CC/NT/W-AIS/DOM/A04/23/09636</v>
      </c>
      <c r="B1" s="648"/>
      <c r="C1" s="648"/>
      <c r="D1" s="648"/>
      <c r="E1" s="648"/>
      <c r="F1" s="310" t="s">
        <v>397</v>
      </c>
      <c r="G1" s="58"/>
      <c r="H1" s="58"/>
      <c r="AE1" s="214">
        <v>1</v>
      </c>
      <c r="AF1" s="189" t="s">
        <v>312</v>
      </c>
      <c r="AG1" s="215">
        <v>1</v>
      </c>
      <c r="AH1" s="215" t="s">
        <v>111</v>
      </c>
      <c r="AI1" s="216"/>
      <c r="AJ1" s="216"/>
      <c r="AK1" s="215">
        <v>1</v>
      </c>
      <c r="AL1" s="216" t="s">
        <v>112</v>
      </c>
      <c r="AQ1" s="137"/>
      <c r="AR1" s="137"/>
      <c r="AS1" s="137"/>
      <c r="AT1" s="137"/>
      <c r="AU1" s="137"/>
      <c r="AV1" s="137"/>
      <c r="AW1" s="137"/>
      <c r="AX1" s="137"/>
      <c r="AY1" s="137"/>
      <c r="AZ1" s="137"/>
    </row>
    <row r="2" spans="1:52">
      <c r="AE2" s="214">
        <v>2</v>
      </c>
      <c r="AF2" s="189" t="s">
        <v>313</v>
      </c>
      <c r="AG2" s="215">
        <v>2</v>
      </c>
      <c r="AH2" s="215" t="s">
        <v>289</v>
      </c>
      <c r="AI2" s="216"/>
      <c r="AJ2" s="216"/>
      <c r="AK2" s="215">
        <v>2</v>
      </c>
      <c r="AL2" s="216" t="s">
        <v>290</v>
      </c>
      <c r="AQ2" s="137"/>
      <c r="AR2" s="137"/>
      <c r="AS2" s="137"/>
      <c r="AT2" s="137"/>
      <c r="AU2" s="137"/>
      <c r="AV2" s="137"/>
      <c r="AW2" s="137"/>
      <c r="AX2" s="137"/>
      <c r="AY2" s="137"/>
      <c r="AZ2" s="137"/>
    </row>
    <row r="3" spans="1:52" ht="20.100000000000001" customHeight="1">
      <c r="A3" s="656" t="s">
        <v>53</v>
      </c>
      <c r="B3" s="656"/>
      <c r="C3" s="656"/>
      <c r="D3" s="656"/>
      <c r="E3" s="656"/>
      <c r="F3" s="656"/>
      <c r="G3" s="28"/>
      <c r="H3" s="28"/>
      <c r="I3" s="50"/>
      <c r="AB3" s="217"/>
      <c r="AC3" s="218"/>
      <c r="AE3" s="214">
        <v>3</v>
      </c>
      <c r="AF3" s="189" t="s">
        <v>314</v>
      </c>
      <c r="AG3" s="215">
        <v>3</v>
      </c>
      <c r="AH3" s="215" t="s">
        <v>291</v>
      </c>
      <c r="AI3" s="216"/>
      <c r="AJ3" s="216"/>
      <c r="AK3" s="215">
        <v>3</v>
      </c>
      <c r="AL3" s="216" t="s">
        <v>292</v>
      </c>
      <c r="AQ3" s="137"/>
      <c r="AR3" s="137"/>
      <c r="AS3" s="137"/>
      <c r="AT3" s="137"/>
      <c r="AU3" s="137"/>
      <c r="AV3" s="137"/>
      <c r="AW3" s="137"/>
      <c r="AX3" s="137"/>
      <c r="AY3" s="137"/>
      <c r="AZ3" s="137"/>
    </row>
    <row r="4" spans="1:52" ht="12" customHeight="1">
      <c r="A4" s="28"/>
      <c r="B4" s="28"/>
      <c r="C4" s="28"/>
      <c r="D4" s="28"/>
      <c r="E4" s="28"/>
      <c r="F4" s="28"/>
      <c r="G4" s="28"/>
      <c r="H4" s="28"/>
      <c r="I4" s="50"/>
      <c r="AB4" s="217"/>
      <c r="AC4" s="218"/>
      <c r="AE4" s="214">
        <v>4</v>
      </c>
      <c r="AF4" s="189" t="s">
        <v>315</v>
      </c>
      <c r="AG4" s="215">
        <v>4</v>
      </c>
      <c r="AH4" s="215" t="s">
        <v>293</v>
      </c>
      <c r="AI4" s="216"/>
      <c r="AJ4" s="216"/>
      <c r="AK4" s="215">
        <v>4</v>
      </c>
      <c r="AL4" s="216" t="s">
        <v>294</v>
      </c>
      <c r="AQ4" s="137"/>
      <c r="AR4" s="137"/>
      <c r="AS4" s="137"/>
      <c r="AT4" s="137"/>
      <c r="AU4" s="137"/>
      <c r="AV4" s="137"/>
      <c r="AW4" s="137"/>
      <c r="AX4" s="137"/>
      <c r="AY4" s="137"/>
      <c r="AZ4" s="137"/>
    </row>
    <row r="5" spans="1:52" ht="20.100000000000001" customHeight="1">
      <c r="A5" s="38" t="s">
        <v>311</v>
      </c>
      <c r="B5" s="38"/>
      <c r="C5" s="958"/>
      <c r="D5" s="958"/>
      <c r="E5" s="958"/>
      <c r="F5" s="958"/>
      <c r="G5" s="38"/>
      <c r="H5" s="38"/>
      <c r="AB5" s="217"/>
      <c r="AC5" s="218"/>
      <c r="AE5" s="214">
        <v>5</v>
      </c>
      <c r="AF5" s="189" t="s">
        <v>316</v>
      </c>
      <c r="AG5" s="215">
        <v>5</v>
      </c>
      <c r="AH5" s="215" t="s">
        <v>293</v>
      </c>
      <c r="AI5" s="216"/>
      <c r="AJ5" s="216"/>
      <c r="AK5" s="215">
        <v>5</v>
      </c>
      <c r="AL5" s="216" t="s">
        <v>295</v>
      </c>
      <c r="AQ5" s="137"/>
      <c r="AR5" s="137"/>
      <c r="AS5" s="137"/>
      <c r="AT5" s="137"/>
      <c r="AU5" s="137"/>
      <c r="AV5" s="137"/>
      <c r="AW5" s="137"/>
      <c r="AX5" s="137"/>
      <c r="AY5" s="137"/>
      <c r="AZ5" s="137"/>
    </row>
    <row r="6" spans="1:52" ht="20.100000000000001" customHeight="1">
      <c r="A6" s="38" t="s">
        <v>6</v>
      </c>
      <c r="B6" s="959" t="str">
        <f>'Attach 3(JV)'!B24</f>
        <v>--2023</v>
      </c>
      <c r="C6" s="959"/>
      <c r="AB6" s="217"/>
      <c r="AC6" s="218"/>
      <c r="AE6" s="214">
        <v>6</v>
      </c>
      <c r="AF6" s="189" t="s">
        <v>317</v>
      </c>
      <c r="AG6" s="215">
        <v>6</v>
      </c>
      <c r="AH6" s="215" t="s">
        <v>293</v>
      </c>
      <c r="AI6" s="219" t="e">
        <f>DAY(B6)</f>
        <v>#VALUE!</v>
      </c>
      <c r="AJ6" s="216"/>
      <c r="AK6" s="215">
        <v>6</v>
      </c>
      <c r="AL6" s="216" t="s">
        <v>296</v>
      </c>
      <c r="AQ6" s="137"/>
      <c r="AR6" s="137"/>
      <c r="AS6" s="137"/>
      <c r="AT6" s="137"/>
      <c r="AU6" s="137"/>
      <c r="AV6" s="137"/>
      <c r="AW6" s="137"/>
      <c r="AX6" s="137"/>
      <c r="AY6" s="137"/>
      <c r="AZ6" s="137"/>
    </row>
    <row r="7" spans="1:52" ht="20.100000000000001" customHeight="1">
      <c r="A7" s="38"/>
      <c r="B7" s="72"/>
      <c r="C7" s="72"/>
      <c r="AB7" s="217"/>
      <c r="AC7" s="218"/>
      <c r="AE7" s="214">
        <v>7</v>
      </c>
      <c r="AF7" s="189" t="s">
        <v>318</v>
      </c>
      <c r="AG7" s="215">
        <v>7</v>
      </c>
      <c r="AH7" s="215" t="s">
        <v>293</v>
      </c>
      <c r="AI7" s="219" t="e">
        <f>MONTH(B6)</f>
        <v>#VALUE!</v>
      </c>
      <c r="AJ7" s="216"/>
      <c r="AK7" s="215">
        <v>7</v>
      </c>
      <c r="AL7" s="216" t="s">
        <v>297</v>
      </c>
      <c r="AQ7" s="137"/>
      <c r="AR7" s="137"/>
      <c r="AS7" s="137"/>
      <c r="AT7" s="137"/>
      <c r="AU7" s="137"/>
      <c r="AV7" s="137"/>
      <c r="AW7" s="137"/>
      <c r="AX7" s="137"/>
      <c r="AY7" s="137"/>
      <c r="AZ7" s="137"/>
    </row>
    <row r="8" spans="1:52" ht="20.100000000000001" customHeight="1">
      <c r="A8" s="61" t="str">
        <f>'Attach 3(JV)'!E7</f>
        <v>To:</v>
      </c>
      <c r="B8" s="16"/>
      <c r="F8" s="32"/>
      <c r="G8" s="32"/>
      <c r="H8" s="32"/>
      <c r="AB8" s="217"/>
      <c r="AC8" s="218"/>
      <c r="AE8" s="214">
        <v>8</v>
      </c>
      <c r="AF8" s="189" t="s">
        <v>319</v>
      </c>
      <c r="AG8" s="215">
        <v>8</v>
      </c>
      <c r="AH8" s="215" t="s">
        <v>293</v>
      </c>
      <c r="AI8" s="219" t="e">
        <f>LOOKUP(AI7,AK1:AK12,AL1:AL12)</f>
        <v>#VALUE!</v>
      </c>
      <c r="AJ8" s="216"/>
      <c r="AK8" s="215">
        <v>8</v>
      </c>
      <c r="AL8" s="216" t="s">
        <v>298</v>
      </c>
      <c r="AQ8" s="137"/>
      <c r="AR8" s="137"/>
      <c r="AS8" s="137"/>
      <c r="AT8" s="137"/>
      <c r="AU8" s="137"/>
      <c r="AV8" s="137"/>
      <c r="AW8" s="137"/>
      <c r="AX8" s="137"/>
      <c r="AY8" s="137"/>
      <c r="AZ8" s="137"/>
    </row>
    <row r="9" spans="1:52" ht="20.100000000000001" customHeight="1">
      <c r="A9" s="61" t="str">
        <f>'Attach 3(JV)'!E8</f>
        <v>Contract Services</v>
      </c>
      <c r="B9" s="17"/>
      <c r="F9" s="32"/>
      <c r="G9" s="32"/>
      <c r="H9" s="32"/>
      <c r="AB9" s="217"/>
      <c r="AC9" s="218"/>
      <c r="AE9" s="214">
        <v>9</v>
      </c>
      <c r="AF9" s="189" t="s">
        <v>320</v>
      </c>
      <c r="AG9" s="215">
        <v>9</v>
      </c>
      <c r="AH9" s="215" t="s">
        <v>293</v>
      </c>
      <c r="AI9" s="219" t="e">
        <f>YEAR(B6)</f>
        <v>#VALUE!</v>
      </c>
      <c r="AJ9" s="216"/>
      <c r="AK9" s="215">
        <v>9</v>
      </c>
      <c r="AL9" s="216" t="s">
        <v>299</v>
      </c>
      <c r="AQ9" s="137"/>
      <c r="AR9" s="137"/>
      <c r="AS9" s="137"/>
      <c r="AT9" s="137"/>
      <c r="AU9" s="137"/>
      <c r="AV9" s="137"/>
      <c r="AW9" s="137"/>
      <c r="AX9" s="137"/>
      <c r="AY9" s="137"/>
      <c r="AZ9" s="137"/>
    </row>
    <row r="10" spans="1:52" ht="20.100000000000001" customHeight="1">
      <c r="A10" s="61" t="str">
        <f>'Attach 3(JV)'!E9</f>
        <v>Power Grid Corporation of India Ltd.,</v>
      </c>
      <c r="B10" s="17"/>
      <c r="F10" s="32"/>
      <c r="G10" s="32"/>
      <c r="H10" s="32"/>
      <c r="AB10" s="217"/>
      <c r="AC10" s="218"/>
      <c r="AE10" s="214">
        <v>10</v>
      </c>
      <c r="AF10" s="189" t="s">
        <v>321</v>
      </c>
      <c r="AG10" s="215">
        <v>10</v>
      </c>
      <c r="AH10" s="215" t="s">
        <v>293</v>
      </c>
      <c r="AI10" s="216"/>
      <c r="AJ10" s="216"/>
      <c r="AK10" s="215">
        <v>10</v>
      </c>
      <c r="AL10" s="216" t="s">
        <v>300</v>
      </c>
      <c r="AQ10" s="137"/>
      <c r="AR10" s="137"/>
      <c r="AS10" s="137"/>
      <c r="AT10" s="137"/>
      <c r="AU10" s="137"/>
      <c r="AV10" s="137"/>
      <c r="AW10" s="137"/>
      <c r="AX10" s="137"/>
      <c r="AY10" s="137"/>
      <c r="AZ10" s="137"/>
    </row>
    <row r="11" spans="1:52" ht="20.100000000000001" customHeight="1">
      <c r="A11" s="61" t="str">
        <f>'Attach 3(JV)'!E10</f>
        <v>"Saudamini", Plot No. 2, Sector 29</v>
      </c>
      <c r="B11" s="17"/>
      <c r="F11" s="32"/>
      <c r="G11" s="32"/>
      <c r="H11" s="32"/>
      <c r="AB11" s="217"/>
      <c r="AC11" s="218"/>
      <c r="AE11" s="214">
        <v>11</v>
      </c>
      <c r="AF11" s="189" t="s">
        <v>322</v>
      </c>
      <c r="AG11" s="215">
        <v>11</v>
      </c>
      <c r="AH11" s="215" t="s">
        <v>293</v>
      </c>
      <c r="AI11" s="216"/>
      <c r="AJ11" s="216"/>
      <c r="AK11" s="215">
        <v>11</v>
      </c>
      <c r="AL11" s="216" t="s">
        <v>301</v>
      </c>
      <c r="AQ11" s="137"/>
      <c r="AR11" s="137"/>
      <c r="AS11" s="137"/>
      <c r="AT11" s="137"/>
      <c r="AU11" s="137"/>
      <c r="AV11" s="137"/>
      <c r="AW11" s="137"/>
      <c r="AX11" s="137"/>
      <c r="AY11" s="137"/>
      <c r="AZ11" s="137"/>
    </row>
    <row r="12" spans="1:52" ht="20.100000000000001" customHeight="1">
      <c r="A12" s="61" t="str">
        <f>'Attach 3(JV)'!E11</f>
        <v>Gurgaon (Haryana) - 122001</v>
      </c>
      <c r="B12" s="17"/>
      <c r="F12" s="32"/>
      <c r="G12" s="32"/>
      <c r="H12" s="32"/>
      <c r="AB12" s="217"/>
      <c r="AC12" s="218"/>
      <c r="AE12" s="214">
        <v>12</v>
      </c>
      <c r="AF12" s="189" t="s">
        <v>323</v>
      </c>
      <c r="AG12" s="215">
        <v>12</v>
      </c>
      <c r="AH12" s="215" t="s">
        <v>293</v>
      </c>
      <c r="AI12" s="216"/>
      <c r="AJ12" s="216"/>
      <c r="AK12" s="215">
        <v>12</v>
      </c>
      <c r="AL12" s="216" t="s">
        <v>302</v>
      </c>
      <c r="AQ12" s="137"/>
      <c r="AR12" s="137"/>
      <c r="AS12" s="137"/>
      <c r="AT12" s="137"/>
      <c r="AU12" s="137"/>
      <c r="AV12" s="137"/>
      <c r="AW12" s="137"/>
      <c r="AX12" s="137"/>
      <c r="AY12" s="137"/>
      <c r="AZ12" s="137"/>
    </row>
    <row r="13" spans="1:52" ht="20.100000000000001" customHeight="1">
      <c r="A13" s="61"/>
      <c r="B13" s="17"/>
      <c r="F13" s="32"/>
      <c r="G13" s="32"/>
      <c r="H13" s="32"/>
      <c r="AB13" s="217"/>
      <c r="AC13" s="218"/>
      <c r="AE13" s="214">
        <v>13</v>
      </c>
      <c r="AF13" s="189" t="s">
        <v>324</v>
      </c>
      <c r="AG13" s="215">
        <v>13</v>
      </c>
      <c r="AH13" s="215" t="s">
        <v>293</v>
      </c>
      <c r="AI13" s="216"/>
      <c r="AJ13" s="216"/>
      <c r="AK13" s="216"/>
      <c r="AL13" s="216"/>
      <c r="AQ13" s="137"/>
      <c r="AR13" s="137"/>
      <c r="AS13" s="137"/>
      <c r="AT13" s="137"/>
      <c r="AU13" s="137"/>
      <c r="AV13" s="137"/>
      <c r="AW13" s="137"/>
      <c r="AX13" s="137"/>
      <c r="AY13" s="137"/>
      <c r="AZ13" s="137"/>
    </row>
    <row r="14" spans="1:52" ht="12" customHeight="1">
      <c r="A14" s="38"/>
      <c r="B14" s="38"/>
      <c r="F14" s="32"/>
      <c r="G14" s="32"/>
      <c r="H14" s="32"/>
      <c r="AB14" s="217"/>
      <c r="AC14" s="218"/>
      <c r="AE14" s="214">
        <v>14</v>
      </c>
      <c r="AF14" s="189" t="s">
        <v>325</v>
      </c>
      <c r="AG14" s="215">
        <v>14</v>
      </c>
      <c r="AH14" s="215" t="s">
        <v>293</v>
      </c>
      <c r="AI14" s="216"/>
      <c r="AJ14" s="216"/>
      <c r="AK14" s="216"/>
      <c r="AL14" s="216"/>
      <c r="AQ14" s="137"/>
      <c r="AR14" s="137"/>
      <c r="AS14" s="137"/>
      <c r="AT14" s="137"/>
      <c r="AU14" s="137"/>
      <c r="AV14" s="137"/>
      <c r="AW14" s="137"/>
      <c r="AX14" s="137"/>
      <c r="AY14" s="137"/>
      <c r="AZ14" s="137"/>
    </row>
    <row r="15" spans="1:52" ht="88.2" customHeight="1">
      <c r="A15" s="100" t="s">
        <v>335</v>
      </c>
      <c r="B15" s="970" t="str">
        <f>Basic!B1</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v>
      </c>
      <c r="C15" s="970"/>
      <c r="D15" s="970"/>
      <c r="E15" s="970"/>
      <c r="F15" s="970"/>
      <c r="G15" s="32"/>
      <c r="H15" s="32"/>
      <c r="AB15" s="217"/>
      <c r="AC15" s="218"/>
      <c r="AE15" s="214">
        <v>15</v>
      </c>
      <c r="AF15" s="189" t="s">
        <v>326</v>
      </c>
      <c r="AG15" s="215">
        <v>15</v>
      </c>
      <c r="AH15" s="215" t="s">
        <v>293</v>
      </c>
      <c r="AI15" s="216"/>
      <c r="AJ15" s="216"/>
      <c r="AK15" s="216"/>
      <c r="AL15" s="216"/>
      <c r="AQ15" s="137"/>
      <c r="AR15" s="137"/>
      <c r="AS15" s="137"/>
      <c r="AT15" s="137"/>
      <c r="AU15" s="137"/>
      <c r="AV15" s="137"/>
      <c r="AW15" s="137"/>
      <c r="AX15" s="137"/>
      <c r="AY15" s="137"/>
      <c r="AZ15" s="137"/>
    </row>
    <row r="16" spans="1:52" ht="21" customHeight="1">
      <c r="A16" s="29" t="s">
        <v>54</v>
      </c>
      <c r="C16" s="32"/>
      <c r="D16" s="32"/>
      <c r="E16" s="32"/>
      <c r="F16" s="32"/>
      <c r="G16" s="960" t="s">
        <v>169</v>
      </c>
      <c r="H16" s="960"/>
      <c r="AB16" s="217"/>
      <c r="AC16" s="218"/>
      <c r="AE16" s="214">
        <v>16</v>
      </c>
      <c r="AF16" s="189" t="s">
        <v>327</v>
      </c>
      <c r="AG16" s="215">
        <v>16</v>
      </c>
      <c r="AH16" s="215" t="s">
        <v>293</v>
      </c>
      <c r="AI16" s="216"/>
      <c r="AJ16" s="216"/>
      <c r="AK16" s="216"/>
      <c r="AL16" s="216"/>
      <c r="AQ16" s="137"/>
      <c r="AR16" s="137"/>
      <c r="AS16" s="137"/>
      <c r="AT16" s="137"/>
      <c r="AU16" s="137"/>
      <c r="AV16" s="137"/>
      <c r="AW16" s="137"/>
      <c r="AX16" s="137"/>
      <c r="AY16" s="137"/>
      <c r="AZ16" s="137"/>
    </row>
    <row r="17" spans="1:52" s="24" customFormat="1" ht="166.5" customHeight="1">
      <c r="A17" s="76">
        <v>1</v>
      </c>
      <c r="B17" s="961"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961"/>
      <c r="D17" s="961"/>
      <c r="E17" s="961"/>
      <c r="F17" s="961"/>
      <c r="G17" s="305" t="s">
        <v>471</v>
      </c>
      <c r="H17" s="306" t="s">
        <v>472</v>
      </c>
      <c r="I17" s="186"/>
      <c r="J17" s="59"/>
      <c r="K17" s="59"/>
      <c r="L17" s="59"/>
      <c r="M17" s="59"/>
      <c r="N17" s="59"/>
      <c r="O17" s="59"/>
      <c r="P17" s="59"/>
      <c r="Q17" s="59"/>
      <c r="R17" s="59"/>
      <c r="S17" s="59"/>
      <c r="T17" s="59"/>
      <c r="U17" s="59"/>
      <c r="V17" s="59"/>
      <c r="W17" s="59"/>
      <c r="X17" s="59"/>
      <c r="Y17" s="59"/>
      <c r="Z17" s="64"/>
      <c r="AA17" s="64"/>
      <c r="AB17" s="220" t="s">
        <v>336</v>
      </c>
      <c r="AC17" s="62"/>
      <c r="AD17" s="221"/>
      <c r="AE17" s="214">
        <v>17</v>
      </c>
      <c r="AF17" s="59" t="s">
        <v>328</v>
      </c>
      <c r="AG17" s="215">
        <v>17</v>
      </c>
      <c r="AH17" s="215" t="s">
        <v>293</v>
      </c>
      <c r="AI17" s="216"/>
      <c r="AJ17" s="216"/>
      <c r="AK17" s="216"/>
      <c r="AL17" s="216"/>
      <c r="AM17" s="59"/>
      <c r="AN17" s="59"/>
      <c r="AO17" s="59"/>
      <c r="AP17" s="59"/>
      <c r="AQ17" s="134"/>
      <c r="AR17" s="134"/>
      <c r="AS17" s="134"/>
      <c r="AT17" s="134"/>
      <c r="AU17" s="134"/>
      <c r="AV17" s="134"/>
      <c r="AW17" s="134"/>
      <c r="AX17" s="134"/>
      <c r="AY17" s="134"/>
      <c r="AZ17" s="134"/>
    </row>
    <row r="18" spans="1:52" s="24" customFormat="1" ht="35.25" customHeight="1">
      <c r="A18" s="76">
        <v>1.1000000000000001</v>
      </c>
      <c r="B18" s="965" t="s">
        <v>615</v>
      </c>
      <c r="C18" s="965"/>
      <c r="D18" s="965"/>
      <c r="E18" s="965"/>
      <c r="F18" s="965"/>
      <c r="G18" s="426"/>
      <c r="H18" s="427"/>
      <c r="I18" s="186"/>
      <c r="J18" s="59"/>
      <c r="K18" s="59"/>
      <c r="L18" s="59"/>
      <c r="M18" s="59"/>
      <c r="N18" s="59"/>
      <c r="O18" s="59"/>
      <c r="P18" s="59"/>
      <c r="Q18" s="59"/>
      <c r="R18" s="59"/>
      <c r="S18" s="59"/>
      <c r="T18" s="59"/>
      <c r="U18" s="59"/>
      <c r="V18" s="59"/>
      <c r="W18" s="59"/>
      <c r="X18" s="59"/>
      <c r="Y18" s="59"/>
      <c r="Z18" s="64"/>
      <c r="AA18" s="64"/>
      <c r="AB18" s="220"/>
      <c r="AC18" s="62"/>
      <c r="AD18" s="221"/>
      <c r="AE18" s="214"/>
      <c r="AF18" s="59"/>
      <c r="AG18" s="215"/>
      <c r="AH18" s="215"/>
      <c r="AI18" s="216"/>
      <c r="AJ18" s="216"/>
      <c r="AK18" s="216"/>
      <c r="AL18" s="216"/>
      <c r="AM18" s="59"/>
      <c r="AN18" s="59"/>
      <c r="AO18" s="59"/>
      <c r="AP18" s="59"/>
      <c r="AQ18" s="134"/>
      <c r="AR18" s="134"/>
      <c r="AS18" s="134"/>
      <c r="AT18" s="134"/>
      <c r="AU18" s="134"/>
      <c r="AV18" s="134"/>
      <c r="AW18" s="134"/>
      <c r="AX18" s="134"/>
      <c r="AY18" s="134"/>
      <c r="AZ18" s="134"/>
    </row>
    <row r="19" spans="1:52" ht="21" customHeight="1">
      <c r="A19" s="76">
        <v>2</v>
      </c>
      <c r="B19" s="77" t="s">
        <v>55</v>
      </c>
      <c r="C19" s="32"/>
      <c r="D19" s="32"/>
      <c r="E19" s="32"/>
      <c r="F19" s="32"/>
      <c r="G19" s="32"/>
      <c r="H19" s="32"/>
      <c r="AB19" s="217"/>
      <c r="AC19" s="218" t="s">
        <v>337</v>
      </c>
      <c r="AE19" s="214">
        <v>18</v>
      </c>
      <c r="AF19" s="189" t="s">
        <v>329</v>
      </c>
      <c r="AG19" s="215">
        <v>18</v>
      </c>
      <c r="AH19" s="215" t="s">
        <v>293</v>
      </c>
      <c r="AI19" s="216"/>
      <c r="AJ19" s="216"/>
      <c r="AK19" s="216"/>
      <c r="AL19" s="216"/>
      <c r="AQ19" s="137"/>
      <c r="AR19" s="137"/>
      <c r="AS19" s="137"/>
      <c r="AT19" s="137"/>
      <c r="AU19" s="137"/>
      <c r="AV19" s="137"/>
      <c r="AW19" s="137"/>
      <c r="AX19" s="137"/>
      <c r="AY19" s="137"/>
      <c r="AZ19" s="137"/>
    </row>
    <row r="20" spans="1:52" s="24" customFormat="1" ht="63.75" customHeight="1">
      <c r="A20" s="29"/>
      <c r="B20" s="663" t="s">
        <v>57</v>
      </c>
      <c r="C20" s="663"/>
      <c r="D20" s="663"/>
      <c r="E20" s="663"/>
      <c r="F20" s="663"/>
      <c r="G20" s="851" t="s">
        <v>169</v>
      </c>
      <c r="H20" s="851"/>
      <c r="I20" s="851"/>
      <c r="J20" s="851"/>
      <c r="K20" s="84"/>
      <c r="L20" s="84"/>
      <c r="M20" s="84"/>
      <c r="N20" s="84"/>
      <c r="O20" s="84"/>
      <c r="P20" s="84"/>
      <c r="Q20" s="84"/>
      <c r="R20" s="84"/>
      <c r="S20" s="84"/>
      <c r="T20" s="84"/>
      <c r="U20" s="84"/>
      <c r="V20" s="84"/>
      <c r="W20" s="84"/>
      <c r="X20" s="84"/>
      <c r="Y20" s="84"/>
      <c r="Z20" s="84"/>
      <c r="AA20" s="84"/>
      <c r="AB20" s="217"/>
      <c r="AC20" s="218" t="s">
        <v>338</v>
      </c>
      <c r="AD20" s="448"/>
      <c r="AE20" s="448">
        <v>19</v>
      </c>
      <c r="AF20" s="84" t="s">
        <v>330</v>
      </c>
      <c r="AG20" s="471">
        <v>19</v>
      </c>
      <c r="AH20" s="471" t="s">
        <v>293</v>
      </c>
      <c r="AI20" s="472"/>
      <c r="AJ20" s="472"/>
      <c r="AK20" s="472"/>
      <c r="AL20" s="472"/>
      <c r="AM20" s="84"/>
      <c r="AN20" s="84"/>
      <c r="AO20" s="84"/>
      <c r="AP20" s="84"/>
      <c r="AQ20" s="134"/>
      <c r="AR20" s="134"/>
      <c r="AS20" s="134"/>
      <c r="AT20" s="134"/>
      <c r="AU20" s="134"/>
      <c r="AV20" s="134"/>
      <c r="AW20" s="134"/>
      <c r="AX20" s="134"/>
      <c r="AY20" s="134"/>
      <c r="AZ20" s="134"/>
    </row>
    <row r="21" spans="1:52" s="24" customFormat="1" ht="30" customHeight="1">
      <c r="A21" s="29"/>
      <c r="B21" s="832" t="str">
        <f>"(a) Attachment 1 :"</f>
        <v>(a) Attachment 1 :</v>
      </c>
      <c r="C21" s="832"/>
      <c r="D21" s="964" t="s">
        <v>342</v>
      </c>
      <c r="E21" s="964"/>
      <c r="F21" s="964"/>
      <c r="G21" s="473" t="s">
        <v>340</v>
      </c>
      <c r="H21" s="416" t="s">
        <v>706</v>
      </c>
      <c r="I21" s="416"/>
      <c r="J21" s="416"/>
      <c r="K21" s="448"/>
      <c r="L21" s="448"/>
      <c r="M21" s="155"/>
      <c r="N21" s="448"/>
      <c r="O21" s="448"/>
      <c r="P21" s="448"/>
      <c r="Q21" s="448"/>
      <c r="R21" s="448"/>
      <c r="S21" s="448"/>
      <c r="T21" s="448"/>
      <c r="U21" s="448"/>
      <c r="V21" s="448"/>
      <c r="W21" s="448"/>
      <c r="X21" s="448"/>
      <c r="Y21" s="448"/>
      <c r="Z21" s="84"/>
      <c r="AA21" s="84"/>
      <c r="AB21" s="217"/>
      <c r="AC21" s="218" t="s">
        <v>339</v>
      </c>
      <c r="AD21" s="448" t="str">
        <f>IF(ISERROR(LOOKUP(J21,AE1:AE21,AF1:AF21)), "Zero", LOOKUP(J21,AE1:AE21,AF1:AF21))</f>
        <v>Zero</v>
      </c>
      <c r="AE21" s="448">
        <v>20</v>
      </c>
      <c r="AF21" s="84" t="s">
        <v>331</v>
      </c>
      <c r="AG21" s="471">
        <v>20</v>
      </c>
      <c r="AH21" s="471" t="s">
        <v>293</v>
      </c>
      <c r="AI21" s="474"/>
      <c r="AJ21" s="474"/>
      <c r="AK21" s="474"/>
      <c r="AL21" s="474"/>
      <c r="AM21" s="84"/>
      <c r="AN21" s="84"/>
      <c r="AO21" s="84"/>
      <c r="AP21" s="84"/>
      <c r="AQ21" s="134"/>
      <c r="AR21" s="134"/>
      <c r="AS21" s="134"/>
      <c r="AT21" s="134"/>
      <c r="AU21" s="134"/>
      <c r="AV21" s="134"/>
      <c r="AW21" s="134"/>
      <c r="AX21" s="134"/>
      <c r="AY21" s="134"/>
      <c r="AZ21" s="134"/>
    </row>
    <row r="22" spans="1:52" s="24" customFormat="1" hidden="1">
      <c r="A22" s="29"/>
      <c r="B22" s="433"/>
      <c r="C22" s="433"/>
      <c r="D22" s="968"/>
      <c r="E22" s="969"/>
      <c r="F22" s="222"/>
      <c r="G22" s="963"/>
      <c r="H22" s="963"/>
      <c r="I22" s="963"/>
      <c r="J22" s="963"/>
      <c r="K22" s="214"/>
      <c r="L22" s="214"/>
      <c r="M22" s="255"/>
      <c r="N22" s="214"/>
      <c r="O22" s="214"/>
      <c r="P22" s="214"/>
      <c r="Q22" s="214"/>
      <c r="R22" s="214"/>
      <c r="S22" s="214"/>
      <c r="T22" s="214"/>
      <c r="U22" s="214"/>
      <c r="V22" s="214"/>
      <c r="W22" s="214"/>
      <c r="X22" s="214"/>
      <c r="Y22" s="214"/>
      <c r="Z22" s="59"/>
      <c r="AA22" s="59"/>
      <c r="AB22" s="217"/>
      <c r="AC22" s="218"/>
      <c r="AD22" s="214"/>
      <c r="AE22" s="214"/>
      <c r="AF22" s="59"/>
      <c r="AG22" s="215"/>
      <c r="AH22" s="215"/>
      <c r="AI22" s="216"/>
      <c r="AJ22" s="216"/>
      <c r="AK22" s="216"/>
      <c r="AL22" s="216"/>
      <c r="AM22" s="59"/>
      <c r="AN22" s="59"/>
      <c r="AO22" s="59"/>
      <c r="AP22" s="59"/>
      <c r="AQ22" s="134"/>
      <c r="AR22" s="134"/>
      <c r="AS22" s="134"/>
      <c r="AT22" s="134"/>
      <c r="AU22" s="134"/>
      <c r="AV22" s="134"/>
      <c r="AW22" s="134"/>
      <c r="AX22" s="134"/>
      <c r="AY22" s="134"/>
      <c r="AZ22" s="134"/>
    </row>
    <row r="23" spans="1:52" s="24" customFormat="1" ht="76.5" hidden="1" customHeight="1">
      <c r="A23" s="29"/>
      <c r="B23" s="433"/>
      <c r="C23" s="433"/>
      <c r="D23" s="967"/>
      <c r="E23" s="967"/>
      <c r="F23" s="967"/>
      <c r="G23" s="962"/>
      <c r="H23" s="962"/>
      <c r="I23" s="962"/>
      <c r="J23" s="962"/>
      <c r="K23" s="214"/>
      <c r="L23" s="214"/>
      <c r="M23" s="255"/>
      <c r="N23" s="214"/>
      <c r="O23" s="214"/>
      <c r="P23" s="214"/>
      <c r="Q23" s="214"/>
      <c r="R23" s="214"/>
      <c r="S23" s="214"/>
      <c r="T23" s="214"/>
      <c r="U23" s="214"/>
      <c r="V23" s="214"/>
      <c r="W23" s="214"/>
      <c r="X23" s="214"/>
      <c r="Y23" s="214"/>
      <c r="Z23" s="59"/>
      <c r="AA23" s="59"/>
      <c r="AB23" s="217"/>
      <c r="AC23" s="218"/>
      <c r="AD23" s="214"/>
      <c r="AE23" s="214"/>
      <c r="AF23" s="59"/>
      <c r="AG23" s="215"/>
      <c r="AH23" s="215"/>
      <c r="AI23" s="216"/>
      <c r="AJ23" s="216"/>
      <c r="AK23" s="216"/>
      <c r="AL23" s="216"/>
      <c r="AM23" s="59"/>
      <c r="AN23" s="59"/>
      <c r="AO23" s="59"/>
      <c r="AP23" s="59"/>
      <c r="AQ23" s="134"/>
      <c r="AR23" s="134"/>
      <c r="AS23" s="134"/>
      <c r="AT23" s="134"/>
      <c r="AU23" s="134"/>
      <c r="AV23" s="134"/>
      <c r="AW23" s="134"/>
      <c r="AX23" s="134"/>
      <c r="AY23" s="134"/>
      <c r="AZ23" s="134"/>
    </row>
    <row r="24" spans="1:52" s="24" customFormat="1" ht="86.25" customHeight="1">
      <c r="A24" s="29"/>
      <c r="B24" s="832" t="str">
        <f>"(b) Attachment 2:"</f>
        <v>(b) Attachment 2:</v>
      </c>
      <c r="C24" s="832"/>
      <c r="D24" s="957" t="s">
        <v>58</v>
      </c>
      <c r="E24" s="957"/>
      <c r="F24" s="957"/>
      <c r="G24" s="962"/>
      <c r="H24" s="962"/>
      <c r="I24" s="962"/>
      <c r="J24" s="962"/>
      <c r="K24" s="59"/>
      <c r="L24" s="59"/>
      <c r="M24" s="59"/>
      <c r="N24" s="59"/>
      <c r="O24" s="59"/>
      <c r="P24" s="59"/>
      <c r="Q24" s="59"/>
      <c r="R24" s="59"/>
      <c r="S24" s="59"/>
      <c r="T24" s="59"/>
      <c r="U24" s="59"/>
      <c r="V24" s="59"/>
      <c r="W24" s="59"/>
      <c r="X24" s="59"/>
      <c r="Y24" s="59"/>
      <c r="Z24" s="59"/>
      <c r="AA24" s="59"/>
      <c r="AB24" s="217"/>
      <c r="AC24" s="218" t="s">
        <v>340</v>
      </c>
      <c r="AD24" s="214" t="str">
        <f>IF(J21 &gt; 9, "("&amp;J21&amp;")", "(0"&amp;J21&amp;")")</f>
        <v>(0)</v>
      </c>
      <c r="AE24" s="214"/>
      <c r="AF24" s="59"/>
      <c r="AG24" s="215">
        <v>21</v>
      </c>
      <c r="AH24" s="215" t="s">
        <v>111</v>
      </c>
      <c r="AI24" s="216"/>
      <c r="AJ24" s="216"/>
      <c r="AK24" s="216"/>
      <c r="AL24" s="216"/>
      <c r="AM24" s="59"/>
      <c r="AN24" s="59"/>
      <c r="AO24" s="59"/>
      <c r="AP24" s="59"/>
      <c r="AQ24" s="134"/>
      <c r="AR24" s="134"/>
      <c r="AS24" s="134"/>
      <c r="AT24" s="134"/>
      <c r="AU24" s="134"/>
      <c r="AV24" s="134"/>
      <c r="AW24" s="134"/>
      <c r="AX24" s="134"/>
      <c r="AY24" s="134"/>
      <c r="AZ24" s="134"/>
    </row>
    <row r="25" spans="1:52" s="24" customFormat="1" ht="80.25" customHeight="1">
      <c r="A25" s="29"/>
      <c r="B25" s="832" t="str">
        <f>"(c) Attachment 3 :"</f>
        <v>(c) Attachment 3 :</v>
      </c>
      <c r="C25" s="832"/>
      <c r="D25" s="957" t="s">
        <v>307</v>
      </c>
      <c r="E25" s="957"/>
      <c r="F25" s="957"/>
      <c r="G25" s="78"/>
      <c r="H25" s="78"/>
      <c r="I25" s="59"/>
      <c r="J25" s="59"/>
      <c r="K25" s="59"/>
      <c r="L25" s="59"/>
      <c r="M25" s="59"/>
      <c r="N25" s="59"/>
      <c r="O25" s="59"/>
      <c r="P25" s="59"/>
      <c r="Q25" s="59"/>
      <c r="R25" s="59"/>
      <c r="S25" s="59"/>
      <c r="T25" s="59"/>
      <c r="U25" s="59"/>
      <c r="V25" s="59"/>
      <c r="W25" s="59"/>
      <c r="X25" s="59"/>
      <c r="Y25" s="59"/>
      <c r="Z25" s="59"/>
      <c r="AA25" s="34"/>
      <c r="AB25" s="217"/>
      <c r="AC25" s="218"/>
      <c r="AD25" s="214"/>
      <c r="AE25" s="214"/>
      <c r="AF25" s="59"/>
      <c r="AG25" s="215">
        <v>22</v>
      </c>
      <c r="AH25" s="215" t="s">
        <v>293</v>
      </c>
      <c r="AI25" s="216"/>
      <c r="AJ25" s="216"/>
      <c r="AK25" s="216"/>
      <c r="AL25" s="216"/>
      <c r="AM25" s="59"/>
      <c r="AN25" s="59"/>
      <c r="AO25" s="59"/>
      <c r="AP25" s="59"/>
      <c r="AQ25" s="134"/>
      <c r="AR25" s="134"/>
      <c r="AS25" s="134"/>
      <c r="AT25" s="134"/>
      <c r="AU25" s="134"/>
      <c r="AV25" s="134"/>
      <c r="AW25" s="134"/>
      <c r="AX25" s="134"/>
      <c r="AY25" s="134"/>
      <c r="AZ25" s="134"/>
    </row>
    <row r="26" spans="1:52" s="24" customFormat="1" ht="49.5" hidden="1" customHeight="1">
      <c r="A26" s="29"/>
      <c r="B26" s="311"/>
      <c r="C26" s="311"/>
      <c r="D26" s="966" t="s">
        <v>167</v>
      </c>
      <c r="E26" s="966"/>
      <c r="F26" s="966"/>
      <c r="G26" s="179"/>
      <c r="H26" s="256" t="e">
        <f>#REF!</f>
        <v>#REF!</v>
      </c>
      <c r="I26" s="59"/>
      <c r="J26" s="67"/>
      <c r="K26" s="67"/>
      <c r="L26" s="67"/>
      <c r="M26" s="67"/>
      <c r="N26" s="67"/>
      <c r="O26" s="67"/>
      <c r="P26" s="67"/>
      <c r="Q26" s="67"/>
      <c r="R26" s="67"/>
      <c r="S26" s="67"/>
      <c r="T26" s="67"/>
      <c r="U26" s="67"/>
      <c r="V26" s="67"/>
      <c r="W26" s="67"/>
      <c r="X26" s="67"/>
      <c r="Y26" s="67"/>
      <c r="Z26" s="59"/>
      <c r="AA26" s="59"/>
      <c r="AB26" s="217"/>
      <c r="AC26" s="218" t="s">
        <v>341</v>
      </c>
      <c r="AD26" s="214"/>
      <c r="AE26" s="214"/>
      <c r="AF26" s="59"/>
      <c r="AG26" s="215">
        <v>23</v>
      </c>
      <c r="AH26" s="215" t="s">
        <v>293</v>
      </c>
      <c r="AI26" s="216"/>
      <c r="AJ26" s="216"/>
      <c r="AK26" s="216"/>
      <c r="AL26" s="216"/>
      <c r="AM26" s="59"/>
      <c r="AN26" s="59"/>
      <c r="AO26" s="59"/>
      <c r="AP26" s="59"/>
      <c r="AQ26" s="134"/>
      <c r="AR26" s="134"/>
      <c r="AS26" s="134"/>
      <c r="AT26" s="134"/>
      <c r="AU26" s="134"/>
      <c r="AV26" s="134"/>
      <c r="AW26" s="134"/>
      <c r="AX26" s="134"/>
      <c r="AY26" s="134"/>
      <c r="AZ26" s="134"/>
    </row>
    <row r="27" spans="1:52" s="24" customFormat="1" ht="48" hidden="1" customHeight="1">
      <c r="A27" s="29"/>
      <c r="B27" s="311"/>
      <c r="C27" s="311"/>
      <c r="D27" s="966" t="s">
        <v>168</v>
      </c>
      <c r="E27" s="966"/>
      <c r="F27" s="966"/>
      <c r="G27" s="179">
        <v>0</v>
      </c>
      <c r="H27" s="256" t="e">
        <f>#REF!</f>
        <v>#REF!</v>
      </c>
      <c r="I27" s="59"/>
      <c r="J27" s="187"/>
      <c r="K27" s="187"/>
      <c r="L27" s="187"/>
      <c r="M27" s="187"/>
      <c r="N27" s="187"/>
      <c r="O27" s="187"/>
      <c r="P27" s="187"/>
      <c r="Q27" s="187"/>
      <c r="R27" s="187"/>
      <c r="S27" s="187"/>
      <c r="T27" s="187"/>
      <c r="U27" s="187"/>
      <c r="V27" s="187"/>
      <c r="W27" s="187"/>
      <c r="X27" s="187"/>
      <c r="Y27" s="187"/>
      <c r="Z27" s="187"/>
      <c r="AA27" s="187"/>
      <c r="AB27" s="217"/>
      <c r="AC27" s="218" t="s">
        <v>342</v>
      </c>
      <c r="AD27" s="214"/>
      <c r="AE27" s="214"/>
      <c r="AF27" s="59"/>
      <c r="AG27" s="215">
        <v>24</v>
      </c>
      <c r="AH27" s="215" t="s">
        <v>293</v>
      </c>
      <c r="AI27" s="216"/>
      <c r="AJ27" s="216"/>
      <c r="AK27" s="216"/>
      <c r="AL27" s="216"/>
      <c r="AM27" s="59"/>
      <c r="AN27" s="59"/>
      <c r="AO27" s="59"/>
      <c r="AP27" s="59"/>
      <c r="AQ27" s="134"/>
      <c r="AR27" s="134"/>
      <c r="AS27" s="134"/>
      <c r="AT27" s="134"/>
      <c r="AU27" s="134"/>
      <c r="AV27" s="134"/>
      <c r="AW27" s="134"/>
      <c r="AX27" s="134"/>
      <c r="AY27" s="134"/>
      <c r="AZ27" s="134"/>
    </row>
    <row r="28" spans="1:52" ht="198.75" customHeight="1">
      <c r="B28" s="832" t="str">
        <f>"(d) Attachment 4 :"</f>
        <v>(d) Attachment 4 :</v>
      </c>
      <c r="C28" s="832"/>
      <c r="D28" s="957" t="s">
        <v>306</v>
      </c>
      <c r="E28" s="957"/>
      <c r="F28" s="957"/>
      <c r="G28" s="160"/>
      <c r="H28" s="78"/>
      <c r="AB28" s="217"/>
      <c r="AC28" s="218"/>
      <c r="AG28" s="215">
        <v>25</v>
      </c>
      <c r="AH28" s="215" t="s">
        <v>293</v>
      </c>
      <c r="AI28" s="216"/>
      <c r="AJ28" s="216"/>
      <c r="AK28" s="216"/>
      <c r="AL28" s="216"/>
      <c r="AQ28" s="137"/>
      <c r="AR28" s="137"/>
      <c r="AS28" s="137"/>
      <c r="AT28" s="137"/>
      <c r="AU28" s="137"/>
      <c r="AV28" s="137"/>
      <c r="AW28" s="137"/>
      <c r="AX28" s="137"/>
      <c r="AY28" s="137"/>
      <c r="AZ28" s="137"/>
    </row>
    <row r="29" spans="1:52" ht="69" customHeight="1">
      <c r="B29" s="832" t="str">
        <f>"(e) Attachment 5 :"</f>
        <v>(e) Attachment 5 :</v>
      </c>
      <c r="C29" s="832"/>
      <c r="D29" s="957" t="s">
        <v>59</v>
      </c>
      <c r="E29" s="957"/>
      <c r="F29" s="957"/>
      <c r="G29" s="78"/>
      <c r="H29" s="78"/>
      <c r="AB29" s="217"/>
      <c r="AC29" s="218"/>
      <c r="AG29" s="215">
        <v>26</v>
      </c>
      <c r="AH29" s="215" t="s">
        <v>293</v>
      </c>
      <c r="AI29" s="216"/>
      <c r="AJ29" s="216"/>
      <c r="AK29" s="216"/>
      <c r="AL29" s="216"/>
      <c r="AQ29" s="137"/>
      <c r="AR29" s="137"/>
      <c r="AS29" s="137"/>
      <c r="AT29" s="137"/>
      <c r="AU29" s="137"/>
      <c r="AV29" s="137"/>
      <c r="AW29" s="137"/>
      <c r="AX29" s="137"/>
      <c r="AY29" s="137"/>
      <c r="AZ29" s="137"/>
    </row>
    <row r="30" spans="1:52" ht="69" customHeight="1">
      <c r="B30" s="832" t="s">
        <v>618</v>
      </c>
      <c r="C30" s="832"/>
      <c r="D30" s="832" t="s">
        <v>619</v>
      </c>
      <c r="E30" s="832"/>
      <c r="F30" s="832"/>
      <c r="G30" s="78"/>
      <c r="H30" s="78"/>
      <c r="AB30" s="217"/>
      <c r="AC30" s="218"/>
      <c r="AG30" s="215"/>
      <c r="AH30" s="215"/>
      <c r="AI30" s="216"/>
      <c r="AJ30" s="216"/>
      <c r="AK30" s="216"/>
      <c r="AL30" s="216"/>
      <c r="AQ30" s="137"/>
      <c r="AR30" s="137"/>
      <c r="AS30" s="137"/>
      <c r="AT30" s="137"/>
      <c r="AU30" s="137"/>
      <c r="AV30" s="137"/>
      <c r="AW30" s="137"/>
      <c r="AX30" s="137"/>
      <c r="AY30" s="137"/>
      <c r="AZ30" s="137"/>
    </row>
    <row r="31" spans="1:52" s="24" customFormat="1" ht="97.5" customHeight="1">
      <c r="A31" s="29"/>
      <c r="B31" s="832" t="str">
        <f>"(g) Attachment 6 :"</f>
        <v>(g) Attachment 6 :</v>
      </c>
      <c r="C31" s="832"/>
      <c r="D31" s="957" t="s">
        <v>60</v>
      </c>
      <c r="E31" s="957"/>
      <c r="F31" s="957"/>
      <c r="G31" s="78"/>
      <c r="H31" s="78"/>
      <c r="I31" s="59"/>
      <c r="J31" s="59"/>
      <c r="K31" s="59"/>
      <c r="L31" s="59"/>
      <c r="M31" s="59"/>
      <c r="N31" s="59"/>
      <c r="O31" s="59"/>
      <c r="P31" s="59"/>
      <c r="Q31" s="59"/>
      <c r="R31" s="59"/>
      <c r="S31" s="59"/>
      <c r="T31" s="59"/>
      <c r="U31" s="59"/>
      <c r="V31" s="59"/>
      <c r="W31" s="59"/>
      <c r="X31" s="59"/>
      <c r="Y31" s="59"/>
      <c r="Z31" s="59"/>
      <c r="AA31" s="59"/>
      <c r="AB31" s="217"/>
      <c r="AC31" s="218"/>
      <c r="AD31" s="214"/>
      <c r="AE31" s="214"/>
      <c r="AF31" s="59"/>
      <c r="AG31" s="215">
        <v>27</v>
      </c>
      <c r="AH31" s="215" t="s">
        <v>293</v>
      </c>
      <c r="AI31" s="216"/>
      <c r="AJ31" s="216"/>
      <c r="AK31" s="216"/>
      <c r="AL31" s="216"/>
      <c r="AM31" s="59"/>
      <c r="AN31" s="59"/>
      <c r="AO31" s="59"/>
      <c r="AP31" s="59"/>
      <c r="AQ31" s="134"/>
      <c r="AR31" s="134"/>
      <c r="AS31" s="134"/>
      <c r="AT31" s="134"/>
      <c r="AU31" s="134"/>
      <c r="AV31" s="134"/>
      <c r="AW31" s="134"/>
      <c r="AX31" s="134"/>
      <c r="AY31" s="134"/>
      <c r="AZ31" s="134"/>
    </row>
    <row r="32" spans="1:52" s="24" customFormat="1" ht="57" customHeight="1">
      <c r="A32" s="29"/>
      <c r="B32" s="832" t="str">
        <f>"(h) Attachment 7 :"</f>
        <v>(h) Attachment 7 :</v>
      </c>
      <c r="C32" s="832"/>
      <c r="D32" s="957" t="s">
        <v>465</v>
      </c>
      <c r="E32" s="957"/>
      <c r="F32" s="957"/>
      <c r="G32" s="79"/>
      <c r="H32" s="79"/>
      <c r="I32" s="59"/>
      <c r="J32" s="59"/>
      <c r="K32" s="59"/>
      <c r="L32" s="59"/>
      <c r="M32" s="59"/>
      <c r="N32" s="59"/>
      <c r="O32" s="59"/>
      <c r="P32" s="59"/>
      <c r="Q32" s="59"/>
      <c r="R32" s="59"/>
      <c r="S32" s="59"/>
      <c r="T32" s="59"/>
      <c r="U32" s="59"/>
      <c r="V32" s="59"/>
      <c r="W32" s="59"/>
      <c r="X32" s="59"/>
      <c r="Y32" s="59"/>
      <c r="Z32" s="59"/>
      <c r="AA32" s="59"/>
      <c r="AB32" s="217"/>
      <c r="AC32" s="218"/>
      <c r="AD32" s="214"/>
      <c r="AE32" s="214"/>
      <c r="AF32" s="59"/>
      <c r="AG32" s="215">
        <v>28</v>
      </c>
      <c r="AH32" s="215" t="s">
        <v>293</v>
      </c>
      <c r="AI32" s="216"/>
      <c r="AJ32" s="216"/>
      <c r="AK32" s="216"/>
      <c r="AL32" s="216"/>
      <c r="AM32" s="59"/>
      <c r="AN32" s="59"/>
      <c r="AO32" s="59"/>
      <c r="AP32" s="59"/>
      <c r="AQ32" s="134"/>
      <c r="AR32" s="134"/>
      <c r="AS32" s="134"/>
      <c r="AT32" s="134"/>
      <c r="AU32" s="134"/>
      <c r="AV32" s="134"/>
      <c r="AW32" s="134"/>
      <c r="AX32" s="134"/>
      <c r="AY32" s="134"/>
      <c r="AZ32" s="134"/>
    </row>
    <row r="33" spans="1:52" s="24" customFormat="1" ht="44.25" customHeight="1">
      <c r="A33" s="29"/>
      <c r="B33" s="832" t="str">
        <f>"(i) Attachment 8 :"</f>
        <v>(i) Attachment 8 :</v>
      </c>
      <c r="C33" s="832"/>
      <c r="D33" s="957" t="s">
        <v>308</v>
      </c>
      <c r="E33" s="957"/>
      <c r="F33" s="957"/>
      <c r="G33" s="78"/>
      <c r="H33" s="78"/>
      <c r="I33" s="59"/>
      <c r="J33" s="59"/>
      <c r="K33" s="59"/>
      <c r="L33" s="59"/>
      <c r="M33" s="59"/>
      <c r="N33" s="59"/>
      <c r="O33" s="59"/>
      <c r="P33" s="59"/>
      <c r="Q33" s="59"/>
      <c r="R33" s="59"/>
      <c r="S33" s="59"/>
      <c r="T33" s="59"/>
      <c r="U33" s="59"/>
      <c r="V33" s="59"/>
      <c r="W33" s="59"/>
      <c r="X33" s="59"/>
      <c r="Y33" s="59"/>
      <c r="Z33" s="59"/>
      <c r="AA33" s="59"/>
      <c r="AB33" s="217"/>
      <c r="AC33" s="218"/>
      <c r="AD33" s="214"/>
      <c r="AE33" s="214"/>
      <c r="AF33" s="59"/>
      <c r="AG33" s="215">
        <v>29</v>
      </c>
      <c r="AH33" s="215" t="s">
        <v>293</v>
      </c>
      <c r="AI33" s="216"/>
      <c r="AJ33" s="216"/>
      <c r="AK33" s="216"/>
      <c r="AL33" s="216"/>
      <c r="AM33" s="59"/>
      <c r="AN33" s="59"/>
      <c r="AO33" s="59"/>
      <c r="AP33" s="59"/>
      <c r="AQ33" s="134"/>
      <c r="AR33" s="134"/>
      <c r="AS33" s="134"/>
      <c r="AT33" s="134"/>
      <c r="AU33" s="134"/>
      <c r="AV33" s="134"/>
      <c r="AW33" s="134"/>
      <c r="AX33" s="134"/>
      <c r="AY33" s="134"/>
      <c r="AZ33" s="134"/>
    </row>
    <row r="34" spans="1:52" s="24" customFormat="1" ht="45" customHeight="1">
      <c r="A34" s="29"/>
      <c r="B34" s="832" t="str">
        <f>"(j) Attachment 9 :"</f>
        <v>(j) Attachment 9 :</v>
      </c>
      <c r="C34" s="832"/>
      <c r="D34" s="957" t="s">
        <v>61</v>
      </c>
      <c r="E34" s="957"/>
      <c r="F34" s="957"/>
      <c r="G34" s="78"/>
      <c r="H34" s="78"/>
      <c r="I34" s="59"/>
      <c r="J34" s="59"/>
      <c r="K34" s="59"/>
      <c r="L34" s="59"/>
      <c r="M34" s="59"/>
      <c r="N34" s="59"/>
      <c r="O34" s="59"/>
      <c r="P34" s="59"/>
      <c r="Q34" s="59"/>
      <c r="R34" s="59"/>
      <c r="S34" s="59"/>
      <c r="T34" s="59"/>
      <c r="U34" s="59"/>
      <c r="V34" s="59"/>
      <c r="W34" s="59"/>
      <c r="X34" s="59"/>
      <c r="Y34" s="59"/>
      <c r="Z34" s="59"/>
      <c r="AA34" s="59"/>
      <c r="AB34" s="217"/>
      <c r="AC34" s="218"/>
      <c r="AD34" s="214"/>
      <c r="AE34" s="214"/>
      <c r="AF34" s="59"/>
      <c r="AG34" s="215">
        <v>30</v>
      </c>
      <c r="AH34" s="215" t="s">
        <v>293</v>
      </c>
      <c r="AI34" s="216"/>
      <c r="AJ34" s="216"/>
      <c r="AK34" s="216"/>
      <c r="AL34" s="216"/>
      <c r="AM34" s="59"/>
      <c r="AN34" s="59"/>
      <c r="AO34" s="59"/>
      <c r="AP34" s="59"/>
      <c r="AQ34" s="134"/>
      <c r="AR34" s="134"/>
      <c r="AS34" s="134"/>
      <c r="AT34" s="134"/>
      <c r="AU34" s="134"/>
      <c r="AV34" s="134"/>
      <c r="AW34" s="134"/>
      <c r="AX34" s="134"/>
      <c r="AY34" s="134"/>
      <c r="AZ34" s="134"/>
    </row>
    <row r="35" spans="1:52" s="24" customFormat="1" ht="45.75" customHeight="1">
      <c r="A35" s="29"/>
      <c r="B35" s="832" t="str">
        <f>"(k) Attachment 10 :"</f>
        <v>(k) Attachment 10 :</v>
      </c>
      <c r="C35" s="832"/>
      <c r="D35" s="957" t="s">
        <v>62</v>
      </c>
      <c r="E35" s="957"/>
      <c r="F35" s="957"/>
      <c r="G35" s="78"/>
      <c r="H35" s="78"/>
      <c r="I35" s="59"/>
      <c r="J35" s="59"/>
      <c r="K35" s="59"/>
      <c r="L35" s="59"/>
      <c r="M35" s="59"/>
      <c r="N35" s="59"/>
      <c r="O35" s="59"/>
      <c r="P35" s="59"/>
      <c r="Q35" s="59"/>
      <c r="R35" s="59"/>
      <c r="S35" s="59"/>
      <c r="T35" s="59"/>
      <c r="U35" s="59"/>
      <c r="V35" s="59"/>
      <c r="W35" s="59"/>
      <c r="X35" s="59"/>
      <c r="Y35" s="59"/>
      <c r="Z35" s="59"/>
      <c r="AA35" s="59"/>
      <c r="AB35" s="217"/>
      <c r="AC35" s="218"/>
      <c r="AD35" s="214"/>
      <c r="AE35" s="214"/>
      <c r="AF35" s="59"/>
      <c r="AG35" s="215">
        <v>31</v>
      </c>
      <c r="AH35" s="215" t="s">
        <v>111</v>
      </c>
      <c r="AI35" s="216"/>
      <c r="AJ35" s="216"/>
      <c r="AK35" s="216"/>
      <c r="AL35" s="216"/>
      <c r="AM35" s="59"/>
      <c r="AN35" s="59"/>
      <c r="AO35" s="59"/>
      <c r="AP35" s="59"/>
      <c r="AQ35" s="134"/>
      <c r="AR35" s="134"/>
      <c r="AS35" s="134"/>
      <c r="AT35" s="134"/>
      <c r="AU35" s="134"/>
      <c r="AV35" s="134"/>
      <c r="AW35" s="134"/>
      <c r="AX35" s="134"/>
      <c r="AY35" s="134"/>
      <c r="AZ35" s="134"/>
    </row>
    <row r="36" spans="1:52" s="24" customFormat="1" ht="40.5" customHeight="1">
      <c r="A36" s="29"/>
      <c r="B36" s="832" t="str">
        <f>"(l) Attachment 11 :"</f>
        <v>(l) Attachment 11 :</v>
      </c>
      <c r="C36" s="832"/>
      <c r="D36" s="957" t="s">
        <v>63</v>
      </c>
      <c r="E36" s="957"/>
      <c r="F36" s="957"/>
      <c r="G36" s="78"/>
      <c r="H36" s="78"/>
      <c r="I36" s="59"/>
      <c r="J36" s="59"/>
      <c r="K36" s="59"/>
      <c r="L36" s="59"/>
      <c r="M36" s="59"/>
      <c r="N36" s="59"/>
      <c r="O36" s="59"/>
      <c r="P36" s="59"/>
      <c r="Q36" s="59"/>
      <c r="R36" s="59"/>
      <c r="S36" s="59"/>
      <c r="T36" s="59"/>
      <c r="U36" s="59"/>
      <c r="V36" s="59"/>
      <c r="W36" s="59"/>
      <c r="X36" s="59"/>
      <c r="Y36" s="59"/>
      <c r="Z36" s="59"/>
      <c r="AA36" s="59"/>
      <c r="AB36" s="217"/>
      <c r="AC36" s="218"/>
      <c r="AD36" s="214"/>
      <c r="AE36" s="214"/>
      <c r="AF36" s="59"/>
      <c r="AG36" s="59"/>
      <c r="AH36" s="59"/>
      <c r="AI36" s="59"/>
      <c r="AJ36" s="59"/>
      <c r="AK36" s="59"/>
      <c r="AL36" s="59"/>
      <c r="AM36" s="59"/>
      <c r="AN36" s="59"/>
      <c r="AO36" s="59"/>
      <c r="AP36" s="59"/>
      <c r="AQ36" s="134"/>
      <c r="AR36" s="134"/>
      <c r="AS36" s="134"/>
      <c r="AT36" s="134"/>
      <c r="AU36" s="134"/>
      <c r="AV36" s="134"/>
      <c r="AW36" s="134"/>
      <c r="AX36" s="134"/>
      <c r="AY36" s="134"/>
      <c r="AZ36" s="134"/>
    </row>
    <row r="37" spans="1:52" s="24" customFormat="1" ht="46.5" customHeight="1">
      <c r="A37" s="29"/>
      <c r="B37" s="832" t="str">
        <f>"(m) Attachment 12 :"</f>
        <v>(m) Attachment 12 :</v>
      </c>
      <c r="C37" s="832"/>
      <c r="D37" s="957" t="s">
        <v>285</v>
      </c>
      <c r="E37" s="957"/>
      <c r="F37" s="957"/>
      <c r="G37" s="78"/>
      <c r="H37" s="78"/>
      <c r="I37" s="59"/>
      <c r="J37" s="59"/>
      <c r="K37" s="59"/>
      <c r="L37" s="59"/>
      <c r="M37" s="59"/>
      <c r="N37" s="59"/>
      <c r="O37" s="59"/>
      <c r="P37" s="59"/>
      <c r="Q37" s="59"/>
      <c r="R37" s="59"/>
      <c r="S37" s="59"/>
      <c r="T37" s="59"/>
      <c r="U37" s="59"/>
      <c r="V37" s="59"/>
      <c r="W37" s="59"/>
      <c r="X37" s="59"/>
      <c r="Y37" s="59"/>
      <c r="Z37" s="59"/>
      <c r="AA37" s="59"/>
      <c r="AB37" s="217"/>
      <c r="AC37" s="218"/>
      <c r="AD37" s="214"/>
      <c r="AE37" s="214"/>
      <c r="AF37" s="59"/>
      <c r="AG37" s="59"/>
      <c r="AH37" s="59"/>
      <c r="AI37" s="59"/>
      <c r="AJ37" s="59"/>
      <c r="AK37" s="59"/>
      <c r="AL37" s="59"/>
      <c r="AM37" s="59"/>
      <c r="AN37" s="59"/>
      <c r="AO37" s="59"/>
      <c r="AP37" s="59"/>
      <c r="AQ37" s="134"/>
      <c r="AR37" s="134"/>
      <c r="AS37" s="134"/>
      <c r="AT37" s="134"/>
      <c r="AU37" s="134"/>
      <c r="AV37" s="134"/>
      <c r="AW37" s="134"/>
      <c r="AX37" s="134"/>
      <c r="AY37" s="134"/>
      <c r="AZ37" s="134"/>
    </row>
    <row r="38" spans="1:52" s="24" customFormat="1" ht="45" customHeight="1">
      <c r="A38" s="29"/>
      <c r="B38" s="832" t="str">
        <f>"(n) Attachment 13 :"</f>
        <v>(n) Attachment 13 :</v>
      </c>
      <c r="C38" s="832"/>
      <c r="D38" s="957" t="s">
        <v>286</v>
      </c>
      <c r="E38" s="957"/>
      <c r="F38" s="957"/>
      <c r="G38" s="78"/>
      <c r="H38" s="78"/>
      <c r="I38" s="59"/>
      <c r="J38" s="59"/>
      <c r="K38" s="59"/>
      <c r="L38" s="59"/>
      <c r="M38" s="59"/>
      <c r="N38" s="59"/>
      <c r="O38" s="59"/>
      <c r="P38" s="59"/>
      <c r="Q38" s="59"/>
      <c r="R38" s="59"/>
      <c r="S38" s="59"/>
      <c r="T38" s="59"/>
      <c r="U38" s="59"/>
      <c r="V38" s="59"/>
      <c r="W38" s="59"/>
      <c r="X38" s="59"/>
      <c r="Y38" s="59"/>
      <c r="Z38" s="59"/>
      <c r="AA38" s="59"/>
      <c r="AB38" s="217"/>
      <c r="AC38" s="218"/>
      <c r="AD38" s="214"/>
      <c r="AE38" s="214"/>
      <c r="AF38" s="59"/>
      <c r="AG38" s="59"/>
      <c r="AH38" s="59"/>
      <c r="AI38" s="59"/>
      <c r="AJ38" s="59"/>
      <c r="AK38" s="59"/>
      <c r="AL38" s="59"/>
      <c r="AM38" s="59"/>
      <c r="AN38" s="59"/>
      <c r="AO38" s="59"/>
      <c r="AP38" s="59"/>
      <c r="AQ38" s="134"/>
      <c r="AR38" s="134"/>
      <c r="AS38" s="134"/>
      <c r="AT38" s="134"/>
      <c r="AU38" s="134"/>
      <c r="AV38" s="134"/>
      <c r="AW38" s="134"/>
      <c r="AX38" s="134"/>
      <c r="AY38" s="134"/>
      <c r="AZ38" s="134"/>
    </row>
    <row r="39" spans="1:52" s="24" customFormat="1" ht="46.5" customHeight="1">
      <c r="A39" s="29"/>
      <c r="B39" s="832" t="str">
        <f>"(o) Attachment 14 :"</f>
        <v>(o) Attachment 14 :</v>
      </c>
      <c r="C39" s="832"/>
      <c r="D39" s="957" t="s">
        <v>64</v>
      </c>
      <c r="E39" s="957"/>
      <c r="F39" s="957"/>
      <c r="G39" s="78"/>
      <c r="H39" s="78"/>
      <c r="I39" s="59"/>
      <c r="J39" s="59"/>
      <c r="K39" s="59"/>
      <c r="L39" s="59"/>
      <c r="M39" s="59"/>
      <c r="N39" s="59"/>
      <c r="O39" s="59"/>
      <c r="P39" s="59"/>
      <c r="Q39" s="59"/>
      <c r="R39" s="59"/>
      <c r="S39" s="59"/>
      <c r="T39" s="59"/>
      <c r="U39" s="59"/>
      <c r="V39" s="59"/>
      <c r="W39" s="59"/>
      <c r="X39" s="59"/>
      <c r="Y39" s="59"/>
      <c r="Z39" s="59"/>
      <c r="AA39" s="59"/>
      <c r="AB39" s="217"/>
      <c r="AC39" s="218"/>
      <c r="AD39" s="214"/>
      <c r="AE39" s="214"/>
      <c r="AF39" s="59"/>
      <c r="AG39" s="59"/>
      <c r="AH39" s="59"/>
      <c r="AI39" s="59"/>
      <c r="AJ39" s="59"/>
      <c r="AK39" s="59"/>
      <c r="AL39" s="59"/>
      <c r="AM39" s="59"/>
      <c r="AN39" s="59"/>
      <c r="AO39" s="59"/>
      <c r="AP39" s="59"/>
      <c r="AQ39" s="134"/>
      <c r="AR39" s="134"/>
      <c r="AS39" s="134"/>
      <c r="AT39" s="134"/>
      <c r="AU39" s="134"/>
      <c r="AV39" s="134"/>
      <c r="AW39" s="134"/>
      <c r="AX39" s="134"/>
      <c r="AY39" s="134"/>
      <c r="AZ39" s="134"/>
    </row>
    <row r="40" spans="1:52" s="24" customFormat="1" ht="60" customHeight="1">
      <c r="A40" s="29"/>
      <c r="B40" s="832" t="str">
        <f>"(p) Attachment 15 :"</f>
        <v>(p) Attachment 15 :</v>
      </c>
      <c r="C40" s="832"/>
      <c r="D40" s="957" t="s">
        <v>707</v>
      </c>
      <c r="E40" s="957"/>
      <c r="F40" s="957"/>
      <c r="G40" s="78"/>
      <c r="H40" s="78"/>
      <c r="I40" s="59"/>
      <c r="J40" s="59"/>
      <c r="K40" s="59"/>
      <c r="L40" s="59"/>
      <c r="M40" s="59"/>
      <c r="N40" s="59"/>
      <c r="O40" s="59"/>
      <c r="P40" s="59"/>
      <c r="Q40" s="59"/>
      <c r="R40" s="59"/>
      <c r="S40" s="59"/>
      <c r="T40" s="59"/>
      <c r="U40" s="59"/>
      <c r="V40" s="59"/>
      <c r="W40" s="59"/>
      <c r="X40" s="59"/>
      <c r="Y40" s="59"/>
      <c r="Z40" s="59"/>
      <c r="AA40" s="59"/>
      <c r="AB40" s="217"/>
      <c r="AC40" s="218"/>
      <c r="AD40" s="214"/>
      <c r="AE40" s="214"/>
      <c r="AF40" s="59"/>
      <c r="AG40" s="59"/>
      <c r="AH40" s="59"/>
      <c r="AI40" s="59"/>
      <c r="AJ40" s="59"/>
      <c r="AK40" s="59"/>
      <c r="AL40" s="59"/>
      <c r="AM40" s="59"/>
      <c r="AN40" s="59"/>
      <c r="AO40" s="59"/>
      <c r="AP40" s="59"/>
      <c r="AQ40" s="134"/>
      <c r="AR40" s="134"/>
      <c r="AS40" s="134"/>
      <c r="AT40" s="134"/>
      <c r="AU40" s="134"/>
      <c r="AV40" s="134"/>
      <c r="AW40" s="134"/>
      <c r="AX40" s="134"/>
      <c r="AY40" s="134"/>
      <c r="AZ40" s="134"/>
    </row>
    <row r="41" spans="1:52" s="24" customFormat="1" ht="55.5" customHeight="1">
      <c r="A41" s="29"/>
      <c r="B41" s="832" t="str">
        <f>"(q) Attachment 16 :"</f>
        <v>(q) Attachment 16 :</v>
      </c>
      <c r="C41" s="832"/>
      <c r="D41" s="957" t="s">
        <v>287</v>
      </c>
      <c r="E41" s="957"/>
      <c r="F41" s="957"/>
      <c r="G41" s="78"/>
      <c r="H41" s="78"/>
      <c r="I41" s="59"/>
      <c r="J41" s="59"/>
      <c r="K41" s="59"/>
      <c r="L41" s="59"/>
      <c r="M41" s="59"/>
      <c r="N41" s="59"/>
      <c r="O41" s="59"/>
      <c r="P41" s="59"/>
      <c r="Q41" s="59"/>
      <c r="R41" s="59"/>
      <c r="S41" s="59"/>
      <c r="T41" s="59"/>
      <c r="U41" s="59"/>
      <c r="V41" s="59"/>
      <c r="W41" s="59"/>
      <c r="X41" s="59"/>
      <c r="Y41" s="59"/>
      <c r="Z41" s="59"/>
      <c r="AA41" s="59"/>
      <c r="AB41" s="217"/>
      <c r="AC41" s="218"/>
      <c r="AD41" s="214"/>
      <c r="AE41" s="214"/>
      <c r="AF41" s="59"/>
      <c r="AG41" s="59"/>
      <c r="AH41" s="59"/>
      <c r="AI41" s="59"/>
      <c r="AJ41" s="59"/>
      <c r="AK41" s="59"/>
      <c r="AL41" s="59"/>
      <c r="AM41" s="59"/>
      <c r="AN41" s="59"/>
      <c r="AO41" s="59"/>
      <c r="AP41" s="59"/>
      <c r="AQ41" s="134"/>
      <c r="AR41" s="134"/>
      <c r="AS41" s="134"/>
      <c r="AT41" s="134"/>
      <c r="AU41" s="134"/>
      <c r="AV41" s="134"/>
      <c r="AW41" s="134"/>
      <c r="AX41" s="134"/>
      <c r="AY41" s="134"/>
      <c r="AZ41" s="134"/>
    </row>
    <row r="42" spans="1:52" ht="46.5" customHeight="1">
      <c r="B42" s="832" t="str">
        <f>"(r) Attachment 17 :"</f>
        <v>(r) Attachment 17 :</v>
      </c>
      <c r="C42" s="832"/>
      <c r="D42" s="957" t="s">
        <v>500</v>
      </c>
      <c r="E42" s="957"/>
      <c r="F42" s="957"/>
      <c r="G42" s="78"/>
      <c r="H42" s="78"/>
      <c r="AB42" s="217"/>
      <c r="AC42" s="218"/>
      <c r="AQ42" s="137"/>
      <c r="AR42" s="137"/>
      <c r="AS42" s="137"/>
      <c r="AT42" s="137"/>
      <c r="AU42" s="137"/>
      <c r="AV42" s="137"/>
      <c r="AW42" s="137"/>
      <c r="AX42" s="137"/>
      <c r="AY42" s="137"/>
      <c r="AZ42" s="137"/>
    </row>
    <row r="43" spans="1:52" ht="49.5" customHeight="1">
      <c r="B43" s="832" t="str">
        <f>"(s) Attachment 18 :"</f>
        <v>(s) Attachment 18 :</v>
      </c>
      <c r="C43" s="832"/>
      <c r="D43" s="78" t="s">
        <v>503</v>
      </c>
      <c r="E43" s="78"/>
      <c r="F43" s="78"/>
      <c r="G43" s="78"/>
      <c r="H43" s="78"/>
      <c r="AB43" s="217"/>
      <c r="AC43" s="218"/>
      <c r="AQ43" s="137"/>
      <c r="AR43" s="137"/>
      <c r="AS43" s="137"/>
      <c r="AT43" s="137"/>
      <c r="AU43" s="137"/>
      <c r="AV43" s="137"/>
      <c r="AW43" s="137"/>
      <c r="AX43" s="137"/>
      <c r="AY43" s="137"/>
      <c r="AZ43" s="137"/>
    </row>
    <row r="44" spans="1:52" ht="33" customHeight="1">
      <c r="B44" s="832" t="str">
        <f>"(t) Attachment 19 :"</f>
        <v>(t) Attachment 19 :</v>
      </c>
      <c r="C44" s="832"/>
      <c r="D44" s="957" t="s">
        <v>288</v>
      </c>
      <c r="E44" s="957"/>
      <c r="F44" s="957"/>
      <c r="G44" s="78"/>
      <c r="H44" s="78"/>
      <c r="AB44" s="217"/>
      <c r="AC44" s="218"/>
      <c r="AQ44" s="137"/>
      <c r="AR44" s="137"/>
      <c r="AS44" s="137"/>
      <c r="AT44" s="137"/>
      <c r="AU44" s="137"/>
      <c r="AV44" s="137"/>
      <c r="AW44" s="137"/>
      <c r="AX44" s="137"/>
      <c r="AY44" s="137"/>
      <c r="AZ44" s="137"/>
    </row>
    <row r="45" spans="1:52" ht="43.5" customHeight="1">
      <c r="B45" s="832" t="str">
        <f>"(u) Attachment 20 :"</f>
        <v>(u) Attachment 20 :</v>
      </c>
      <c r="C45" s="832"/>
      <c r="D45" s="832" t="s">
        <v>529</v>
      </c>
      <c r="E45" s="832"/>
      <c r="F45" s="832"/>
      <c r="G45" s="78"/>
      <c r="H45" s="78"/>
      <c r="AB45" s="217"/>
      <c r="AC45" s="218"/>
      <c r="AQ45" s="137"/>
      <c r="AR45" s="137"/>
      <c r="AS45" s="137"/>
      <c r="AT45" s="137"/>
      <c r="AU45" s="137"/>
      <c r="AV45" s="137"/>
      <c r="AW45" s="137"/>
      <c r="AX45" s="137"/>
      <c r="AY45" s="137"/>
      <c r="AZ45" s="137"/>
    </row>
    <row r="46" spans="1:52" ht="31.5" customHeight="1">
      <c r="B46" s="832" t="s">
        <v>617</v>
      </c>
      <c r="C46" s="832"/>
      <c r="D46" s="832" t="s">
        <v>1005</v>
      </c>
      <c r="E46" s="832"/>
      <c r="F46" s="832"/>
      <c r="G46" s="78"/>
      <c r="H46" s="78"/>
      <c r="AB46" s="217"/>
      <c r="AC46" s="218"/>
      <c r="AQ46" s="137"/>
      <c r="AR46" s="137"/>
      <c r="AS46" s="137"/>
      <c r="AT46" s="137"/>
      <c r="AU46" s="137"/>
      <c r="AV46" s="137"/>
      <c r="AW46" s="137"/>
      <c r="AX46" s="137"/>
      <c r="AY46" s="137"/>
      <c r="AZ46" s="137"/>
    </row>
    <row r="47" spans="1:52" ht="36.75" customHeight="1">
      <c r="B47" s="832" t="s">
        <v>691</v>
      </c>
      <c r="C47" s="832"/>
      <c r="D47" s="832" t="s">
        <v>1007</v>
      </c>
      <c r="E47" s="832"/>
      <c r="F47" s="832"/>
      <c r="G47" s="78"/>
      <c r="H47" s="78"/>
      <c r="AB47" s="217"/>
      <c r="AC47" s="218"/>
      <c r="AQ47" s="137"/>
      <c r="AR47" s="137"/>
      <c r="AS47" s="137"/>
      <c r="AT47" s="137"/>
      <c r="AU47" s="137"/>
      <c r="AV47" s="137"/>
      <c r="AW47" s="137"/>
      <c r="AX47" s="137"/>
      <c r="AY47" s="137"/>
      <c r="AZ47" s="137"/>
    </row>
    <row r="48" spans="1:52" ht="51" customHeight="1">
      <c r="B48" s="832" t="s">
        <v>627</v>
      </c>
      <c r="C48" s="832"/>
      <c r="D48" s="832" t="s">
        <v>628</v>
      </c>
      <c r="E48" s="832"/>
      <c r="F48" s="832"/>
      <c r="G48" s="832"/>
      <c r="H48" s="832"/>
      <c r="I48" s="832"/>
      <c r="AB48" s="217"/>
      <c r="AC48" s="218"/>
      <c r="AQ48" s="137"/>
      <c r="AR48" s="137"/>
      <c r="AS48" s="137"/>
      <c r="AT48" s="137"/>
      <c r="AU48" s="137"/>
      <c r="AV48" s="137"/>
      <c r="AW48" s="137"/>
      <c r="AX48" s="137"/>
      <c r="AY48" s="137"/>
      <c r="AZ48" s="137"/>
    </row>
    <row r="49" spans="1:52" ht="28.5" customHeight="1">
      <c r="B49" s="832" t="s">
        <v>690</v>
      </c>
      <c r="C49" s="832"/>
      <c r="D49" s="832" t="s">
        <v>708</v>
      </c>
      <c r="E49" s="832"/>
      <c r="F49" s="832"/>
      <c r="G49" s="832"/>
      <c r="H49" s="832"/>
      <c r="I49" s="832"/>
      <c r="AB49" s="217"/>
      <c r="AC49" s="218"/>
      <c r="AQ49" s="137"/>
      <c r="AR49" s="137"/>
      <c r="AS49" s="137"/>
      <c r="AT49" s="137"/>
      <c r="AU49" s="137"/>
      <c r="AV49" s="137"/>
      <c r="AW49" s="137"/>
      <c r="AX49" s="137"/>
      <c r="AY49" s="137"/>
      <c r="AZ49" s="137"/>
    </row>
    <row r="50" spans="1:52" ht="43.5" customHeight="1">
      <c r="B50" s="65" t="s">
        <v>692</v>
      </c>
      <c r="C50" s="25"/>
      <c r="D50" s="832" t="s">
        <v>1008</v>
      </c>
      <c r="E50" s="832"/>
      <c r="F50" s="832"/>
      <c r="G50" s="78"/>
      <c r="H50" s="78"/>
      <c r="AB50" s="217"/>
      <c r="AC50" s="218"/>
      <c r="AQ50" s="137"/>
      <c r="AR50" s="137"/>
      <c r="AS50" s="137"/>
      <c r="AT50" s="137"/>
      <c r="AU50" s="137"/>
      <c r="AV50" s="137"/>
      <c r="AW50" s="137"/>
      <c r="AX50" s="137"/>
      <c r="AY50" s="137"/>
      <c r="AZ50" s="137"/>
    </row>
    <row r="51" spans="1:52" ht="45" customHeight="1">
      <c r="B51" s="65" t="s">
        <v>693</v>
      </c>
      <c r="C51" s="66"/>
      <c r="D51" s="832" t="s">
        <v>1006</v>
      </c>
      <c r="E51" s="832"/>
      <c r="F51" s="832"/>
      <c r="G51" s="78"/>
      <c r="H51" s="78"/>
      <c r="AB51" s="217"/>
      <c r="AC51" s="218"/>
      <c r="AQ51" s="137"/>
      <c r="AR51" s="137"/>
      <c r="AS51" s="137"/>
      <c r="AT51" s="137"/>
      <c r="AU51" s="137"/>
      <c r="AV51" s="137"/>
      <c r="AW51" s="137"/>
      <c r="AX51" s="137"/>
      <c r="AY51" s="137"/>
      <c r="AZ51" s="137"/>
    </row>
    <row r="52" spans="1:52" ht="99" customHeight="1">
      <c r="B52" s="65" t="s">
        <v>700</v>
      </c>
      <c r="C52" s="66"/>
      <c r="D52" s="832" t="s">
        <v>1009</v>
      </c>
      <c r="E52" s="832"/>
      <c r="F52" s="832"/>
      <c r="G52" s="78"/>
      <c r="H52" s="78"/>
      <c r="AB52" s="217"/>
      <c r="AC52" s="218"/>
      <c r="AQ52" s="137"/>
      <c r="AR52" s="137"/>
      <c r="AS52" s="137"/>
      <c r="AT52" s="137"/>
      <c r="AU52" s="137"/>
      <c r="AV52" s="137"/>
      <c r="AW52" s="137"/>
      <c r="AX52" s="137"/>
      <c r="AY52" s="137"/>
      <c r="AZ52" s="137"/>
    </row>
    <row r="53" spans="1:52" ht="66" customHeight="1">
      <c r="A53" s="76">
        <v>3</v>
      </c>
      <c r="B53" s="961" t="s">
        <v>65</v>
      </c>
      <c r="C53" s="961"/>
      <c r="D53" s="961"/>
      <c r="E53" s="961"/>
      <c r="F53" s="961"/>
      <c r="G53" s="80"/>
      <c r="H53" s="80"/>
      <c r="AB53" s="217"/>
      <c r="AC53" s="218"/>
      <c r="AQ53" s="137"/>
      <c r="AR53" s="137"/>
      <c r="AS53" s="137"/>
      <c r="AT53" s="137"/>
      <c r="AU53" s="137"/>
      <c r="AV53" s="137"/>
      <c r="AW53" s="137"/>
      <c r="AX53" s="137"/>
      <c r="AY53" s="137"/>
      <c r="AZ53" s="137"/>
    </row>
    <row r="54" spans="1:52" ht="83.25" customHeight="1">
      <c r="A54" s="76">
        <v>3.1</v>
      </c>
      <c r="B54" s="961" t="s">
        <v>332</v>
      </c>
      <c r="C54" s="961"/>
      <c r="D54" s="961"/>
      <c r="E54" s="961"/>
      <c r="F54" s="961"/>
      <c r="G54" s="80"/>
      <c r="H54" s="80"/>
      <c r="AB54" s="217"/>
      <c r="AC54" s="218"/>
      <c r="AQ54" s="137"/>
      <c r="AR54" s="137"/>
      <c r="AS54" s="137"/>
      <c r="AT54" s="137"/>
      <c r="AU54" s="137"/>
      <c r="AV54" s="137"/>
      <c r="AW54" s="137"/>
      <c r="AX54" s="137"/>
      <c r="AY54" s="137"/>
      <c r="AZ54" s="137"/>
    </row>
    <row r="55" spans="1:52" ht="84" customHeight="1">
      <c r="A55" s="76">
        <v>3.2</v>
      </c>
      <c r="B55" s="961" t="s">
        <v>333</v>
      </c>
      <c r="C55" s="961"/>
      <c r="D55" s="961"/>
      <c r="E55" s="961"/>
      <c r="F55" s="961"/>
      <c r="G55" s="80"/>
      <c r="H55" s="80"/>
      <c r="AB55" s="217"/>
      <c r="AC55" s="218"/>
      <c r="AQ55" s="137"/>
      <c r="AR55" s="137"/>
      <c r="AS55" s="137"/>
      <c r="AT55" s="137"/>
      <c r="AU55" s="137"/>
      <c r="AV55" s="137"/>
      <c r="AW55" s="137"/>
      <c r="AX55" s="137"/>
      <c r="AY55" s="137"/>
      <c r="AZ55" s="137"/>
    </row>
    <row r="56" spans="1:52" s="24" customFormat="1" ht="92.25" customHeight="1">
      <c r="A56" s="76">
        <v>4</v>
      </c>
      <c r="B56" s="961" t="s">
        <v>473</v>
      </c>
      <c r="C56" s="961"/>
      <c r="D56" s="961"/>
      <c r="E56" s="961"/>
      <c r="F56" s="961"/>
      <c r="G56" s="80"/>
      <c r="H56" s="80"/>
      <c r="I56" s="59"/>
      <c r="J56" s="59"/>
      <c r="K56" s="59"/>
      <c r="L56" s="59"/>
      <c r="M56" s="59"/>
      <c r="N56" s="59"/>
      <c r="O56" s="59"/>
      <c r="P56" s="59"/>
      <c r="Q56" s="59"/>
      <c r="R56" s="59"/>
      <c r="S56" s="59"/>
      <c r="T56" s="59"/>
      <c r="U56" s="59"/>
      <c r="V56" s="59"/>
      <c r="W56" s="59"/>
      <c r="X56" s="59"/>
      <c r="Y56" s="59"/>
      <c r="Z56" s="59"/>
      <c r="AA56" s="59"/>
      <c r="AB56" s="217"/>
      <c r="AC56" s="218"/>
      <c r="AD56" s="214"/>
      <c r="AE56" s="214"/>
      <c r="AF56" s="59"/>
      <c r="AG56" s="59"/>
      <c r="AH56" s="59"/>
      <c r="AI56" s="59"/>
      <c r="AJ56" s="59"/>
      <c r="AK56" s="59"/>
      <c r="AL56" s="59"/>
      <c r="AM56" s="59"/>
      <c r="AN56" s="59"/>
      <c r="AO56" s="59"/>
      <c r="AP56" s="59"/>
      <c r="AQ56" s="134"/>
      <c r="AR56" s="134"/>
      <c r="AS56" s="134"/>
      <c r="AT56" s="134"/>
      <c r="AU56" s="134"/>
      <c r="AV56" s="134"/>
      <c r="AW56" s="134"/>
      <c r="AX56" s="134"/>
      <c r="AY56" s="134"/>
      <c r="AZ56" s="134"/>
    </row>
    <row r="57" spans="1:52" ht="68.25" customHeight="1">
      <c r="A57" s="76">
        <v>4.0999999999999996</v>
      </c>
      <c r="B57" s="961" t="s">
        <v>519</v>
      </c>
      <c r="C57" s="961"/>
      <c r="D57" s="961"/>
      <c r="E57" s="961"/>
      <c r="F57" s="961"/>
      <c r="G57" s="80"/>
      <c r="H57" s="80"/>
      <c r="AB57" s="217"/>
      <c r="AC57" s="218"/>
      <c r="AQ57" s="137"/>
      <c r="AR57" s="137"/>
      <c r="AS57" s="137"/>
      <c r="AT57" s="137"/>
      <c r="AU57" s="137"/>
      <c r="AV57" s="137"/>
      <c r="AW57" s="137"/>
      <c r="AX57" s="137"/>
      <c r="AY57" s="137"/>
      <c r="AZ57" s="137"/>
    </row>
    <row r="58" spans="1:52" ht="104.25" customHeight="1">
      <c r="A58" s="76">
        <v>4.2</v>
      </c>
      <c r="B58" s="961" t="s">
        <v>520</v>
      </c>
      <c r="C58" s="961"/>
      <c r="D58" s="961"/>
      <c r="E58" s="961"/>
      <c r="F58" s="961"/>
      <c r="G58" s="80"/>
      <c r="H58" s="80"/>
      <c r="AB58" s="217"/>
      <c r="AC58" s="218"/>
      <c r="AQ58" s="137"/>
      <c r="AR58" s="137"/>
      <c r="AS58" s="137"/>
      <c r="AT58" s="137"/>
      <c r="AU58" s="137"/>
      <c r="AV58" s="137"/>
      <c r="AW58" s="137"/>
      <c r="AX58" s="137"/>
      <c r="AY58" s="137"/>
      <c r="AZ58" s="137"/>
    </row>
    <row r="59" spans="1:52" ht="21" customHeight="1">
      <c r="A59" s="76"/>
      <c r="B59" s="961"/>
      <c r="C59" s="961"/>
      <c r="D59" s="961"/>
      <c r="E59" s="961"/>
      <c r="F59" s="961"/>
      <c r="G59" s="80"/>
      <c r="H59" s="80"/>
      <c r="AB59" s="217"/>
      <c r="AC59" s="218"/>
      <c r="AQ59" s="137"/>
      <c r="AR59" s="137"/>
      <c r="AS59" s="137"/>
      <c r="AT59" s="137"/>
      <c r="AU59" s="137"/>
      <c r="AV59" s="137"/>
      <c r="AW59" s="137"/>
      <c r="AX59" s="137"/>
      <c r="AY59" s="137"/>
      <c r="AZ59" s="137"/>
    </row>
    <row r="60" spans="1:52" ht="59.25" customHeight="1">
      <c r="A60" s="76">
        <v>4.3</v>
      </c>
      <c r="B60" s="961" t="s">
        <v>521</v>
      </c>
      <c r="C60" s="961"/>
      <c r="D60" s="961"/>
      <c r="E60" s="961"/>
      <c r="F60" s="961"/>
      <c r="G60" s="80"/>
      <c r="H60" s="80"/>
      <c r="AB60" s="217"/>
      <c r="AC60" s="218"/>
      <c r="AQ60" s="137"/>
      <c r="AR60" s="137"/>
      <c r="AS60" s="137"/>
      <c r="AT60" s="137"/>
      <c r="AU60" s="137"/>
      <c r="AV60" s="137"/>
      <c r="AW60" s="137"/>
      <c r="AX60" s="137"/>
      <c r="AY60" s="137"/>
      <c r="AZ60" s="137"/>
    </row>
    <row r="61" spans="1:52" ht="14.25" customHeight="1">
      <c r="A61" s="76"/>
      <c r="B61" s="961"/>
      <c r="C61" s="961"/>
      <c r="D61" s="961"/>
      <c r="E61" s="961"/>
      <c r="F61" s="961"/>
      <c r="G61" s="80"/>
      <c r="H61" s="80"/>
      <c r="AB61" s="217"/>
      <c r="AC61" s="218"/>
      <c r="AQ61" s="137"/>
      <c r="AR61" s="137"/>
      <c r="AS61" s="137"/>
      <c r="AT61" s="137"/>
      <c r="AU61" s="137"/>
      <c r="AV61" s="137"/>
      <c r="AW61" s="137"/>
      <c r="AX61" s="137"/>
      <c r="AY61" s="137"/>
      <c r="AZ61" s="137"/>
    </row>
    <row r="62" spans="1:52" ht="21" customHeight="1">
      <c r="A62" s="60">
        <v>5</v>
      </c>
      <c r="B62" s="979" t="s">
        <v>66</v>
      </c>
      <c r="C62" s="979"/>
      <c r="D62" s="979"/>
      <c r="E62" s="979"/>
      <c r="F62" s="979"/>
      <c r="G62" s="36"/>
      <c r="H62" s="36"/>
      <c r="AB62" s="217"/>
      <c r="AC62" s="218"/>
      <c r="AQ62" s="137"/>
      <c r="AR62" s="137"/>
      <c r="AS62" s="137"/>
      <c r="AT62" s="137"/>
      <c r="AU62" s="137"/>
      <c r="AV62" s="137"/>
      <c r="AW62" s="137"/>
      <c r="AX62" s="137"/>
      <c r="AY62" s="137"/>
      <c r="AZ62" s="137"/>
    </row>
    <row r="63" spans="1:52" s="24" customFormat="1" ht="223.5" customHeight="1">
      <c r="A63" s="76">
        <v>5.0999999999999996</v>
      </c>
      <c r="B63" s="961" t="s">
        <v>522</v>
      </c>
      <c r="C63" s="961"/>
      <c r="D63" s="961"/>
      <c r="E63" s="961"/>
      <c r="F63" s="961"/>
      <c r="G63" s="80"/>
      <c r="H63" s="80"/>
      <c r="I63" s="59"/>
      <c r="J63" s="59"/>
      <c r="K63" s="59"/>
      <c r="L63" s="59"/>
      <c r="M63" s="59"/>
      <c r="N63" s="59"/>
      <c r="O63" s="59"/>
      <c r="P63" s="59"/>
      <c r="Q63" s="59"/>
      <c r="R63" s="59"/>
      <c r="S63" s="59"/>
      <c r="T63" s="59"/>
      <c r="U63" s="59"/>
      <c r="V63" s="59"/>
      <c r="W63" s="59"/>
      <c r="X63" s="59"/>
      <c r="Y63" s="59"/>
      <c r="Z63" s="59"/>
      <c r="AA63" s="59"/>
      <c r="AB63" s="217"/>
      <c r="AC63" s="218"/>
      <c r="AD63" s="214"/>
      <c r="AE63" s="214"/>
      <c r="AF63" s="59"/>
      <c r="AG63" s="59"/>
      <c r="AH63" s="59"/>
      <c r="AI63" s="59"/>
      <c r="AJ63" s="59"/>
      <c r="AK63" s="59"/>
      <c r="AL63" s="59"/>
      <c r="AM63" s="59"/>
      <c r="AN63" s="59"/>
      <c r="AO63" s="59"/>
      <c r="AP63" s="59"/>
      <c r="AQ63" s="134"/>
      <c r="AR63" s="134"/>
      <c r="AS63" s="134"/>
      <c r="AT63" s="134"/>
      <c r="AU63" s="134"/>
      <c r="AV63" s="134"/>
      <c r="AW63" s="134"/>
      <c r="AX63" s="134"/>
      <c r="AY63" s="134"/>
      <c r="AZ63" s="134"/>
    </row>
    <row r="64" spans="1:52" s="24" customFormat="1" ht="33" customHeight="1">
      <c r="A64" s="76">
        <v>6</v>
      </c>
      <c r="B64" s="961" t="s">
        <v>67</v>
      </c>
      <c r="C64" s="961"/>
      <c r="D64" s="961"/>
      <c r="E64" s="961"/>
      <c r="F64" s="961"/>
      <c r="G64" s="80"/>
      <c r="H64" s="80"/>
      <c r="I64" s="59"/>
      <c r="J64" s="59"/>
      <c r="K64" s="59"/>
      <c r="L64" s="59"/>
      <c r="M64" s="59"/>
      <c r="N64" s="59"/>
      <c r="O64" s="59"/>
      <c r="P64" s="59"/>
      <c r="Q64" s="59"/>
      <c r="R64" s="59"/>
      <c r="S64" s="59"/>
      <c r="T64" s="59"/>
      <c r="U64" s="59"/>
      <c r="V64" s="59"/>
      <c r="W64" s="59"/>
      <c r="X64" s="59"/>
      <c r="Y64" s="59"/>
      <c r="Z64" s="59"/>
      <c r="AA64" s="59"/>
      <c r="AB64" s="217"/>
      <c r="AC64" s="218"/>
      <c r="AD64" s="214"/>
      <c r="AE64" s="214"/>
      <c r="AF64" s="59"/>
      <c r="AG64" s="59"/>
      <c r="AH64" s="59"/>
      <c r="AI64" s="59"/>
      <c r="AJ64" s="59"/>
      <c r="AK64" s="59"/>
      <c r="AL64" s="59"/>
      <c r="AM64" s="59"/>
      <c r="AN64" s="59"/>
      <c r="AO64" s="59"/>
      <c r="AP64" s="59"/>
      <c r="AQ64" s="134"/>
      <c r="AR64" s="134"/>
      <c r="AS64" s="134"/>
      <c r="AT64" s="134"/>
      <c r="AU64" s="134"/>
      <c r="AV64" s="134"/>
      <c r="AW64" s="134"/>
      <c r="AX64" s="134"/>
      <c r="AY64" s="134"/>
      <c r="AZ64" s="134"/>
    </row>
    <row r="65" spans="1:52" s="24" customFormat="1" ht="26.1" customHeight="1">
      <c r="A65" s="60"/>
      <c r="B65" s="53" t="s">
        <v>359</v>
      </c>
      <c r="C65" s="78" t="s">
        <v>68</v>
      </c>
      <c r="D65" s="65"/>
      <c r="E65" s="311" t="s">
        <v>69</v>
      </c>
      <c r="G65" s="84"/>
      <c r="H65" s="84"/>
      <c r="I65" s="84"/>
      <c r="J65" s="84"/>
      <c r="K65" s="84"/>
      <c r="L65" s="84"/>
      <c r="M65" s="84"/>
      <c r="N65" s="84"/>
      <c r="O65" s="84"/>
      <c r="P65" s="84"/>
      <c r="Q65" s="84"/>
      <c r="R65" s="84"/>
      <c r="S65" s="84"/>
      <c r="T65" s="84"/>
      <c r="U65" s="84"/>
      <c r="V65" s="84"/>
      <c r="W65" s="84"/>
      <c r="X65" s="84"/>
      <c r="Y65" s="84"/>
      <c r="Z65" s="84"/>
      <c r="AA65" s="84"/>
      <c r="AB65" s="62"/>
      <c r="AC65" s="218"/>
      <c r="AD65" s="448"/>
      <c r="AE65" s="448"/>
      <c r="AF65" s="84"/>
      <c r="AG65" s="84"/>
      <c r="AH65" s="84"/>
      <c r="AI65" s="84"/>
      <c r="AJ65" s="84"/>
      <c r="AK65" s="84"/>
      <c r="AL65" s="84"/>
      <c r="AM65" s="84"/>
      <c r="AN65" s="84"/>
      <c r="AO65" s="84"/>
      <c r="AP65" s="84"/>
      <c r="AQ65" s="134"/>
      <c r="AR65" s="134"/>
      <c r="AS65" s="134"/>
      <c r="AT65" s="134"/>
      <c r="AU65" s="134"/>
      <c r="AV65" s="134"/>
      <c r="AW65" s="134"/>
      <c r="AX65" s="134"/>
      <c r="AY65" s="134"/>
      <c r="AZ65" s="134"/>
    </row>
    <row r="66" spans="1:52" s="24" customFormat="1" ht="26.1" customHeight="1">
      <c r="A66" s="60"/>
      <c r="B66" s="53" t="s">
        <v>360</v>
      </c>
      <c r="C66" s="78" t="s">
        <v>710</v>
      </c>
      <c r="D66" s="65"/>
      <c r="E66" s="311" t="s">
        <v>711</v>
      </c>
      <c r="G66" s="84"/>
      <c r="H66" s="84"/>
      <c r="I66" s="84"/>
      <c r="J66" s="84"/>
      <c r="K66" s="84"/>
      <c r="L66" s="84"/>
      <c r="M66" s="84"/>
      <c r="N66" s="84"/>
      <c r="O66" s="84"/>
      <c r="P66" s="84"/>
      <c r="Q66" s="84"/>
      <c r="R66" s="84"/>
      <c r="S66" s="84"/>
      <c r="T66" s="84"/>
      <c r="U66" s="84"/>
      <c r="V66" s="84"/>
      <c r="W66" s="84"/>
      <c r="X66" s="84"/>
      <c r="Y66" s="84"/>
      <c r="Z66" s="84"/>
      <c r="AA66" s="84"/>
      <c r="AB66" s="62"/>
      <c r="AC66" s="218"/>
      <c r="AD66" s="448"/>
      <c r="AE66" s="448"/>
      <c r="AF66" s="84"/>
      <c r="AG66" s="84"/>
      <c r="AH66" s="84"/>
      <c r="AI66" s="84"/>
      <c r="AJ66" s="84"/>
      <c r="AK66" s="84"/>
      <c r="AL66" s="84"/>
      <c r="AM66" s="84"/>
      <c r="AN66" s="84"/>
      <c r="AO66" s="84"/>
      <c r="AP66" s="84"/>
      <c r="AQ66" s="134"/>
      <c r="AR66" s="134"/>
      <c r="AS66" s="134"/>
      <c r="AT66" s="134"/>
      <c r="AU66" s="134"/>
      <c r="AV66" s="134"/>
      <c r="AW66" s="134"/>
      <c r="AX66" s="134"/>
      <c r="AY66" s="134"/>
      <c r="AZ66" s="134"/>
    </row>
    <row r="67" spans="1:52" s="24" customFormat="1" ht="26.1" customHeight="1">
      <c r="A67" s="60"/>
      <c r="B67" s="53" t="s">
        <v>361</v>
      </c>
      <c r="C67" s="78" t="s">
        <v>70</v>
      </c>
      <c r="D67" s="65"/>
      <c r="E67" s="311" t="s">
        <v>71</v>
      </c>
      <c r="G67" s="84"/>
      <c r="H67" s="84"/>
      <c r="I67" s="84"/>
      <c r="J67" s="84"/>
      <c r="K67" s="84"/>
      <c r="L67" s="84"/>
      <c r="M67" s="84"/>
      <c r="N67" s="84"/>
      <c r="O67" s="84"/>
      <c r="P67" s="84"/>
      <c r="Q67" s="84"/>
      <c r="R67" s="84"/>
      <c r="S67" s="84"/>
      <c r="T67" s="84"/>
      <c r="U67" s="84"/>
      <c r="V67" s="84"/>
      <c r="W67" s="84"/>
      <c r="X67" s="84"/>
      <c r="Y67" s="84"/>
      <c r="Z67" s="84"/>
      <c r="AA67" s="84"/>
      <c r="AB67" s="63"/>
      <c r="AC67" s="218"/>
      <c r="AD67" s="448"/>
      <c r="AE67" s="448"/>
      <c r="AF67" s="84"/>
      <c r="AG67" s="84"/>
      <c r="AH67" s="84"/>
      <c r="AI67" s="84"/>
      <c r="AJ67" s="84"/>
      <c r="AK67" s="84"/>
      <c r="AL67" s="84"/>
      <c r="AM67" s="84"/>
      <c r="AN67" s="84"/>
      <c r="AO67" s="84"/>
      <c r="AP67" s="84"/>
      <c r="AQ67" s="134"/>
      <c r="AR67" s="134"/>
      <c r="AS67" s="134"/>
      <c r="AT67" s="134"/>
      <c r="AU67" s="134"/>
      <c r="AV67" s="134"/>
      <c r="AW67" s="134"/>
      <c r="AX67" s="134"/>
      <c r="AY67" s="134"/>
      <c r="AZ67" s="134"/>
    </row>
    <row r="68" spans="1:52" s="24" customFormat="1" ht="26.1" customHeight="1">
      <c r="A68" s="60"/>
      <c r="B68" s="53" t="s">
        <v>72</v>
      </c>
      <c r="C68" s="78" t="s">
        <v>73</v>
      </c>
      <c r="D68" s="65"/>
      <c r="E68" s="311" t="s">
        <v>74</v>
      </c>
      <c r="G68" s="84"/>
      <c r="H68" s="84"/>
      <c r="I68" s="84"/>
      <c r="J68" s="84"/>
      <c r="K68" s="84"/>
      <c r="L68" s="84"/>
      <c r="M68" s="84"/>
      <c r="N68" s="84"/>
      <c r="O68" s="84"/>
      <c r="P68" s="84"/>
      <c r="Q68" s="84"/>
      <c r="R68" s="84"/>
      <c r="S68" s="84"/>
      <c r="T68" s="84"/>
      <c r="U68" s="84"/>
      <c r="V68" s="84"/>
      <c r="W68" s="84"/>
      <c r="X68" s="84"/>
      <c r="Y68" s="84"/>
      <c r="Z68" s="84"/>
      <c r="AA68" s="84"/>
      <c r="AB68" s="63"/>
      <c r="AC68" s="218"/>
      <c r="AD68" s="448"/>
      <c r="AE68" s="448"/>
      <c r="AF68" s="84"/>
      <c r="AG68" s="84"/>
      <c r="AH68" s="84"/>
      <c r="AI68" s="84"/>
      <c r="AJ68" s="84"/>
      <c r="AK68" s="84"/>
      <c r="AL68" s="84"/>
      <c r="AM68" s="84"/>
      <c r="AN68" s="84"/>
      <c r="AO68" s="84"/>
      <c r="AP68" s="84"/>
      <c r="AQ68" s="134"/>
      <c r="AR68" s="134"/>
      <c r="AS68" s="134"/>
      <c r="AT68" s="134"/>
      <c r="AU68" s="134"/>
      <c r="AV68" s="134"/>
      <c r="AW68" s="134"/>
      <c r="AX68" s="134"/>
      <c r="AY68" s="134"/>
      <c r="AZ68" s="134"/>
    </row>
    <row r="69" spans="1:52" s="24" customFormat="1" ht="26.1" customHeight="1">
      <c r="A69" s="60"/>
      <c r="B69" s="53" t="s">
        <v>75</v>
      </c>
      <c r="C69" s="78" t="s">
        <v>76</v>
      </c>
      <c r="D69" s="65"/>
      <c r="E69" s="311" t="s">
        <v>77</v>
      </c>
      <c r="G69" s="84"/>
      <c r="H69" s="84"/>
      <c r="I69" s="84"/>
      <c r="J69" s="83"/>
      <c r="K69" s="83"/>
      <c r="L69" s="83"/>
      <c r="M69" s="83"/>
      <c r="N69" s="83"/>
      <c r="O69" s="83"/>
      <c r="P69" s="83"/>
      <c r="Q69" s="83"/>
      <c r="R69" s="83"/>
      <c r="S69" s="83"/>
      <c r="T69" s="83"/>
      <c r="U69" s="83"/>
      <c r="V69" s="83"/>
      <c r="W69" s="83"/>
      <c r="X69" s="83"/>
      <c r="Y69" s="83"/>
      <c r="Z69" s="83"/>
      <c r="AA69" s="83"/>
      <c r="AB69" s="63"/>
      <c r="AC69" s="218"/>
      <c r="AD69" s="448"/>
      <c r="AE69" s="448"/>
      <c r="AF69" s="84"/>
      <c r="AG69" s="84"/>
      <c r="AH69" s="84"/>
      <c r="AI69" s="84"/>
      <c r="AJ69" s="84"/>
      <c r="AK69" s="84"/>
      <c r="AL69" s="84"/>
      <c r="AM69" s="84"/>
      <c r="AN69" s="84"/>
      <c r="AO69" s="84"/>
      <c r="AP69" s="84"/>
      <c r="AQ69" s="134"/>
      <c r="AR69" s="134"/>
      <c r="AS69" s="134"/>
      <c r="AT69" s="134"/>
      <c r="AU69" s="134"/>
      <c r="AV69" s="134"/>
      <c r="AW69" s="134"/>
      <c r="AX69" s="134"/>
      <c r="AY69" s="134"/>
      <c r="AZ69" s="134"/>
    </row>
    <row r="70" spans="1:52" s="24" customFormat="1" ht="26.1" customHeight="1">
      <c r="A70" s="60"/>
      <c r="B70" s="53" t="s">
        <v>78</v>
      </c>
      <c r="C70" s="78" t="s">
        <v>79</v>
      </c>
      <c r="D70" s="65"/>
      <c r="E70" s="311" t="s">
        <v>81</v>
      </c>
      <c r="G70" s="84"/>
      <c r="H70" s="84"/>
      <c r="I70" s="84"/>
      <c r="J70" s="84"/>
      <c r="K70" s="84"/>
      <c r="L70" s="84"/>
      <c r="M70" s="84"/>
      <c r="N70" s="84"/>
      <c r="O70" s="84"/>
      <c r="P70" s="84"/>
      <c r="Q70" s="84"/>
      <c r="R70" s="84"/>
      <c r="S70" s="84"/>
      <c r="T70" s="84"/>
      <c r="U70" s="84"/>
      <c r="V70" s="84"/>
      <c r="W70" s="84"/>
      <c r="X70" s="84"/>
      <c r="Y70" s="84"/>
      <c r="Z70" s="84"/>
      <c r="AA70" s="84"/>
      <c r="AB70" s="63"/>
      <c r="AC70" s="218"/>
      <c r="AD70" s="448"/>
      <c r="AE70" s="448"/>
      <c r="AF70" s="84"/>
      <c r="AG70" s="84"/>
      <c r="AH70" s="84"/>
      <c r="AI70" s="84"/>
      <c r="AJ70" s="84"/>
      <c r="AK70" s="84"/>
      <c r="AL70" s="84"/>
      <c r="AM70" s="84"/>
      <c r="AN70" s="84"/>
      <c r="AO70" s="84"/>
      <c r="AP70" s="84"/>
      <c r="AQ70" s="134"/>
      <c r="AR70" s="134"/>
      <c r="AS70" s="134"/>
      <c r="AT70" s="134"/>
      <c r="AU70" s="134"/>
      <c r="AV70" s="134"/>
      <c r="AW70" s="134"/>
      <c r="AX70" s="134"/>
      <c r="AY70" s="134"/>
      <c r="AZ70" s="134"/>
    </row>
    <row r="71" spans="1:52" s="24" customFormat="1" ht="26.1" customHeight="1">
      <c r="A71" s="60"/>
      <c r="B71" s="53" t="s">
        <v>82</v>
      </c>
      <c r="C71" s="78" t="s">
        <v>83</v>
      </c>
      <c r="D71" s="65"/>
      <c r="E71" s="311" t="s">
        <v>84</v>
      </c>
      <c r="G71" s="84"/>
      <c r="H71" s="84"/>
      <c r="I71" s="84"/>
      <c r="J71" s="84"/>
      <c r="K71" s="84"/>
      <c r="L71" s="84"/>
      <c r="M71" s="84"/>
      <c r="N71" s="84"/>
      <c r="O71" s="84"/>
      <c r="P71" s="84"/>
      <c r="Q71" s="84"/>
      <c r="R71" s="84"/>
      <c r="S71" s="84"/>
      <c r="T71" s="84"/>
      <c r="U71" s="84"/>
      <c r="V71" s="84"/>
      <c r="W71" s="84"/>
      <c r="X71" s="84"/>
      <c r="Y71" s="84"/>
      <c r="Z71" s="84"/>
      <c r="AA71" s="84"/>
      <c r="AB71" s="63"/>
      <c r="AC71" s="218"/>
      <c r="AD71" s="448"/>
      <c r="AE71" s="448"/>
      <c r="AF71" s="84"/>
      <c r="AG71" s="84"/>
      <c r="AH71" s="84"/>
      <c r="AI71" s="84"/>
      <c r="AJ71" s="84"/>
      <c r="AK71" s="84"/>
      <c r="AL71" s="84"/>
      <c r="AM71" s="84"/>
      <c r="AN71" s="84"/>
      <c r="AO71" s="84"/>
      <c r="AP71" s="84"/>
      <c r="AQ71" s="134"/>
      <c r="AR71" s="134"/>
      <c r="AS71" s="134"/>
      <c r="AT71" s="134"/>
      <c r="AU71" s="134"/>
      <c r="AV71" s="134"/>
      <c r="AW71" s="134"/>
      <c r="AX71" s="134"/>
      <c r="AY71" s="134"/>
      <c r="AZ71" s="134"/>
    </row>
    <row r="72" spans="1:52" ht="26.1" customHeight="1">
      <c r="A72" s="60"/>
      <c r="B72" s="53" t="s">
        <v>85</v>
      </c>
      <c r="C72" s="78" t="s">
        <v>86</v>
      </c>
      <c r="D72" s="65"/>
      <c r="E72" s="311" t="s">
        <v>87</v>
      </c>
      <c r="F72" s="24"/>
      <c r="G72" s="83"/>
      <c r="H72" s="83"/>
      <c r="I72" s="84"/>
      <c r="J72" s="83"/>
      <c r="K72" s="83"/>
      <c r="L72" s="83"/>
      <c r="M72" s="83"/>
      <c r="N72" s="83"/>
      <c r="O72" s="83"/>
      <c r="P72" s="83"/>
      <c r="Q72" s="83"/>
      <c r="R72" s="83"/>
      <c r="S72" s="83"/>
      <c r="T72" s="83"/>
      <c r="U72" s="83"/>
      <c r="V72" s="83"/>
      <c r="W72" s="83"/>
      <c r="X72" s="83"/>
      <c r="Y72" s="83"/>
      <c r="Z72" s="83"/>
      <c r="AA72" s="83"/>
      <c r="AB72" s="63"/>
      <c r="AC72" s="218"/>
      <c r="AD72" s="449"/>
      <c r="AE72" s="449"/>
      <c r="AF72" s="83"/>
      <c r="AG72" s="83"/>
      <c r="AH72" s="83"/>
      <c r="AI72" s="83"/>
      <c r="AJ72" s="83"/>
      <c r="AK72" s="83"/>
      <c r="AL72" s="83"/>
      <c r="AM72" s="83"/>
      <c r="AN72" s="83"/>
      <c r="AO72" s="83"/>
      <c r="AP72" s="83"/>
      <c r="AQ72" s="137"/>
      <c r="AR72" s="137"/>
      <c r="AS72" s="137"/>
      <c r="AT72" s="137"/>
      <c r="AU72" s="137"/>
      <c r="AV72" s="137"/>
      <c r="AW72" s="137"/>
      <c r="AX72" s="137"/>
      <c r="AY72" s="137"/>
      <c r="AZ72" s="137"/>
    </row>
    <row r="73" spans="1:52" ht="26.1" customHeight="1">
      <c r="A73" s="60"/>
      <c r="B73" s="53" t="s">
        <v>19</v>
      </c>
      <c r="C73" s="78" t="s">
        <v>88</v>
      </c>
      <c r="D73" s="65"/>
      <c r="E73" s="311" t="s">
        <v>89</v>
      </c>
      <c r="F73" s="24"/>
      <c r="G73" s="83"/>
      <c r="H73" s="83"/>
      <c r="I73" s="84"/>
      <c r="J73" s="83"/>
      <c r="K73" s="83"/>
      <c r="L73" s="83"/>
      <c r="M73" s="83"/>
      <c r="N73" s="83"/>
      <c r="O73" s="83"/>
      <c r="P73" s="83"/>
      <c r="Q73" s="83"/>
      <c r="R73" s="83"/>
      <c r="S73" s="83"/>
      <c r="T73" s="83"/>
      <c r="U73" s="83"/>
      <c r="V73" s="83"/>
      <c r="W73" s="83"/>
      <c r="X73" s="83"/>
      <c r="Y73" s="83"/>
      <c r="Z73" s="83"/>
      <c r="AA73" s="83"/>
      <c r="AB73" s="63"/>
      <c r="AC73" s="218"/>
      <c r="AD73" s="449"/>
      <c r="AE73" s="449"/>
      <c r="AF73" s="83"/>
      <c r="AG73" s="83"/>
      <c r="AH73" s="83"/>
      <c r="AI73" s="83"/>
      <c r="AJ73" s="83"/>
      <c r="AK73" s="83"/>
      <c r="AL73" s="83"/>
      <c r="AM73" s="83"/>
      <c r="AN73" s="83"/>
      <c r="AO73" s="83"/>
      <c r="AP73" s="83"/>
      <c r="AQ73" s="137"/>
      <c r="AR73" s="137"/>
      <c r="AS73" s="137"/>
      <c r="AT73" s="137"/>
      <c r="AU73" s="137"/>
      <c r="AV73" s="137"/>
      <c r="AW73" s="137"/>
      <c r="AX73" s="137"/>
      <c r="AY73" s="137"/>
      <c r="AZ73" s="137"/>
    </row>
    <row r="74" spans="1:52" ht="26.1" customHeight="1">
      <c r="A74" s="52"/>
      <c r="B74" s="53" t="s">
        <v>90</v>
      </c>
      <c r="C74" s="78" t="s">
        <v>91</v>
      </c>
      <c r="D74" s="65"/>
      <c r="E74" s="311" t="s">
        <v>92</v>
      </c>
      <c r="F74" s="25"/>
      <c r="G74" s="83"/>
      <c r="H74" s="83"/>
      <c r="I74" s="84"/>
      <c r="J74" s="83"/>
      <c r="K74" s="83"/>
      <c r="L74" s="83"/>
      <c r="M74" s="83"/>
      <c r="N74" s="83"/>
      <c r="O74" s="83"/>
      <c r="P74" s="83"/>
      <c r="Q74" s="83"/>
      <c r="R74" s="83"/>
      <c r="S74" s="83"/>
      <c r="T74" s="83"/>
      <c r="U74" s="83"/>
      <c r="V74" s="83"/>
      <c r="W74" s="83"/>
      <c r="X74" s="83"/>
      <c r="Y74" s="83"/>
      <c r="Z74" s="83"/>
      <c r="AA74" s="83"/>
      <c r="AB74" s="63"/>
      <c r="AC74" s="218"/>
      <c r="AD74" s="449"/>
      <c r="AE74" s="449"/>
      <c r="AF74" s="83"/>
      <c r="AG74" s="83"/>
      <c r="AH74" s="83"/>
      <c r="AI74" s="83"/>
      <c r="AJ74" s="83"/>
      <c r="AK74" s="83"/>
      <c r="AL74" s="83"/>
      <c r="AM74" s="83"/>
      <c r="AN74" s="83"/>
      <c r="AO74" s="83"/>
      <c r="AP74" s="83"/>
      <c r="AQ74" s="137"/>
      <c r="AR74" s="137"/>
      <c r="AS74" s="137"/>
      <c r="AT74" s="137"/>
      <c r="AU74" s="137"/>
      <c r="AV74" s="137"/>
      <c r="AW74" s="137"/>
      <c r="AX74" s="137"/>
      <c r="AY74" s="137"/>
      <c r="AZ74" s="137"/>
    </row>
    <row r="75" spans="1:52" ht="26.1" customHeight="1">
      <c r="A75" s="52"/>
      <c r="B75" s="53" t="s">
        <v>93</v>
      </c>
      <c r="C75" s="78" t="s">
        <v>94</v>
      </c>
      <c r="D75" s="65"/>
      <c r="E75" s="311" t="s">
        <v>95</v>
      </c>
      <c r="F75" s="25"/>
      <c r="G75" s="83"/>
      <c r="H75" s="83"/>
      <c r="I75" s="84"/>
      <c r="J75" s="83"/>
      <c r="K75" s="83"/>
      <c r="L75" s="83"/>
      <c r="M75" s="83"/>
      <c r="N75" s="83"/>
      <c r="O75" s="83"/>
      <c r="P75" s="83"/>
      <c r="Q75" s="83"/>
      <c r="R75" s="83"/>
      <c r="S75" s="83"/>
      <c r="T75" s="83"/>
      <c r="U75" s="83"/>
      <c r="V75" s="83"/>
      <c r="W75" s="83"/>
      <c r="X75" s="83"/>
      <c r="Y75" s="83"/>
      <c r="Z75" s="83"/>
      <c r="AA75" s="83"/>
      <c r="AB75" s="63"/>
      <c r="AC75" s="218"/>
      <c r="AD75" s="449"/>
      <c r="AE75" s="449"/>
      <c r="AF75" s="83"/>
      <c r="AG75" s="83"/>
      <c r="AH75" s="83"/>
      <c r="AI75" s="83"/>
      <c r="AJ75" s="83"/>
      <c r="AK75" s="83"/>
      <c r="AL75" s="83"/>
      <c r="AM75" s="83"/>
      <c r="AN75" s="83"/>
      <c r="AO75" s="83"/>
      <c r="AP75" s="83"/>
      <c r="AQ75" s="137"/>
      <c r="AR75" s="137"/>
      <c r="AS75" s="137"/>
      <c r="AT75" s="137"/>
      <c r="AU75" s="137"/>
      <c r="AV75" s="137"/>
      <c r="AW75" s="137"/>
      <c r="AX75" s="137"/>
      <c r="AY75" s="137"/>
      <c r="AZ75" s="137"/>
    </row>
    <row r="76" spans="1:52" ht="26.1" customHeight="1">
      <c r="A76" s="52"/>
      <c r="B76" s="53" t="s">
        <v>96</v>
      </c>
      <c r="C76" s="78" t="s">
        <v>97</v>
      </c>
      <c r="D76" s="65"/>
      <c r="E76" s="311" t="s">
        <v>98</v>
      </c>
      <c r="F76" s="25"/>
      <c r="G76" s="83"/>
      <c r="H76" s="83"/>
      <c r="I76" s="84"/>
      <c r="J76" s="83"/>
      <c r="K76" s="83"/>
      <c r="L76" s="83"/>
      <c r="M76" s="83"/>
      <c r="N76" s="83"/>
      <c r="O76" s="83"/>
      <c r="P76" s="83"/>
      <c r="Q76" s="83"/>
      <c r="R76" s="83"/>
      <c r="S76" s="83"/>
      <c r="T76" s="83"/>
      <c r="U76" s="83"/>
      <c r="V76" s="83"/>
      <c r="W76" s="83"/>
      <c r="X76" s="83"/>
      <c r="Y76" s="83"/>
      <c r="Z76" s="83"/>
      <c r="AA76" s="83"/>
      <c r="AB76" s="63"/>
      <c r="AC76" s="218"/>
      <c r="AD76" s="449"/>
      <c r="AE76" s="449"/>
      <c r="AF76" s="83"/>
      <c r="AG76" s="83"/>
      <c r="AH76" s="83"/>
      <c r="AI76" s="83"/>
      <c r="AJ76" s="83"/>
      <c r="AK76" s="83"/>
      <c r="AL76" s="83"/>
      <c r="AM76" s="83"/>
      <c r="AN76" s="83"/>
      <c r="AO76" s="83"/>
      <c r="AP76" s="83"/>
      <c r="AQ76" s="137"/>
      <c r="AR76" s="137"/>
      <c r="AS76" s="137"/>
      <c r="AT76" s="137"/>
      <c r="AU76" s="137"/>
      <c r="AV76" s="137"/>
      <c r="AW76" s="137"/>
      <c r="AX76" s="137"/>
      <c r="AY76" s="137"/>
      <c r="AZ76" s="137"/>
    </row>
    <row r="77" spans="1:52" ht="26.1" customHeight="1">
      <c r="A77" s="52"/>
      <c r="B77" s="53" t="s">
        <v>709</v>
      </c>
      <c r="C77" s="78" t="s">
        <v>1032</v>
      </c>
      <c r="D77" s="65"/>
      <c r="E77" s="311" t="s">
        <v>1033</v>
      </c>
      <c r="F77" s="25"/>
      <c r="G77" s="83"/>
      <c r="H77" s="83"/>
      <c r="I77" s="84"/>
      <c r="J77" s="83"/>
      <c r="K77" s="83"/>
      <c r="L77" s="83"/>
      <c r="M77" s="83"/>
      <c r="N77" s="83"/>
      <c r="O77" s="83"/>
      <c r="P77" s="83"/>
      <c r="Q77" s="83"/>
      <c r="R77" s="83"/>
      <c r="S77" s="83"/>
      <c r="T77" s="83"/>
      <c r="U77" s="83"/>
      <c r="V77" s="83"/>
      <c r="W77" s="83"/>
      <c r="X77" s="83"/>
      <c r="Y77" s="83"/>
      <c r="Z77" s="83"/>
      <c r="AA77" s="83"/>
      <c r="AB77" s="63"/>
      <c r="AC77" s="218"/>
      <c r="AD77" s="449"/>
      <c r="AE77" s="449"/>
      <c r="AF77" s="83"/>
      <c r="AG77" s="83"/>
      <c r="AH77" s="83"/>
      <c r="AI77" s="83"/>
      <c r="AJ77" s="83"/>
      <c r="AK77" s="83"/>
      <c r="AL77" s="83"/>
      <c r="AM77" s="83"/>
      <c r="AN77" s="83"/>
      <c r="AO77" s="83"/>
      <c r="AP77" s="83"/>
      <c r="AQ77" s="137"/>
      <c r="AR77" s="137"/>
      <c r="AS77" s="137"/>
      <c r="AT77" s="137"/>
      <c r="AU77" s="137"/>
      <c r="AV77" s="137"/>
      <c r="AW77" s="137"/>
      <c r="AX77" s="137"/>
      <c r="AY77" s="137"/>
      <c r="AZ77" s="137"/>
    </row>
    <row r="78" spans="1:52" ht="41.25" customHeight="1">
      <c r="A78" s="52"/>
      <c r="B78" s="53" t="s">
        <v>1031</v>
      </c>
      <c r="C78" s="832" t="s">
        <v>100</v>
      </c>
      <c r="D78" s="832"/>
      <c r="E78" s="77" t="s">
        <v>99</v>
      </c>
      <c r="F78" s="25"/>
      <c r="G78" s="83"/>
      <c r="H78" s="83"/>
      <c r="I78" s="84"/>
      <c r="J78" s="84"/>
      <c r="K78" s="84"/>
      <c r="L78" s="84"/>
      <c r="M78" s="84"/>
      <c r="N78" s="84"/>
      <c r="O78" s="84"/>
      <c r="P78" s="84"/>
      <c r="Q78" s="84"/>
      <c r="R78" s="84"/>
      <c r="S78" s="84"/>
      <c r="T78" s="84"/>
      <c r="U78" s="84"/>
      <c r="V78" s="84"/>
      <c r="W78" s="84"/>
      <c r="X78" s="84"/>
      <c r="Y78" s="84"/>
      <c r="Z78" s="84"/>
      <c r="AA78" s="84"/>
      <c r="AB78" s="217"/>
      <c r="AC78" s="218"/>
      <c r="AD78" s="449"/>
      <c r="AE78" s="449"/>
      <c r="AF78" s="83"/>
      <c r="AG78" s="83"/>
      <c r="AH78" s="83"/>
      <c r="AI78" s="83"/>
      <c r="AJ78" s="83"/>
      <c r="AK78" s="83"/>
      <c r="AL78" s="83"/>
      <c r="AM78" s="83"/>
      <c r="AN78" s="83"/>
      <c r="AO78" s="83"/>
      <c r="AP78" s="83"/>
      <c r="AQ78" s="137"/>
      <c r="AR78" s="137"/>
      <c r="AS78" s="137"/>
      <c r="AT78" s="137"/>
      <c r="AU78" s="137"/>
      <c r="AV78" s="137"/>
      <c r="AW78" s="137"/>
      <c r="AX78" s="137"/>
      <c r="AY78" s="137"/>
      <c r="AZ78" s="137"/>
    </row>
    <row r="79" spans="1:52" ht="38.25" customHeight="1">
      <c r="B79" s="961" t="s">
        <v>101</v>
      </c>
      <c r="C79" s="961"/>
      <c r="D79" s="961"/>
      <c r="E79" s="961"/>
      <c r="F79" s="961"/>
      <c r="G79" s="80"/>
      <c r="H79" s="80"/>
      <c r="AB79" s="217"/>
      <c r="AC79" s="218"/>
      <c r="AQ79" s="137"/>
      <c r="AR79" s="137"/>
      <c r="AS79" s="137"/>
      <c r="AT79" s="137"/>
      <c r="AU79" s="137"/>
      <c r="AV79" s="137"/>
      <c r="AW79" s="137"/>
      <c r="AX79" s="137"/>
      <c r="AY79" s="137"/>
      <c r="AZ79" s="137"/>
    </row>
    <row r="80" spans="1:52" ht="60" customHeight="1">
      <c r="A80" s="76">
        <v>7</v>
      </c>
      <c r="B80" s="961" t="s">
        <v>106</v>
      </c>
      <c r="C80" s="961"/>
      <c r="D80" s="961"/>
      <c r="E80" s="961"/>
      <c r="F80" s="961"/>
      <c r="G80" s="80"/>
      <c r="H80" s="80"/>
      <c r="AB80" s="217"/>
      <c r="AC80" s="218"/>
      <c r="AQ80" s="137"/>
      <c r="AR80" s="137"/>
      <c r="AS80" s="137"/>
      <c r="AT80" s="137"/>
      <c r="AU80" s="137"/>
      <c r="AV80" s="137"/>
      <c r="AW80" s="137"/>
      <c r="AX80" s="137"/>
      <c r="AY80" s="137"/>
      <c r="AZ80" s="137"/>
    </row>
    <row r="81" spans="1:52" ht="46.5" customHeight="1">
      <c r="A81" s="76">
        <v>8</v>
      </c>
      <c r="B81" s="961" t="s">
        <v>107</v>
      </c>
      <c r="C81" s="961"/>
      <c r="D81" s="961"/>
      <c r="E81" s="961"/>
      <c r="F81" s="961"/>
      <c r="G81" s="80"/>
      <c r="H81" s="80"/>
      <c r="AB81" s="217"/>
      <c r="AC81" s="218"/>
      <c r="AQ81" s="137"/>
      <c r="AR81" s="137"/>
      <c r="AS81" s="137"/>
      <c r="AT81" s="137"/>
      <c r="AU81" s="137"/>
      <c r="AV81" s="137"/>
      <c r="AW81" s="137"/>
      <c r="AX81" s="137"/>
      <c r="AY81" s="137"/>
      <c r="AZ81" s="137"/>
    </row>
    <row r="82" spans="1:52" ht="62.25" customHeight="1">
      <c r="A82" s="76">
        <v>9</v>
      </c>
      <c r="B82" s="961" t="s">
        <v>108</v>
      </c>
      <c r="C82" s="961"/>
      <c r="D82" s="961"/>
      <c r="E82" s="961"/>
      <c r="F82" s="961"/>
      <c r="G82" s="80"/>
      <c r="H82" s="80"/>
      <c r="AB82" s="217"/>
      <c r="AC82" s="218"/>
      <c r="AQ82" s="137"/>
      <c r="AR82" s="137"/>
      <c r="AS82" s="137"/>
      <c r="AT82" s="137"/>
      <c r="AU82" s="137"/>
      <c r="AV82" s="137"/>
      <c r="AW82" s="137"/>
      <c r="AX82" s="137"/>
      <c r="AY82" s="137"/>
      <c r="AZ82" s="137"/>
    </row>
    <row r="83" spans="1:52" ht="57" customHeight="1">
      <c r="A83" s="76">
        <v>10</v>
      </c>
      <c r="B83" s="961" t="s">
        <v>109</v>
      </c>
      <c r="C83" s="961"/>
      <c r="D83" s="961"/>
      <c r="E83" s="961"/>
      <c r="F83" s="961"/>
      <c r="G83" s="80"/>
      <c r="H83" s="80"/>
      <c r="AB83" s="217"/>
      <c r="AC83" s="218"/>
      <c r="AQ83" s="137"/>
      <c r="AR83" s="137"/>
      <c r="AS83" s="137"/>
      <c r="AT83" s="137"/>
      <c r="AU83" s="137"/>
      <c r="AV83" s="137"/>
      <c r="AW83" s="137"/>
      <c r="AX83" s="137"/>
      <c r="AY83" s="137"/>
      <c r="AZ83" s="137"/>
    </row>
    <row r="84" spans="1:52" ht="21.75" customHeight="1">
      <c r="A84" s="76">
        <v>11</v>
      </c>
      <c r="B84" s="961" t="s">
        <v>110</v>
      </c>
      <c r="C84" s="961"/>
      <c r="D84" s="961"/>
      <c r="E84" s="961"/>
      <c r="F84" s="961"/>
      <c r="G84" s="80"/>
      <c r="H84" s="80"/>
      <c r="AB84" s="217"/>
      <c r="AC84" s="218"/>
      <c r="AQ84" s="137"/>
      <c r="AR84" s="137"/>
      <c r="AS84" s="137"/>
      <c r="AT84" s="137"/>
      <c r="AU84" s="137"/>
      <c r="AV84" s="137"/>
      <c r="AW84" s="137"/>
      <c r="AX84" s="137"/>
      <c r="AY84" s="137"/>
      <c r="AZ84" s="137"/>
    </row>
    <row r="85" spans="1:52" ht="79.5" customHeight="1">
      <c r="A85" s="76">
        <v>12</v>
      </c>
      <c r="B85" s="961" t="s">
        <v>334</v>
      </c>
      <c r="C85" s="961"/>
      <c r="D85" s="961"/>
      <c r="E85" s="961"/>
      <c r="F85" s="961"/>
      <c r="G85" s="25"/>
      <c r="L85" s="420">
        <f>'Names of Bidder'!J6</f>
        <v>2</v>
      </c>
      <c r="AB85" s="217"/>
      <c r="AC85" s="218"/>
      <c r="AQ85" s="137"/>
      <c r="AR85" s="137"/>
      <c r="AS85" s="137"/>
      <c r="AT85" s="137"/>
      <c r="AU85" s="137"/>
      <c r="AV85" s="137"/>
      <c r="AW85" s="137"/>
      <c r="AX85" s="137"/>
      <c r="AY85" s="137"/>
      <c r="AZ85" s="137"/>
    </row>
    <row r="86" spans="1:52" ht="113.4" customHeight="1">
      <c r="A86" s="76">
        <v>13</v>
      </c>
      <c r="B86" s="980" t="s">
        <v>1034</v>
      </c>
      <c r="C86" s="980"/>
      <c r="D86" s="980"/>
      <c r="E86" s="980"/>
      <c r="F86" s="980"/>
      <c r="G86" s="25"/>
      <c r="H86" s="80"/>
      <c r="L86" s="95">
        <f>'Names of Bidder'!J8</f>
        <v>2</v>
      </c>
      <c r="AB86" s="217"/>
      <c r="AC86" s="218"/>
      <c r="AQ86" s="137"/>
      <c r="AR86" s="137"/>
      <c r="AS86" s="137"/>
      <c r="AT86" s="137"/>
      <c r="AU86" s="137"/>
      <c r="AV86" s="137"/>
      <c r="AW86" s="137"/>
      <c r="AX86" s="137"/>
      <c r="AY86" s="137"/>
      <c r="AZ86" s="137"/>
    </row>
    <row r="87" spans="1:52" ht="100.5" customHeight="1">
      <c r="A87" s="76">
        <v>14</v>
      </c>
      <c r="B87" s="961" t="s">
        <v>303</v>
      </c>
      <c r="C87" s="961"/>
      <c r="D87" s="961"/>
      <c r="E87" s="961"/>
      <c r="F87" s="961"/>
      <c r="G87" s="80"/>
      <c r="H87" s="80"/>
      <c r="AB87" s="217"/>
      <c r="AC87" s="218"/>
      <c r="AQ87" s="137"/>
      <c r="AR87" s="137"/>
      <c r="AS87" s="137"/>
      <c r="AT87" s="137"/>
      <c r="AU87" s="137"/>
      <c r="AV87" s="137"/>
      <c r="AW87" s="137"/>
      <c r="AX87" s="137"/>
      <c r="AY87" s="137"/>
      <c r="AZ87" s="137"/>
    </row>
    <row r="88" spans="1:52" ht="30" customHeight="1">
      <c r="A88" s="81"/>
      <c r="B88" s="29" t="str">
        <f>IF(ISERROR("Dated this " &amp; AI6 &amp; LOOKUP(AI6,AG1:AG35,AH1:AH35) &amp; " day of " &amp; AI8 &amp; " " &amp;AI9), "", "Dated this " &amp; AI6 &amp; LOOKUP(AI6,AG1:AG35,AH1:AH35) &amp; " day of " &amp; AI8 &amp; " " &amp;AI9)</f>
        <v/>
      </c>
      <c r="E88" s="64"/>
      <c r="F88" s="64"/>
      <c r="G88" s="64"/>
      <c r="H88" s="64"/>
      <c r="AB88" s="217"/>
      <c r="AC88" s="218"/>
      <c r="AQ88" s="137"/>
      <c r="AR88" s="137"/>
      <c r="AS88" s="137"/>
      <c r="AT88" s="137"/>
      <c r="AU88" s="137"/>
      <c r="AV88" s="137"/>
      <c r="AW88" s="137"/>
      <c r="AX88" s="137"/>
      <c r="AY88" s="137"/>
      <c r="AZ88" s="137"/>
    </row>
    <row r="89" spans="1:52" ht="30" customHeight="1">
      <c r="A89" s="81"/>
      <c r="B89" s="38" t="s">
        <v>304</v>
      </c>
      <c r="C89" s="25"/>
      <c r="D89" s="32"/>
      <c r="E89" s="32"/>
      <c r="F89" s="32"/>
      <c r="G89" s="32"/>
      <c r="H89" s="32"/>
      <c r="AB89" s="217"/>
      <c r="AC89" s="218"/>
      <c r="AQ89" s="137"/>
      <c r="AR89" s="137"/>
      <c r="AS89" s="137"/>
      <c r="AT89" s="137"/>
      <c r="AU89" s="137"/>
      <c r="AV89" s="137"/>
      <c r="AW89" s="137"/>
      <c r="AX89" s="137"/>
      <c r="AY89" s="137"/>
      <c r="AZ89" s="137"/>
    </row>
    <row r="90" spans="1:52" ht="15.9" customHeight="1">
      <c r="A90" s="81"/>
      <c r="B90" s="60"/>
      <c r="C90" s="32"/>
      <c r="D90" s="32"/>
      <c r="E90" s="32"/>
      <c r="F90" s="32"/>
      <c r="G90" s="32"/>
      <c r="H90" s="32"/>
      <c r="AB90" s="217"/>
      <c r="AC90" s="218"/>
      <c r="AQ90" s="137"/>
      <c r="AR90" s="137"/>
      <c r="AS90" s="137"/>
      <c r="AT90" s="137"/>
      <c r="AU90" s="137"/>
      <c r="AV90" s="137"/>
      <c r="AW90" s="137"/>
      <c r="AX90" s="137"/>
      <c r="AY90" s="137"/>
      <c r="AZ90" s="137"/>
    </row>
    <row r="91" spans="1:52" ht="21" customHeight="1">
      <c r="A91" s="81"/>
      <c r="B91" s="60"/>
      <c r="C91" s="32"/>
      <c r="D91" s="32"/>
      <c r="F91" s="44" t="s">
        <v>305</v>
      </c>
      <c r="G91" s="44"/>
      <c r="H91" s="44"/>
      <c r="AB91" s="217"/>
      <c r="AC91" s="218"/>
      <c r="AQ91" s="137"/>
      <c r="AR91" s="137"/>
      <c r="AS91" s="137"/>
      <c r="AT91" s="137"/>
      <c r="AU91" s="137"/>
      <c r="AV91" s="137"/>
      <c r="AW91" s="137"/>
      <c r="AX91" s="137"/>
      <c r="AY91" s="137"/>
      <c r="AZ91" s="137"/>
    </row>
    <row r="92" spans="1:52" ht="48" customHeight="1">
      <c r="A92" s="81"/>
      <c r="B92" s="60"/>
      <c r="C92" s="32"/>
      <c r="D92" s="981" t="str">
        <f>"For and on behalf of " &amp; 'Attach 3(JV)'!A8</f>
        <v xml:space="preserve">For and on behalf of </v>
      </c>
      <c r="E92" s="981"/>
      <c r="F92" s="981"/>
      <c r="G92" s="44"/>
      <c r="H92" s="44"/>
      <c r="AB92" s="217"/>
      <c r="AC92" s="218"/>
      <c r="AQ92" s="137"/>
      <c r="AR92" s="137"/>
      <c r="AS92" s="137"/>
      <c r="AT92" s="137"/>
      <c r="AU92" s="137"/>
      <c r="AV92" s="137"/>
      <c r="AW92" s="137"/>
      <c r="AX92" s="137"/>
      <c r="AY92" s="137"/>
      <c r="AZ92" s="137"/>
    </row>
    <row r="93" spans="1:52" ht="27.9" customHeight="1">
      <c r="A93" s="75"/>
      <c r="D93" s="58"/>
      <c r="E93" s="58"/>
      <c r="F93" s="38"/>
      <c r="G93" s="38"/>
      <c r="H93" s="38"/>
      <c r="AQ93" s="137"/>
      <c r="AR93" s="137"/>
      <c r="AS93" s="137"/>
      <c r="AT93" s="137"/>
      <c r="AU93" s="137"/>
      <c r="AV93" s="137"/>
      <c r="AW93" s="137"/>
      <c r="AX93" s="137"/>
      <c r="AY93" s="137"/>
      <c r="AZ93" s="137"/>
    </row>
    <row r="94" spans="1:52" ht="27.9" customHeight="1">
      <c r="A94" s="73" t="s">
        <v>6</v>
      </c>
      <c r="B94" s="36"/>
      <c r="C94" s="165" t="str">
        <f>'Attach 3(JV)'!B24</f>
        <v>--2023</v>
      </c>
      <c r="E94" s="58" t="s">
        <v>4</v>
      </c>
      <c r="F94" s="423" t="str">
        <f>'Attach 3(JV)'!E24</f>
        <v/>
      </c>
      <c r="G94" s="36"/>
      <c r="H94" s="36"/>
      <c r="AQ94" s="137"/>
      <c r="AR94" s="137"/>
      <c r="AS94" s="137"/>
      <c r="AT94" s="137"/>
      <c r="AU94" s="137"/>
      <c r="AV94" s="137"/>
      <c r="AW94" s="137"/>
      <c r="AX94" s="137"/>
      <c r="AY94" s="137"/>
      <c r="AZ94" s="137"/>
    </row>
    <row r="95" spans="1:52" ht="27.9" customHeight="1">
      <c r="A95" s="73" t="s">
        <v>7</v>
      </c>
      <c r="B95" s="36"/>
      <c r="C95" s="246" t="str">
        <f>'Attach 3(JV)'!B25</f>
        <v/>
      </c>
      <c r="E95" s="58" t="s">
        <v>5</v>
      </c>
      <c r="F95" s="423" t="str">
        <f>'Attach 3(JV)'!E25</f>
        <v/>
      </c>
      <c r="G95" s="36"/>
      <c r="H95" s="36"/>
      <c r="AQ95" s="137"/>
      <c r="AR95" s="137"/>
      <c r="AS95" s="137"/>
      <c r="AT95" s="137"/>
      <c r="AU95" s="137"/>
      <c r="AV95" s="137"/>
      <c r="AW95" s="137"/>
      <c r="AX95" s="137"/>
      <c r="AY95" s="137"/>
      <c r="AZ95" s="137"/>
    </row>
    <row r="96" spans="1:52" ht="27.9" customHeight="1">
      <c r="D96" s="58"/>
      <c r="E96" s="58"/>
      <c r="AQ96" s="137"/>
      <c r="AR96" s="137"/>
      <c r="AS96" s="137"/>
      <c r="AT96" s="137"/>
      <c r="AU96" s="137"/>
      <c r="AV96" s="137"/>
      <c r="AW96" s="137"/>
      <c r="AX96" s="137"/>
      <c r="AY96" s="137"/>
      <c r="AZ96" s="137"/>
    </row>
    <row r="97" spans="1:52" ht="6.75" customHeight="1">
      <c r="A97" s="73"/>
      <c r="B97" s="36"/>
      <c r="C97" s="69"/>
      <c r="E97" s="58"/>
      <c r="AQ97" s="137"/>
      <c r="AR97" s="137"/>
      <c r="AS97" s="137"/>
      <c r="AT97" s="137"/>
      <c r="AU97" s="137"/>
      <c r="AV97" s="137"/>
      <c r="AW97" s="137"/>
      <c r="AX97" s="137"/>
      <c r="AY97" s="137"/>
      <c r="AZ97" s="137"/>
    </row>
    <row r="98" spans="1:52" ht="39.9" hidden="1" customHeight="1">
      <c r="A98" s="975" t="s">
        <v>398</v>
      </c>
      <c r="B98" s="975"/>
      <c r="C98" s="975"/>
      <c r="D98" s="975"/>
      <c r="E98" s="975"/>
      <c r="F98" s="975"/>
      <c r="AQ98" s="137"/>
      <c r="AR98" s="137"/>
      <c r="AS98" s="137"/>
      <c r="AT98" s="137"/>
      <c r="AU98" s="137"/>
      <c r="AV98" s="137"/>
      <c r="AW98" s="137"/>
      <c r="AX98" s="137"/>
      <c r="AY98" s="137"/>
      <c r="AZ98" s="137"/>
    </row>
    <row r="99" spans="1:52" ht="16.5" customHeight="1">
      <c r="A99" s="976"/>
      <c r="B99" s="976"/>
      <c r="D99" s="82"/>
      <c r="E99" s="98"/>
      <c r="F99" s="98"/>
      <c r="G99" s="202"/>
      <c r="AQ99" s="137"/>
      <c r="AR99" s="137"/>
      <c r="AS99" s="137"/>
      <c r="AT99" s="137"/>
      <c r="AU99" s="137"/>
      <c r="AV99" s="137"/>
      <c r="AW99" s="137"/>
      <c r="AX99" s="137"/>
      <c r="AY99" s="137"/>
      <c r="AZ99" s="137"/>
    </row>
    <row r="100" spans="1:52" ht="9.75" customHeight="1">
      <c r="B100" s="44"/>
      <c r="C100" s="69"/>
      <c r="E100" s="44"/>
      <c r="AQ100" s="137"/>
      <c r="AR100" s="137"/>
      <c r="AS100" s="137"/>
      <c r="AT100" s="137"/>
      <c r="AU100" s="137"/>
      <c r="AV100" s="137"/>
      <c r="AW100" s="137"/>
      <c r="AX100" s="137"/>
      <c r="AY100" s="137"/>
      <c r="AZ100" s="137"/>
    </row>
    <row r="101" spans="1:52" ht="27.9" hidden="1" customHeight="1">
      <c r="A101" s="58" t="e">
        <f>IF(AND(H26="JV (Joint Venture)",H27=1), "", "Printed Name :")</f>
        <v>#REF!</v>
      </c>
      <c r="B101" s="977"/>
      <c r="C101" s="977"/>
      <c r="E101" s="58" t="s">
        <v>4</v>
      </c>
      <c r="F101" s="248"/>
      <c r="H101" s="269"/>
      <c r="AQ101" s="137"/>
      <c r="AR101" s="137"/>
      <c r="AS101" s="137"/>
      <c r="AT101" s="137"/>
      <c r="AU101" s="137"/>
      <c r="AV101" s="137"/>
      <c r="AW101" s="137"/>
      <c r="AX101" s="137"/>
      <c r="AY101" s="137"/>
      <c r="AZ101" s="137"/>
    </row>
    <row r="102" spans="1:52" ht="27.9" hidden="1" customHeight="1">
      <c r="A102" s="58" t="e">
        <f>IF(AND(H26="JV (Joint Venture)",H27=1), "", "Designation :")</f>
        <v>#REF!</v>
      </c>
      <c r="B102" s="977"/>
      <c r="C102" s="977"/>
      <c r="E102" s="58" t="s">
        <v>5</v>
      </c>
      <c r="F102" s="248"/>
      <c r="AQ102" s="137"/>
      <c r="AR102" s="137"/>
      <c r="AS102" s="137"/>
      <c r="AT102" s="137"/>
      <c r="AU102" s="137"/>
      <c r="AV102" s="137"/>
      <c r="AW102" s="137"/>
      <c r="AX102" s="137"/>
      <c r="AY102" s="137"/>
      <c r="AZ102" s="137"/>
    </row>
    <row r="103" spans="1:52" ht="27.9" customHeight="1">
      <c r="B103" s="44"/>
      <c r="C103" s="69"/>
      <c r="E103" s="44"/>
      <c r="AQ103" s="137"/>
      <c r="AR103" s="137"/>
      <c r="AS103" s="137"/>
      <c r="AT103" s="137"/>
      <c r="AU103" s="137"/>
      <c r="AV103" s="137"/>
      <c r="AW103" s="137"/>
      <c r="AX103" s="137"/>
      <c r="AY103" s="137"/>
      <c r="AZ103" s="137"/>
    </row>
    <row r="104" spans="1:52" ht="33" customHeight="1">
      <c r="A104" s="74" t="s">
        <v>129</v>
      </c>
      <c r="B104" s="36"/>
      <c r="C104" s="69"/>
      <c r="E104" s="44"/>
      <c r="F104" s="4"/>
      <c r="AQ104" s="137"/>
      <c r="AR104" s="137"/>
      <c r="AS104" s="137"/>
      <c r="AT104" s="137"/>
      <c r="AU104" s="137"/>
      <c r="AV104" s="137"/>
      <c r="AW104" s="137"/>
      <c r="AX104" s="137"/>
      <c r="AY104" s="137"/>
      <c r="AZ104" s="137"/>
    </row>
    <row r="105" spans="1:52" s="24" customFormat="1" ht="21" customHeight="1">
      <c r="A105" s="973" t="s">
        <v>174</v>
      </c>
      <c r="B105" s="973"/>
      <c r="C105" s="973"/>
      <c r="D105" s="971"/>
      <c r="E105" s="971"/>
      <c r="F105" s="971"/>
      <c r="G105" s="29"/>
      <c r="H105" s="29"/>
      <c r="I105" s="59"/>
      <c r="J105" s="59"/>
      <c r="K105" s="59"/>
      <c r="L105" s="59"/>
      <c r="M105" s="59"/>
      <c r="N105" s="59"/>
      <c r="O105" s="59"/>
      <c r="P105" s="59"/>
      <c r="Q105" s="59"/>
      <c r="R105" s="59"/>
      <c r="S105" s="59"/>
      <c r="T105" s="59"/>
      <c r="U105" s="59"/>
      <c r="V105" s="59"/>
      <c r="W105" s="59"/>
      <c r="X105" s="59"/>
      <c r="Y105" s="59"/>
      <c r="Z105" s="59"/>
      <c r="AA105" s="59"/>
      <c r="AB105" s="62"/>
      <c r="AC105" s="62"/>
      <c r="AD105" s="214"/>
      <c r="AE105" s="214"/>
      <c r="AF105" s="59"/>
      <c r="AG105" s="59"/>
      <c r="AH105" s="59"/>
      <c r="AI105" s="59"/>
      <c r="AJ105" s="59"/>
      <c r="AK105" s="59"/>
      <c r="AL105" s="59"/>
      <c r="AM105" s="59"/>
      <c r="AN105" s="59"/>
      <c r="AO105" s="59"/>
      <c r="AP105" s="59"/>
      <c r="AQ105" s="134"/>
      <c r="AR105" s="134"/>
      <c r="AS105" s="134"/>
      <c r="AT105" s="134"/>
      <c r="AU105" s="134"/>
      <c r="AV105" s="134"/>
      <c r="AW105" s="134"/>
      <c r="AX105" s="134"/>
      <c r="AY105" s="134"/>
      <c r="AZ105" s="134"/>
    </row>
    <row r="106" spans="1:52" s="24" customFormat="1" ht="21" customHeight="1">
      <c r="A106" s="974"/>
      <c r="B106" s="974"/>
      <c r="C106" s="974"/>
      <c r="D106" s="971"/>
      <c r="E106" s="971"/>
      <c r="F106" s="971"/>
      <c r="G106" s="29"/>
      <c r="H106" s="29"/>
      <c r="I106" s="59"/>
      <c r="J106" s="59"/>
      <c r="K106" s="59"/>
      <c r="L106" s="59"/>
      <c r="M106" s="59"/>
      <c r="N106" s="59"/>
      <c r="O106" s="59"/>
      <c r="P106" s="59"/>
      <c r="Q106" s="59"/>
      <c r="R106" s="59"/>
      <c r="S106" s="59"/>
      <c r="T106" s="59"/>
      <c r="U106" s="59"/>
      <c r="V106" s="59"/>
      <c r="W106" s="59"/>
      <c r="X106" s="59"/>
      <c r="Y106" s="59"/>
      <c r="Z106" s="59"/>
      <c r="AA106" s="59"/>
      <c r="AB106" s="62"/>
      <c r="AC106" s="62"/>
      <c r="AD106" s="214"/>
      <c r="AE106" s="214"/>
      <c r="AF106" s="59"/>
      <c r="AG106" s="59"/>
      <c r="AH106" s="59"/>
      <c r="AI106" s="59"/>
      <c r="AJ106" s="59"/>
      <c r="AK106" s="59"/>
      <c r="AL106" s="59"/>
      <c r="AM106" s="59"/>
      <c r="AN106" s="59"/>
      <c r="AO106" s="59"/>
      <c r="AP106" s="59"/>
      <c r="AQ106" s="134"/>
      <c r="AR106" s="134"/>
      <c r="AS106" s="134"/>
      <c r="AT106" s="134"/>
      <c r="AU106" s="134"/>
      <c r="AV106" s="134"/>
      <c r="AW106" s="134"/>
      <c r="AX106" s="134"/>
      <c r="AY106" s="134"/>
      <c r="AZ106" s="134"/>
    </row>
    <row r="107" spans="1:52" s="24" customFormat="1" ht="21" customHeight="1">
      <c r="A107" s="972"/>
      <c r="B107" s="972"/>
      <c r="C107" s="972"/>
      <c r="D107" s="971"/>
      <c r="E107" s="971"/>
      <c r="F107" s="971"/>
      <c r="G107" s="29"/>
      <c r="H107" s="29"/>
      <c r="I107" s="59"/>
      <c r="J107" s="59"/>
      <c r="K107" s="59"/>
      <c r="L107" s="59"/>
      <c r="M107" s="59"/>
      <c r="N107" s="59"/>
      <c r="O107" s="59"/>
      <c r="P107" s="59"/>
      <c r="Q107" s="59"/>
      <c r="R107" s="59"/>
      <c r="S107" s="59"/>
      <c r="T107" s="59"/>
      <c r="U107" s="59"/>
      <c r="V107" s="59"/>
      <c r="W107" s="59"/>
      <c r="X107" s="59"/>
      <c r="Y107" s="59"/>
      <c r="Z107" s="59"/>
      <c r="AA107" s="59"/>
      <c r="AB107" s="62"/>
      <c r="AC107" s="62"/>
      <c r="AD107" s="214"/>
      <c r="AE107" s="214"/>
      <c r="AF107" s="59"/>
      <c r="AG107" s="59"/>
      <c r="AH107" s="59"/>
      <c r="AI107" s="59"/>
      <c r="AJ107" s="59"/>
      <c r="AK107" s="59"/>
      <c r="AL107" s="59"/>
      <c r="AM107" s="59"/>
      <c r="AN107" s="59"/>
      <c r="AO107" s="59"/>
      <c r="AP107" s="59"/>
      <c r="AQ107" s="134"/>
      <c r="AR107" s="134"/>
      <c r="AS107" s="134"/>
      <c r="AT107" s="134"/>
      <c r="AU107" s="134"/>
      <c r="AV107" s="134"/>
      <c r="AW107" s="134"/>
      <c r="AX107" s="134"/>
      <c r="AY107" s="134"/>
      <c r="AZ107" s="134"/>
    </row>
    <row r="108" spans="1:52" s="24" customFormat="1" ht="21" customHeight="1">
      <c r="A108" s="978" t="s">
        <v>175</v>
      </c>
      <c r="B108" s="978"/>
      <c r="C108" s="978"/>
      <c r="D108" s="971"/>
      <c r="E108" s="971"/>
      <c r="F108" s="971"/>
      <c r="G108" s="29"/>
      <c r="H108" s="29"/>
      <c r="I108" s="59"/>
      <c r="J108" s="59"/>
      <c r="K108" s="59"/>
      <c r="L108" s="59"/>
      <c r="M108" s="59"/>
      <c r="N108" s="59"/>
      <c r="O108" s="59"/>
      <c r="P108" s="59"/>
      <c r="Q108" s="59"/>
      <c r="R108" s="59"/>
      <c r="S108" s="59"/>
      <c r="T108" s="59"/>
      <c r="U108" s="59"/>
      <c r="V108" s="59"/>
      <c r="W108" s="59"/>
      <c r="X108" s="59"/>
      <c r="Y108" s="59"/>
      <c r="Z108" s="59"/>
      <c r="AA108" s="59"/>
      <c r="AB108" s="62"/>
      <c r="AC108" s="62"/>
      <c r="AD108" s="214"/>
      <c r="AE108" s="214"/>
      <c r="AF108" s="59"/>
      <c r="AG108" s="59"/>
      <c r="AH108" s="59"/>
      <c r="AI108" s="59"/>
      <c r="AJ108" s="59"/>
      <c r="AK108" s="59"/>
      <c r="AL108" s="59"/>
      <c r="AM108" s="59"/>
      <c r="AN108" s="59"/>
      <c r="AO108" s="59"/>
      <c r="AP108" s="59"/>
      <c r="AQ108" s="134"/>
      <c r="AR108" s="134"/>
      <c r="AS108" s="134"/>
      <c r="AT108" s="134"/>
      <c r="AU108" s="134"/>
      <c r="AV108" s="134"/>
      <c r="AW108" s="134"/>
      <c r="AX108" s="134"/>
      <c r="AY108" s="134"/>
      <c r="AZ108" s="134"/>
    </row>
    <row r="109" spans="1:52" s="24" customFormat="1" ht="21" customHeight="1">
      <c r="A109" s="978" t="s">
        <v>176</v>
      </c>
      <c r="B109" s="978"/>
      <c r="C109" s="978"/>
      <c r="D109" s="971"/>
      <c r="E109" s="971"/>
      <c r="F109" s="971"/>
      <c r="G109" s="29"/>
      <c r="H109" s="29"/>
      <c r="I109" s="59"/>
      <c r="J109" s="59"/>
      <c r="K109" s="59"/>
      <c r="L109" s="59"/>
      <c r="M109" s="59"/>
      <c r="N109" s="59"/>
      <c r="O109" s="59"/>
      <c r="P109" s="59"/>
      <c r="Q109" s="59"/>
      <c r="R109" s="59"/>
      <c r="S109" s="59"/>
      <c r="T109" s="59"/>
      <c r="U109" s="59"/>
      <c r="V109" s="59"/>
      <c r="W109" s="59"/>
      <c r="X109" s="59"/>
      <c r="Y109" s="59"/>
      <c r="Z109" s="59"/>
      <c r="AA109" s="59"/>
      <c r="AB109" s="62"/>
      <c r="AC109" s="62"/>
      <c r="AD109" s="214"/>
      <c r="AE109" s="214"/>
      <c r="AF109" s="59"/>
      <c r="AG109" s="59"/>
      <c r="AH109" s="59"/>
      <c r="AI109" s="59"/>
      <c r="AJ109" s="59"/>
      <c r="AK109" s="59"/>
      <c r="AL109" s="59"/>
      <c r="AM109" s="59"/>
      <c r="AN109" s="59"/>
      <c r="AO109" s="59"/>
      <c r="AP109" s="59"/>
      <c r="AQ109" s="134"/>
      <c r="AR109" s="134"/>
      <c r="AS109" s="134"/>
      <c r="AT109" s="134"/>
      <c r="AU109" s="134"/>
      <c r="AV109" s="134"/>
      <c r="AW109" s="134"/>
      <c r="AX109" s="134"/>
      <c r="AY109" s="134"/>
      <c r="AZ109" s="134"/>
    </row>
    <row r="110" spans="1:52" s="24" customFormat="1" ht="52.5" customHeight="1">
      <c r="A110" s="978" t="s">
        <v>177</v>
      </c>
      <c r="B110" s="978"/>
      <c r="C110" s="978"/>
      <c r="D110" s="971"/>
      <c r="E110" s="971"/>
      <c r="F110" s="971"/>
      <c r="G110" s="82"/>
      <c r="H110" s="82"/>
      <c r="I110" s="59"/>
      <c r="J110" s="59"/>
      <c r="K110" s="59"/>
      <c r="L110" s="59"/>
      <c r="M110" s="59"/>
      <c r="N110" s="59"/>
      <c r="O110" s="59"/>
      <c r="P110" s="59"/>
      <c r="Q110" s="59"/>
      <c r="R110" s="59"/>
      <c r="S110" s="59"/>
      <c r="T110" s="59"/>
      <c r="U110" s="59"/>
      <c r="V110" s="59"/>
      <c r="W110" s="59"/>
      <c r="X110" s="59"/>
      <c r="Y110" s="59"/>
      <c r="Z110" s="59"/>
      <c r="AA110" s="59"/>
      <c r="AB110" s="62"/>
      <c r="AC110" s="62"/>
      <c r="AD110" s="214"/>
      <c r="AE110" s="214"/>
      <c r="AF110" s="59"/>
      <c r="AG110" s="59"/>
      <c r="AH110" s="59"/>
      <c r="AI110" s="59"/>
      <c r="AJ110" s="59"/>
      <c r="AK110" s="59"/>
      <c r="AL110" s="59"/>
      <c r="AM110" s="59"/>
      <c r="AN110" s="59"/>
      <c r="AO110" s="59"/>
      <c r="AP110" s="59"/>
      <c r="AQ110" s="134"/>
      <c r="AR110" s="134"/>
      <c r="AS110" s="134"/>
      <c r="AT110" s="134"/>
      <c r="AU110" s="134"/>
      <c r="AV110" s="134"/>
      <c r="AW110" s="134"/>
      <c r="AX110" s="134"/>
      <c r="AY110" s="134"/>
      <c r="AZ110" s="134"/>
    </row>
    <row r="111" spans="1:52" s="24" customFormat="1" ht="21" customHeight="1">
      <c r="A111" s="973" t="s">
        <v>178</v>
      </c>
      <c r="B111" s="973"/>
      <c r="C111" s="973"/>
      <c r="D111" s="971"/>
      <c r="E111" s="971"/>
      <c r="F111" s="971"/>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4"/>
      <c r="AE111" s="214"/>
      <c r="AF111" s="59"/>
      <c r="AG111" s="59"/>
      <c r="AH111" s="59"/>
      <c r="AI111" s="59"/>
      <c r="AJ111" s="59"/>
      <c r="AK111" s="59"/>
      <c r="AL111" s="59"/>
      <c r="AM111" s="59"/>
      <c r="AN111" s="59"/>
      <c r="AO111" s="59"/>
      <c r="AP111" s="59"/>
    </row>
    <row r="112" spans="1:52" s="24" customFormat="1" ht="21" customHeight="1">
      <c r="A112" s="974"/>
      <c r="B112" s="974"/>
      <c r="C112" s="974"/>
      <c r="D112" s="971"/>
      <c r="E112" s="971"/>
      <c r="F112" s="971"/>
      <c r="G112" s="29"/>
      <c r="H112" s="29"/>
      <c r="I112" s="59"/>
      <c r="J112" s="59"/>
      <c r="K112" s="59"/>
      <c r="L112" s="59"/>
      <c r="M112" s="59"/>
      <c r="N112" s="59"/>
      <c r="O112" s="59"/>
      <c r="P112" s="59"/>
      <c r="Q112" s="59"/>
      <c r="R112" s="59"/>
      <c r="S112" s="59"/>
      <c r="T112" s="59"/>
      <c r="U112" s="59"/>
      <c r="V112" s="59"/>
      <c r="W112" s="59"/>
      <c r="X112" s="59"/>
      <c r="Y112" s="59"/>
      <c r="Z112" s="59"/>
      <c r="AA112" s="59"/>
      <c r="AB112" s="62"/>
      <c r="AC112" s="62"/>
      <c r="AD112" s="214"/>
      <c r="AE112" s="214"/>
      <c r="AF112" s="59"/>
      <c r="AG112" s="59"/>
      <c r="AH112" s="59"/>
      <c r="AI112" s="59"/>
      <c r="AJ112" s="59"/>
      <c r="AK112" s="59"/>
      <c r="AL112" s="59"/>
      <c r="AM112" s="59"/>
      <c r="AN112" s="59"/>
      <c r="AO112" s="59"/>
      <c r="AP112" s="59"/>
    </row>
    <row r="113" spans="1:10">
      <c r="A113" s="972"/>
      <c r="B113" s="972"/>
      <c r="C113" s="972"/>
      <c r="D113" s="971"/>
      <c r="E113" s="971"/>
      <c r="F113" s="971"/>
    </row>
    <row r="114" spans="1:10">
      <c r="A114" s="74"/>
      <c r="B114" s="74"/>
      <c r="C114" s="74"/>
      <c r="D114" s="126"/>
      <c r="E114" s="126"/>
      <c r="F114" s="126"/>
    </row>
    <row r="115" spans="1:10" ht="47.25" customHeight="1">
      <c r="A115" s="742" t="str">
        <f>H115&amp;I115&amp;J115</f>
        <v/>
      </c>
      <c r="B115" s="742"/>
      <c r="C115" s="742"/>
      <c r="D115" s="742"/>
      <c r="E115" s="742"/>
      <c r="F115" s="742"/>
      <c r="H115" s="253"/>
      <c r="I115" s="254"/>
      <c r="J115" s="254"/>
    </row>
  </sheetData>
  <sheetProtection algorithmName="SHA-512" hashValue="uZW20pE5+I4Eqz+ga8wZMKE+1vfkM4g5LVRwVVaabmHy/DOU/wFPxYiLdNpzpOOJ/ag/MZZTTGVn/zbNoXV+vg==" saltValue="z8uth8ZrA+kElMSaqm7++w=="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1A6C211D-477E-416D-87F8-1BF3866A431B}"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s>
  <mergeCells count="117">
    <mergeCell ref="A115:F115"/>
    <mergeCell ref="A109:C109"/>
    <mergeCell ref="D109:F109"/>
    <mergeCell ref="A110:C110"/>
    <mergeCell ref="D110:F110"/>
    <mergeCell ref="D107:F107"/>
    <mergeCell ref="B102:C102"/>
    <mergeCell ref="B80:F80"/>
    <mergeCell ref="B59:F59"/>
    <mergeCell ref="B63:F63"/>
    <mergeCell ref="A106:C106"/>
    <mergeCell ref="B81:F81"/>
    <mergeCell ref="B60:F60"/>
    <mergeCell ref="B62:F62"/>
    <mergeCell ref="C78:D78"/>
    <mergeCell ref="B79:F79"/>
    <mergeCell ref="D108:F108"/>
    <mergeCell ref="D106:F106"/>
    <mergeCell ref="A108:C108"/>
    <mergeCell ref="B86:F86"/>
    <mergeCell ref="D92:F92"/>
    <mergeCell ref="B61:F61"/>
    <mergeCell ref="B15:F15"/>
    <mergeCell ref="D111:F111"/>
    <mergeCell ref="A113:C113"/>
    <mergeCell ref="D113:F113"/>
    <mergeCell ref="B83:F83"/>
    <mergeCell ref="A111:C111"/>
    <mergeCell ref="A112:C112"/>
    <mergeCell ref="D112:F112"/>
    <mergeCell ref="A98:F98"/>
    <mergeCell ref="B85:F85"/>
    <mergeCell ref="B87:F87"/>
    <mergeCell ref="A107:C107"/>
    <mergeCell ref="B82:F82"/>
    <mergeCell ref="A99:B99"/>
    <mergeCell ref="B101:C101"/>
    <mergeCell ref="A105:C105"/>
    <mergeCell ref="D105:F105"/>
    <mergeCell ref="B84:F84"/>
    <mergeCell ref="B55:F55"/>
    <mergeCell ref="B56:F56"/>
    <mergeCell ref="B64:F64"/>
    <mergeCell ref="B24:C24"/>
    <mergeCell ref="D50:F50"/>
    <mergeCell ref="D51:F51"/>
    <mergeCell ref="D49:F49"/>
    <mergeCell ref="D23:F23"/>
    <mergeCell ref="D22:E22"/>
    <mergeCell ref="D41:F41"/>
    <mergeCell ref="D44:F44"/>
    <mergeCell ref="B41:C41"/>
    <mergeCell ref="D25:F25"/>
    <mergeCell ref="D40:F40"/>
    <mergeCell ref="D27:F27"/>
    <mergeCell ref="D34:F34"/>
    <mergeCell ref="B30:C30"/>
    <mergeCell ref="D31:F31"/>
    <mergeCell ref="D38:F38"/>
    <mergeCell ref="B39:C39"/>
    <mergeCell ref="D33:F33"/>
    <mergeCell ref="B25:C25"/>
    <mergeCell ref="D36:F36"/>
    <mergeCell ref="D37:F37"/>
    <mergeCell ref="D35:F35"/>
    <mergeCell ref="B40:C40"/>
    <mergeCell ref="B44:C44"/>
    <mergeCell ref="B42:C42"/>
    <mergeCell ref="D45:F45"/>
    <mergeCell ref="B53:F53"/>
    <mergeCell ref="B54:F54"/>
    <mergeCell ref="B57:F57"/>
    <mergeCell ref="B58:F58"/>
    <mergeCell ref="B47:C47"/>
    <mergeCell ref="D47:F47"/>
    <mergeCell ref="D48:F48"/>
    <mergeCell ref="D26:F26"/>
    <mergeCell ref="B31:C31"/>
    <mergeCell ref="D29:F29"/>
    <mergeCell ref="B32:C32"/>
    <mergeCell ref="D32:F32"/>
    <mergeCell ref="B37:C37"/>
    <mergeCell ref="B38:C38"/>
    <mergeCell ref="D42:F42"/>
    <mergeCell ref="D39:F39"/>
    <mergeCell ref="D30:F30"/>
    <mergeCell ref="B43:C43"/>
    <mergeCell ref="B34:C34"/>
    <mergeCell ref="B33:C33"/>
    <mergeCell ref="D52:F52"/>
    <mergeCell ref="B46:C46"/>
    <mergeCell ref="D46:F46"/>
    <mergeCell ref="B48:C48"/>
    <mergeCell ref="G48:I48"/>
    <mergeCell ref="D28:F28"/>
    <mergeCell ref="G49:I49"/>
    <mergeCell ref="A1:E1"/>
    <mergeCell ref="A3:F3"/>
    <mergeCell ref="C5:F5"/>
    <mergeCell ref="B6:C6"/>
    <mergeCell ref="B29:C29"/>
    <mergeCell ref="D24:F24"/>
    <mergeCell ref="B28:C28"/>
    <mergeCell ref="G16:H16"/>
    <mergeCell ref="B17:F17"/>
    <mergeCell ref="G24:J24"/>
    <mergeCell ref="B20:F20"/>
    <mergeCell ref="G20:J20"/>
    <mergeCell ref="G23:J23"/>
    <mergeCell ref="G22:J22"/>
    <mergeCell ref="D21:F21"/>
    <mergeCell ref="B18:F18"/>
    <mergeCell ref="B49:C49"/>
    <mergeCell ref="B21:C21"/>
    <mergeCell ref="B35:C35"/>
    <mergeCell ref="B36:C36"/>
    <mergeCell ref="B45:C45"/>
  </mergeCells>
  <conditionalFormatting sqref="A98:F103">
    <cfRule type="expression" dxfId="6" priority="10">
      <formula>$H$26="Sole Bidder"</formula>
    </cfRule>
  </conditionalFormatting>
  <conditionalFormatting sqref="B85:F85">
    <cfRule type="expression" dxfId="5" priority="21" stopIfTrue="1">
      <formula>$L$85=2</formula>
    </cfRule>
  </conditionalFormatting>
  <conditionalFormatting sqref="B86:F86">
    <cfRule type="expression" dxfId="4" priority="20" stopIfTrue="1">
      <formula>$L$86=1</formula>
    </cfRule>
  </conditionalFormatting>
  <conditionalFormatting sqref="D26:F26 H26:H27">
    <cfRule type="expression" dxfId="3" priority="16" stopIfTrue="1">
      <formula>$H$26="Sole Bidder"</formula>
    </cfRule>
  </conditionalFormatting>
  <conditionalFormatting sqref="D27:F27">
    <cfRule type="expression" dxfId="2" priority="13" stopIfTrue="1">
      <formula>$G$27="No"</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rowBreaks count="1" manualBreakCount="1">
    <brk id="88" max="5" man="1"/>
  </rowBreaks>
  <drawing r:id="rId2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9310-B429-4B13-9B1D-F9FD5CE7A133}">
  <dimension ref="A3:M44"/>
  <sheetViews>
    <sheetView topLeftCell="A18" workbookViewId="0">
      <selection activeCell="R50" sqref="R50"/>
    </sheetView>
  </sheetViews>
  <sheetFormatPr defaultRowHeight="13.8"/>
  <cols>
    <col min="2" max="2" width="15.88671875" customWidth="1"/>
    <col min="3" max="3" width="18.33203125" customWidth="1"/>
    <col min="4" max="4" width="19.6640625" customWidth="1"/>
    <col min="5" max="5" width="3" customWidth="1"/>
    <col min="6" max="6" width="14.88671875" customWidth="1"/>
    <col min="7" max="7" width="17.5546875" customWidth="1"/>
    <col min="8" max="8" width="15.33203125" customWidth="1"/>
    <col min="10" max="10" width="15.88671875" customWidth="1"/>
    <col min="11" max="11" width="17.6640625" customWidth="1"/>
    <col min="12" max="12" width="16.44140625" customWidth="1"/>
  </cols>
  <sheetData>
    <row r="3" spans="1:13">
      <c r="A3">
        <v>1</v>
      </c>
      <c r="B3" s="520" t="s">
        <v>862</v>
      </c>
      <c r="C3" t="str">
        <f>'Names of Bidder'!D6</f>
        <v>Sole Bidder</v>
      </c>
      <c r="D3" t="str">
        <f>IF(C3= "JV (Joint Venture)", " No. of Partners are ","")</f>
        <v/>
      </c>
      <c r="E3">
        <f>'Names of Bidder'!AA7</f>
        <v>1</v>
      </c>
      <c r="F3" s="578" t="s">
        <v>613</v>
      </c>
      <c r="G3" t="str">
        <f>'Names of Bidder'!D8</f>
        <v>No</v>
      </c>
    </row>
    <row r="4" spans="1:13">
      <c r="A4">
        <v>2</v>
      </c>
      <c r="B4" s="520" t="s">
        <v>863</v>
      </c>
    </row>
    <row r="5" spans="1:13">
      <c r="A5">
        <v>3</v>
      </c>
      <c r="B5" s="986" t="str">
        <f>IF('Names of Bidder'!D6="Details of Sole Bidder","Details of Sole Bidder"," Details of Lead Partner of JV")</f>
        <v xml:space="preserve"> Details of Lead Partner of JV</v>
      </c>
      <c r="C5" s="986"/>
      <c r="D5" s="986"/>
      <c r="E5" s="986"/>
      <c r="F5" s="986" t="str">
        <f>IF('Names of Bidder'!D7=1,"Details of Other Partner of JV","Details of Other Partner-1 of JV")</f>
        <v>Details of Other Partner-1 of JV</v>
      </c>
      <c r="G5" s="986"/>
      <c r="H5" s="986"/>
      <c r="I5" s="986"/>
      <c r="J5" s="986" t="str">
        <f>IF('Names of Bidder'!D7=2,"Details of Other Partner-2 of JV","")</f>
        <v/>
      </c>
      <c r="K5" s="986"/>
      <c r="L5" s="986"/>
      <c r="M5" s="986"/>
    </row>
    <row r="6" spans="1:13">
      <c r="A6" s="520"/>
      <c r="B6" s="521" t="s">
        <v>864</v>
      </c>
      <c r="C6" s="983">
        <f>'Names of Bidder'!D10</f>
        <v>0</v>
      </c>
      <c r="D6" s="983"/>
      <c r="E6" s="983"/>
      <c r="F6" s="521" t="s">
        <v>864</v>
      </c>
      <c r="G6" s="983">
        <f>'Names of Bidder'!D15</f>
        <v>0</v>
      </c>
      <c r="H6" s="983"/>
      <c r="I6" s="983"/>
      <c r="J6" s="521" t="s">
        <v>864</v>
      </c>
      <c r="K6" s="983">
        <f>'Names of Bidder'!D20</f>
        <v>0</v>
      </c>
      <c r="L6" s="983"/>
      <c r="M6" s="983"/>
    </row>
    <row r="7" spans="1:13">
      <c r="A7" s="520"/>
      <c r="B7" s="985" t="s">
        <v>105</v>
      </c>
      <c r="C7" s="982">
        <f>'Names of Bidder'!D11</f>
        <v>0</v>
      </c>
      <c r="D7" s="982"/>
      <c r="E7" s="982"/>
      <c r="F7" s="985" t="s">
        <v>105</v>
      </c>
      <c r="G7" s="983">
        <f>'Names of Bidder'!D16</f>
        <v>0</v>
      </c>
      <c r="H7" s="983"/>
      <c r="I7" s="983"/>
      <c r="J7" s="985" t="s">
        <v>105</v>
      </c>
      <c r="K7" s="983">
        <f>'Names of Bidder'!D21</f>
        <v>0</v>
      </c>
      <c r="L7" s="983"/>
      <c r="M7" s="983"/>
    </row>
    <row r="8" spans="1:13">
      <c r="B8" s="985"/>
      <c r="C8" s="982">
        <f>'Names of Bidder'!D12</f>
        <v>0</v>
      </c>
      <c r="D8" s="982"/>
      <c r="E8" s="982"/>
      <c r="F8" s="985"/>
      <c r="G8" s="983">
        <f>'Names of Bidder'!D17</f>
        <v>0</v>
      </c>
      <c r="H8" s="983"/>
      <c r="I8" s="983"/>
      <c r="J8" s="985"/>
      <c r="K8" s="983">
        <f>'Names of Bidder'!D22</f>
        <v>0</v>
      </c>
      <c r="L8" s="983"/>
      <c r="M8" s="983"/>
    </row>
    <row r="9" spans="1:13">
      <c r="B9" s="985"/>
      <c r="C9" s="982">
        <f>'Names of Bidder'!D13</f>
        <v>0</v>
      </c>
      <c r="D9" s="982"/>
      <c r="E9" s="982"/>
      <c r="F9" s="985"/>
      <c r="G9" s="983">
        <f>'Names of Bidder'!D18</f>
        <v>0</v>
      </c>
      <c r="H9" s="983"/>
      <c r="I9" s="983"/>
      <c r="J9" s="985"/>
      <c r="K9" s="983">
        <f>'Names of Bidder'!D23</f>
        <v>0</v>
      </c>
      <c r="L9" s="983"/>
      <c r="M9" s="983"/>
    </row>
    <row r="10" spans="1:13">
      <c r="A10" s="520"/>
      <c r="B10" s="521" t="s">
        <v>865</v>
      </c>
      <c r="C10" s="983">
        <f>'Names of Bidder'!D26</f>
        <v>0</v>
      </c>
      <c r="D10" s="983"/>
      <c r="E10" s="983"/>
      <c r="F10" s="521" t="s">
        <v>865</v>
      </c>
      <c r="G10" s="983">
        <f>'Names of Bidder'!D33</f>
        <v>0</v>
      </c>
      <c r="H10" s="983"/>
      <c r="I10" s="983"/>
      <c r="J10" s="521" t="s">
        <v>865</v>
      </c>
      <c r="K10" s="983">
        <f>'Names of Bidder'!D40</f>
        <v>0</v>
      </c>
      <c r="L10" s="983"/>
      <c r="M10" s="983"/>
    </row>
    <row r="11" spans="1:13">
      <c r="A11" s="520"/>
      <c r="B11" s="521" t="s">
        <v>171</v>
      </c>
      <c r="C11" s="983">
        <f>'Names of Bidder'!D27</f>
        <v>0</v>
      </c>
      <c r="D11" s="983"/>
      <c r="E11" s="983"/>
      <c r="F11" s="521" t="s">
        <v>171</v>
      </c>
      <c r="G11" s="983">
        <f>'Names of Bidder'!D34</f>
        <v>0</v>
      </c>
      <c r="H11" s="983"/>
      <c r="I11" s="983"/>
      <c r="J11" s="521" t="s">
        <v>171</v>
      </c>
      <c r="K11" s="983">
        <f>'Names of Bidder'!D41</f>
        <v>0</v>
      </c>
      <c r="L11" s="983"/>
      <c r="M11" s="983"/>
    </row>
    <row r="12" spans="1:13">
      <c r="A12" s="520"/>
      <c r="B12" s="521" t="s">
        <v>868</v>
      </c>
      <c r="C12" s="983">
        <f>'Names of Bidder'!D28</f>
        <v>0</v>
      </c>
      <c r="D12" s="983"/>
      <c r="E12" s="983"/>
      <c r="F12" s="521" t="s">
        <v>868</v>
      </c>
      <c r="G12" s="982">
        <f>'Names of Bidder'!D35</f>
        <v>0</v>
      </c>
      <c r="H12" s="982"/>
      <c r="I12" s="982"/>
      <c r="J12" s="521" t="s">
        <v>868</v>
      </c>
      <c r="K12" s="982">
        <f>'Names of Bidder'!D42</f>
        <v>0</v>
      </c>
      <c r="L12" s="982"/>
      <c r="M12" s="982"/>
    </row>
    <row r="13" spans="1:13">
      <c r="A13" s="520"/>
      <c r="B13" s="521" t="s">
        <v>852</v>
      </c>
      <c r="C13" s="982">
        <f>'Names of Bidder'!D29</f>
        <v>0</v>
      </c>
      <c r="D13" s="982"/>
      <c r="E13" s="982"/>
      <c r="F13" s="521" t="s">
        <v>852</v>
      </c>
      <c r="G13" s="982">
        <f>'Names of Bidder'!D36</f>
        <v>0</v>
      </c>
      <c r="H13" s="982"/>
      <c r="I13" s="982"/>
      <c r="J13" s="521" t="s">
        <v>852</v>
      </c>
      <c r="K13" s="982">
        <f>'Names of Bidder'!D43</f>
        <v>0</v>
      </c>
      <c r="L13" s="982"/>
      <c r="M13" s="982"/>
    </row>
    <row r="14" spans="1:13">
      <c r="B14" s="521" t="s">
        <v>869</v>
      </c>
      <c r="C14" s="983">
        <f>'Names of Bidder'!D30</f>
        <v>0</v>
      </c>
      <c r="D14" s="983"/>
      <c r="E14" s="983"/>
      <c r="F14" s="521" t="s">
        <v>869</v>
      </c>
      <c r="G14" s="982">
        <f>'Names of Bidder'!D37</f>
        <v>0</v>
      </c>
      <c r="H14" s="982"/>
      <c r="I14" s="982"/>
      <c r="J14" s="521" t="s">
        <v>869</v>
      </c>
      <c r="K14" s="982">
        <f>'Names of Bidder'!D44</f>
        <v>0</v>
      </c>
      <c r="L14" s="982"/>
      <c r="M14" s="982"/>
    </row>
    <row r="16" spans="1:13">
      <c r="A16">
        <v>4</v>
      </c>
      <c r="B16" s="521" t="s">
        <v>30</v>
      </c>
      <c r="C16" t="str">
        <f>'Names of Bidder'!D46&amp;"-"&amp; 'Names of Bidder'!E46&amp;"-" &amp;'Names of Bidder'!F46</f>
        <v>--2023</v>
      </c>
    </row>
    <row r="17" spans="1:8">
      <c r="A17">
        <v>5</v>
      </c>
      <c r="B17" s="984" t="s">
        <v>870</v>
      </c>
      <c r="C17" s="984"/>
      <c r="D17" s="984"/>
      <c r="E17" s="984"/>
    </row>
    <row r="18" spans="1:8">
      <c r="B18" s="520" t="s">
        <v>861</v>
      </c>
      <c r="D18" s="983" t="str">
        <f>'Tender Fee'!D16</f>
        <v>Through POWERGRID ONLINE PAYMENT UTILITY</v>
      </c>
      <c r="E18" s="983"/>
      <c r="F18" s="983"/>
      <c r="G18" s="983"/>
    </row>
    <row r="19" spans="1:8">
      <c r="B19" t="str">
        <f>IF(D18="Through Demand Draft", "Demand Draft No. &amp; Issuing Bank", "POPU Refernce No.")</f>
        <v>POPU Refernce No.</v>
      </c>
      <c r="D19" s="982">
        <f>'Tender Fee'!D17</f>
        <v>0</v>
      </c>
      <c r="E19" s="982"/>
      <c r="F19" s="982"/>
      <c r="G19" s="982"/>
    </row>
    <row r="20" spans="1:8">
      <c r="B20" t="str">
        <f>IF(D18="Through Demand Draft", "Demand Draft Date", "Date of Online Payment")</f>
        <v>Date of Online Payment</v>
      </c>
      <c r="D20" s="982">
        <f>'Tender Fee'!D18</f>
        <v>0</v>
      </c>
      <c r="E20" s="982"/>
      <c r="F20" s="982"/>
      <c r="G20" s="982"/>
    </row>
    <row r="22" spans="1:8">
      <c r="A22">
        <v>6</v>
      </c>
      <c r="B22" s="522" t="s">
        <v>873</v>
      </c>
      <c r="C22" s="986" t="str">
        <f>IF('Attach 6'!P22=0,"No Deviation as Left Blank","To be checked")</f>
        <v>No Deviation as Left Blank</v>
      </c>
      <c r="D22" s="986"/>
      <c r="E22" s="522"/>
      <c r="F22" s="522"/>
    </row>
    <row r="23" spans="1:8">
      <c r="B23" s="983"/>
      <c r="C23" s="983"/>
      <c r="D23" s="983"/>
      <c r="E23" s="983"/>
      <c r="F23" s="983"/>
    </row>
    <row r="24" spans="1:8">
      <c r="A24">
        <v>7</v>
      </c>
      <c r="B24" s="522" t="s">
        <v>892</v>
      </c>
      <c r="C24" s="520" t="s">
        <v>893</v>
      </c>
    </row>
    <row r="25" spans="1:8">
      <c r="B25" s="524" t="s">
        <v>894</v>
      </c>
      <c r="C25" s="524" t="s">
        <v>895</v>
      </c>
      <c r="D25" s="524" t="s">
        <v>896</v>
      </c>
    </row>
    <row r="26" spans="1:8">
      <c r="B26" s="530">
        <f>+'Attach 15'!E20</f>
        <v>0</v>
      </c>
      <c r="C26" s="530">
        <f>+'Attach 15'!E21</f>
        <v>0</v>
      </c>
      <c r="D26" s="530">
        <f>+'Attach 15'!E23</f>
        <v>0</v>
      </c>
    </row>
    <row r="28" spans="1:8">
      <c r="A28">
        <v>8</v>
      </c>
      <c r="B28" s="522" t="s">
        <v>897</v>
      </c>
      <c r="C28" s="520"/>
    </row>
    <row r="29" spans="1:8">
      <c r="B29" s="988" t="s">
        <v>899</v>
      </c>
      <c r="C29" s="988"/>
      <c r="D29" s="988"/>
      <c r="F29" s="988" t="s">
        <v>898</v>
      </c>
      <c r="G29" s="989"/>
      <c r="H29" s="989"/>
    </row>
    <row r="30" spans="1:8">
      <c r="B30" s="989" t="str">
        <f>IF('Attach 16'!Z51=0,"Left Blank","To be checked")</f>
        <v>Left Blank</v>
      </c>
      <c r="C30" s="989"/>
      <c r="D30" s="989"/>
      <c r="F30" s="990" t="str">
        <f>IF('Attach 16'!AA63=0,"Left Blank","To be checked")</f>
        <v>Left Blank</v>
      </c>
      <c r="G30" s="990"/>
      <c r="H30" s="990"/>
    </row>
    <row r="32" spans="1:8">
      <c r="A32">
        <v>9</v>
      </c>
      <c r="B32" s="522" t="s">
        <v>875</v>
      </c>
    </row>
    <row r="33" spans="1:12">
      <c r="B33" s="520" t="s">
        <v>876</v>
      </c>
      <c r="C33">
        <f>+'Attach 20'!E30</f>
        <v>0</v>
      </c>
      <c r="F33" s="520" t="s">
        <v>876</v>
      </c>
      <c r="G33">
        <f>+'Attach 20'!E87</f>
        <v>0</v>
      </c>
      <c r="J33" s="520" t="s">
        <v>876</v>
      </c>
      <c r="K33">
        <f>+'Attach 20'!E143</f>
        <v>0</v>
      </c>
    </row>
    <row r="34" spans="1:12">
      <c r="B34" s="524" t="s">
        <v>856</v>
      </c>
      <c r="C34" s="524" t="s">
        <v>797</v>
      </c>
      <c r="D34" s="524" t="s">
        <v>796</v>
      </c>
      <c r="F34" s="524" t="s">
        <v>856</v>
      </c>
      <c r="G34" s="524" t="s">
        <v>797</v>
      </c>
      <c r="H34" s="524" t="s">
        <v>796</v>
      </c>
      <c r="J34" s="524" t="s">
        <v>856</v>
      </c>
      <c r="K34" s="524" t="s">
        <v>797</v>
      </c>
      <c r="L34" s="524" t="s">
        <v>796</v>
      </c>
    </row>
    <row r="35" spans="1:12">
      <c r="B35" s="525">
        <f>+'Attach 20'!I40</f>
        <v>0</v>
      </c>
      <c r="C35" s="525">
        <f>+'Attach 20'!E46</f>
        <v>0</v>
      </c>
      <c r="D35" s="525">
        <f>+'Attach 20'!I28</f>
        <v>0</v>
      </c>
      <c r="F35" s="525">
        <f>+'Attach 20'!I94</f>
        <v>0</v>
      </c>
      <c r="G35" s="525">
        <f>+'Attach 20'!E103</f>
        <v>0</v>
      </c>
      <c r="H35" s="525">
        <f>+'Attach 20'!I96</f>
        <v>0</v>
      </c>
      <c r="J35" s="525">
        <f>+'Attach 20'!I150</f>
        <v>0</v>
      </c>
      <c r="K35" s="525">
        <f>+'Attach 20'!E159</f>
        <v>0</v>
      </c>
      <c r="L35" s="525">
        <f>+'Attach 20'!I151</f>
        <v>0</v>
      </c>
    </row>
    <row r="37" spans="1:12">
      <c r="A37">
        <v>10</v>
      </c>
      <c r="B37" s="522" t="s">
        <v>878</v>
      </c>
      <c r="C37" s="522" t="s">
        <v>879</v>
      </c>
    </row>
    <row r="38" spans="1:12">
      <c r="B38" s="987" t="str">
        <f>IF('Attach 25'!L19=12,"All Event Indicated as -No","Check Attachment")</f>
        <v>Check Attachment</v>
      </c>
      <c r="C38" s="983"/>
      <c r="F38" s="983" t="str">
        <f>IF('Attach 25'!L56=12,"All Event Indicated as -No","Check Attachment")</f>
        <v>Check Attachment</v>
      </c>
      <c r="G38" s="983"/>
      <c r="H38" s="983"/>
      <c r="J38" s="983" t="str">
        <f>IF('Attach 25'!L95=12,"All Event Indicated as -No","Check Attachment")</f>
        <v>Check Attachment</v>
      </c>
      <c r="K38" s="983"/>
      <c r="L38" s="983"/>
    </row>
    <row r="39" spans="1:12">
      <c r="B39" s="520"/>
    </row>
    <row r="40" spans="1:12">
      <c r="A40">
        <v>11</v>
      </c>
      <c r="B40" s="522" t="s">
        <v>881</v>
      </c>
      <c r="C40" s="522" t="s">
        <v>883</v>
      </c>
    </row>
    <row r="41" spans="1:12">
      <c r="B41" s="524" t="s">
        <v>882</v>
      </c>
      <c r="C41" s="990" t="str">
        <f>+'Attach 26'!A21</f>
        <v>(specify the percentage of Local content)</v>
      </c>
      <c r="D41" s="990"/>
      <c r="F41" s="524" t="s">
        <v>882</v>
      </c>
      <c r="G41" s="990" t="str">
        <f>+'Attach 26'!A77</f>
        <v>(specify the percentage of Local content)</v>
      </c>
      <c r="H41" s="990"/>
      <c r="J41" s="524" t="s">
        <v>882</v>
      </c>
      <c r="K41" s="990" t="str">
        <f>+'Attach 26'!A133</f>
        <v>(specify the percentage of Local content)</v>
      </c>
      <c r="L41" s="990"/>
    </row>
    <row r="42" spans="1:12">
      <c r="B42" s="520"/>
    </row>
    <row r="43" spans="1:12">
      <c r="A43">
        <v>12</v>
      </c>
      <c r="B43" s="520" t="s">
        <v>1010</v>
      </c>
    </row>
    <row r="44" spans="1:12" ht="37.5" customHeight="1">
      <c r="B44" s="991">
        <f>+'Bid Form 1st Envelope '!C5</f>
        <v>0</v>
      </c>
      <c r="C44" s="991"/>
      <c r="D44" s="991"/>
    </row>
  </sheetData>
  <mergeCells count="50">
    <mergeCell ref="B44:D44"/>
    <mergeCell ref="J38:L38"/>
    <mergeCell ref="C41:D41"/>
    <mergeCell ref="G41:H41"/>
    <mergeCell ref="K41:L41"/>
    <mergeCell ref="C11:E11"/>
    <mergeCell ref="C12:E12"/>
    <mergeCell ref="C13:E13"/>
    <mergeCell ref="C22:D22"/>
    <mergeCell ref="B38:C38"/>
    <mergeCell ref="B23:F23"/>
    <mergeCell ref="D18:G18"/>
    <mergeCell ref="D19:G19"/>
    <mergeCell ref="D20:G20"/>
    <mergeCell ref="F38:H38"/>
    <mergeCell ref="F29:H29"/>
    <mergeCell ref="F30:H30"/>
    <mergeCell ref="B29:D29"/>
    <mergeCell ref="B30:D30"/>
    <mergeCell ref="J5:M5"/>
    <mergeCell ref="B7:B9"/>
    <mergeCell ref="F7:F9"/>
    <mergeCell ref="C6:E6"/>
    <mergeCell ref="C10:E10"/>
    <mergeCell ref="B5:E5"/>
    <mergeCell ref="C7:E7"/>
    <mergeCell ref="C8:E8"/>
    <mergeCell ref="C9:E9"/>
    <mergeCell ref="F5:I5"/>
    <mergeCell ref="G6:I6"/>
    <mergeCell ref="K6:M6"/>
    <mergeCell ref="K12:M12"/>
    <mergeCell ref="J7:J9"/>
    <mergeCell ref="G11:I11"/>
    <mergeCell ref="G12:I12"/>
    <mergeCell ref="K11:M11"/>
    <mergeCell ref="G7:I7"/>
    <mergeCell ref="G8:I8"/>
    <mergeCell ref="G9:I9"/>
    <mergeCell ref="G10:I10"/>
    <mergeCell ref="K7:M7"/>
    <mergeCell ref="K8:M8"/>
    <mergeCell ref="K9:M9"/>
    <mergeCell ref="K10:M10"/>
    <mergeCell ref="K13:M13"/>
    <mergeCell ref="C14:E14"/>
    <mergeCell ref="K14:M14"/>
    <mergeCell ref="G14:I14"/>
    <mergeCell ref="B17:E17"/>
    <mergeCell ref="G13:I13"/>
  </mergeCells>
  <phoneticPr fontId="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ColWidth="9.109375" defaultRowHeight="13.2"/>
  <cols>
    <col min="1" max="1" width="13.33203125" style="159" customWidth="1"/>
    <col min="2" max="2" width="11.88671875" style="159" customWidth="1"/>
    <col min="3" max="16384" width="9.109375" style="159"/>
  </cols>
  <sheetData>
    <row r="1" spans="1:4" s="158" customFormat="1" ht="30" customHeight="1">
      <c r="A1" s="992">
        <f>'Bid Form 1st Envelope '!I21</f>
        <v>0</v>
      </c>
      <c r="B1" s="992"/>
    </row>
    <row r="2" spans="1:4" s="158" customFormat="1" ht="30" customHeight="1"/>
    <row r="3" spans="1:4">
      <c r="A3" s="158"/>
    </row>
    <row r="4" spans="1:4">
      <c r="A4" s="196" t="str">
        <f>IF(OR((A1&gt;9999999999),(A1&lt;0)),"Invalid Entry - More than 1000 crore OR -ve value",IF(A1=0, "Rs. Zero Only ",+CONCATENATE("Rs. ", B11,D11,B10,D10,B9,D9,B8,D8,B7,D7,B6," Only")))</f>
        <v xml:space="preserve">Rs. Zero Only </v>
      </c>
    </row>
    <row r="5" spans="1:4">
      <c r="A5" s="158"/>
    </row>
    <row r="6" spans="1:4">
      <c r="A6" s="197">
        <f>-INT(A1/100)*100+ROUND(A1,0)</f>
        <v>0</v>
      </c>
      <c r="B6" s="159" t="str">
        <f t="shared" ref="B6:B11" si="0">IF(A6=0,"",LOOKUP(A6,$A$13:$A$112,$B$13:$B$112))</f>
        <v/>
      </c>
      <c r="D6" s="196"/>
    </row>
    <row r="7" spans="1:4">
      <c r="A7" s="197">
        <f>-INT(A1/1000)*10+INT(A1/100)</f>
        <v>0</v>
      </c>
      <c r="B7" s="159" t="str">
        <f t="shared" si="0"/>
        <v/>
      </c>
      <c r="D7" s="196" t="str">
        <f>+IF(B7="",""," Hundred ")</f>
        <v/>
      </c>
    </row>
    <row r="8" spans="1:4">
      <c r="A8" s="197">
        <f>-INT(A1/100000)*100+INT(A1/1000)</f>
        <v>0</v>
      </c>
      <c r="B8" s="159" t="str">
        <f t="shared" si="0"/>
        <v/>
      </c>
      <c r="D8" s="196" t="str">
        <f>IF((B8=""),IF(C8="",""," Thousand ")," Thousand ")</f>
        <v/>
      </c>
    </row>
    <row r="9" spans="1:4">
      <c r="A9" s="197">
        <f>-INT(A1/10000000)*100+INT(A1/100000)</f>
        <v>0</v>
      </c>
      <c r="B9" s="159" t="str">
        <f t="shared" si="0"/>
        <v/>
      </c>
      <c r="D9" s="196" t="str">
        <f>IF((B9=""),IF(C9="",""," Lac ")," Lac ")</f>
        <v/>
      </c>
    </row>
    <row r="10" spans="1:4">
      <c r="A10" s="197">
        <f>-INT(A1/1000000000)*100+INT(A1/10000000)</f>
        <v>0</v>
      </c>
      <c r="B10" s="198" t="str">
        <f t="shared" si="0"/>
        <v/>
      </c>
      <c r="D10" s="196" t="str">
        <f>IF((B10=""),IF(C10="",""," Crore ")," Crore ")</f>
        <v/>
      </c>
    </row>
    <row r="11" spans="1:4">
      <c r="A11" s="199">
        <f>-INT(A1/10000000000)*1000+INT(A1/1000000000)</f>
        <v>0</v>
      </c>
      <c r="B11" s="198" t="str">
        <f t="shared" si="0"/>
        <v/>
      </c>
      <c r="D11" s="196" t="str">
        <f>IF((B11=""),IF(C11="",""," Hundred ")," Hundred ")</f>
        <v/>
      </c>
    </row>
    <row r="13" spans="1:4">
      <c r="A13" s="200">
        <v>1</v>
      </c>
      <c r="B13" s="201" t="s">
        <v>186</v>
      </c>
    </row>
    <row r="14" spans="1:4">
      <c r="A14" s="200">
        <v>2</v>
      </c>
      <c r="B14" s="201" t="s">
        <v>187</v>
      </c>
    </row>
    <row r="15" spans="1:4">
      <c r="A15" s="200">
        <v>3</v>
      </c>
      <c r="B15" s="201" t="s">
        <v>188</v>
      </c>
    </row>
    <row r="16" spans="1:4">
      <c r="A16" s="200">
        <v>4</v>
      </c>
      <c r="B16" s="201" t="s">
        <v>189</v>
      </c>
    </row>
    <row r="17" spans="1:2">
      <c r="A17" s="200">
        <v>5</v>
      </c>
      <c r="B17" s="201" t="s">
        <v>190</v>
      </c>
    </row>
    <row r="18" spans="1:2">
      <c r="A18" s="200">
        <v>6</v>
      </c>
      <c r="B18" s="201" t="s">
        <v>191</v>
      </c>
    </row>
    <row r="19" spans="1:2">
      <c r="A19" s="200">
        <v>7</v>
      </c>
      <c r="B19" s="201" t="s">
        <v>192</v>
      </c>
    </row>
    <row r="20" spans="1:2">
      <c r="A20" s="200">
        <v>8</v>
      </c>
      <c r="B20" s="201" t="s">
        <v>193</v>
      </c>
    </row>
    <row r="21" spans="1:2">
      <c r="A21" s="200">
        <v>9</v>
      </c>
      <c r="B21" s="201" t="s">
        <v>194</v>
      </c>
    </row>
    <row r="22" spans="1:2">
      <c r="A22" s="200">
        <v>10</v>
      </c>
      <c r="B22" s="201" t="s">
        <v>195</v>
      </c>
    </row>
    <row r="23" spans="1:2">
      <c r="A23" s="200">
        <v>11</v>
      </c>
      <c r="B23" s="201" t="s">
        <v>196</v>
      </c>
    </row>
    <row r="24" spans="1:2">
      <c r="A24" s="200">
        <v>12</v>
      </c>
      <c r="B24" s="201" t="s">
        <v>197</v>
      </c>
    </row>
    <row r="25" spans="1:2">
      <c r="A25" s="200">
        <v>13</v>
      </c>
      <c r="B25" s="201" t="s">
        <v>198</v>
      </c>
    </row>
    <row r="26" spans="1:2">
      <c r="A26" s="200">
        <v>14</v>
      </c>
      <c r="B26" s="201" t="s">
        <v>199</v>
      </c>
    </row>
    <row r="27" spans="1:2">
      <c r="A27" s="200">
        <v>15</v>
      </c>
      <c r="B27" s="201" t="s">
        <v>200</v>
      </c>
    </row>
    <row r="28" spans="1:2">
      <c r="A28" s="200">
        <v>16</v>
      </c>
      <c r="B28" s="201" t="s">
        <v>201</v>
      </c>
    </row>
    <row r="29" spans="1:2">
      <c r="A29" s="200">
        <v>17</v>
      </c>
      <c r="B29" s="201" t="s">
        <v>202</v>
      </c>
    </row>
    <row r="30" spans="1:2">
      <c r="A30" s="200">
        <v>18</v>
      </c>
      <c r="B30" s="201" t="s">
        <v>203</v>
      </c>
    </row>
    <row r="31" spans="1:2">
      <c r="A31" s="200">
        <v>19</v>
      </c>
      <c r="B31" s="201" t="s">
        <v>204</v>
      </c>
    </row>
    <row r="32" spans="1:2">
      <c r="A32" s="200">
        <v>20</v>
      </c>
      <c r="B32" s="201" t="s">
        <v>205</v>
      </c>
    </row>
    <row r="33" spans="1:2">
      <c r="A33" s="200">
        <v>21</v>
      </c>
      <c r="B33" s="201" t="s">
        <v>206</v>
      </c>
    </row>
    <row r="34" spans="1:2">
      <c r="A34" s="200">
        <v>22</v>
      </c>
      <c r="B34" s="201" t="s">
        <v>207</v>
      </c>
    </row>
    <row r="35" spans="1:2">
      <c r="A35" s="200">
        <v>23</v>
      </c>
      <c r="B35" s="201" t="s">
        <v>208</v>
      </c>
    </row>
    <row r="36" spans="1:2">
      <c r="A36" s="200">
        <v>24</v>
      </c>
      <c r="B36" s="201" t="s">
        <v>209</v>
      </c>
    </row>
    <row r="37" spans="1:2">
      <c r="A37" s="200">
        <v>25</v>
      </c>
      <c r="B37" s="201" t="s">
        <v>210</v>
      </c>
    </row>
    <row r="38" spans="1:2">
      <c r="A38" s="200">
        <v>26</v>
      </c>
      <c r="B38" s="201" t="s">
        <v>211</v>
      </c>
    </row>
    <row r="39" spans="1:2">
      <c r="A39" s="200">
        <v>27</v>
      </c>
      <c r="B39" s="201" t="s">
        <v>212</v>
      </c>
    </row>
    <row r="40" spans="1:2">
      <c r="A40" s="200">
        <v>28</v>
      </c>
      <c r="B40" s="201" t="s">
        <v>213</v>
      </c>
    </row>
    <row r="41" spans="1:2">
      <c r="A41" s="200">
        <v>29</v>
      </c>
      <c r="B41" s="201" t="s">
        <v>214</v>
      </c>
    </row>
    <row r="42" spans="1:2">
      <c r="A42" s="200">
        <v>30</v>
      </c>
      <c r="B42" s="201" t="s">
        <v>215</v>
      </c>
    </row>
    <row r="43" spans="1:2">
      <c r="A43" s="200">
        <v>31</v>
      </c>
      <c r="B43" s="201" t="s">
        <v>216</v>
      </c>
    </row>
    <row r="44" spans="1:2">
      <c r="A44" s="200">
        <v>32</v>
      </c>
      <c r="B44" s="201" t="s">
        <v>217</v>
      </c>
    </row>
    <row r="45" spans="1:2">
      <c r="A45" s="200">
        <v>33</v>
      </c>
      <c r="B45" s="201" t="s">
        <v>218</v>
      </c>
    </row>
    <row r="46" spans="1:2">
      <c r="A46" s="200">
        <v>34</v>
      </c>
      <c r="B46" s="201" t="s">
        <v>219</v>
      </c>
    </row>
    <row r="47" spans="1:2">
      <c r="A47" s="200">
        <v>35</v>
      </c>
      <c r="B47" s="201" t="s">
        <v>10</v>
      </c>
    </row>
    <row r="48" spans="1:2">
      <c r="A48" s="200">
        <v>36</v>
      </c>
      <c r="B48" s="201" t="s">
        <v>220</v>
      </c>
    </row>
    <row r="49" spans="1:2">
      <c r="A49" s="200">
        <v>37</v>
      </c>
      <c r="B49" s="201" t="s">
        <v>221</v>
      </c>
    </row>
    <row r="50" spans="1:2">
      <c r="A50" s="200">
        <v>38</v>
      </c>
      <c r="B50" s="201" t="s">
        <v>222</v>
      </c>
    </row>
    <row r="51" spans="1:2">
      <c r="A51" s="200">
        <v>39</v>
      </c>
      <c r="B51" s="201" t="s">
        <v>223</v>
      </c>
    </row>
    <row r="52" spans="1:2">
      <c r="A52" s="200">
        <v>40</v>
      </c>
      <c r="B52" s="201" t="s">
        <v>224</v>
      </c>
    </row>
    <row r="53" spans="1:2">
      <c r="A53" s="200">
        <v>41</v>
      </c>
      <c r="B53" s="201" t="s">
        <v>225</v>
      </c>
    </row>
    <row r="54" spans="1:2">
      <c r="A54" s="200">
        <v>42</v>
      </c>
      <c r="B54" s="201" t="s">
        <v>226</v>
      </c>
    </row>
    <row r="55" spans="1:2">
      <c r="A55" s="200">
        <v>43</v>
      </c>
      <c r="B55" s="201" t="s">
        <v>227</v>
      </c>
    </row>
    <row r="56" spans="1:2">
      <c r="A56" s="200">
        <v>44</v>
      </c>
      <c r="B56" s="201" t="s">
        <v>228</v>
      </c>
    </row>
    <row r="57" spans="1:2">
      <c r="A57" s="200">
        <v>45</v>
      </c>
      <c r="B57" s="201" t="s">
        <v>229</v>
      </c>
    </row>
    <row r="58" spans="1:2">
      <c r="A58" s="200">
        <v>46</v>
      </c>
      <c r="B58" s="201" t="s">
        <v>230</v>
      </c>
    </row>
    <row r="59" spans="1:2">
      <c r="A59" s="200">
        <v>47</v>
      </c>
      <c r="B59" s="201" t="s">
        <v>231</v>
      </c>
    </row>
    <row r="60" spans="1:2">
      <c r="A60" s="200">
        <v>48</v>
      </c>
      <c r="B60" s="201" t="s">
        <v>232</v>
      </c>
    </row>
    <row r="61" spans="1:2">
      <c r="A61" s="200">
        <v>49</v>
      </c>
      <c r="B61" s="201" t="s">
        <v>233</v>
      </c>
    </row>
    <row r="62" spans="1:2">
      <c r="A62" s="200">
        <v>50</v>
      </c>
      <c r="B62" s="201" t="s">
        <v>234</v>
      </c>
    </row>
    <row r="63" spans="1:2">
      <c r="A63" s="200">
        <v>51</v>
      </c>
      <c r="B63" s="201" t="s">
        <v>235</v>
      </c>
    </row>
    <row r="64" spans="1:2">
      <c r="A64" s="200">
        <v>52</v>
      </c>
      <c r="B64" s="201" t="s">
        <v>236</v>
      </c>
    </row>
    <row r="65" spans="1:2">
      <c r="A65" s="200">
        <v>53</v>
      </c>
      <c r="B65" s="201" t="s">
        <v>237</v>
      </c>
    </row>
    <row r="66" spans="1:2">
      <c r="A66" s="200">
        <v>54</v>
      </c>
      <c r="B66" s="201" t="s">
        <v>238</v>
      </c>
    </row>
    <row r="67" spans="1:2">
      <c r="A67" s="200">
        <v>55</v>
      </c>
      <c r="B67" s="201" t="s">
        <v>239</v>
      </c>
    </row>
    <row r="68" spans="1:2">
      <c r="A68" s="200">
        <v>56</v>
      </c>
      <c r="B68" s="201" t="s">
        <v>240</v>
      </c>
    </row>
    <row r="69" spans="1:2">
      <c r="A69" s="200">
        <v>57</v>
      </c>
      <c r="B69" s="201" t="s">
        <v>241</v>
      </c>
    </row>
    <row r="70" spans="1:2">
      <c r="A70" s="200">
        <v>58</v>
      </c>
      <c r="B70" s="201" t="s">
        <v>242</v>
      </c>
    </row>
    <row r="71" spans="1:2">
      <c r="A71" s="200">
        <v>59</v>
      </c>
      <c r="B71" s="201" t="s">
        <v>243</v>
      </c>
    </row>
    <row r="72" spans="1:2">
      <c r="A72" s="200">
        <v>60</v>
      </c>
      <c r="B72" s="201" t="s">
        <v>244</v>
      </c>
    </row>
    <row r="73" spans="1:2">
      <c r="A73" s="200">
        <v>61</v>
      </c>
      <c r="B73" s="201" t="s">
        <v>245</v>
      </c>
    </row>
    <row r="74" spans="1:2">
      <c r="A74" s="200">
        <v>62</v>
      </c>
      <c r="B74" s="201" t="s">
        <v>246</v>
      </c>
    </row>
    <row r="75" spans="1:2">
      <c r="A75" s="200">
        <v>63</v>
      </c>
      <c r="B75" s="201" t="s">
        <v>247</v>
      </c>
    </row>
    <row r="76" spans="1:2">
      <c r="A76" s="200">
        <v>64</v>
      </c>
      <c r="B76" s="201" t="s">
        <v>248</v>
      </c>
    </row>
    <row r="77" spans="1:2">
      <c r="A77" s="200">
        <v>65</v>
      </c>
      <c r="B77" s="201" t="s">
        <v>249</v>
      </c>
    </row>
    <row r="78" spans="1:2">
      <c r="A78" s="200">
        <v>66</v>
      </c>
      <c r="B78" s="201" t="s">
        <v>250</v>
      </c>
    </row>
    <row r="79" spans="1:2">
      <c r="A79" s="200">
        <v>67</v>
      </c>
      <c r="B79" s="201" t="s">
        <v>251</v>
      </c>
    </row>
    <row r="80" spans="1:2">
      <c r="A80" s="200">
        <v>68</v>
      </c>
      <c r="B80" s="201" t="s">
        <v>252</v>
      </c>
    </row>
    <row r="81" spans="1:2">
      <c r="A81" s="200">
        <v>69</v>
      </c>
      <c r="B81" s="201" t="s">
        <v>253</v>
      </c>
    </row>
    <row r="82" spans="1:2">
      <c r="A82" s="200">
        <v>70</v>
      </c>
      <c r="B82" s="201" t="s">
        <v>254</v>
      </c>
    </row>
    <row r="83" spans="1:2">
      <c r="A83" s="200">
        <v>71</v>
      </c>
      <c r="B83" s="201" t="s">
        <v>255</v>
      </c>
    </row>
    <row r="84" spans="1:2">
      <c r="A84" s="200">
        <v>72</v>
      </c>
      <c r="B84" s="201" t="s">
        <v>256</v>
      </c>
    </row>
    <row r="85" spans="1:2">
      <c r="A85" s="200">
        <v>73</v>
      </c>
      <c r="B85" s="201" t="s">
        <v>257</v>
      </c>
    </row>
    <row r="86" spans="1:2">
      <c r="A86" s="200">
        <v>74</v>
      </c>
      <c r="B86" s="201" t="s">
        <v>258</v>
      </c>
    </row>
    <row r="87" spans="1:2">
      <c r="A87" s="200">
        <v>75</v>
      </c>
      <c r="B87" s="201" t="s">
        <v>259</v>
      </c>
    </row>
    <row r="88" spans="1:2">
      <c r="A88" s="200">
        <v>76</v>
      </c>
      <c r="B88" s="201" t="s">
        <v>260</v>
      </c>
    </row>
    <row r="89" spans="1:2">
      <c r="A89" s="200">
        <v>77</v>
      </c>
      <c r="B89" s="201" t="s">
        <v>261</v>
      </c>
    </row>
    <row r="90" spans="1:2">
      <c r="A90" s="200">
        <v>78</v>
      </c>
      <c r="B90" s="201" t="s">
        <v>262</v>
      </c>
    </row>
    <row r="91" spans="1:2">
      <c r="A91" s="200">
        <v>79</v>
      </c>
      <c r="B91" s="201" t="s">
        <v>263</v>
      </c>
    </row>
    <row r="92" spans="1:2">
      <c r="A92" s="200">
        <v>80</v>
      </c>
      <c r="B92" s="201" t="s">
        <v>264</v>
      </c>
    </row>
    <row r="93" spans="1:2">
      <c r="A93" s="200">
        <v>81</v>
      </c>
      <c r="B93" s="201" t="s">
        <v>265</v>
      </c>
    </row>
    <row r="94" spans="1:2">
      <c r="A94" s="200">
        <v>82</v>
      </c>
      <c r="B94" s="201" t="s">
        <v>266</v>
      </c>
    </row>
    <row r="95" spans="1:2">
      <c r="A95" s="200">
        <v>83</v>
      </c>
      <c r="B95" s="201" t="s">
        <v>267</v>
      </c>
    </row>
    <row r="96" spans="1:2">
      <c r="A96" s="200">
        <v>84</v>
      </c>
      <c r="B96" s="201" t="s">
        <v>268</v>
      </c>
    </row>
    <row r="97" spans="1:2">
      <c r="A97" s="200">
        <v>85</v>
      </c>
      <c r="B97" s="201" t="s">
        <v>269</v>
      </c>
    </row>
    <row r="98" spans="1:2">
      <c r="A98" s="200">
        <v>86</v>
      </c>
      <c r="B98" s="201" t="s">
        <v>270</v>
      </c>
    </row>
    <row r="99" spans="1:2">
      <c r="A99" s="200">
        <v>87</v>
      </c>
      <c r="B99" s="201" t="s">
        <v>271</v>
      </c>
    </row>
    <row r="100" spans="1:2">
      <c r="A100" s="200">
        <v>88</v>
      </c>
      <c r="B100" s="201" t="s">
        <v>272</v>
      </c>
    </row>
    <row r="101" spans="1:2">
      <c r="A101" s="200">
        <v>89</v>
      </c>
      <c r="B101" s="201" t="s">
        <v>273</v>
      </c>
    </row>
    <row r="102" spans="1:2">
      <c r="A102" s="200">
        <v>90</v>
      </c>
      <c r="B102" s="201" t="s">
        <v>274</v>
      </c>
    </row>
    <row r="103" spans="1:2">
      <c r="A103" s="200">
        <v>91</v>
      </c>
      <c r="B103" s="201" t="s">
        <v>275</v>
      </c>
    </row>
    <row r="104" spans="1:2">
      <c r="A104" s="200">
        <v>92</v>
      </c>
      <c r="B104" s="201" t="s">
        <v>276</v>
      </c>
    </row>
    <row r="105" spans="1:2">
      <c r="A105" s="200">
        <v>93</v>
      </c>
      <c r="B105" s="201" t="s">
        <v>277</v>
      </c>
    </row>
    <row r="106" spans="1:2">
      <c r="A106" s="200">
        <v>94</v>
      </c>
      <c r="B106" s="201" t="s">
        <v>278</v>
      </c>
    </row>
    <row r="107" spans="1:2">
      <c r="A107" s="200">
        <v>95</v>
      </c>
      <c r="B107" s="201" t="s">
        <v>279</v>
      </c>
    </row>
    <row r="108" spans="1:2">
      <c r="A108" s="200">
        <v>96</v>
      </c>
      <c r="B108" s="201" t="s">
        <v>280</v>
      </c>
    </row>
    <row r="109" spans="1:2">
      <c r="A109" s="200">
        <v>97</v>
      </c>
      <c r="B109" s="201" t="s">
        <v>281</v>
      </c>
    </row>
    <row r="110" spans="1:2">
      <c r="A110" s="200">
        <v>98</v>
      </c>
      <c r="B110" s="201" t="s">
        <v>282</v>
      </c>
    </row>
    <row r="111" spans="1:2">
      <c r="A111" s="200">
        <v>99</v>
      </c>
      <c r="B111" s="201" t="s">
        <v>283</v>
      </c>
    </row>
    <row r="112" spans="1:2">
      <c r="A112" s="200">
        <v>100</v>
      </c>
      <c r="B112" s="201" t="s">
        <v>284</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 guid="{1A6C211D-477E-416D-87F8-1BF3866A431B}"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8"/>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 guid="{1A6C211D-477E-416D-87F8-1BF3866A431B}"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DDE1-E5FB-44CE-960F-A3910E0C5934}">
  <sheetPr>
    <tabColor indexed="58"/>
    <pageSetUpPr fitToPage="1"/>
  </sheetPr>
  <dimension ref="A1:J31"/>
  <sheetViews>
    <sheetView showGridLines="0" view="pageBreakPreview" topLeftCell="A7" zoomScale="70" zoomScaleSheetLayoutView="70" workbookViewId="0">
      <selection activeCell="D16" sqref="D16:E16"/>
    </sheetView>
  </sheetViews>
  <sheetFormatPr defaultRowHeight="14.4"/>
  <cols>
    <col min="1" max="1" width="12.109375" style="4" customWidth="1"/>
    <col min="2" max="2" width="20.5546875" style="4" customWidth="1"/>
    <col min="3" max="3" width="20.33203125" style="4" customWidth="1"/>
    <col min="4" max="4" width="23.88671875" style="4" customWidth="1"/>
    <col min="5" max="5" width="21.109375" style="4" customWidth="1"/>
    <col min="6" max="6" width="29.33203125" style="1" customWidth="1"/>
    <col min="7" max="8" width="9.109375" style="1" customWidth="1"/>
    <col min="9" max="14" width="0" hidden="1" customWidth="1"/>
  </cols>
  <sheetData>
    <row r="1" spans="1:10" ht="20.399999999999999" customHeight="1">
      <c r="A1" s="648" t="str">
        <f>'Attach 3(JV)'!A1</f>
        <v>Specification No. :CC/NT/W-AIS/DOM/A04/23/09636</v>
      </c>
      <c r="B1" s="648"/>
      <c r="C1" s="648"/>
      <c r="D1" s="648"/>
      <c r="E1" s="424"/>
      <c r="F1" s="309" t="str">
        <f>"Attachment-10 " &amp; 'Attach 3(JV)'!AT1</f>
        <v xml:space="preserve">Attachment-10 </v>
      </c>
    </row>
    <row r="3" spans="1:10" ht="114" customHeight="1">
      <c r="A3" s="649"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50"/>
      <c r="C3" s="650"/>
      <c r="D3" s="650"/>
      <c r="E3" s="650"/>
      <c r="F3" s="650"/>
      <c r="G3" s="9"/>
      <c r="H3" s="3"/>
    </row>
    <row r="4" spans="1:10" ht="20.100000000000001" customHeight="1">
      <c r="A4" s="5"/>
      <c r="H4" s="10"/>
      <c r="I4" s="11"/>
    </row>
    <row r="5" spans="1:10" ht="20.100000000000001" customHeight="1">
      <c r="A5" s="651" t="s">
        <v>860</v>
      </c>
      <c r="B5" s="651"/>
      <c r="C5" s="651"/>
      <c r="D5" s="651"/>
      <c r="E5" s="651"/>
      <c r="F5" s="651"/>
      <c r="H5" s="10"/>
      <c r="I5" s="11"/>
    </row>
    <row r="6" spans="1:10" ht="20.100000000000001" customHeight="1">
      <c r="A6" s="6"/>
      <c r="H6" s="10"/>
      <c r="I6" s="11"/>
    </row>
    <row r="7" spans="1:10" ht="20.100000000000001" customHeight="1">
      <c r="A7" s="14" t="str">
        <f>'Attach 3(JV)'!A7</f>
        <v>Bidder’s Name and Address (Sole Bidder) :</v>
      </c>
      <c r="E7" s="15" t="str">
        <f>'Attach 3(JV)'!E7</f>
        <v>To:</v>
      </c>
      <c r="H7" s="10"/>
      <c r="I7" s="11"/>
    </row>
    <row r="8" spans="1:10" ht="36" customHeight="1">
      <c r="A8" s="652" t="str">
        <f>'Attach 3(JV)'!A8</f>
        <v/>
      </c>
      <c r="B8" s="652"/>
      <c r="C8" s="652"/>
      <c r="D8" s="652"/>
      <c r="E8" s="12" t="str">
        <f>'Attach 3(JV)'!E8</f>
        <v>Contract Services</v>
      </c>
      <c r="H8" s="10"/>
      <c r="I8" s="11"/>
    </row>
    <row r="9" spans="1:10" ht="20.100000000000001" customHeight="1">
      <c r="A9" s="13" t="s">
        <v>349</v>
      </c>
      <c r="B9" s="644" t="str">
        <f>'Attach 3(JV)'!B9</f>
        <v/>
      </c>
      <c r="C9" s="644"/>
      <c r="D9" s="644"/>
      <c r="E9" s="12" t="str">
        <f>'Attach 3(JV)'!E9</f>
        <v>Power Grid Corporation of India Ltd.,</v>
      </c>
      <c r="H9" s="10"/>
      <c r="I9" s="11"/>
    </row>
    <row r="10" spans="1:10" ht="20.100000000000001" customHeight="1">
      <c r="A10" s="13" t="s">
        <v>351</v>
      </c>
      <c r="B10" s="644" t="str">
        <f>'Attach 3(JV)'!B10</f>
        <v/>
      </c>
      <c r="C10" s="644"/>
      <c r="D10" s="644"/>
      <c r="E10" s="12" t="str">
        <f>'Attach 3(JV)'!E10</f>
        <v>"Saudamini", Plot No. 2, Sector 29</v>
      </c>
      <c r="H10" s="10"/>
      <c r="I10" s="11"/>
    </row>
    <row r="11" spans="1:10" ht="20.100000000000001" customHeight="1">
      <c r="B11" s="644" t="str">
        <f>'Attach 3(JV)'!B11</f>
        <v/>
      </c>
      <c r="C11" s="644"/>
      <c r="D11" s="644"/>
      <c r="E11" s="12" t="str">
        <f>'Attach 3(JV)'!E11</f>
        <v>Gurgaon (Haryana) - 122001</v>
      </c>
      <c r="J11" t="str">
        <f>'Attach 3(JV)'!A8</f>
        <v/>
      </c>
    </row>
    <row r="12" spans="1:10" ht="20.100000000000001" customHeight="1">
      <c r="A12" s="6"/>
      <c r="B12" s="644" t="str">
        <f>'Attach 3(JV)'!B12</f>
        <v/>
      </c>
      <c r="C12" s="644"/>
      <c r="D12" s="644"/>
      <c r="E12" s="12"/>
      <c r="J12" t="str">
        <f>'Attach 3(JV)'!B9</f>
        <v/>
      </c>
    </row>
    <row r="13" spans="1:10" ht="20.100000000000001" customHeight="1">
      <c r="A13" s="6"/>
      <c r="B13" s="240"/>
      <c r="C13" s="240"/>
      <c r="D13" s="240"/>
      <c r="E13" s="12"/>
      <c r="J13" t="str">
        <f>IF('Names of Bidder'!D6="JV (Joint Venture)",J11,J12)</f>
        <v/>
      </c>
    </row>
    <row r="14" spans="1:10" ht="125.25" customHeight="1">
      <c r="A14" s="645" t="str">
        <f>"We confirm that the Tender Document fee of requisite amount for Package: "&amp;A3&amp; " has been paid. The details of mode of payment and payment made is as under:"</f>
        <v>We confirm that the Tender Document fee of requisite amount for Package: 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 has been paid. The details of mode of payment and payment made is as under:</v>
      </c>
      <c r="B14" s="646"/>
      <c r="C14" s="646"/>
      <c r="D14" s="646"/>
      <c r="E14" s="646"/>
      <c r="F14" s="646"/>
      <c r="G14" s="2"/>
      <c r="H14" s="2"/>
    </row>
    <row r="15" spans="1:10" ht="51" customHeight="1">
      <c r="A15" s="645" t="str">
        <f>"We, "&amp;J13&amp; ", understand that, according to bid conditions, we are eligible for benefits regarding tender fee exemption as offered to MSEs. We have submitted documentary evidence in support of exemption of Tender Document fee as per ITB 5.5 ."</f>
        <v>We, , understand that, according to bid conditions, we are eligible for benefits regarding tender fee exemption as offered to MSEs. We have submitted documentary evidence in support of exemption of Tender Document fee as per ITB 5.5 .</v>
      </c>
      <c r="B15" s="645"/>
      <c r="C15" s="645"/>
      <c r="D15" s="645"/>
      <c r="E15" s="645"/>
      <c r="F15" s="645"/>
      <c r="G15" s="2"/>
      <c r="H15" s="2"/>
    </row>
    <row r="16" spans="1:10" ht="27.75" customHeight="1">
      <c r="A16" s="514"/>
      <c r="B16" s="647" t="s">
        <v>861</v>
      </c>
      <c r="C16" s="647"/>
      <c r="D16" s="653" t="s">
        <v>921</v>
      </c>
      <c r="E16" s="653"/>
      <c r="F16" s="515"/>
      <c r="G16" s="2"/>
      <c r="H16" s="2"/>
      <c r="I16" t="str">
        <f>'Names of Bidder'!J13</f>
        <v>No</v>
      </c>
      <c r="J16" s="520" t="s">
        <v>914</v>
      </c>
    </row>
    <row r="17" spans="1:9" ht="25.5" customHeight="1">
      <c r="A17" s="514"/>
      <c r="B17" s="647" t="str">
        <f>IF(D16="Through Demand Draft", "Demand Draft No. &amp; Issuing Bank", "POWERGRID Payment Reference No.")</f>
        <v>POWERGRID Payment Reference No.</v>
      </c>
      <c r="C17" s="647"/>
      <c r="D17" s="653"/>
      <c r="E17" s="653"/>
      <c r="F17" s="515"/>
      <c r="G17" s="2"/>
      <c r="H17" s="2"/>
    </row>
    <row r="18" spans="1:9" ht="25.5" customHeight="1">
      <c r="A18" s="7"/>
      <c r="B18" s="647" t="str">
        <f>IF(D16="Through Demand Draft", "Demand Draft Date", "Date of Online Payment")</f>
        <v>Date of Online Payment</v>
      </c>
      <c r="C18" s="647"/>
      <c r="D18" s="653"/>
      <c r="E18" s="653"/>
    </row>
    <row r="19" spans="1:9" ht="29.25" customHeight="1">
      <c r="A19" s="7"/>
      <c r="B19" s="647" t="s">
        <v>871</v>
      </c>
      <c r="C19" s="647"/>
      <c r="D19" s="653"/>
      <c r="E19" s="653"/>
    </row>
    <row r="20" spans="1:9" ht="20.100000000000001" customHeight="1">
      <c r="A20" s="7"/>
      <c r="B20" s="515"/>
      <c r="C20" s="515"/>
      <c r="D20" s="515"/>
      <c r="E20" s="515"/>
    </row>
    <row r="21" spans="1:9" ht="20.100000000000001" customHeight="1">
      <c r="A21" s="7"/>
      <c r="B21" s="515"/>
      <c r="C21" s="515"/>
      <c r="D21" s="515"/>
      <c r="E21" s="515"/>
    </row>
    <row r="22" spans="1:9" s="1" customFormat="1" ht="33" customHeight="1">
      <c r="A22" s="19" t="s">
        <v>30</v>
      </c>
      <c r="B22" s="164" t="str">
        <f>'Attach 3(JV)'!B24</f>
        <v>--2023</v>
      </c>
      <c r="C22" s="18"/>
      <c r="D22" s="20" t="s">
        <v>4</v>
      </c>
      <c r="E22" s="245" t="str">
        <f>'Attach 3(JV)'!E24</f>
        <v/>
      </c>
      <c r="I22"/>
    </row>
    <row r="23" spans="1:9" s="1" customFormat="1" ht="37.5" customHeight="1">
      <c r="A23" s="19" t="s">
        <v>7</v>
      </c>
      <c r="B23" s="245" t="str">
        <f>'Attach 3(JV)'!B25</f>
        <v/>
      </c>
      <c r="C23" s="18"/>
      <c r="D23" s="20" t="s">
        <v>5</v>
      </c>
      <c r="E23" s="245" t="str">
        <f>'Attach 3(JV)'!E25</f>
        <v/>
      </c>
      <c r="I23"/>
    </row>
    <row r="24" spans="1:9" s="1" customFormat="1" ht="20.100000000000001" customHeight="1">
      <c r="A24" s="4"/>
      <c r="B24" s="4"/>
      <c r="C24" s="4"/>
      <c r="D24" s="4"/>
      <c r="E24" s="4"/>
      <c r="I24"/>
    </row>
    <row r="25" spans="1:9" s="1" customFormat="1" ht="20.100000000000001" customHeight="1">
      <c r="A25" s="8"/>
      <c r="B25" s="4"/>
      <c r="C25" s="4"/>
      <c r="D25" s="4"/>
      <c r="E25" s="4"/>
      <c r="I25"/>
    </row>
    <row r="26" spans="1:9" s="1" customFormat="1" ht="20.100000000000001" customHeight="1">
      <c r="A26" s="4"/>
      <c r="B26" s="4"/>
      <c r="C26" s="4"/>
      <c r="D26" s="4"/>
      <c r="E26" s="4"/>
      <c r="I26"/>
    </row>
    <row r="27" spans="1:9" s="1" customFormat="1" ht="20.100000000000001" customHeight="1">
      <c r="A27" s="8"/>
      <c r="B27" s="4"/>
      <c r="C27" s="4"/>
      <c r="D27" s="4"/>
      <c r="E27" s="4"/>
      <c r="I27"/>
    </row>
    <row r="28" spans="1:9" s="1" customFormat="1" ht="20.100000000000001" customHeight="1">
      <c r="A28" s="4"/>
      <c r="B28" s="4"/>
      <c r="C28" s="4"/>
      <c r="D28" s="4"/>
      <c r="E28" s="4"/>
      <c r="I28"/>
    </row>
    <row r="29" spans="1:9" s="1" customFormat="1" ht="20.100000000000001" customHeight="1">
      <c r="A29" s="4"/>
      <c r="B29" s="4"/>
      <c r="C29" s="4"/>
      <c r="D29" s="4"/>
      <c r="E29" s="4"/>
      <c r="I29"/>
    </row>
    <row r="30" spans="1:9" s="1" customFormat="1" ht="20.100000000000001" customHeight="1">
      <c r="A30" s="4"/>
      <c r="B30" s="4"/>
      <c r="C30" s="4"/>
      <c r="D30" s="4"/>
      <c r="E30" s="4"/>
      <c r="I30"/>
    </row>
    <row r="31" spans="1:9" s="1" customFormat="1" ht="20.100000000000001" customHeight="1">
      <c r="A31" s="4"/>
      <c r="B31" s="4"/>
      <c r="C31" s="4"/>
      <c r="D31" s="4"/>
      <c r="E31" s="4"/>
      <c r="I31"/>
    </row>
  </sheetData>
  <sheetProtection algorithmName="SHA-512" hashValue="P9JoFtJUYCWQtiOjVksZITXL1n2ucyIZjnwOuX5HX6sun95nD8ow+neKMczMtoEG4E2YqN7swbVMnqfg/DuUWw==" saltValue="p3lwnlK1TrRe2A3rAwmM3A==" spinCount="100000" sheet="1" formatColumns="0" formatRows="0" selectLockedCells="1"/>
  <mergeCells count="18">
    <mergeCell ref="B19:C19"/>
    <mergeCell ref="D19:E19"/>
    <mergeCell ref="B18:C18"/>
    <mergeCell ref="D16:E16"/>
    <mergeCell ref="D17:E17"/>
    <mergeCell ref="D18:E18"/>
    <mergeCell ref="B17:C17"/>
    <mergeCell ref="A1:D1"/>
    <mergeCell ref="A3:F3"/>
    <mergeCell ref="A5:F5"/>
    <mergeCell ref="A8:D8"/>
    <mergeCell ref="B9:D9"/>
    <mergeCell ref="B10:D10"/>
    <mergeCell ref="B11:D11"/>
    <mergeCell ref="B12:D12"/>
    <mergeCell ref="A14:F14"/>
    <mergeCell ref="B16:C16"/>
    <mergeCell ref="A15:F15"/>
  </mergeCells>
  <conditionalFormatting sqref="A15">
    <cfRule type="expression" dxfId="39" priority="4">
      <formula>$I$16="No"</formula>
    </cfRule>
  </conditionalFormatting>
  <conditionalFormatting sqref="A14:F14">
    <cfRule type="expression" dxfId="38" priority="2">
      <formula>$I$16="Yes"</formula>
    </cfRule>
  </conditionalFormatting>
  <conditionalFormatting sqref="A16:F19">
    <cfRule type="expression" dxfId="37" priority="1">
      <formula>$I$16="Yes"</formula>
    </cfRule>
  </conditionalFormatting>
  <dataValidations count="1">
    <dataValidation type="list" allowBlank="1" showInputMessage="1" showErrorMessage="1" sqref="D16:E16" xr:uid="{EFB10196-9A26-4811-AC29-6071CC428DFD}">
      <formula1>"Through Demand Draft, Through POWERGRID ONLINE PAYMENT UTILITY"</formula1>
    </dataValidation>
  </dataValidation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80" zoomScaleSheetLayoutView="80" workbookViewId="0">
      <selection activeCell="A3" sqref="A3:E3"/>
    </sheetView>
  </sheetViews>
  <sheetFormatPr defaultColWidth="9.109375" defaultRowHeight="14.4"/>
  <cols>
    <col min="1" max="1" width="12.109375" style="29" customWidth="1"/>
    <col min="2" max="2" width="15.6640625" style="29" customWidth="1"/>
    <col min="3" max="3" width="11.44140625" style="29" customWidth="1"/>
    <col min="4" max="4" width="45.33203125" style="29" customWidth="1"/>
    <col min="5" max="5" width="40.88671875" style="29" customWidth="1"/>
    <col min="6" max="6" width="12.88671875" style="29" customWidth="1"/>
    <col min="7" max="7" width="9.6640625" style="29" customWidth="1"/>
    <col min="8" max="8" width="18" style="29" hidden="1" customWidth="1"/>
    <col min="9" max="24" width="9.6640625" style="29" customWidth="1"/>
    <col min="25" max="25" width="9.6640625" style="29" hidden="1" customWidth="1"/>
    <col min="26" max="26" width="18" style="134" hidden="1" customWidth="1"/>
    <col min="27" max="27" width="9.109375" style="24" hidden="1" customWidth="1"/>
    <col min="28" max="28" width="0" style="24" hidden="1" customWidth="1"/>
    <col min="29" max="30" width="0" style="25" hidden="1" customWidth="1"/>
    <col min="31" max="16384" width="9.109375" style="25"/>
  </cols>
  <sheetData>
    <row r="1" spans="1:46" ht="27" customHeight="1">
      <c r="A1" s="655" t="str">
        <f>Basic!A3&amp;Basic!B3</f>
        <v>Specification No. :CC/NT/W-AIS/DOM/A04/23/09636</v>
      </c>
      <c r="B1" s="655"/>
      <c r="C1" s="655"/>
      <c r="D1" s="655"/>
      <c r="E1" s="310" t="str">
        <f>"Attachment-3(JV) " &amp; AT1</f>
        <v xml:space="preserve">Attachment-3(JV) </v>
      </c>
      <c r="F1" s="70"/>
      <c r="G1" s="70"/>
      <c r="H1" s="70"/>
      <c r="I1" s="70"/>
      <c r="J1" s="70"/>
      <c r="K1" s="70"/>
      <c r="L1" s="70"/>
      <c r="M1" s="70"/>
      <c r="N1" s="70"/>
      <c r="O1" s="70"/>
      <c r="P1" s="70"/>
      <c r="Q1" s="70"/>
      <c r="R1" s="70"/>
      <c r="S1" s="70"/>
      <c r="T1" s="70"/>
      <c r="U1" s="70"/>
      <c r="V1" s="70"/>
      <c r="W1" s="70"/>
      <c r="X1" s="70"/>
      <c r="Y1" s="70"/>
      <c r="Z1" s="136" t="str">
        <f>'Names of Bidder'!D6</f>
        <v>Sole Bidder</v>
      </c>
      <c r="AT1" s="137"/>
    </row>
    <row r="2" spans="1:46" ht="10.5" customHeight="1">
      <c r="Z2" s="136">
        <f>'Names of Bidder'!G6</f>
        <v>0</v>
      </c>
    </row>
    <row r="3" spans="1:46" ht="111.75" customHeight="1">
      <c r="A3" s="627" t="str">
        <f>Basic!B1&amp;" ; Specification No.: "&amp;Basic!B3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28"/>
      <c r="C3" s="628"/>
      <c r="D3" s="628"/>
      <c r="E3" s="628"/>
      <c r="F3" s="71"/>
      <c r="G3" s="71"/>
      <c r="H3" s="71"/>
      <c r="I3" s="71"/>
      <c r="J3" s="71"/>
      <c r="K3" s="71"/>
      <c r="L3" s="71"/>
      <c r="M3" s="71"/>
      <c r="N3" s="71"/>
      <c r="O3" s="71"/>
      <c r="P3" s="71"/>
      <c r="Q3" s="71"/>
      <c r="R3" s="71"/>
      <c r="S3" s="71"/>
      <c r="T3" s="71"/>
      <c r="U3" s="71"/>
      <c r="V3" s="71"/>
      <c r="W3" s="71"/>
      <c r="X3" s="71"/>
      <c r="Y3" s="71"/>
      <c r="Z3" s="138"/>
      <c r="AA3" s="27"/>
      <c r="AB3" s="26"/>
    </row>
    <row r="4" spans="1:46" ht="20.100000000000001" customHeight="1">
      <c r="A4" s="28"/>
      <c r="AB4" s="30"/>
      <c r="AC4" s="11"/>
    </row>
    <row r="5" spans="1:46" ht="20.100000000000001" customHeight="1">
      <c r="A5" s="656" t="s">
        <v>343</v>
      </c>
      <c r="B5" s="656"/>
      <c r="C5" s="656"/>
      <c r="D5" s="656"/>
      <c r="E5" s="656"/>
      <c r="F5" s="28"/>
      <c r="G5" s="28"/>
      <c r="H5" s="28"/>
      <c r="I5" s="28"/>
      <c r="J5" s="28"/>
      <c r="K5" s="28"/>
      <c r="L5" s="28"/>
      <c r="M5" s="28"/>
      <c r="N5" s="28"/>
      <c r="O5" s="28"/>
      <c r="P5" s="28"/>
      <c r="Q5" s="28"/>
      <c r="R5" s="28"/>
      <c r="S5" s="28"/>
      <c r="T5" s="28"/>
      <c r="U5" s="28"/>
      <c r="V5" s="28"/>
      <c r="W5" s="28"/>
      <c r="X5" s="28"/>
      <c r="Y5" s="28"/>
      <c r="Z5" s="139"/>
      <c r="AB5" s="30"/>
      <c r="AC5" s="11"/>
    </row>
    <row r="6" spans="1:46" ht="20.100000000000001" customHeight="1">
      <c r="A6" s="32"/>
      <c r="AB6" s="30"/>
      <c r="AC6" s="11"/>
    </row>
    <row r="7" spans="1:46" ht="20.100000000000001" customHeight="1">
      <c r="A7" s="33" t="str">
        <f>"Bidder’s Name and Address (" &amp; MID('Names of Bidder'!B10,9, 20) &amp; ") :"</f>
        <v>Bidder’s Name and Address (Sole Bidder) :</v>
      </c>
      <c r="E7" s="15" t="s">
        <v>348</v>
      </c>
      <c r="F7" s="15"/>
      <c r="G7" s="15"/>
      <c r="H7" s="15"/>
      <c r="I7" s="15"/>
      <c r="J7" s="15"/>
      <c r="K7" s="15"/>
      <c r="L7" s="15"/>
      <c r="M7" s="15"/>
      <c r="N7" s="15"/>
      <c r="O7" s="15"/>
      <c r="P7" s="15"/>
      <c r="Q7" s="15"/>
      <c r="R7" s="15"/>
      <c r="S7" s="15"/>
      <c r="T7" s="15"/>
      <c r="U7" s="15"/>
      <c r="V7" s="15"/>
      <c r="W7" s="15"/>
      <c r="X7" s="15"/>
      <c r="Y7" s="15"/>
      <c r="AB7" s="30"/>
      <c r="AC7" s="11"/>
    </row>
    <row r="8" spans="1:46" ht="36" customHeight="1">
      <c r="A8" s="654" t="str">
        <f>IF('Names of Bidder'!D6= "JV (Joint Venture)", "JV of " &amp; Z8, "")</f>
        <v/>
      </c>
      <c r="B8" s="654"/>
      <c r="C8" s="654"/>
      <c r="D8" s="654"/>
      <c r="E8" s="12" t="s">
        <v>350</v>
      </c>
      <c r="F8" s="15"/>
      <c r="G8" s="15"/>
      <c r="I8" s="15"/>
      <c r="J8" s="15"/>
      <c r="K8" s="15"/>
      <c r="L8" s="15"/>
      <c r="M8" s="15"/>
      <c r="N8" s="15"/>
      <c r="O8" s="15"/>
      <c r="P8" s="15"/>
      <c r="Q8" s="15"/>
      <c r="R8" s="15"/>
      <c r="S8" s="15"/>
      <c r="T8" s="15"/>
      <c r="U8" s="15"/>
      <c r="V8" s="15"/>
      <c r="W8" s="15"/>
      <c r="X8" s="15"/>
      <c r="Y8" s="15"/>
      <c r="Z8" s="140" t="str">
        <f>IF('Names of Bidder'!D7=2,'Names of Bidder'!D10&amp;" , "&amp;'Names of Bidder'!D15&amp;" &amp; "&amp;'Names of Bidder'!D20,'Names of Bidder'!D10&amp;" &amp; "&amp;'Names of Bidder'!D15)</f>
        <v xml:space="preserve"> &amp; </v>
      </c>
      <c r="AB8" s="30"/>
      <c r="AC8" s="11"/>
    </row>
    <row r="9" spans="1:46" ht="20.100000000000001" customHeight="1">
      <c r="A9" s="13" t="s">
        <v>349</v>
      </c>
      <c r="B9" s="644" t="str">
        <f>IF('Names of Bidder'!D10=0, "", 'Names of Bidder'!D10)</f>
        <v/>
      </c>
      <c r="C9" s="644"/>
      <c r="D9" s="644"/>
      <c r="E9" s="12" t="s">
        <v>352</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351</v>
      </c>
      <c r="B10" s="644" t="str">
        <f>IF('Names of Bidder'!D11=0, "", 'Names of Bidder'!D11)</f>
        <v/>
      </c>
      <c r="C10" s="644"/>
      <c r="D10" s="644"/>
      <c r="E10" s="12" t="s">
        <v>180</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644" t="str">
        <f>IF('Names of Bidder'!D12=0, "", 'Names of Bidder'!D12)</f>
        <v/>
      </c>
      <c r="C11" s="644"/>
      <c r="D11" s="644"/>
      <c r="E11" s="12" t="s">
        <v>353</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644" t="str">
        <f>IF('Names of Bidder'!D13=0, "", 'Names of Bidder'!D13)</f>
        <v/>
      </c>
      <c r="C12" s="644"/>
      <c r="D12" s="644"/>
      <c r="E12" s="12"/>
      <c r="F12" s="12"/>
      <c r="G12" s="12"/>
      <c r="H12" s="12"/>
      <c r="I12" s="12"/>
      <c r="J12" s="12"/>
      <c r="K12" s="12"/>
      <c r="L12" s="12"/>
      <c r="M12" s="12"/>
      <c r="N12" s="12"/>
      <c r="O12" s="12"/>
      <c r="P12" s="12"/>
      <c r="Q12" s="12"/>
      <c r="R12" s="12"/>
      <c r="S12" s="12"/>
      <c r="T12" s="12"/>
      <c r="U12" s="12"/>
      <c r="V12" s="12"/>
      <c r="W12" s="12"/>
      <c r="X12" s="12"/>
      <c r="Y12" s="12"/>
    </row>
    <row r="13" spans="1:46" ht="9.9" customHeight="1">
      <c r="A13" s="32"/>
      <c r="B13" s="122"/>
      <c r="C13" s="122"/>
      <c r="D13" s="12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658" t="str">
        <f>IF('Names of Bidder'!D6="Sole Bidder", "This Attachment is Not Applicable", "")</f>
        <v>This Attachment is Not Applicable</v>
      </c>
      <c r="B14" s="658"/>
      <c r="C14" s="658"/>
      <c r="D14" s="658"/>
      <c r="E14" s="658"/>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172</v>
      </c>
      <c r="B15" s="122"/>
      <c r="C15" s="122"/>
      <c r="D15" s="12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659" t="str">
        <f>IF(Z2=1,"Other Partner",IF(Z2="2 or More","Other Partner-1",""))</f>
        <v/>
      </c>
      <c r="C16" s="659"/>
      <c r="D16" s="659"/>
      <c r="E16" s="12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349</v>
      </c>
      <c r="B17" s="644" t="str">
        <f>IF('Names of Bidder'!D15=0, "", 'Names of Bidder'!D15)</f>
        <v/>
      </c>
      <c r="C17" s="644"/>
      <c r="D17" s="644"/>
      <c r="E17" s="240"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351</v>
      </c>
      <c r="B18" s="644" t="str">
        <f>IF('Names of Bidder'!D16=0, "", 'Names of Bidder'!D16)</f>
        <v/>
      </c>
      <c r="C18" s="644"/>
      <c r="D18" s="644"/>
      <c r="E18" s="240"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644" t="str">
        <f>IF('Names of Bidder'!D17=0, "", 'Names of Bidder'!D17)</f>
        <v/>
      </c>
      <c r="C19" s="644"/>
      <c r="D19" s="644"/>
      <c r="E19" s="240" t="str">
        <f>IF($Z$2="2 or More", IF(#REF!=0, "",#REF!), "")</f>
        <v/>
      </c>
      <c r="AA19" s="12"/>
    </row>
    <row r="20" spans="1:28" ht="20.100000000000001" customHeight="1">
      <c r="A20" s="32"/>
      <c r="B20" s="644" t="str">
        <f>IF('Names of Bidder'!D18=0, "", 'Names of Bidder'!D18)</f>
        <v/>
      </c>
      <c r="C20" s="644"/>
      <c r="D20" s="644"/>
      <c r="E20" s="240" t="str">
        <f>IF($Z$2="2 or More", IF(#REF!=0, "",#REF!), "")</f>
        <v/>
      </c>
      <c r="AA20" s="12"/>
    </row>
    <row r="21" spans="1:28" ht="20.100000000000001" customHeight="1">
      <c r="A21" s="29" t="s">
        <v>344</v>
      </c>
    </row>
    <row r="22" spans="1:28" ht="84" customHeight="1">
      <c r="A22" s="657" t="s">
        <v>612</v>
      </c>
      <c r="B22" s="657"/>
      <c r="C22" s="657"/>
      <c r="D22" s="657"/>
      <c r="E22" s="657"/>
      <c r="F22" s="32"/>
      <c r="G22" s="32"/>
      <c r="H22" s="32" t="str">
        <f>'Names of Bidder'!D6</f>
        <v>Sole Bidder</v>
      </c>
      <c r="I22" s="32"/>
      <c r="J22" s="32"/>
      <c r="K22" s="32"/>
      <c r="L22" s="32"/>
      <c r="M22" s="32"/>
      <c r="N22" s="32"/>
      <c r="O22" s="32"/>
      <c r="P22" s="32"/>
      <c r="Q22" s="32"/>
      <c r="R22" s="32"/>
      <c r="S22" s="32"/>
      <c r="T22" s="32"/>
      <c r="U22" s="32"/>
      <c r="V22" s="32"/>
      <c r="W22" s="32"/>
      <c r="X22" s="32"/>
      <c r="Y22" s="32"/>
      <c r="Z22" s="141"/>
      <c r="AA22" s="34"/>
      <c r="AB22" s="34"/>
    </row>
    <row r="23" spans="1:28" ht="33" customHeight="1">
      <c r="D23" s="37"/>
    </row>
    <row r="24" spans="1:28" ht="33" customHeight="1">
      <c r="A24" s="36" t="s">
        <v>6</v>
      </c>
      <c r="B24" s="69" t="str">
        <f>'Names of Bidder'!D46&amp;"-"&amp; 'Names of Bidder'!E46&amp;"-" &amp;'Names of Bidder'!F46</f>
        <v>--2023</v>
      </c>
      <c r="C24" s="33"/>
      <c r="D24" s="37" t="s">
        <v>4</v>
      </c>
      <c r="E24" s="239" t="str">
        <f>IF('Names of Bidder'!D26=0, "", 'Names of Bidder'!D26)</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39" t="str">
        <f>IF('Names of Bidder'!D47=0, "", 'Names of Bidder'!D47)</f>
        <v/>
      </c>
      <c r="C25" s="33"/>
      <c r="D25" s="37" t="s">
        <v>5</v>
      </c>
      <c r="E25" s="239" t="str">
        <f>IF('Names of Bidder'!D27=0, "", 'Names of Bidder'!D27)</f>
        <v/>
      </c>
      <c r="F25" s="39"/>
      <c r="G25" s="39"/>
      <c r="H25" s="39"/>
      <c r="I25" s="39"/>
      <c r="J25" s="39"/>
      <c r="K25" s="39"/>
      <c r="L25" s="39"/>
      <c r="M25" s="39"/>
      <c r="N25" s="39"/>
      <c r="O25" s="39"/>
      <c r="P25" s="39"/>
      <c r="Q25" s="39"/>
      <c r="R25" s="39"/>
      <c r="S25" s="39"/>
      <c r="T25" s="39"/>
      <c r="U25" s="39"/>
      <c r="V25" s="39"/>
      <c r="W25" s="39"/>
      <c r="X25" s="39"/>
      <c r="Y25" s="39"/>
      <c r="AA25" s="24">
        <f>Basic!B5</f>
        <v>15</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ldXMUCOvUbyPZUaUbHRng5ZgF1+w5t0mOR6KZRKlTSQe7xiwnOOOUXEoxG9hI5gtCWQiQkMbae+zSiTLploZ2g==" saltValue="O7W+wKgcDqPGrOy7nVJ4OQ=="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 guid="{1A6C211D-477E-416D-87F8-1BF3866A431B}" showPageBreaks="1" showGridLines="0" fitToPage="1" printArea="1" hiddenColumns="1" view="pageBreakPreview" topLeftCell="A3">
      <selection activeCell="E8" sqref="E8"/>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36" priority="1" stopIfTrue="1">
      <formula>$Z$2=0</formula>
    </cfRule>
  </conditionalFormatting>
  <conditionalFormatting sqref="A22">
    <cfRule type="expression" dxfId="35" priority="2" stopIfTrue="1">
      <formula>$H$22="Sole Bidder"</formula>
    </cfRule>
  </conditionalFormatting>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70" zoomScaleSheetLayoutView="70" workbookViewId="0">
      <selection activeCell="G12" sqref="G12"/>
    </sheetView>
  </sheetViews>
  <sheetFormatPr defaultColWidth="9.109375" defaultRowHeight="14.4"/>
  <cols>
    <col min="1" max="1" width="12.109375" style="29" customWidth="1"/>
    <col min="2" max="2" width="20.5546875" style="29" customWidth="1"/>
    <col min="3" max="3" width="11.44140625" style="29" customWidth="1"/>
    <col min="4" max="4" width="40" style="29" customWidth="1"/>
    <col min="5" max="5" width="39.88671875" style="29" customWidth="1"/>
    <col min="6" max="8" width="9.109375" style="24"/>
    <col min="9" max="16384" width="9.109375" style="25"/>
  </cols>
  <sheetData>
    <row r="1" spans="1:9" s="24" customFormat="1" ht="31.5" customHeight="1">
      <c r="A1" s="660" t="str">
        <f>'Attach 3(JV)'!A1</f>
        <v>Specification No. :CC/NT/W-AIS/DOM/A04/23/09636</v>
      </c>
      <c r="B1" s="660"/>
      <c r="C1" s="660"/>
      <c r="D1" s="660"/>
      <c r="E1" s="308" t="str">
        <f>"Attachment-3(QR) " &amp; 'Attach 3(JV)'!AT1</f>
        <v xml:space="preserve">Attachment-3(QR) </v>
      </c>
    </row>
    <row r="2" spans="1:9" ht="5.25" customHeight="1"/>
    <row r="3" spans="1:9" ht="122.25" customHeight="1">
      <c r="A3" s="661"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62"/>
      <c r="C3" s="662"/>
      <c r="D3" s="662"/>
      <c r="E3" s="662"/>
      <c r="F3" s="26"/>
      <c r="G3" s="27"/>
      <c r="H3" s="26"/>
    </row>
    <row r="4" spans="1:9" ht="20.100000000000001" customHeight="1">
      <c r="A4" s="28"/>
      <c r="H4" s="30"/>
      <c r="I4" s="11"/>
    </row>
    <row r="5" spans="1:9" ht="20.100000000000001" customHeight="1">
      <c r="A5" s="656" t="s">
        <v>354</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4" t="str">
        <f>'Attach 3(JV)'!A8</f>
        <v/>
      </c>
      <c r="B8" s="654"/>
      <c r="C8" s="654"/>
      <c r="D8" s="654"/>
      <c r="E8" s="127" t="str">
        <f>'Attach 3(JV)'!E8</f>
        <v>Contract Services</v>
      </c>
      <c r="H8" s="30"/>
      <c r="I8" s="11"/>
    </row>
    <row r="9" spans="1:9" ht="20.100000000000001" customHeight="1">
      <c r="A9" s="13" t="s">
        <v>349</v>
      </c>
      <c r="B9" s="644" t="str">
        <f>'Attach 3(JV)'!B9</f>
        <v/>
      </c>
      <c r="C9" s="644"/>
      <c r="D9" s="644"/>
      <c r="E9" s="127" t="str">
        <f>'Attach 3(JV)'!E9</f>
        <v>Power Grid Corporation of India Ltd.,</v>
      </c>
      <c r="H9" s="30"/>
      <c r="I9" s="11"/>
    </row>
    <row r="10" spans="1:9" ht="20.100000000000001" customHeight="1">
      <c r="A10" s="13" t="s">
        <v>351</v>
      </c>
      <c r="B10" s="664" t="str">
        <f>'Attach 3(JV)'!B10</f>
        <v/>
      </c>
      <c r="C10" s="664"/>
      <c r="D10" s="664"/>
      <c r="E10" s="127" t="str">
        <f>'Attach 3(JV)'!E10</f>
        <v>"Saudamini", Plot No. 2, Sector 29</v>
      </c>
      <c r="H10" s="30"/>
      <c r="I10" s="11"/>
    </row>
    <row r="11" spans="1:9" ht="20.100000000000001" customHeight="1">
      <c r="B11" s="664" t="str">
        <f>'Attach 3(JV)'!B11</f>
        <v/>
      </c>
      <c r="C11" s="664"/>
      <c r="D11" s="664"/>
      <c r="E11" s="127" t="str">
        <f>'Attach 3(JV)'!E11</f>
        <v>Gurgaon (Haryana) - 122001</v>
      </c>
    </row>
    <row r="12" spans="1:9" ht="20.100000000000001" customHeight="1">
      <c r="A12" s="32"/>
      <c r="B12" s="664" t="str">
        <f>'Attach 3(JV)'!B12</f>
        <v/>
      </c>
      <c r="C12" s="664"/>
      <c r="D12" s="664"/>
      <c r="E12" s="15"/>
    </row>
    <row r="13" spans="1:9" ht="20.100000000000001" customHeight="1">
      <c r="A13" s="29" t="s">
        <v>344</v>
      </c>
    </row>
    <row r="14" spans="1:9" ht="20.100000000000001" customHeight="1">
      <c r="A14" s="32"/>
    </row>
    <row r="15" spans="1:9" ht="27.75" customHeight="1">
      <c r="A15" s="663" t="s">
        <v>701</v>
      </c>
      <c r="B15" s="663"/>
      <c r="C15" s="663"/>
      <c r="D15" s="663"/>
      <c r="E15" s="663"/>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t="str">
        <f>'Attach 3(JV)'!B24</f>
        <v>--2023</v>
      </c>
      <c r="C22" s="33"/>
      <c r="D22" s="37" t="s">
        <v>4</v>
      </c>
      <c r="E22" s="239" t="str">
        <f>'Attach 3(JV)'!E24</f>
        <v/>
      </c>
    </row>
    <row r="23" spans="1:5" ht="33" customHeight="1">
      <c r="A23" s="36" t="s">
        <v>7</v>
      </c>
      <c r="B23" s="239" t="str">
        <f>'Attach 3(JV)'!B25</f>
        <v/>
      </c>
      <c r="C23" s="33"/>
      <c r="D23" s="37" t="s">
        <v>5</v>
      </c>
      <c r="E23" s="239"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i4lkBwIyXqyiHJDYlIjih087jLXNnSb1HDoWHfJEZ/dD1QNUIUq8smsuifHgHWKkmkTidoRClev0OEdFlZDPyQ==" saltValue="K9hMI9xF0kXXX+JgMklhgA=="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 guid="{1A6C211D-477E-416D-87F8-1BF3866A431B}" showPageBreaks="1" showGridLines="0" fitToPage="1" printArea="1" view="pageBreakPreview" topLeftCell="A8">
      <selection activeCell="B10" sqref="B10:D10"/>
      <pageMargins left="0.75" right="0.63" top="0.57999999999999996" bottom="0.6" header="0.34" footer="0.35"/>
      <pageSetup scale="81"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1"/>
  <headerFooter alignWithMargins="0">
    <oddFooter>&amp;R&amp;"Book Antiqua,Bold"&amp;8 Page &amp;P of &amp;N</oddFooter>
  </headerFooter>
  <drawing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zoomScale="70" zoomScaleSheetLayoutView="70" workbookViewId="0">
      <selection activeCell="F19" sqref="F19"/>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39.33203125" style="29" customWidth="1"/>
    <col min="6" max="7" width="24.33203125" style="142" customWidth="1"/>
    <col min="8" max="9" width="0" style="137" hidden="1" customWidth="1"/>
    <col min="10" max="15" width="0" style="25" hidden="1" customWidth="1"/>
    <col min="16" max="16384" width="9.109375" style="25"/>
  </cols>
  <sheetData>
    <row r="1" spans="1:8" ht="27.75" customHeight="1">
      <c r="A1" s="648" t="str">
        <f>'Attach 3(JV)'!A1</f>
        <v>Specification No. :CC/NT/W-AIS/DOM/A04/23/09636</v>
      </c>
      <c r="B1" s="648"/>
      <c r="C1" s="648"/>
      <c r="D1" s="648"/>
      <c r="E1" s="307"/>
      <c r="F1" s="317"/>
      <c r="G1" s="308" t="str">
        <f>"Attachment-4 " &amp; 'Attach 3(JV)'!AV1</f>
        <v xml:space="preserve">Attachment-4 </v>
      </c>
    </row>
    <row r="3" spans="1:8" ht="108" customHeight="1">
      <c r="A3" s="661"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62"/>
      <c r="C3" s="662"/>
      <c r="D3" s="662"/>
      <c r="E3" s="662"/>
      <c r="F3" s="662"/>
      <c r="G3" s="662"/>
    </row>
    <row r="4" spans="1:8" ht="20.100000000000001" customHeight="1">
      <c r="A4" s="28"/>
      <c r="H4" s="145"/>
    </row>
    <row r="5" spans="1:8" ht="20.100000000000001" customHeight="1">
      <c r="A5" s="656" t="s">
        <v>355</v>
      </c>
      <c r="B5" s="656"/>
      <c r="C5" s="656"/>
      <c r="D5" s="656"/>
      <c r="E5" s="656"/>
      <c r="F5" s="656"/>
      <c r="G5" s="656"/>
      <c r="H5" s="145"/>
    </row>
    <row r="6" spans="1:8" ht="20.100000000000001" customHeight="1">
      <c r="A6" s="32"/>
      <c r="H6" s="145"/>
    </row>
    <row r="7" spans="1:8" ht="20.100000000000001" customHeight="1">
      <c r="A7" s="33" t="str">
        <f>'Attach 3(JV)'!A7</f>
        <v>Bidder’s Name and Address (Sole Bidder) :</v>
      </c>
      <c r="F7" s="15" t="str">
        <f>'Attach 3(JV)'!E7</f>
        <v>To:</v>
      </c>
      <c r="H7" s="145"/>
    </row>
    <row r="8" spans="1:8" ht="36" customHeight="1">
      <c r="A8" s="654" t="str">
        <f>'Attach 3(JV)'!A8</f>
        <v/>
      </c>
      <c r="B8" s="654"/>
      <c r="C8" s="654"/>
      <c r="D8" s="654"/>
      <c r="F8" s="127" t="str">
        <f>'Attach 3(JV)'!E8</f>
        <v>Contract Services</v>
      </c>
      <c r="H8" s="145"/>
    </row>
    <row r="9" spans="1:8" ht="20.100000000000001" customHeight="1">
      <c r="A9" s="13" t="s">
        <v>349</v>
      </c>
      <c r="B9" s="644" t="str">
        <f>'Attach 3(JV)'!B9</f>
        <v/>
      </c>
      <c r="C9" s="644"/>
      <c r="D9" s="644"/>
      <c r="F9" s="127" t="str">
        <f>'Attach 3(JV)'!E9</f>
        <v>Power Grid Corporation of India Ltd.,</v>
      </c>
      <c r="H9" s="145"/>
    </row>
    <row r="10" spans="1:8" ht="20.100000000000001" customHeight="1">
      <c r="A10" s="13" t="s">
        <v>351</v>
      </c>
      <c r="B10" s="644" t="str">
        <f>'Attach 3(JV)'!B10</f>
        <v/>
      </c>
      <c r="C10" s="644"/>
      <c r="D10" s="644"/>
      <c r="F10" s="127" t="str">
        <f>'Attach 3(JV)'!E10</f>
        <v>"Saudamini", Plot No. 2, Sector 29</v>
      </c>
      <c r="H10" s="145"/>
    </row>
    <row r="11" spans="1:8" ht="20.100000000000001" customHeight="1">
      <c r="B11" s="644" t="str">
        <f>'Attach 3(JV)'!B11</f>
        <v/>
      </c>
      <c r="C11" s="644"/>
      <c r="D11" s="644"/>
      <c r="F11" s="127" t="str">
        <f>'Attach 3(JV)'!E11</f>
        <v>Gurgaon (Haryana) - 122001</v>
      </c>
    </row>
    <row r="12" spans="1:8" ht="20.100000000000001" customHeight="1">
      <c r="A12" s="32"/>
      <c r="B12" s="644" t="str">
        <f>'Attach 3(JV)'!B12</f>
        <v/>
      </c>
      <c r="C12" s="644"/>
      <c r="D12" s="644"/>
      <c r="E12" s="15"/>
    </row>
    <row r="13" spans="1:8" ht="20.100000000000001" customHeight="1">
      <c r="A13" s="32"/>
      <c r="B13" s="122"/>
      <c r="C13" s="122"/>
      <c r="D13" s="122"/>
      <c r="E13" s="25"/>
      <c r="F13" s="143"/>
      <c r="G13" s="143"/>
    </row>
    <row r="14" spans="1:8" ht="20.100000000000001" customHeight="1">
      <c r="A14" s="32"/>
      <c r="B14" s="122"/>
      <c r="C14" s="122"/>
      <c r="D14" s="122"/>
    </row>
    <row r="15" spans="1:8" ht="20.100000000000001" customHeight="1">
      <c r="A15" s="29" t="s">
        <v>344</v>
      </c>
    </row>
    <row r="16" spans="1:8" ht="20.100000000000001" customHeight="1">
      <c r="A16" s="32"/>
    </row>
    <row r="17" spans="1:9" ht="50.1" customHeight="1">
      <c r="A17" s="666" t="str">
        <f>"We hereby certify that equipment and materials to be supplied are produced in " &amp;H26 &amp; " eligible source " &amp; F26</f>
        <v>We hereby certify that equipment and materials to be supplied are produced in [Name of Countries],  eligible source country.</v>
      </c>
      <c r="B17" s="666"/>
      <c r="C17" s="666"/>
      <c r="D17" s="666"/>
      <c r="E17" s="666"/>
      <c r="F17" s="144" t="s">
        <v>182</v>
      </c>
      <c r="G17" s="144" t="s">
        <v>183</v>
      </c>
    </row>
    <row r="18" spans="1:9" ht="45" customHeight="1">
      <c r="A18" s="665" t="str">
        <f>"We hereby certify that our company is incorporated and registered in " &amp;I26 &amp; " eligible source " &amp;G26</f>
        <v>We hereby certify that our company is incorporated and registered in [Name of Countries],  eligible source country.</v>
      </c>
      <c r="B18" s="665"/>
      <c r="C18" s="665"/>
      <c r="D18" s="665"/>
      <c r="E18" s="665"/>
      <c r="F18" s="149" t="s">
        <v>154</v>
      </c>
      <c r="G18" s="149" t="s">
        <v>154</v>
      </c>
      <c r="H18" s="134" t="str">
        <f t="shared" ref="H18:I25" si="0">IF(F18 = "", "", F18&amp; ", ")</f>
        <v xml:space="preserve">[Name of Countries], </v>
      </c>
      <c r="I18" s="134" t="str">
        <f t="shared" si="0"/>
        <v xml:space="preserve">[Name of Countries], </v>
      </c>
    </row>
    <row r="19" spans="1:9" ht="33" customHeight="1">
      <c r="A19" s="147"/>
      <c r="B19" s="147"/>
      <c r="C19" s="147"/>
      <c r="D19" s="147"/>
      <c r="E19" s="147"/>
      <c r="F19" s="149"/>
      <c r="G19" s="149"/>
      <c r="H19" s="134" t="str">
        <f t="shared" si="0"/>
        <v/>
      </c>
      <c r="I19" s="134" t="str">
        <f t="shared" si="0"/>
        <v/>
      </c>
    </row>
    <row r="20" spans="1:9" ht="33" customHeight="1">
      <c r="A20" s="147"/>
      <c r="B20" s="147"/>
      <c r="C20" s="147"/>
      <c r="D20" s="37"/>
      <c r="E20" s="147"/>
      <c r="F20" s="149"/>
      <c r="G20" s="149"/>
      <c r="H20" s="134" t="str">
        <f t="shared" si="0"/>
        <v/>
      </c>
      <c r="I20" s="134" t="str">
        <f t="shared" si="0"/>
        <v/>
      </c>
    </row>
    <row r="21" spans="1:9" ht="33" customHeight="1">
      <c r="A21" s="36" t="s">
        <v>6</v>
      </c>
      <c r="B21" s="69" t="str">
        <f>'Attach 3(JV)'!B24</f>
        <v>--2023</v>
      </c>
      <c r="D21" s="37" t="s">
        <v>4</v>
      </c>
      <c r="E21" s="239" t="str">
        <f>'Attach 3(JV)'!E24</f>
        <v/>
      </c>
      <c r="F21" s="149"/>
      <c r="G21" s="149"/>
      <c r="H21" s="134" t="str">
        <f t="shared" si="0"/>
        <v/>
      </c>
      <c r="I21" s="134" t="str">
        <f t="shared" si="0"/>
        <v/>
      </c>
    </row>
    <row r="22" spans="1:9" ht="33" customHeight="1">
      <c r="A22" s="36" t="s">
        <v>7</v>
      </c>
      <c r="B22" s="239" t="str">
        <f>'Attach 3(JV)'!B25</f>
        <v/>
      </c>
      <c r="D22" s="37" t="s">
        <v>5</v>
      </c>
      <c r="E22" s="239" t="str">
        <f>'Attach 3(JV)'!E25</f>
        <v/>
      </c>
      <c r="F22" s="149"/>
      <c r="G22" s="149"/>
      <c r="H22" s="134" t="str">
        <f t="shared" si="0"/>
        <v/>
      </c>
      <c r="I22" s="134" t="str">
        <f t="shared" si="0"/>
        <v/>
      </c>
    </row>
    <row r="23" spans="1:9" ht="33" customHeight="1">
      <c r="D23" s="37"/>
      <c r="F23" s="149"/>
      <c r="G23" s="149"/>
      <c r="H23" s="134" t="str">
        <f t="shared" si="0"/>
        <v/>
      </c>
      <c r="I23" s="134" t="str">
        <f t="shared" si="0"/>
        <v/>
      </c>
    </row>
    <row r="24" spans="1:9" ht="33" customHeight="1">
      <c r="D24" s="37"/>
      <c r="F24" s="149"/>
      <c r="G24" s="149"/>
      <c r="H24" s="134" t="str">
        <f t="shared" si="0"/>
        <v/>
      </c>
      <c r="I24" s="134" t="str">
        <f t="shared" si="0"/>
        <v/>
      </c>
    </row>
    <row r="25" spans="1:9" ht="33" customHeight="1">
      <c r="A25" s="25"/>
      <c r="B25" s="25"/>
      <c r="C25" s="25"/>
      <c r="D25" s="25"/>
      <c r="E25" s="25"/>
      <c r="F25" s="149"/>
      <c r="G25" s="149"/>
      <c r="H25" s="134" t="str">
        <f t="shared" si="0"/>
        <v/>
      </c>
      <c r="I25" s="134" t="str">
        <f t="shared" si="0"/>
        <v/>
      </c>
    </row>
    <row r="26" spans="1:9" ht="33" customHeight="1">
      <c r="A26" s="25"/>
      <c r="B26" s="25"/>
      <c r="C26" s="25"/>
      <c r="D26" s="25"/>
      <c r="E26" s="25"/>
      <c r="F26" s="146" t="str">
        <f>IF((8-COUNTBLANK(F18:F25)) &lt;2, "country.", "countries.")</f>
        <v>country.</v>
      </c>
      <c r="G26" s="146" t="str">
        <f>IF((8-COUNTBLANK(G18:G25)) &lt;2, "country.", "countries.")</f>
        <v>country.</v>
      </c>
      <c r="H26" s="134" t="str">
        <f>IF(COUNTBLANK(F18:F25) =8, "[Enter the name of country where from equipments &amp; material shall be supplied]",CONCATENATE(H18,H19,H20,H21,H22,H23,H24,H25))</f>
        <v xml:space="preserve">[Name of Countries], </v>
      </c>
      <c r="I26" s="134"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RzBd46jXt32rmnAl+6SEnTrhWh1LAIHE/6Kel+FlxbmiZK5hB/xmm8Z0+CutyGUX2v1sbFP4VVO51p6N+zf9xw==" saltValue="tOjwME2EL7n6RAlDgYB5PA=="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1A6C211D-477E-416D-87F8-1BF3866A431B}" showPageBreaks="1" showGridLines="0" zeroValues="0" fitToPage="1" printArea="1" hiddenColumns="1" view="pageBreakPreview" topLeftCell="A9">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topLeftCell="A4" zoomScale="85" zoomScaleSheetLayoutView="85" workbookViewId="0">
      <selection activeCell="B16" sqref="B16"/>
    </sheetView>
  </sheetViews>
  <sheetFormatPr defaultColWidth="9.109375" defaultRowHeight="14.4"/>
  <cols>
    <col min="1" max="1" width="12.44140625" style="29" customWidth="1"/>
    <col min="2" max="2" width="23.6640625" style="29" customWidth="1"/>
    <col min="3" max="3" width="26.44140625" style="29" customWidth="1"/>
    <col min="4" max="4" width="12.33203125" style="29" customWidth="1"/>
    <col min="5" max="5" width="26.6640625" style="29" customWidth="1"/>
    <col min="6" max="8" width="9.109375" style="203"/>
    <col min="9" max="38" width="9.109375" style="204"/>
    <col min="39" max="16384" width="9.109375" style="25"/>
  </cols>
  <sheetData>
    <row r="1" spans="1:38" ht="19.649999999999999" customHeight="1">
      <c r="A1" s="648" t="str">
        <f>'Attach 3(JV)'!A1</f>
        <v>Specification No. :CC/NT/W-AIS/DOM/A04/23/09636</v>
      </c>
      <c r="B1" s="648"/>
      <c r="C1" s="648"/>
      <c r="D1" s="22"/>
      <c r="E1" s="308" t="str">
        <f>"Attachment-4(A) "&amp; 'Attach 3(JV)'!AT1</f>
        <v xml:space="preserve">Attachment-4(A) </v>
      </c>
    </row>
    <row r="2" spans="1:38" ht="11.1" customHeight="1"/>
    <row r="3" spans="1:38" ht="97.2" customHeight="1">
      <c r="A3" s="627"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28"/>
      <c r="C3" s="628"/>
      <c r="D3" s="628"/>
      <c r="E3" s="628"/>
      <c r="F3" s="205"/>
      <c r="G3" s="206"/>
      <c r="H3" s="205"/>
    </row>
    <row r="4" spans="1:38" ht="11.1" customHeight="1">
      <c r="A4" s="28"/>
      <c r="H4" s="207"/>
      <c r="I4" s="208"/>
    </row>
    <row r="5" spans="1:38" ht="20.100000000000001" customHeight="1">
      <c r="A5" s="656" t="s">
        <v>356</v>
      </c>
      <c r="B5" s="656"/>
      <c r="C5" s="656"/>
      <c r="D5" s="656"/>
      <c r="E5" s="656"/>
      <c r="F5" s="205"/>
      <c r="H5" s="207"/>
      <c r="I5" s="208"/>
    </row>
    <row r="6" spans="1:38" ht="11.1" customHeight="1">
      <c r="A6" s="32"/>
      <c r="H6" s="207"/>
      <c r="I6" s="208"/>
    </row>
    <row r="7" spans="1:38" ht="20.100000000000001" customHeight="1">
      <c r="A7" s="33" t="str">
        <f>'Attach 3(JV)'!A7</f>
        <v>Bidder’s Name and Address (Sole Bidder) :</v>
      </c>
      <c r="D7" s="15" t="str">
        <f>'Attach 3(JV)'!E7</f>
        <v>To:</v>
      </c>
      <c r="H7" s="207"/>
      <c r="I7" s="208"/>
    </row>
    <row r="8" spans="1:38" s="148" customFormat="1" ht="36" customHeight="1">
      <c r="A8" s="654" t="str">
        <f>'Attach 3(JV)'!A8</f>
        <v/>
      </c>
      <c r="B8" s="654"/>
      <c r="C8" s="654"/>
      <c r="D8" s="12" t="str">
        <f>'Attach 3(JV)'!E8</f>
        <v>Contract Services</v>
      </c>
      <c r="E8" s="32"/>
      <c r="F8" s="209"/>
      <c r="G8" s="209"/>
      <c r="H8" s="210"/>
      <c r="I8" s="211"/>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row>
    <row r="9" spans="1:38" ht="20.100000000000001" customHeight="1">
      <c r="A9" s="13" t="s">
        <v>349</v>
      </c>
      <c r="B9" s="644" t="str">
        <f>'Attach 3(JV)'!B9</f>
        <v/>
      </c>
      <c r="C9" s="644"/>
      <c r="D9" s="12" t="str">
        <f>'Attach 3(JV)'!E9</f>
        <v>Power Grid Corporation of India Ltd.,</v>
      </c>
      <c r="H9" s="207"/>
      <c r="I9" s="208"/>
    </row>
    <row r="10" spans="1:38" ht="20.100000000000001" customHeight="1">
      <c r="A10" s="13" t="s">
        <v>351</v>
      </c>
      <c r="B10" s="644" t="str">
        <f>'Attach 3(JV)'!B10</f>
        <v/>
      </c>
      <c r="C10" s="644"/>
      <c r="D10" s="12" t="str">
        <f>'Attach 3(JV)'!E10</f>
        <v>"Saudamini", Plot No. 2, Sector 29</v>
      </c>
      <c r="H10" s="207"/>
      <c r="I10" s="208"/>
    </row>
    <row r="11" spans="1:38" ht="20.100000000000001" customHeight="1">
      <c r="B11" s="644" t="str">
        <f>'Attach 3(JV)'!B11</f>
        <v/>
      </c>
      <c r="C11" s="644"/>
      <c r="D11" s="12" t="str">
        <f>'Attach 3(JV)'!E11</f>
        <v>Gurgaon (Haryana) - 122001</v>
      </c>
    </row>
    <row r="12" spans="1:38" ht="15" customHeight="1">
      <c r="A12" s="32"/>
      <c r="B12" s="644" t="str">
        <f>'Attach 3(JV)'!B12</f>
        <v/>
      </c>
      <c r="C12" s="644"/>
      <c r="D12" s="12"/>
    </row>
    <row r="13" spans="1:38" ht="20.100000000000001" customHeight="1">
      <c r="A13" s="29" t="s">
        <v>344</v>
      </c>
    </row>
    <row r="14" spans="1:38" ht="72" customHeight="1">
      <c r="A14" s="668" t="s">
        <v>357</v>
      </c>
      <c r="B14" s="668"/>
      <c r="C14" s="668"/>
      <c r="D14" s="668"/>
      <c r="E14" s="668"/>
    </row>
    <row r="15" spans="1:38" ht="20.100000000000001" customHeight="1">
      <c r="A15" s="129" t="s">
        <v>363</v>
      </c>
      <c r="B15" s="129" t="s">
        <v>364</v>
      </c>
      <c r="C15" s="129" t="s">
        <v>365</v>
      </c>
      <c r="D15" s="129" t="s">
        <v>345</v>
      </c>
      <c r="E15" s="129" t="s">
        <v>346</v>
      </c>
    </row>
    <row r="16" spans="1:38" ht="20.100000000000001" customHeight="1">
      <c r="A16" s="130">
        <v>1</v>
      </c>
      <c r="B16" s="241"/>
      <c r="C16" s="241"/>
      <c r="D16" s="241"/>
      <c r="E16" s="241"/>
    </row>
    <row r="17" spans="1:5" ht="20.100000000000001" customHeight="1">
      <c r="A17" s="131">
        <v>2</v>
      </c>
      <c r="B17" s="242"/>
      <c r="C17" s="242"/>
      <c r="D17" s="242"/>
      <c r="E17" s="242"/>
    </row>
    <row r="18" spans="1:5" ht="20.100000000000001" customHeight="1">
      <c r="A18" s="131">
        <v>3</v>
      </c>
      <c r="B18" s="242"/>
      <c r="C18" s="242"/>
      <c r="D18" s="242"/>
      <c r="E18" s="242"/>
    </row>
    <row r="19" spans="1:5" ht="20.100000000000001" customHeight="1">
      <c r="A19" s="131">
        <v>4</v>
      </c>
      <c r="B19" s="242"/>
      <c r="C19" s="242"/>
      <c r="D19" s="242"/>
      <c r="E19" s="242"/>
    </row>
    <row r="20" spans="1:5" ht="19.5" customHeight="1">
      <c r="A20" s="132">
        <v>5</v>
      </c>
      <c r="B20" s="243"/>
      <c r="C20" s="243"/>
      <c r="D20" s="243"/>
      <c r="E20" s="243"/>
    </row>
    <row r="21" spans="1:5" ht="62.25" customHeight="1">
      <c r="A21" s="25"/>
      <c r="B21" s="25"/>
      <c r="C21" s="25"/>
      <c r="D21" s="25"/>
      <c r="E21" s="25"/>
    </row>
    <row r="22" spans="1:5" ht="62.25" customHeight="1">
      <c r="A22" s="668" t="s">
        <v>358</v>
      </c>
      <c r="B22" s="668"/>
      <c r="C22" s="668"/>
      <c r="D22" s="668"/>
      <c r="E22" s="668"/>
    </row>
    <row r="23" spans="1:5" ht="15.9" customHeight="1"/>
    <row r="24" spans="1:5" ht="23.1" customHeight="1">
      <c r="C24" s="37"/>
    </row>
    <row r="25" spans="1:5" ht="23.1" customHeight="1">
      <c r="A25" s="36" t="s">
        <v>6</v>
      </c>
      <c r="B25" s="69" t="str">
        <f>'Attach 3(JV)'!B24</f>
        <v>--2023</v>
      </c>
      <c r="C25" s="37" t="s">
        <v>4</v>
      </c>
      <c r="D25" s="667" t="str">
        <f>'Attach 3(JV)'!E24</f>
        <v/>
      </c>
      <c r="E25" s="667"/>
    </row>
    <row r="26" spans="1:5" ht="56.25" customHeight="1">
      <c r="A26" s="36" t="s">
        <v>7</v>
      </c>
      <c r="B26" s="239" t="str">
        <f>'Attach 3(JV)'!B25</f>
        <v/>
      </c>
      <c r="C26" s="37" t="s">
        <v>5</v>
      </c>
      <c r="D26" s="2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pp94jfILMpeEkkl2n4RE0CoV0yKRwvaF4m27hMR1CyTMN72geK42hECxOdEjE3Tc9AamaTwpfHMZCM9z1gk+5A==" saltValue="NGT1WG4QmlElzjdbAnK1lg=="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 guid="{1A6C211D-477E-416D-87F8-1BF3866A431B}" scale="90" showPageBreaks="1" showGridLines="0" zeroValues="0" fitToPage="1" printArea="1" view="pageBreakPreview" topLeftCell="A3">
      <selection activeCell="B16" sqref="B16"/>
      <pageMargins left="0.75" right="0.63" top="0.57999999999999996" bottom="0.4" header="0.34" footer="0.2"/>
      <pageSetup scale="94"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6" orientation="portrait" r:id="rId31"/>
  <headerFooter alignWithMargins="0">
    <oddFooter>&amp;R&amp;"Book Antiqua,Bold"&amp;8 Page &amp;P of &amp;N</oddFooter>
  </headerFooter>
  <drawing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55" zoomScaleSheetLayoutView="55" workbookViewId="0">
      <selection activeCell="B16" sqref="B16:E16"/>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50.5546875" style="29" customWidth="1"/>
    <col min="6" max="8" width="9.109375" style="24"/>
    <col min="9" max="16384" width="9.109375" style="25"/>
  </cols>
  <sheetData>
    <row r="1" spans="1:9" ht="31.5" customHeight="1">
      <c r="A1" s="648" t="str">
        <f>'Attach 3(JV)'!A1</f>
        <v>Specification No. :CC/NT/W-AIS/DOM/A04/23/09636</v>
      </c>
      <c r="B1" s="648"/>
      <c r="C1" s="648"/>
      <c r="D1" s="648"/>
      <c r="E1" s="308" t="str">
        <f>"Attachment-4(B) "&amp; 'Attach 3(JV)'!AT1</f>
        <v xml:space="preserve">Attachment-4(B) </v>
      </c>
    </row>
    <row r="3" spans="1:9" ht="111" customHeight="1">
      <c r="A3" s="627" t="str">
        <f>'Attach 3(JV)'!A3</f>
        <v>400kV AIS Substation Package SS-119 for (a) Extension of 400kV Malda Substation including 2x63 MVAr, 420kV Line Reactor associated with “Eastern Region Expansion Scheme-XL (ERES-XL)”; and (b) Extension of 400/220kV Allahabad (PG) Substation including 1x500MVA, 400/220 kV ICT associated with “Augmentation of Transformation Capacity at 400/220 kV Allahabad (PG) Substation by 400/220 kV, 1x500 MVA (4th) ICT”. ; Specification No.: CC/NT/W-AIS/DOM/A04/23/09636</v>
      </c>
      <c r="B3" s="628"/>
      <c r="C3" s="628"/>
      <c r="D3" s="628"/>
      <c r="E3" s="628"/>
      <c r="F3" s="26"/>
      <c r="G3" s="27"/>
      <c r="H3" s="26"/>
    </row>
    <row r="4" spans="1:9" ht="20.100000000000001" customHeight="1">
      <c r="A4" s="28"/>
      <c r="H4" s="30"/>
      <c r="I4" s="11"/>
    </row>
    <row r="5" spans="1:9" ht="20.100000000000001" customHeight="1">
      <c r="A5" s="656" t="s">
        <v>356</v>
      </c>
      <c r="B5" s="656"/>
      <c r="C5" s="656"/>
      <c r="D5" s="656"/>
      <c r="E5" s="65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4" t="str">
        <f>'Attach 3(JV)'!A8</f>
        <v/>
      </c>
      <c r="B8" s="654"/>
      <c r="C8" s="654"/>
      <c r="D8" s="654"/>
      <c r="E8" s="12" t="str">
        <f>'Attach 3(JV)'!E8</f>
        <v>Contract Services</v>
      </c>
      <c r="H8" s="30"/>
      <c r="I8" s="11"/>
    </row>
    <row r="9" spans="1:9" ht="20.100000000000001" customHeight="1">
      <c r="A9" s="13" t="s">
        <v>349</v>
      </c>
      <c r="B9" s="644" t="str">
        <f>'Attach 3(JV)'!B9</f>
        <v/>
      </c>
      <c r="C9" s="644"/>
      <c r="D9" s="644"/>
      <c r="E9" s="12" t="str">
        <f>'Attach 3(JV)'!E9</f>
        <v>Power Grid Corporation of India Ltd.,</v>
      </c>
      <c r="H9" s="30"/>
      <c r="I9" s="11"/>
    </row>
    <row r="10" spans="1:9" ht="20.100000000000001" customHeight="1">
      <c r="A10" s="13" t="s">
        <v>351</v>
      </c>
      <c r="B10" s="644" t="str">
        <f>'Attach 3(JV)'!B10</f>
        <v/>
      </c>
      <c r="C10" s="644"/>
      <c r="D10" s="644"/>
      <c r="E10" s="12" t="str">
        <f>'Attach 3(JV)'!E10</f>
        <v>"Saudamini", Plot No. 2, Sector 29</v>
      </c>
      <c r="H10" s="30"/>
      <c r="I10" s="11"/>
    </row>
    <row r="11" spans="1:9" ht="20.100000000000001" customHeight="1">
      <c r="B11" s="644" t="str">
        <f>'Attach 3(JV)'!B11</f>
        <v/>
      </c>
      <c r="C11" s="644"/>
      <c r="D11" s="644"/>
      <c r="E11" s="12" t="str">
        <f>'Attach 3(JV)'!E11</f>
        <v>Gurgaon (Haryana) - 122001</v>
      </c>
    </row>
    <row r="12" spans="1:9" ht="20.100000000000001" customHeight="1">
      <c r="A12" s="32"/>
      <c r="B12" s="644" t="str">
        <f>'Attach 3(JV)'!B12</f>
        <v/>
      </c>
      <c r="C12" s="644"/>
      <c r="D12" s="644"/>
      <c r="E12" s="12"/>
    </row>
    <row r="13" spans="1:9" ht="20.100000000000001" customHeight="1">
      <c r="A13" s="29" t="s">
        <v>344</v>
      </c>
    </row>
    <row r="14" spans="1:9" ht="20.100000000000001" customHeight="1">
      <c r="A14" s="32"/>
    </row>
    <row r="15" spans="1:9" ht="99.6" customHeight="1">
      <c r="A15" s="668" t="s">
        <v>366</v>
      </c>
      <c r="B15" s="668"/>
      <c r="C15" s="668"/>
      <c r="D15" s="668"/>
      <c r="E15" s="668"/>
    </row>
    <row r="16" spans="1:9" ht="30" customHeight="1">
      <c r="A16" s="85" t="s">
        <v>359</v>
      </c>
      <c r="B16" s="669"/>
      <c r="C16" s="669"/>
      <c r="D16" s="669"/>
      <c r="E16" s="669"/>
    </row>
    <row r="17" spans="1:5" ht="30" customHeight="1">
      <c r="A17" s="85" t="s">
        <v>360</v>
      </c>
      <c r="B17" s="669"/>
      <c r="C17" s="669"/>
      <c r="D17" s="669"/>
      <c r="E17" s="669"/>
    </row>
    <row r="18" spans="1:5" ht="30" customHeight="1">
      <c r="A18" s="85" t="s">
        <v>361</v>
      </c>
      <c r="B18" s="669"/>
      <c r="C18" s="669"/>
      <c r="D18" s="669"/>
      <c r="E18" s="669"/>
    </row>
    <row r="19" spans="1:5" ht="30" customHeight="1">
      <c r="A19" s="42" t="s">
        <v>362</v>
      </c>
      <c r="B19" s="669"/>
      <c r="C19" s="669"/>
      <c r="D19" s="669"/>
      <c r="E19" s="669"/>
    </row>
    <row r="20" spans="1:5" ht="30" customHeight="1">
      <c r="A20" s="42" t="s">
        <v>75</v>
      </c>
      <c r="B20" s="669"/>
      <c r="C20" s="669"/>
      <c r="D20" s="669"/>
      <c r="E20" s="669"/>
    </row>
    <row r="21" spans="1:5" ht="30" customHeight="1">
      <c r="A21" s="42" t="s">
        <v>78</v>
      </c>
      <c r="B21" s="669"/>
      <c r="C21" s="669"/>
      <c r="D21" s="669"/>
      <c r="E21" s="669"/>
    </row>
    <row r="22" spans="1:5" ht="16.5" customHeight="1">
      <c r="A22" s="123"/>
    </row>
    <row r="23" spans="1:5" ht="27.9" customHeight="1">
      <c r="D23" s="37"/>
    </row>
    <row r="24" spans="1:5" ht="27.9" customHeight="1">
      <c r="A24" s="36" t="s">
        <v>6</v>
      </c>
      <c r="B24" s="69" t="str">
        <f>'Attach 3(JV)'!B24</f>
        <v>--2023</v>
      </c>
      <c r="D24" s="37" t="s">
        <v>4</v>
      </c>
      <c r="E24" s="239" t="str">
        <f>'Attach 3(JV)'!E24</f>
        <v/>
      </c>
    </row>
    <row r="25" spans="1:5" ht="27.9" customHeight="1">
      <c r="A25" s="36" t="s">
        <v>7</v>
      </c>
      <c r="B25" s="239" t="str">
        <f>'Attach 3(JV)'!B25</f>
        <v/>
      </c>
      <c r="D25" s="37" t="s">
        <v>5</v>
      </c>
      <c r="E25" s="239" t="str">
        <f>'Attach 3(JV)'!E25</f>
        <v/>
      </c>
    </row>
    <row r="26" spans="1:5" ht="27.9"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uPadwp9EBalJ8/x+zM29q+gLIQlHXwfvHGQAwQVsZrroaTJ/GLPn9m6HUJghBH5sWB6UcbPG8JUY2VDV7ijO6Q==" saltValue="fpPPRivpi6oC6FfolOJH9A=="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1A6C211D-477E-416D-87F8-1BF3866A431B}" scale="90"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1"/>
  <headerFooter alignWithMargins="0">
    <oddFooter>&amp;R&amp;"Book Antiqua,Bold"&amp;8 Page &amp;P of &amp;N</oddFooter>
  </headerFooter>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34</vt:i4>
      </vt:variant>
    </vt:vector>
  </HeadingPairs>
  <TitlesOfParts>
    <vt:vector size="71" baseType="lpstr">
      <vt:lpstr>Basic</vt:lpstr>
      <vt:lpstr>Cover</vt:lpstr>
      <vt:lpstr>Names of Bidder</vt:lpstr>
      <vt:lpstr>Tender Fee</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Attach 20</vt:lpstr>
      <vt:lpstr>Attach 21</vt:lpstr>
      <vt:lpstr>Attach 22</vt:lpstr>
      <vt:lpstr>Attach 23</vt:lpstr>
      <vt:lpstr>Attach 24</vt:lpstr>
      <vt:lpstr>Attach 25</vt:lpstr>
      <vt:lpstr>Attach 26</vt:lpstr>
      <vt:lpstr>Bid Form 1st Envelope </vt:lpstr>
      <vt:lpstr>Bid Summary</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20'!Print_Area</vt:lpstr>
      <vt:lpstr>'Attach 21'!Print_Area</vt:lpstr>
      <vt:lpstr>'Attach 22'!Print_Area</vt:lpstr>
      <vt:lpstr>'Attach 23'!Print_Area</vt:lpstr>
      <vt:lpstr>'Attach 24'!Print_Area</vt:lpstr>
      <vt:lpstr>'Attach 25'!Print_Area</vt:lpstr>
      <vt:lpstr>'Attach 26'!Print_Area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'Tender Fee'!Print_Area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Adil Iqbal Khan {आदिल इकबाल खान}</cp:lastModifiedBy>
  <cp:lastPrinted>2023-07-24T11:19:13Z</cp:lastPrinted>
  <dcterms:created xsi:type="dcterms:W3CDTF">2010-09-27T08:09:01Z</dcterms:created>
  <dcterms:modified xsi:type="dcterms:W3CDTF">2023-10-20T04:43:04Z</dcterms:modified>
</cp:coreProperties>
</file>